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t\Documents\"/>
    </mc:Choice>
  </mc:AlternateContent>
  <xr:revisionPtr revIDLastSave="0" documentId="8_{DF3D083F-52F9-44F3-B659-DE904963422C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Crowdfunding" sheetId="1" r:id="rId1"/>
    <sheet name="Category Stats" sheetId="2" r:id="rId2"/>
    <sheet name="Subcategory Stats" sheetId="4" r:id="rId3"/>
    <sheet name="Outcome based on lunch dates" sheetId="5" r:id="rId4"/>
    <sheet name="Sheet6" sheetId="7" r:id="rId5"/>
    <sheet name="Sheet1" sheetId="8" r:id="rId6"/>
    <sheet name="Sheet5" sheetId="6" r:id="rId7"/>
  </sheets>
  <definedNames>
    <definedName name="_xlnm._FilterDatabase" localSheetId="0" hidden="1">Crowdfunding!$A$1:$T$1001</definedName>
  </definedNames>
  <calcPr calcId="191029"/>
  <pivotCaches>
    <pivotCache cacheId="0" r:id="rId8"/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6" l="1"/>
  <c r="E10" i="6"/>
  <c r="E8" i="6"/>
  <c r="E7" i="6"/>
  <c r="E6" i="6"/>
  <c r="E5" i="6"/>
  <c r="E4" i="6"/>
  <c r="E11" i="6"/>
  <c r="E3" i="6"/>
  <c r="D4" i="6"/>
  <c r="D3" i="6"/>
  <c r="D11" i="6"/>
  <c r="D10" i="6"/>
  <c r="D9" i="6"/>
  <c r="D8" i="6"/>
  <c r="D7" i="6"/>
  <c r="D6" i="6"/>
  <c r="D5" i="6"/>
  <c r="E2" i="6"/>
  <c r="G11" i="6"/>
  <c r="G10" i="6"/>
  <c r="G9" i="6"/>
  <c r="G7" i="6"/>
  <c r="G6" i="6"/>
  <c r="G5" i="6"/>
  <c r="G4" i="6"/>
  <c r="G3" i="6"/>
  <c r="G8" i="6"/>
  <c r="F12" i="6"/>
  <c r="F2" i="6"/>
  <c r="F11" i="6"/>
  <c r="F10" i="6"/>
  <c r="F9" i="6"/>
  <c r="F8" i="6"/>
  <c r="F7" i="6"/>
  <c r="F6" i="6"/>
  <c r="F5" i="6"/>
  <c r="F4" i="6"/>
  <c r="F3" i="6"/>
  <c r="G2" i="6"/>
  <c r="H3" i="7"/>
  <c r="H2" i="7"/>
  <c r="G2" i="7"/>
  <c r="G3" i="7"/>
  <c r="D12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3" i="6"/>
  <c r="D2" i="6"/>
  <c r="B2" i="6"/>
  <c r="E12" i="6"/>
  <c r="C2" i="6"/>
  <c r="K2" i="7"/>
  <c r="K3" i="7"/>
  <c r="J2" i="7"/>
  <c r="J3" i="7"/>
  <c r="I3" i="7"/>
  <c r="I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<sst xmlns="http://schemas.openxmlformats.org/spreadsheetml/2006/main" count="7079" uniqueCount="2115">
  <si>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</si>
  <si>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</si>
  <si>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</si>
  <si>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</si>
  <si>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</si>
  <si>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</si>
  <si>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</si>
  <si>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</si>
  <si>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</si>
  <si>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</si>
  <si>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</si>
  <si>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</si>
  <si>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</si>
  <si>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</si>
  <si>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</si>
  <si>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</si>
  <si>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</si>
  <si>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</si>
  <si>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</si>
  <si>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</si>
  <si>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</si>
  <si>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</si>
  <si>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</si>
  <si>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</si>
  <si>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</si>
  <si>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</si>
  <si>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</si>
  <si>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</si>
  <si>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</si>
  <si>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</si>
  <si>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</si>
  <si>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</si>
  <si>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</si>
  <si>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</si>
  <si>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</si>
  <si>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</si>
  <si>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</si>
  <si>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</si>
  <si>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</si>
  <si>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</si>
  <si>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</si>
  <si>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</si>
  <si>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</si>
  <si>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</si>
  <si>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</si>
  <si>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</si>
  <si>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</si>
  <si>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</si>
  <si>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</si>
  <si>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</si>
  <si>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</si>
  <si>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</si>
  <si>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</si>
  <si>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</si>
  <si>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</si>
  <si>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</si>
  <si>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</si>
  <si>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</si>
  <si>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</si>
  <si>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</si>
  <si>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</si>
  <si>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</si>
  <si>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</si>
  <si>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</si>
  <si>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</si>
  <si>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</si>
  <si>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</si>
  <si>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</si>
  <si>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</si>
  <si>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</si>
  <si>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</si>
  <si>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</si>
  <si>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</si>
  <si>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</si>
  <si>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</si>
  <si>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</si>
  <si>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</si>
  <si>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</si>
  <si>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</si>
  <si>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</si>
  <si>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</si>
  <si>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</si>
  <si>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</si>
  <si>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</si>
  <si>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</si>
  <si>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</si>
  <si>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</si>
  <si>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</si>
  <si>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</si>
  <si>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</si>
  <si>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</si>
  <si>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</si>
  <si>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</si>
  <si>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</si>
  <si>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</si>
  <si>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</si>
  <si>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</si>
  <si>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</si>
  <si>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</si>
  <si>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</si>
  <si>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</si>
  <si>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</si>
  <si>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</si>
  <si>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</si>
  <si>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</si>
  <si>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</si>
  <si>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</si>
  <si>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</si>
  <si>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</si>
  <si>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</si>
  <si>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</si>
  <si>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</si>
  <si>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</si>
  <si>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</si>
  <si>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</si>
  <si>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</si>
  <si>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</si>
  <si>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</si>
  <si>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</si>
  <si>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</si>
  <si>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</si>
  <si>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</si>
  <si>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</si>
  <si>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</si>
  <si>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</si>
  <si>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</si>
  <si>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</si>
  <si>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</si>
  <si>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</si>
  <si>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</si>
  <si>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</si>
  <si>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</si>
  <si>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</si>
  <si>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</si>
  <si>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</si>
  <si>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</si>
  <si>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</si>
  <si>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</si>
  <si>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</si>
  <si>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</si>
  <si>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</si>
  <si>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</si>
  <si>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</si>
  <si>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</si>
  <si>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</si>
  <si>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</si>
  <si>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</si>
  <si>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</si>
  <si>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</si>
  <si>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</si>
  <si>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</si>
  <si>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</si>
  <si>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</si>
  <si>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</si>
  <si>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</si>
  <si>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</si>
  <si>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</si>
  <si>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</si>
  <si>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</si>
  <si>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</si>
  <si>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</si>
  <si>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</si>
  <si>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</si>
  <si>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</si>
  <si>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</si>
  <si>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</si>
  <si>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</si>
  <si>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</si>
  <si>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</si>
  <si>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</si>
  <si>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</si>
  <si>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</si>
  <si>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</si>
  <si>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</si>
  <si>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</si>
  <si>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</si>
  <si>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</si>
  <si>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</si>
  <si>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</si>
  <si>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</si>
  <si>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</si>
  <si>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</si>
  <si>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</si>
  <si>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</si>
  <si>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</si>
  <si>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</si>
  <si>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</si>
  <si>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</si>
  <si>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</si>
  <si>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</si>
  <si>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</si>
  <si>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</si>
  <si>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</si>
  <si>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</si>
  <si>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</si>
  <si>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</si>
  <si>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</si>
  <si>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</si>
  <si>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</si>
  <si>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</si>
  <si>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</si>
  <si>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</si>
  <si>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</si>
  <si>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</si>
  <si>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</si>
  <si>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</si>
  <si>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</si>
  <si>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</si>
  <si>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</si>
  <si>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</si>
  <si>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</si>
  <si>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</si>
  <si>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</si>
  <si>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</si>
  <si>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</si>
  <si>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</si>
  <si>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</si>
  <si>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</si>
  <si>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</si>
  <si>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</si>
  <si>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</si>
  <si>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</si>
  <si>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</si>
  <si>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</si>
  <si>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</si>
  <si>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</si>
  <si>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</si>
  <si>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</si>
  <si>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</si>
  <si>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</si>
  <si>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</si>
  <si>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</si>
  <si>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</si>
  <si>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</si>
  <si>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</si>
  <si>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</si>
  <si>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</si>
  <si>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</si>
  <si>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</si>
  <si>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</si>
  <si>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</si>
  <si>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</si>
  <si>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</si>
  <si>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</si>
  <si>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</si>
  <si>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</si>
  <si>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</si>
  <si>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</si>
  <si>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</si>
  <si>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</si>
  <si>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</si>
  <si>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</si>
  <si>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</si>
  <si>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</si>
  <si>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</si>
  <si>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</si>
  <si>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</si>
  <si>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</si>
  <si>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</si>
  <si>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</si>
  <si>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</si>
  <si>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</si>
  <si>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</si>
  <si>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</si>
  <si>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</si>
  <si>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</si>
  <si>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</si>
  <si>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</si>
  <si>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</si>
  <si>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</si>
  <si>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</si>
  <si>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</si>
  <si>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</si>
  <si>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</si>
  <si>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</si>
  <si>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</si>
  <si>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</si>
  <si>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</si>
  <si>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</si>
  <si>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</si>
  <si>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</si>
  <si>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</si>
  <si>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</si>
  <si>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</si>
  <si>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</si>
  <si>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</si>
  <si>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</si>
  <si>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</si>
  <si>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</si>
  <si>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</si>
  <si>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</si>
  <si>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</si>
  <si>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</si>
  <si>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</si>
  <si>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</si>
  <si>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</si>
  <si>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</si>
  <si>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</si>
  <si>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</si>
  <si>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</si>
  <si>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</si>
  <si>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</si>
  <si>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</si>
  <si>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</si>
  <si>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</si>
  <si>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</si>
  <si>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</si>
  <si>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</si>
  <si>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</si>
  <si>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</si>
  <si>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</si>
  <si>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</si>
  <si>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</si>
  <si>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</si>
  <si>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</si>
  <si>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</si>
  <si>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</si>
  <si>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</si>
  <si>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</si>
  <si>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</si>
  <si>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</si>
  <si>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</si>
  <si>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</si>
  <si>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</si>
  <si>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</si>
  <si>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</si>
  <si>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</si>
  <si>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</si>
  <si>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</si>
  <si>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</si>
  <si>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</si>
  <si>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</si>
  <si>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</si>
  <si>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</si>
  <si>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</si>
  <si>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</si>
  <si>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</si>
  <si>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</si>
  <si>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</si>
  <si>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</si>
  <si>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</si>
  <si>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</si>
  <si>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</si>
  <si>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</si>
  <si>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</si>
  <si>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</si>
  <si>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</si>
  <si>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</si>
  <si>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</si>
  <si>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</si>
  <si>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</si>
  <si>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</si>
  <si>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</si>
  <si>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</si>
  <si>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</si>
  <si>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</si>
  <si>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</si>
  <si>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</si>
  <si>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</si>
  <si>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</si>
  <si>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</si>
  <si>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</si>
  <si>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</si>
  <si>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</si>
  <si>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</si>
  <si>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</si>
  <si>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</si>
  <si>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</si>
  <si>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</si>
  <si>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</si>
  <si>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</si>
  <si>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</si>
  <si>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</si>
  <si>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</si>
  <si>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</si>
  <si>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</si>
  <si>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</si>
  <si>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</si>
  <si>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</si>
  <si>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</si>
  <si>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</si>
  <si>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</si>
  <si>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</si>
  <si>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</si>
  <si>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</si>
  <si>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</si>
  <si>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</si>
  <si>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</si>
  <si>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</si>
  <si>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</si>
  <si>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</si>
  <si>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</si>
  <si>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</si>
  <si>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</si>
  <si>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</si>
  <si>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</si>
  <si>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</si>
  <si>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</si>
  <si>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</si>
  <si>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</si>
  <si>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</si>
  <si>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</si>
  <si>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</si>
  <si>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</si>
  <si>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</si>
  <si>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</si>
  <si>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</si>
  <si>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</si>
  <si>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</si>
  <si>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</si>
  <si>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</si>
  <si>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</si>
  <si>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</si>
  <si>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</si>
  <si>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</si>
  <si>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</si>
  <si>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</si>
  <si>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</si>
  <si>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</si>
  <si>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</si>
  <si>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</si>
  <si>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</si>
  <si>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</si>
  <si>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</si>
  <si>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</si>
  <si>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</si>
  <si>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</si>
  <si>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</si>
  <si>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</si>
  <si>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</si>
  <si>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</si>
  <si>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</si>
  <si>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</si>
  <si>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</si>
  <si>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</si>
  <si>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</si>
  <si>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</si>
  <si>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</si>
  <si>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</si>
  <si>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</si>
  <si>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</si>
  <si>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</si>
  <si>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</si>
  <si>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</si>
  <si>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</si>
  <si>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</si>
  <si>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</si>
  <si>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</si>
  <si>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</si>
  <si>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</si>
  <si>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</si>
  <si>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</si>
  <si>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</si>
  <si>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</si>
  <si>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</si>
  <si>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</si>
  <si>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</si>
  <si>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</si>
  <si>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</si>
  <si>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</si>
  <si>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</si>
  <si>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</si>
  <si>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</si>
  <si>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</si>
  <si>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</si>
  <si>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</si>
  <si>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</si>
  <si>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</si>
  <si>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</si>
  <si>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</si>
  <si>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</si>
  <si>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</si>
  <si>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</si>
  <si>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</si>
  <si>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</si>
  <si>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</si>
  <si>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</si>
  <si>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</si>
  <si>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</si>
  <si>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</si>
  <si>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</si>
  <si>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</si>
  <si>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</si>
  <si>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</si>
  <si>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</si>
  <si>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</si>
  <si>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</si>
  <si>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</si>
  <si>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</si>
  <si>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</si>
  <si>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</si>
  <si>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</si>
  <si>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</si>
  <si>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</si>
  <si>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</si>
  <si>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</si>
  <si>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</si>
  <si>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</si>
  <si>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</si>
  <si>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</si>
  <si>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</si>
  <si>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</si>
  <si>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</si>
  <si>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</si>
  <si>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</si>
  <si>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</si>
  <si>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</si>
  <si>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</si>
  <si>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</si>
  <si>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</si>
  <si>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</si>
  <si>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</si>
  <si>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</si>
  <si>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</si>
  <si>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</si>
  <si>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</si>
  <si>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</si>
  <si>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</si>
  <si>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</si>
  <si>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</si>
  <si>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</si>
  <si>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</si>
  <si>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</si>
  <si>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</si>
  <si>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</si>
  <si>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</si>
  <si>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</si>
  <si>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</si>
  <si>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</si>
  <si>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</si>
  <si>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</si>
  <si>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</si>
  <si>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</si>
  <si>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</si>
  <si>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</si>
  <si>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</si>
  <si>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</si>
  <si>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</si>
  <si>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</si>
  <si>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</si>
  <si>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</si>
  <si>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</si>
  <si>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</si>
  <si>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</si>
  <si>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</si>
  <si>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</si>
  <si>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</si>
  <si>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</si>
  <si>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</si>
  <si>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</si>
  <si>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</si>
  <si>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</si>
  <si>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</si>
  <si>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</si>
  <si>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</si>
  <si>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</si>
  <si>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</si>
  <si>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</si>
  <si>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</si>
  <si>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</si>
  <si>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</si>
  <si>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</si>
  <si>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</si>
  <si>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</si>
  <si>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</si>
  <si>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</si>
  <si>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</si>
  <si>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</si>
  <si>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</si>
  <si>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</si>
  <si>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</si>
  <si>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</si>
  <si>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</si>
  <si>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</si>
  <si>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</si>
  <si>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</si>
  <si>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</si>
  <si>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</si>
  <si>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</si>
  <si>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</si>
  <si>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</si>
  <si>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</si>
  <si>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</si>
  <si>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</si>
  <si>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</si>
  <si>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</si>
  <si>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</si>
  <si>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</si>
  <si>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</si>
  <si>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</si>
  <si>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</si>
  <si>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</si>
  <si>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</si>
  <si>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</si>
  <si>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</si>
  <si>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</si>
  <si>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</si>
  <si>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</si>
  <si>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</si>
  <si>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</si>
  <si>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</si>
  <si>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</si>
  <si>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</si>
  <si>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</si>
  <si>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</si>
  <si>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</si>
  <si>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</si>
  <si>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</si>
  <si>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</si>
  <si>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</si>
  <si>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</si>
  <si>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</si>
  <si>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</si>
  <si>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</si>
  <si>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</si>
  <si>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</si>
  <si>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</si>
  <si>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</si>
  <si>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</si>
  <si>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</si>
  <si>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</si>
  <si>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</si>
  <si>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</si>
  <si>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</si>
  <si>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</si>
  <si>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</si>
  <si>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</si>
  <si>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</si>
  <si>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</si>
  <si>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</si>
  <si>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</si>
  <si>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</si>
  <si>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</si>
  <si>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</si>
  <si>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</si>
  <si>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</si>
  <si>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</si>
  <si>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</si>
  <si>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</si>
  <si>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</si>
  <si>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</si>
  <si>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</si>
  <si>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</si>
  <si>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</si>
  <si>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</si>
  <si>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</si>
  <si>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</si>
  <si>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</si>
  <si>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</si>
  <si>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</si>
  <si>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</si>
  <si>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</si>
  <si>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</si>
  <si>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</si>
  <si>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</si>
  <si>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</si>
  <si>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</si>
  <si>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</si>
  <si>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</si>
  <si>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</si>
  <si>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</si>
  <si>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</si>
  <si>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</si>
  <si>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</si>
  <si>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</si>
  <si>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</si>
  <si>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</si>
  <si>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</si>
  <si>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</si>
  <si>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</si>
  <si>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</si>
  <si>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</si>
  <si>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</si>
  <si>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</si>
  <si>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</si>
  <si>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</si>
  <si>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</si>
  <si>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</si>
  <si>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</si>
  <si>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</si>
  <si>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</si>
  <si>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</si>
  <si>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</si>
  <si>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</si>
  <si>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</si>
  <si>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</si>
  <si>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</si>
  <si>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</si>
  <si>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</si>
  <si>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</si>
  <si>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</si>
  <si>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</si>
  <si>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</si>
  <si>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</si>
  <si>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</si>
  <si>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</si>
  <si>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</si>
  <si>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</si>
  <si>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</si>
  <si>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</si>
  <si>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</si>
  <si>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</si>
  <si>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</si>
  <si>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</si>
  <si>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</si>
  <si>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</si>
  <si>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</si>
  <si>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</si>
  <si>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</si>
  <si>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</si>
  <si>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</si>
  <si>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</si>
  <si>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</si>
  <si>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</si>
  <si>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</si>
  <si>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</si>
  <si>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</si>
  <si>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</si>
  <si>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</si>
  <si>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</si>
  <si>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</si>
  <si>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</si>
  <si>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</si>
  <si>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</si>
  <si>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</si>
  <si>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</si>
  <si>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</si>
  <si>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</si>
  <si>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</si>
  <si>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</si>
  <si>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</si>
  <si>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</si>
  <si>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</si>
  <si>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</si>
  <si>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</si>
  <si>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</si>
  <si>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</si>
  <si>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</si>
  <si>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</si>
  <si>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</si>
  <si>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</si>
  <si>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</si>
  <si>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</si>
  <si>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</si>
  <si>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</si>
  <si>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</si>
  <si>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</si>
  <si>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</si>
  <si>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</si>
  <si>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</si>
  <si>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</si>
  <si>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</si>
  <si>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</si>
  <si>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</si>
  <si>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</si>
  <si>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</si>
  <si>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</si>
  <si>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</si>
  <si>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</si>
  <si>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</si>
  <si>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</si>
  <si>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</si>
  <si>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</si>
  <si>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</si>
  <si>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</si>
  <si>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</si>
  <si>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</si>
  <si>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</si>
  <si>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</si>
  <si>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</si>
  <si>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</si>
  <si>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</si>
  <si>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</si>
  <si>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</si>
  <si>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</si>
  <si>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</si>
  <si>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</si>
  <si>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</si>
  <si>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</si>
  <si>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</si>
  <si>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</si>
  <si>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</si>
  <si>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</si>
  <si>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</si>
  <si>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</si>
  <si>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</si>
  <si>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</si>
  <si>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</si>
  <si>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</si>
  <si>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</si>
  <si>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</si>
  <si>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</si>
  <si>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</si>
  <si>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</si>
  <si>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</si>
  <si>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</si>
  <si>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</si>
  <si>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</si>
  <si>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</si>
  <si>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</si>
  <si>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</si>
  <si>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</si>
  <si>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</si>
  <si>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</si>
  <si>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</si>
  <si>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</si>
  <si>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</si>
  <si>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</si>
  <si>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</si>
  <si>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</si>
  <si>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</si>
  <si>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</si>
  <si>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</si>
  <si>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</si>
  <si>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</si>
  <si>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</si>
  <si>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</si>
  <si>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</si>
  <si>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</si>
  <si>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</si>
  <si>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</si>
  <si>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</si>
  <si>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</si>
  <si>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</si>
  <si>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</si>
  <si>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</si>
  <si>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</si>
  <si>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</si>
  <si>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</si>
  <si>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</si>
  <si>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</si>
  <si>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</si>
  <si>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</si>
  <si>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</si>
  <si>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</si>
  <si>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</si>
  <si>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</si>
  <si>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</si>
  <si>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</si>
  <si>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</si>
  <si>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</si>
  <si>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</si>
  <si>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</si>
  <si>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</si>
  <si>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</si>
  <si>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</si>
  <si>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</si>
  <si>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</si>
  <si>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</si>
  <si>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</si>
  <si>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</si>
  <si>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</si>
  <si>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</si>
  <si>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</si>
  <si>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</si>
  <si>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</si>
  <si>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</si>
  <si>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</si>
  <si>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</si>
  <si>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</si>
  <si>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</si>
  <si>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</si>
  <si>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</si>
  <si>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</si>
  <si>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</si>
  <si>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</si>
  <si>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</si>
  <si>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</si>
  <si>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</si>
  <si>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</si>
  <si>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</si>
  <si>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</si>
  <si>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</si>
  <si>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</si>
  <si>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</si>
  <si>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</si>
  <si>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</si>
  <si>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</si>
  <si>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</si>
  <si>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</si>
  <si>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</si>
  <si>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</si>
  <si>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</si>
  <si>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</si>
  <si>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</si>
  <si>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</si>
  <si>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</si>
  <si>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</si>
  <si>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</si>
  <si>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</si>
  <si>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</si>
  <si>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</si>
  <si>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</si>
  <si>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</si>
  <si>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</si>
  <si>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</si>
  <si>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</si>
  <si>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</si>
  <si>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</si>
  <si>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</si>
  <si>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</si>
  <si>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</si>
  <si>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</si>
  <si>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</si>
  <si>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</si>
  <si>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</si>
  <si>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</si>
  <si>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</si>
  <si>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</si>
  <si>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</si>
  <si>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</si>
  <si>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</si>
  <si>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</si>
  <si>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</si>
  <si>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</si>
  <si>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</si>
  <si>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</si>
  <si>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</si>
  <si>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</si>
  <si>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</si>
  <si>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</si>
  <si>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</si>
  <si>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</si>
  <si>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</si>
  <si>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</si>
  <si>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</si>
  <si>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</si>
  <si>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</si>
  <si>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</si>
  <si>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</si>
  <si>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</si>
  <si>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</si>
  <si>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</si>
  <si>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</si>
  <si>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</si>
  <si>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</si>
  <si>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</si>
  <si>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</si>
  <si>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</si>
  <si>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</si>
  <si>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</si>
  <si>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</si>
  <si>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</si>
  <si>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</si>
  <si>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</si>
  <si>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</si>
  <si>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</si>
  <si>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</si>
  <si>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</si>
  <si>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</si>
  <si>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</si>
  <si>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</si>
  <si>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</si>
  <si>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</si>
  <si>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</si>
  <si>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</si>
  <si>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</si>
  <si>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</si>
  <si>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</si>
  <si>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</si>
  <si>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</si>
  <si>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</si>
  <si>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</si>
  <si>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</si>
  <si>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</si>
  <si>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</si>
  <si>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</si>
  <si>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</si>
  <si>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</si>
  <si>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</si>
  <si>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</si>
  <si>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</si>
  <si>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</si>
  <si>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</si>
  <si>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</si>
  <si>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</si>
  <si>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</si>
  <si>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</si>
  <si>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</si>
  <si>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</si>
  <si>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</si>
  <si>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</si>
  <si>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</si>
  <si>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</si>
  <si>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</si>
  <si>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</si>
  <si>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</si>
  <si>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</si>
  <si>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</si>
  <si>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</si>
  <si>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</si>
  <si>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</si>
  <si>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</si>
  <si>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</si>
  <si>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</si>
  <si>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</si>
  <si>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</si>
  <si>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</si>
  <si>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</si>
  <si>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</si>
  <si>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</si>
  <si>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</si>
  <si>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</si>
  <si>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</si>
  <si>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</si>
  <si>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</si>
  <si>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</si>
  <si>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</si>
  <si>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</si>
  <si>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</si>
  <si>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</si>
  <si>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</si>
  <si>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</si>
  <si>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</si>
  <si>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</si>
  <si>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</si>
  <si>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</si>
  <si>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</si>
  <si>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</si>
  <si>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</si>
  <si>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</si>
  <si>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</si>
  <si>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</si>
  <si>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</si>
  <si>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</si>
  <si>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</si>
  <si>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</si>
  <si>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</si>
  <si>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</si>
  <si>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</si>
  <si>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</si>
  <si>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</si>
  <si>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</si>
  <si>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</si>
  <si>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</si>
  <si>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</si>
  <si>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</si>
  <si>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</si>
  <si>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</si>
  <si>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</si>
  <si>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</si>
  <si>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</si>
  <si>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</si>
  <si>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</si>
  <si>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</si>
  <si>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</si>
  <si>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</si>
  <si>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</si>
  <si>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</si>
  <si>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</si>
  <si>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</si>
  <si>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</si>
  <si>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</si>
  <si>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</si>
  <si>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</si>
  <si>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</si>
  <si>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</si>
  <si>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</si>
  <si>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</si>
  <si>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</si>
  <si>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</si>
  <si>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</si>
  <si>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</si>
  <si>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</si>
  <si>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</si>
  <si>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</si>
  <si>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</si>
  <si>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</si>
  <si>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</si>
  <si>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</si>
  <si>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</si>
  <si>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</si>
  <si>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</si>
  <si>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</si>
  <si>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</si>
  <si>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</si>
  <si>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</si>
  <si>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</si>
  <si>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</si>
  <si>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</si>
  <si>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</si>
  <si>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</si>
  <si>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</si>
  <si>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</si>
  <si>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</si>
  <si>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</si>
  <si>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</si>
  <si>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</si>
  <si>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</si>
  <si>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</si>
  <si>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</si>
  <si>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</si>
  <si>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</si>
  <si>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</si>
  <si>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</si>
  <si>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</si>
  <si>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</si>
  <si>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</si>
  <si>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</si>
  <si>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</si>
  <si>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</si>
  <si>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</si>
  <si>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</si>
  <si>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</si>
  <si>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</si>
  <si>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</si>
  <si>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</si>
  <si>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</si>
  <si>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</si>
  <si>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</si>
  <si>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</si>
  <si>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</si>
  <si>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</si>
  <si>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</si>
  <si>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</si>
  <si>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</si>
  <si>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</si>
  <si>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</si>
  <si>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</si>
  <si>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</si>
  <si>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</si>
  <si>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</si>
  <si>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</si>
  <si>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</si>
  <si>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</si>
  <si>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</si>
  <si>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</si>
  <si>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</si>
  <si>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</si>
  <si>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</si>
  <si>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</si>
  <si>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</si>
  <si>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</si>
  <si>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</si>
  <si>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</si>
  <si>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</si>
  <si>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</si>
  <si>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</si>
  <si>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</si>
  <si>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</si>
  <si>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</si>
  <si>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</si>
  <si>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</si>
  <si>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</si>
  <si>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</si>
  <si>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</si>
  <si>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</si>
  <si>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</si>
  <si>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</si>
  <si>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</si>
  <si>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</si>
  <si>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</si>
  <si>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</si>
  <si>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</si>
  <si>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</si>
  <si>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</si>
  <si>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</si>
  <si>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</si>
  <si>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</si>
  <si>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</si>
  <si>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</si>
  <si>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</si>
  <si>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</si>
  <si>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</si>
  <si>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</si>
  <si>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</si>
  <si>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</si>
  <si>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</si>
  <si>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</si>
  <si>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</si>
  <si>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</si>
  <si>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</si>
  <si>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</si>
  <si>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</si>
  <si>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</si>
  <si>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</si>
  <si>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</si>
  <si>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</si>
  <si>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</si>
  <si>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</si>
  <si>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</si>
  <si>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</si>
  <si>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</si>
  <si>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</si>
  <si>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</si>
  <si>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</si>
  <si>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</si>
  <si>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</si>
  <si>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</si>
  <si>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</si>
  <si>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</si>
  <si>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</si>
  <si>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</si>
  <si>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</si>
  <si>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</si>
  <si>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</si>
  <si>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</si>
  <si>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</si>
  <si>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</si>
  <si>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</si>
  <si>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</si>
  <si>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</si>
  <si>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</si>
  <si>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</si>
  <si>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</si>
  <si>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</si>
  <si>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</si>
  <si>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</si>
  <si>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</si>
  <si>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</si>
  <si>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</si>
  <si>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</si>
  <si>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</si>
  <si>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</si>
  <si>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</si>
  <si>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</si>
  <si>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</si>
  <si>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</si>
  <si>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</si>
  <si>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</si>
  <si>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</si>
  <si>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</si>
  <si>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</si>
  <si>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</si>
  <si>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</si>
  <si>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</si>
  <si>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</si>
  <si>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</si>
  <si>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</si>
  <si>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</si>
  <si>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</si>
  <si>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</si>
  <si>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</si>
  <si>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</si>
  <si>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</si>
  <si>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</si>
  <si>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</si>
  <si>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</si>
  <si>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</si>
  <si>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</si>
  <si>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</si>
  <si>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</si>
  <si>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</si>
  <si>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</si>
  <si>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</si>
  <si>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</si>
  <si>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</si>
  <si>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</si>
  <si>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</si>
  <si>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</si>
  <si>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</si>
  <si>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</si>
  <si>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</si>
  <si>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</si>
  <si>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</si>
  <si>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</si>
  <si>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</si>
  <si>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</si>
  <si>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</si>
  <si>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</si>
  <si>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</si>
  <si>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</si>
  <si>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</si>
  <si>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</si>
  <si>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</si>
  <si>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</si>
  <si>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</si>
  <si>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</si>
  <si>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</si>
  <si>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</si>
  <si>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</si>
  <si>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</si>
  <si>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</si>
  <si>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</si>
  <si>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</si>
  <si>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</si>
  <si>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</si>
  <si>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</si>
  <si>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</si>
  <si>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</si>
  <si>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</si>
  <si>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</si>
  <si>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</si>
  <si>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</si>
  <si>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</si>
  <si>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</si>
  <si>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</si>
  <si>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</si>
  <si>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</si>
  <si>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</si>
  <si>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</si>
  <si>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</si>
  <si>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</si>
  <si>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</si>
  <si>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</si>
  <si>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</si>
  <si>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</si>
  <si>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</si>
  <si>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</si>
  <si>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</si>
  <si>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</si>
  <si>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</si>
  <si>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</si>
  <si>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</si>
  <si>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</si>
  <si>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</si>
  <si>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</si>
  <si>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</si>
  <si>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</si>
  <si>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</si>
  <si>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</si>
  <si>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</si>
  <si>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</si>
  <si>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</si>
  <si>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</si>
  <si>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</si>
  <si>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</si>
  <si>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</si>
  <si>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</si>
  <si>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</si>
  <si>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</si>
  <si>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</si>
  <si>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</si>
  <si>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</si>
  <si>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</si>
  <si>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</si>
  <si>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</si>
  <si>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</si>
  <si>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</si>
  <si>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</si>
  <si>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</si>
  <si>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</si>
  <si>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</si>
  <si>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</si>
  <si>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</si>
  <si>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</si>
  <si>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</si>
  <si>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</si>
  <si>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</si>
  <si>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</si>
  <si>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</si>
  <si>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</si>
  <si>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</si>
  <si>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</si>
  <si>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</si>
  <si>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</si>
  <si>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</si>
  <si>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</si>
  <si>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</si>
  <si>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</si>
  <si>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</si>
  <si>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</si>
  <si>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</si>
  <si>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</si>
  <si>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</si>
  <si>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</si>
  <si>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</si>
  <si>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</si>
  <si>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</si>
  <si>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</si>
  <si>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</si>
  <si>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</si>
  <si>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</si>
  <si>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</si>
  <si>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</si>
  <si>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</si>
  <si>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</si>
  <si>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</si>
  <si>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</si>
  <si>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</si>
  <si>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</si>
  <si>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</si>
  <si>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</si>
  <si>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</si>
  <si>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</si>
  <si>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</si>
  <si>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</si>
  <si>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</si>
  <si>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</si>
  <si>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</si>
  <si>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</si>
  <si>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</si>
  <si>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</si>
  <si>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</si>
  <si>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</si>
  <si>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</si>
  <si>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</si>
  <si>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</si>
  <si>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</si>
  <si>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</si>
  <si>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</si>
  <si>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</si>
  <si>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</si>
  <si>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</si>
  <si>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</si>
  <si>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</si>
  <si>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</si>
  <si>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</si>
  <si>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</si>
  <si>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</si>
  <si>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</si>
  <si>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</si>
  <si>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</si>
  <si>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</si>
  <si>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</si>
  <si>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</si>
  <si>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</si>
  <si>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</si>
  <si>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</si>
  <si>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</si>
  <si>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</si>
  <si>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</si>
  <si>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</si>
  <si>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</si>
  <si>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</si>
  <si>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</si>
  <si>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</si>
  <si>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</si>
  <si>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</si>
  <si>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</si>
  <si>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</si>
  <si>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</si>
  <si>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</si>
  <si>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</si>
  <si>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</si>
  <si>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</si>
  <si>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</si>
  <si>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</si>
  <si>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</si>
  <si>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</si>
  <si>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</si>
  <si>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</si>
  <si>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</si>
  <si>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</si>
  <si>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</si>
  <si>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</si>
  <si>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</si>
  <si>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</si>
  <si>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</si>
  <si>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</si>
  <si>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</si>
  <si>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</si>
  <si>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</si>
  <si>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</si>
  <si>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</si>
  <si>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</si>
  <si>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</si>
  <si>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</si>
  <si>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</si>
  <si>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</si>
  <si>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</si>
  <si>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</si>
  <si>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</si>
  <si>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</si>
  <si>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</si>
  <si>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</si>
  <si>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</si>
  <si>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</si>
  <si>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</si>
  <si>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</si>
  <si>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</si>
  <si>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</si>
  <si>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</si>
  <si>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</si>
  <si>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</si>
  <si>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</si>
  <si>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</si>
  <si>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</si>
  <si>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</si>
  <si>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</si>
  <si>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</si>
  <si>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</si>
  <si>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</si>
  <si>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</si>
  <si>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</si>
  <si>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</si>
  <si>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</si>
  <si>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</si>
  <si>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</si>
  <si>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</si>
  <si>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</si>
  <si>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</si>
  <si>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</si>
  <si>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</si>
  <si>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</si>
  <si>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</si>
  <si>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</si>
  <si>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</si>
  <si>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</si>
  <si>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</si>
  <si>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</si>
  <si>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</si>
  <si>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</si>
  <si>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</si>
  <si>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</si>
  <si>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</si>
  <si>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</si>
  <si>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</si>
  <si>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</si>
  <si>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</si>
  <si>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</si>
  <si>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</si>
  <si>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</si>
  <si>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</si>
  <si>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</si>
  <si>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</si>
  <si>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</si>
  <si>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</si>
  <si>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</si>
  <si>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</si>
  <si>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</si>
  <si>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</si>
  <si>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</si>
  <si>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</si>
  <si>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</si>
  <si>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</si>
  <si>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</si>
  <si>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</si>
  <si>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</si>
  <si>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</si>
  <si>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</si>
  <si>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</si>
  <si>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</si>
  <si>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</si>
  <si>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</si>
  <si>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</si>
  <si>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</si>
  <si>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</si>
  <si>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</si>
  <si>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</si>
  <si>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</si>
  <si>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</si>
  <si>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</si>
  <si>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</si>
  <si>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</si>
  <si>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</si>
  <si>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</si>
  <si>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</si>
  <si>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</si>
  <si>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</si>
  <si>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</si>
  <si>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</si>
  <si>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</si>
  <si>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</si>
  <si>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</si>
  <si>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</si>
  <si>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</si>
  <si>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</si>
  <si>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</si>
  <si>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</si>
  <si>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</si>
  <si>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</si>
  <si>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</si>
  <si>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</si>
  <si>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</si>
  <si>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</si>
  <si>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</si>
  <si>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</si>
  <si>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</si>
  <si>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</si>
  <si>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</si>
  <si>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</si>
  <si>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</si>
  <si>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</si>
  <si>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</si>
  <si>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</si>
  <si>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</si>
  <si>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</si>
  <si>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</si>
  <si>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</si>
  <si>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</si>
  <si>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</si>
  <si>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</si>
  <si>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</si>
  <si>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</si>
  <si>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</si>
  <si>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</si>
  <si>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</si>
  <si>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</si>
  <si>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</si>
  <si>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</si>
  <si>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</si>
  <si>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</si>
  <si>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</si>
  <si>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</si>
  <si>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</si>
  <si>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</si>
  <si>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</si>
  <si>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</si>
  <si>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</si>
  <si>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</si>
  <si>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</si>
  <si>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</si>
  <si>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</si>
  <si>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</si>
  <si>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</si>
  <si>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</si>
  <si>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</si>
  <si>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</si>
  <si>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</si>
  <si>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</si>
  <si>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</si>
  <si>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</si>
  <si>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</si>
  <si>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</si>
  <si>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</si>
  <si>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</si>
  <si>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</si>
  <si>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</si>
  <si>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</si>
  <si>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</si>
  <si>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</si>
  <si>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</si>
  <si>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</si>
  <si>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</si>
  <si>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</si>
  <si>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</si>
  <si>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</si>
  <si>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</si>
  <si>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</si>
  <si>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</si>
  <si>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</si>
  <si>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</si>
  <si>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</si>
  <si>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</si>
  <si>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</si>
  <si>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</si>
  <si>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</si>
  <si>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</si>
  <si>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</si>
  <si>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</si>
  <si>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</si>
  <si>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</si>
  <si>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</si>
  <si>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</si>
  <si>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</si>
  <si>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</si>
  <si>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</si>
  <si>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</si>
  <si>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</si>
  <si>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</si>
  <si>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</si>
  <si>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</si>
  <si>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</si>
  <si>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</si>
  <si>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</si>
  <si>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</si>
  <si>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</si>
  <si>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</si>
  <si>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</si>
  <si>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</si>
  <si>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</si>
  <si>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</si>
  <si>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</si>
  <si>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</si>
  <si>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</si>
  <si>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</si>
  <si>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</si>
  <si>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</si>
  <si>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</si>
  <si>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</si>
  <si>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</si>
  <si>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</si>
  <si>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</si>
  <si>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</si>
  <si>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</si>
  <si>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</si>
  <si>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</si>
  <si>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</si>
  <si>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</si>
  <si>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</si>
  <si>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</si>
  <si>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</si>
  <si>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</si>
  <si>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</si>
  <si>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</si>
  <si>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</si>
  <si>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</si>
  <si>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</si>
  <si>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</si>
  <si>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</si>
  <si>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</si>
  <si>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</si>
  <si>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</si>
  <si>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</si>
  <si>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</si>
  <si>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</si>
  <si>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</si>
  <si>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</si>
  <si>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</si>
  <si>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</si>
  <si>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</si>
  <si>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</si>
  <si>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</si>
  <si>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</si>
  <si>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</si>
  <si>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</si>
  <si>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</si>
  <si>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</si>
  <si>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</si>
  <si>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</si>
  <si>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</si>
  <si>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</si>
  <si>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</si>
  <si>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</si>
  <si>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</si>
  <si>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</si>
  <si>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</si>
  <si>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</si>
  <si>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</si>
  <si>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</si>
  <si>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</si>
  <si>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</si>
  <si>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</si>
  <si>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</si>
  <si>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</si>
  <si>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</si>
  <si>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</si>
  <si>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</si>
  <si>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</si>
  <si>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</si>
  <si>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</si>
  <si>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</si>
  <si>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</si>
  <si>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</si>
  <si>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</si>
  <si>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</si>
  <si>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</si>
  <si>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</si>
  <si>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</si>
  <si>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</si>
  <si>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</si>
  <si>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</si>
  <si>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</si>
  <si>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</si>
  <si>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</si>
  <si>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</si>
  <si>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</si>
  <si>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</si>
  <si>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</si>
  <si>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</si>
  <si>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</si>
  <si>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</si>
  <si>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</si>
  <si>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</si>
  <si>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</si>
  <si>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</si>
  <si>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</si>
  <si>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</si>
  <si>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</si>
  <si>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</si>
  <si>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</si>
  <si>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</si>
  <si>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</si>
  <si>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</si>
  <si>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</si>
  <si>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</si>
  <si>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</si>
  <si>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</si>
  <si>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</si>
  <si>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</si>
  <si>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</si>
  <si>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</si>
  <si>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</si>
  <si>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</si>
  <si>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</si>
  <si>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</si>
  <si>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</si>
  <si>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</si>
  <si>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</si>
  <si>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</si>
  <si>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</si>
  <si>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</si>
  <si>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</si>
  <si>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</si>
  <si>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</si>
  <si>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</si>
  <si>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</si>
  <si>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</si>
  <si>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</si>
  <si>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</si>
  <si>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</si>
  <si>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</si>
  <si>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</si>
  <si>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</si>
  <si>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</si>
  <si>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</si>
  <si>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</si>
  <si>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</si>
  <si>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</si>
  <si>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</si>
  <si>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</si>
  <si>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</si>
  <si>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</si>
  <si>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</si>
  <si>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</si>
  <si>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</si>
  <si>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</si>
  <si>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</si>
  <si>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</si>
  <si>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</si>
  <si>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</si>
  <si>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</si>
  <si>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</si>
  <si>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</si>
  <si>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</si>
  <si>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</si>
  <si>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</si>
  <si>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</si>
  <si>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</si>
  <si>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</si>
  <si>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</si>
  <si>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</si>
  <si>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</si>
  <si>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</si>
  <si>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</si>
  <si>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</si>
  <si>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</si>
  <si>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</si>
  <si>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</si>
  <si>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</si>
  <si>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</si>
  <si>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</si>
  <si>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</si>
  <si>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</si>
  <si>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</si>
  <si>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</si>
  <si>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</si>
  <si>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</si>
  <si>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</si>
  <si>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</si>
  <si>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</si>
  <si>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</si>
  <si>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</si>
  <si>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</si>
  <si>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</si>
  <si>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</si>
  <si>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</si>
  <si>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</si>
  <si>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</si>
  <si>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</si>
  <si>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</si>
  <si>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</si>
  <si>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</si>
  <si>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</si>
  <si>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</si>
  <si>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</si>
  <si>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</si>
  <si>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</si>
  <si>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</si>
  <si>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</si>
  <si>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</si>
  <si>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</si>
  <si>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</si>
  <si>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</si>
  <si>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</si>
  <si>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</si>
  <si>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</si>
  <si>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</si>
  <si>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</si>
  <si>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</si>
  <si>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</si>
  <si>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</si>
  <si>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</si>
  <si>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</si>
  <si>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</si>
  <si>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</si>
  <si>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</si>
  <si>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</si>
  <si>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</si>
  <si>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</si>
  <si>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</si>
  <si>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</si>
  <si>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</si>
  <si>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</si>
  <si>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</si>
  <si>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</si>
  <si>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</si>
  <si>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</si>
  <si>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</si>
  <si>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</si>
  <si>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</si>
  <si>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</si>
  <si>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</si>
  <si>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</si>
  <si>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</si>
  <si>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</si>
  <si>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</si>
  <si>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</si>
  <si>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</si>
  <si>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</si>
  <si>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</si>
  <si>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</si>
  <si>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</si>
  <si>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</si>
  <si>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</si>
  <si>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</si>
  <si>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</si>
  <si>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</si>
  <si>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</si>
  <si>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</si>
  <si>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</si>
  <si>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</si>
  <si>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</si>
  <si>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</si>
  <si>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</si>
  <si>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</si>
  <si>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</si>
  <si>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</si>
  <si>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</si>
  <si>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</si>
  <si>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</si>
  <si>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</si>
  <si>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</si>
  <si>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</si>
  <si>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</si>
  <si>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</si>
  <si>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</si>
  <si>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</si>
  <si>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</si>
  <si>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</si>
  <si>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</si>
  <si>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</si>
  <si>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</si>
  <si>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</si>
  <si>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</si>
  <si>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</si>
  <si>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</si>
  <si>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</si>
  <si>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</si>
  <si>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</si>
  <si>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</si>
  <si>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</si>
  <si>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</si>
  <si>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</si>
  <si>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</si>
  <si>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</si>
  <si>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</si>
  <si>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</si>
  <si>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</si>
  <si>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</si>
  <si>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</si>
  <si>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</si>
  <si>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</si>
  <si>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</si>
  <si>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</si>
  <si>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</si>
  <si>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</si>
  <si>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</si>
  <si>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</si>
  <si>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</si>
  <si>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</si>
  <si>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</si>
  <si>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</si>
  <si>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</si>
  <si>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</si>
  <si>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</si>
  <si>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</si>
  <si>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</si>
  <si>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</si>
  <si>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</si>
  <si>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</si>
  <si>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</si>
  <si>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</si>
  <si>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</si>
  <si>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</si>
  <si>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</si>
  <si>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</si>
  <si>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</si>
  <si>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</si>
  <si>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</si>
  <si>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</si>
  <si>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</si>
  <si>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</si>
  <si>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</si>
  <si>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</si>
  <si>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</si>
  <si>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</si>
  <si>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</si>
  <si>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</si>
  <si>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</si>
  <si>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</si>
  <si>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</si>
  <si>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</si>
  <si>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</si>
  <si>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</si>
  <si>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</si>
  <si>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</si>
  <si>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</si>
  <si>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</si>
  <si>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</si>
  <si>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</si>
  <si>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</si>
  <si>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</si>
  <si>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</si>
  <si>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</si>
  <si>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</si>
  <si>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</si>
  <si>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</si>
  <si>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</si>
  <si>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</si>
  <si>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</si>
  <si>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</si>
  <si>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</si>
  <si>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</si>
  <si>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</si>
  <si>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</si>
  <si>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</si>
  <si>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</si>
  <si>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</si>
  <si>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</si>
  <si>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</si>
  <si>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</si>
  <si>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</si>
  <si>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</si>
  <si>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</si>
  <si>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</si>
  <si>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</si>
  <si>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</si>
  <si>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</si>
  <si>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</si>
  <si>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</si>
  <si>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</si>
  <si>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</si>
  <si>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</si>
  <si>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</si>
  <si>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</si>
  <si>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</si>
  <si>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</si>
  <si>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</si>
  <si>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Sub-category</t>
  </si>
  <si>
    <t>Average-donation</t>
  </si>
  <si>
    <t>Date created conversion</t>
  </si>
  <si>
    <t>Date ended conversion</t>
  </si>
  <si>
    <t>Parent 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</si>
  <si>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</si>
  <si>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</si>
  <si>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</si>
  <si>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</si>
  <si>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</si>
  <si>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</si>
  <si>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</si>
  <si>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</si>
  <si>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</si>
  <si>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</si>
  <si>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</si>
  <si>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</si>
  <si>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</si>
  <si>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</si>
  <si>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</si>
  <si>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</si>
  <si>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</si>
  <si>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</si>
  <si>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</si>
  <si>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</si>
  <si>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</si>
  <si>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</si>
  <si>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</si>
  <si>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</si>
  <si>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</si>
  <si>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</si>
  <si>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</si>
  <si>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</si>
  <si>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</si>
  <si>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</si>
  <si>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</si>
  <si>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</si>
  <si>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</si>
  <si>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</si>
  <si>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</si>
  <si>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</si>
  <si>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</si>
  <si>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</si>
  <si>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</si>
  <si>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</si>
  <si>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</si>
  <si>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</si>
  <si>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</si>
  <si>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</si>
  <si>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</si>
  <si>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</si>
  <si>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</si>
  <si>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</si>
  <si>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</si>
  <si>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</si>
  <si>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</si>
  <si>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</si>
  <si>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</si>
  <si>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of Success</t>
  </si>
  <si>
    <t xml:space="preserve"> </t>
  </si>
  <si>
    <t>Number failed</t>
  </si>
  <si>
    <t>Number of Canceled</t>
  </si>
  <si>
    <t>Percentage Failed</t>
  </si>
  <si>
    <t xml:space="preserve">Percentage Successfull </t>
  </si>
  <si>
    <t>Less than 1000</t>
  </si>
  <si>
    <t>1000 to 4999</t>
  </si>
  <si>
    <t>5000 to 9999</t>
  </si>
  <si>
    <t>10000 to 14999</t>
  </si>
  <si>
    <t>25000 to 29999</t>
  </si>
  <si>
    <t>30000 to 34999</t>
  </si>
  <si>
    <t>35000 to 39000</t>
  </si>
  <si>
    <t>40000 to 44999</t>
  </si>
  <si>
    <t>Greater then 50000</t>
  </si>
  <si>
    <t>Outcome</t>
  </si>
  <si>
    <t>Median</t>
  </si>
  <si>
    <t>Mode</t>
  </si>
  <si>
    <t>Variance</t>
  </si>
  <si>
    <t>Standard Deviation</t>
  </si>
  <si>
    <t>Average</t>
  </si>
  <si>
    <t>15000 to 19999</t>
  </si>
  <si>
    <t>20000 to 24999</t>
  </si>
  <si>
    <t>Percentage Canceled</t>
  </si>
  <si>
    <t>Sum of Percentage Canceled</t>
  </si>
  <si>
    <t>Sum of Number failed</t>
  </si>
  <si>
    <t>Sum of Number 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</si>
</sst>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C-4B24-AE55-A9ED4FB5B8C6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C-4B24-AE55-A9ED4FB5B8C6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C-4B24-AE55-A9ED4FB5B8C6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C-4B24-AE55-A9ED4FB5B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1947263"/>
        <c:axId val="1421955999"/>
      </c:barChart>
      <c:catAx>
        <c:axId val="14219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55999"/>
        <c:crosses val="autoZero"/>
        <c:auto val="1"/>
        <c:lblAlgn val="ctr"/>
        <c:lblOffset val="100"/>
        <c:noMultiLvlLbl val="0"/>
      </c:catAx>
      <c:valAx>
        <c:axId val="14219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D-40BA-B6C7-968DF13727E2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D-40BA-B6C7-968DF13727E2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D-40BA-B6C7-968DF13727E2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D-40BA-B6C7-968DF137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9995327"/>
        <c:axId val="1559995743"/>
      </c:barChart>
      <c:catAx>
        <c:axId val="155999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95743"/>
        <c:crosses val="autoZero"/>
        <c:auto val="1"/>
        <c:lblAlgn val="ctr"/>
        <c:lblOffset val="100"/>
        <c:noMultiLvlLbl val="0"/>
      </c:catAx>
      <c:valAx>
        <c:axId val="15599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9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lunch dates!PivotTable3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917690288713913E-2"/>
          <c:y val="0.23869932925051035"/>
          <c:w val="0.74593112860892385"/>
          <c:h val="0.49875328083989501"/>
        </c:manualLayout>
      </c:layout>
      <c:lineChart>
        <c:grouping val="standard"/>
        <c:varyColors val="0"/>
        <c:ser>
          <c:idx val="0"/>
          <c:order val="0"/>
          <c:tx>
            <c:strRef>
              <c:f>'Outcome based on lunch dates'!$B$4:$B$5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lunch dates'!$A$6:$A$19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lunch dates'!$B$6:$B$19</c:f>
              <c:numCache>
                <c:formatCode>General</c:formatCode>
                <c:ptCount val="13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7-45E0-B6E0-A3AC4CA0202B}"/>
            </c:ext>
          </c:extLst>
        </c:ser>
        <c:ser>
          <c:idx val="1"/>
          <c:order val="1"/>
          <c:tx>
            <c:strRef>
              <c:f>'Outcome based on lunch dates'!$C$4:$C$5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lunch dates'!$A$6:$A$19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lunch dates'!$C$6:$C$19</c:f>
              <c:numCache>
                <c:formatCode>General</c:formatCode>
                <c:ptCount val="13"/>
                <c:pt idx="0">
                  <c:v>1</c:v>
                </c:pt>
                <c:pt idx="1">
                  <c:v>35</c:v>
                </c:pt>
                <c:pt idx="2">
                  <c:v>26</c:v>
                </c:pt>
                <c:pt idx="3">
                  <c:v>29</c:v>
                </c:pt>
                <c:pt idx="4">
                  <c:v>22</c:v>
                </c:pt>
                <c:pt idx="5">
                  <c:v>35</c:v>
                </c:pt>
                <c:pt idx="6">
                  <c:v>39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29</c:v>
                </c:pt>
                <c:pt idx="11">
                  <c:v>34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7-45E0-B6E0-A3AC4CA0202B}"/>
            </c:ext>
          </c:extLst>
        </c:ser>
        <c:ser>
          <c:idx val="2"/>
          <c:order val="2"/>
          <c:tx>
            <c:strRef>
              <c:f>'Outcome based on lunch dates'!$D$4:$D$5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lunch dates'!$A$6:$A$19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lunch dates'!$D$6:$D$19</c:f>
              <c:numCache>
                <c:formatCode>General</c:formatCode>
                <c:ptCount val="13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7-45E0-B6E0-A3AC4CA0202B}"/>
            </c:ext>
          </c:extLst>
        </c:ser>
        <c:ser>
          <c:idx val="3"/>
          <c:order val="3"/>
          <c:tx>
            <c:strRef>
              <c:f>'Outcome based on lunch dates'!$E$4:$E$5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lunch dates'!$A$6:$A$19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'Outcome based on lunch dates'!$E$6:$E$19</c:f>
              <c:numCache>
                <c:formatCode>General</c:formatCode>
                <c:ptCount val="13"/>
                <c:pt idx="1">
                  <c:v>52</c:v>
                </c:pt>
                <c:pt idx="2">
                  <c:v>49</c:v>
                </c:pt>
                <c:pt idx="3">
                  <c:v>51</c:v>
                </c:pt>
                <c:pt idx="4">
                  <c:v>51</c:v>
                </c:pt>
                <c:pt idx="5">
                  <c:v>42</c:v>
                </c:pt>
                <c:pt idx="6">
                  <c:v>43</c:v>
                </c:pt>
                <c:pt idx="7">
                  <c:v>51</c:v>
                </c:pt>
                <c:pt idx="8">
                  <c:v>48</c:v>
                </c:pt>
                <c:pt idx="9">
                  <c:v>43</c:v>
                </c:pt>
                <c:pt idx="10">
                  <c:v>47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7-45E0-B6E0-A3AC4CA0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266607"/>
        <c:axId val="1387267023"/>
      </c:lineChart>
      <c:catAx>
        <c:axId val="138726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67023"/>
        <c:crosses val="autoZero"/>
        <c:auto val="1"/>
        <c:lblAlgn val="ctr"/>
        <c:lblOffset val="100"/>
        <c:noMultiLvlLbl val="0"/>
      </c:catAx>
      <c:valAx>
        <c:axId val="13872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1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39000</c:v>
                </c:pt>
                <c:pt idx="7">
                  <c:v>40000 to 44999</c:v>
                </c:pt>
                <c:pt idx="8">
                  <c:v>5000 to 9999</c:v>
                </c:pt>
                <c:pt idx="9">
                  <c:v>Greater then 50000</c:v>
                </c:pt>
                <c:pt idx="10">
                  <c:v>Less than 1000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25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2-49B7-85B8-AC98FBD13B64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Number of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1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39000</c:v>
                </c:pt>
                <c:pt idx="7">
                  <c:v>40000 to 44999</c:v>
                </c:pt>
                <c:pt idx="8">
                  <c:v>5000 to 9999</c:v>
                </c:pt>
                <c:pt idx="9">
                  <c:v>Greater then 50000</c:v>
                </c:pt>
                <c:pt idx="10">
                  <c:v>Less than 1000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1"/>
                <c:pt idx="0">
                  <c:v>191</c:v>
                </c:pt>
                <c:pt idx="1">
                  <c:v>4</c:v>
                </c:pt>
                <c:pt idx="2">
                  <c:v>10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164</c:v>
                </c:pt>
                <c:pt idx="9">
                  <c:v>114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B2-49B7-85B8-AC98FBD13B64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Sum of Number 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1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39000</c:v>
                </c:pt>
                <c:pt idx="7">
                  <c:v>40000 to 44999</c:v>
                </c:pt>
                <c:pt idx="8">
                  <c:v>5000 to 9999</c:v>
                </c:pt>
                <c:pt idx="9">
                  <c:v>Greater then 50000</c:v>
                </c:pt>
                <c:pt idx="10">
                  <c:v>Less than 1000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1"/>
                <c:pt idx="0">
                  <c:v>38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126</c:v>
                </c:pt>
                <c:pt idx="9">
                  <c:v>201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B2-49B7-85B8-AC98FBD13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9487791"/>
        <c:axId val="1909496527"/>
      </c:barChart>
      <c:catAx>
        <c:axId val="19094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96527"/>
        <c:crosses val="autoZero"/>
        <c:auto val="1"/>
        <c:lblAlgn val="ctr"/>
        <c:lblOffset val="100"/>
        <c:noMultiLvlLbl val="0"/>
      </c:catAx>
      <c:valAx>
        <c:axId val="19094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0</xdr:row>
      <xdr:rowOff>175260</xdr:rowOff>
    </xdr:from>
    <xdr:to>
      <xdr:col>13</xdr:col>
      <xdr:colOff>502920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CA32A-82E8-4542-96ED-8880FD8B2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</xdr:row>
      <xdr:rowOff>0</xdr:rowOff>
    </xdr:from>
    <xdr:to>
      <xdr:col>13</xdr:col>
      <xdr:colOff>198120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1439F-1EF7-AEFE-B11A-7A8EADD7D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160020</xdr:rowOff>
    </xdr:from>
    <xdr:to>
      <xdr:col>13</xdr:col>
      <xdr:colOff>411480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B6AE9-84FF-8D2C-C5EE-D285BFBBE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1</xdr:row>
      <xdr:rowOff>0</xdr:rowOff>
    </xdr:from>
    <xdr:to>
      <xdr:col>15</xdr:col>
      <xdr:colOff>365760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E2B9B-4055-8AD3-1C21-9E6D5114B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tzy Francois" refreshedDate="44913.836750115741" createdVersion="8" refreshedVersion="8" minRefreshableVersion="3" recordCount="1000" xr:uid="{5EC64ED7-F194-4FC1-A821-12D38909161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-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79">
        <m/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tzy Francois" refreshedDate="44915.080994791664" createdVersion="8" refreshedVersion="8" minRefreshableVersion="3" recordCount="11" xr:uid="{303E5218-A95B-4BAB-8FC9-FA94452540A0}">
  <cacheSource type="worksheet">
    <worksheetSource ref="A1:G12" sheet="Sheet5"/>
  </cacheSource>
  <cacheFields count="7">
    <cacheField name="Goal" numFmtId="0">
      <sharedItems count="11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000"/>
        <s v="40000 to 44999"/>
        <s v="Greater then 50000"/>
      </sharedItems>
    </cacheField>
    <cacheField name="Number of Success" numFmtId="0">
      <sharedItems containsSemiMixedTypes="0" containsString="0" containsNumber="1" containsInteger="1" minValue="4" maxValue="191" count="9">
        <n v="30"/>
        <n v="191"/>
        <n v="164"/>
        <n v="4"/>
        <n v="10"/>
        <n v="7"/>
        <n v="11"/>
        <n v="8"/>
        <n v="114"/>
      </sharedItems>
    </cacheField>
    <cacheField name="Number failed" numFmtId="0">
      <sharedItems containsSemiMixedTypes="0" containsString="0" containsNumber="1" containsInteger="1" minValue="0" maxValue="201" count="8">
        <n v="20"/>
        <n v="38"/>
        <n v="126"/>
        <n v="5"/>
        <n v="0"/>
        <n v="3"/>
        <n v="2"/>
        <n v="201"/>
      </sharedItems>
    </cacheField>
    <cacheField name="Number of Canceled" numFmtId="0">
      <sharedItems containsSemiMixedTypes="0" containsString="0" containsNumber="1" containsInteger="1" minValue="0" maxValue="29"/>
    </cacheField>
    <cacheField name="Percentage Successfull " numFmtId="0">
      <sharedItems containsSemiMixedTypes="0" containsString="0" containsNumber="1" containsInteger="1" minValue="0" maxValue="541" count="4">
        <n v="541"/>
        <n v="24"/>
        <n v="0"/>
        <n v="23"/>
      </sharedItems>
    </cacheField>
    <cacheField name="Percentage Failed" numFmtId="0">
      <sharedItems containsSemiMixedTypes="0" containsString="0" containsNumber="1" containsInteger="1" minValue="169" maxValue="364" count="7">
        <n v="364"/>
        <n v="344"/>
        <n v="306"/>
        <n v="180"/>
        <n v="175"/>
        <n v="172"/>
        <n v="169"/>
      </sharedItems>
    </cacheField>
    <cacheField name="Percentage Canceled" numFmtId="0">
      <sharedItems containsString="0" containsBlank="1" containsNumber="1" containsInteger="1" minValue="0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x v="0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x v="1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x v="3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x v="4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x v="3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x v="8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x v="10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x v="3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x v="6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x v="14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x v="1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x v="3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x v="3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x v="2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x v="17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x v="3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x v="7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x v="3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97"/>
    <d v="2015-08-18T05:00: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49"/>
    <d v="2015-07-31T05:00: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x v="3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x v="5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x v="0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x v="4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120"/>
    <d v="2014-10-18T05:00:00"/>
    <b v="0"/>
    <b v="0"/>
    <x v="11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34"/>
    <d v="2014-12-24T06:00:00"/>
    <b v="0"/>
    <b v="0"/>
    <x v="13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x v="3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x v="3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x v="2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x v="3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x v="21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40"/>
    <d v="2012-05-17T05:00:00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08"/>
    <d v="2010-07-18T05:00: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x v="3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x v="3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x v="1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x v="3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x v="3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x v="3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x v="3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x v="5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93"/>
    <d v="2016-09-22T05:00: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74"/>
    <d v="2017-07-07T05:00:00"/>
    <b v="0"/>
    <b v="0"/>
    <x v="6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96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53"/>
    <d v="2014-08-12T05:00:00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x v="3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x v="17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x v="4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x v="10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x v="0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x v="1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223"/>
    <d v="2016-09-25T05:00: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173"/>
    <d v="2017-07-19T05:00: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x v="3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234"/>
    <d v="2010-08-07T05:00: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195"/>
    <d v="2014-04-23T05:00: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243"/>
    <d v="2010-03-01T06:00:00"/>
    <b v="0"/>
    <b v="0"/>
    <x v="1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68"/>
    <d v="2012-12-11T06:00: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x v="1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x v="1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x v="14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252"/>
    <d v="2012-10-10T05:00: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137"/>
    <d v="2010-08-29T05:00: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x v="7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x v="14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x v="3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x v="18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273"/>
    <d v="2016-12-03T06:00: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74"/>
    <d v="2016-06-04T05:00:00"/>
    <b v="0"/>
    <b v="0"/>
    <x v="1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x v="5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x v="0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x v="3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x v="4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x v="11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301"/>
    <d v="2011-02-28T06:00:00"/>
    <b v="0"/>
    <b v="0"/>
    <x v="3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8"/>
    <d v="2013-11-01T05:00: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245"/>
    <d v="2012-02-29T06:00: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302"/>
    <d v="2019-03-17T05:00: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189"/>
    <d v="2014-06-22T05:00: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x v="1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312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80"/>
    <d v="2016-01-01T06:00: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x v="4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0"/>
    <d v="2018-01-17T06:00:00"/>
    <b v="0"/>
    <b v="0"/>
    <x v="1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3"/>
    <d v="2019-11-28T06:00: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x v="1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334"/>
    <d v="2017-08-13T05:00: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297"/>
    <d v="2015-06-07T05:00: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x v="4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346"/>
    <d v="2011-03-06T06:00:00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66"/>
    <d v="2011-12-28T06:00: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x v="4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x v="7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360"/>
    <d v="2019-11-05T06:00:00"/>
    <b v="0"/>
    <b v="0"/>
    <x v="3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13"/>
    <d v="2018-06-28T05:00: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365"/>
    <d v="2019-02-19T06:00: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211"/>
    <d v="2017-03-09T06:00: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x v="8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x v="7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x v="14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372"/>
    <d v="2014-01-16T06:00: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288"/>
    <d v="2011-01-08T06:00: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x v="3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x v="6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x v="14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383"/>
    <d v="2010-06-17T05:00: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126"/>
    <d v="2017-11-17T06:00:00"/>
    <b v="0"/>
    <b v="0"/>
    <x v="3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x v="4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389"/>
    <d v="2015-04-28T05:00: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278"/>
    <d v="2017-05-31T05:00: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x v="4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x v="4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401"/>
    <d v="2011-09-24T05:00:00"/>
    <b v="0"/>
    <b v="1"/>
    <x v="0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117"/>
    <d v="2018-04-24T05:00: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x v="3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x v="1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30"/>
    <d v="2017-01-11T06:00:00"/>
    <b v="0"/>
    <b v="0"/>
    <x v="22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12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436"/>
    <d v="2010-08-12T05:00: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9"/>
    <d v="2014-05-18T05:00:00"/>
    <b v="0"/>
    <b v="0"/>
    <x v="6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437"/>
    <d v="2013-03-09T06:00: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386"/>
    <d v="2014-01-04T06:00: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x v="3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444"/>
    <d v="2016-12-19T06:00: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316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x v="5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449"/>
    <d v="2018-08-16T05:00: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343"/>
    <d v="2011-07-23T05:00:00"/>
    <b v="0"/>
    <b v="0"/>
    <x v="22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x v="0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x v="3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x v="3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x v="10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x v="3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475"/>
    <d v="2015-07-21T05:00:00"/>
    <b v="0"/>
    <b v="0"/>
    <x v="6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73"/>
    <d v="2015-05-19T05:00:00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44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476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82"/>
    <d v="2013-05-28T05:00:00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477"/>
    <d v="2018-08-19T05:00: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193"/>
    <d v="2012-05-15T05:00: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x v="3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481"/>
    <d v="2010-09-11T05:00: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181"/>
    <d v="2013-12-11T06:00:00"/>
    <b v="0"/>
    <b v="1"/>
    <x v="1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483"/>
    <d v="2010-09-13T05:00:00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195"/>
    <d v="2017-05-10T05:00:00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485"/>
    <d v="2015-01-22T06:00: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356"/>
    <d v="2019-04-22T05:00: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491"/>
    <d v="2016-02-01T06:00: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313"/>
    <d v="2016-03-12T06:00: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x v="7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x v="6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x v="7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x v="1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x v="22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x v="3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526"/>
    <d v="2019-03-14T05:00: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189"/>
    <d v="2018-12-03T06:00: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9"/>
    <d v="2016-03-18T05:00: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3"/>
    <d v="2014-07-12T05:00: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32"/>
    <d v="2014-12-26T06:00:00"/>
    <b v="0"/>
    <b v="1"/>
    <x v="1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16"/>
    <d v="2015-08-05T05:00:00"/>
    <b v="0"/>
    <b v="0"/>
    <x v="12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x v="1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534"/>
    <d v="2014-05-04T05:00: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410"/>
    <d v="2019-12-17T06:00:00"/>
    <b v="0"/>
    <b v="1"/>
    <x v="0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5"/>
    <d v="2014-05-23T05:00: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4"/>
    <d v="2017-11-18T06:00:00"/>
    <b v="0"/>
    <b v="0"/>
    <x v="3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x v="17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x v="2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41"/>
    <d v="2015-06-15T05:00: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06"/>
    <d v="2012-03-08T06:00: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x v="2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545"/>
    <d v="2019-03-12T05:00:00"/>
    <b v="0"/>
    <b v="1"/>
    <x v="0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36"/>
    <d v="2010-04-25T05:00: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153"/>
    <d v="2015-07-12T05:00: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x v="3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553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463"/>
    <d v="2010-07-14T05:00: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x v="0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56"/>
    <d v="2014-06-16T05:00: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549"/>
    <d v="2015-06-16T05:00: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63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558"/>
    <d v="2015-11-13T06:00: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28"/>
    <d v="2016-03-18T05:00: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560"/>
    <d v="2019-03-10T06:00: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427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x v="7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x v="9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x v="3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75"/>
    <d v="2015-01-31T06:00: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12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x v="3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583"/>
    <d v="2015-11-11T06:00: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337"/>
    <d v="2017-04-08T05:00:00"/>
    <b v="0"/>
    <b v="0"/>
    <x v="19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x v="3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x v="3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x v="8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x v="0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603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336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x v="0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07"/>
    <d v="2011-01-28T06:00:00"/>
    <b v="0"/>
    <b v="0"/>
    <x v="4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6"/>
    <d v="2015-08-30T05:00:00"/>
    <b v="1"/>
    <b v="0"/>
    <x v="3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x v="17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x v="3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x v="3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611"/>
    <d v="2012-03-01T06:00: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542"/>
    <d v="2011-07-23T05:00: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616"/>
    <d v="2016-03-08T06:00: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91"/>
    <d v="2010-08-04T05:00:00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623"/>
    <d v="2019-01-21T06:00:00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36"/>
    <d v="2019-10-23T05:00: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x v="3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x v="3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x v="19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x v="3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x v="8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643"/>
    <d v="2019-06-26T05:00: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231"/>
    <d v="2010-02-09T06:00: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8"/>
    <d v="2011-04-03T05:00: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x v="8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x v="10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47"/>
    <d v="2013-12-15T06:00: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27"/>
    <d v="2019-01-14T06:00: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648"/>
    <d v="2019-01-13T06:00:00"/>
    <b v="0"/>
    <b v="0"/>
    <x v="6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160"/>
    <d v="2017-06-01T05:00: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649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268"/>
    <d v="2018-07-21T05:00: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650"/>
    <d v="2016-01-26T06:00: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249"/>
    <d v="2016-08-18T05:00:00"/>
    <b v="0"/>
    <b v="0"/>
    <x v="3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572"/>
    <d v="2016-09-03T05:00:00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651"/>
    <d v="2014-08-20T05:00: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2"/>
    <d v="2010-08-12T05:00: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x v="4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x v="1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658"/>
    <d v="2017-12-03T06:00:00"/>
    <b v="0"/>
    <b v="0"/>
    <x v="4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266"/>
    <d v="2016-03-23T05:00: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662"/>
    <d v="2019-03-19T05:00: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5"/>
    <d v="2016-06-05T05:00: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x v="1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667"/>
    <d v="2014-08-06T05:00: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44"/>
    <d v="2017-02-09T06:00: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x v="3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x v="3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677"/>
    <d v="2018-08-12T05:00: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343"/>
    <d v="2010-06-26T05:00: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x v="5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x v="9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85"/>
    <d v="2010-06-07T05:00: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75"/>
    <d v="2012-12-20T06:00: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86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06"/>
    <d v="2015-01-26T06:00: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x v="5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x v="1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x v="17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x v="1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696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124"/>
    <d v="2015-11-20T06:00: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97"/>
    <d v="2013-12-26T06:00:00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27"/>
    <d v="2013-09-10T05:00: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x v="3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705"/>
    <d v="2011-10-22T05:00: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432"/>
    <d v="2011-08-18T05:00: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x v="1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712"/>
    <d v="2019-05-31T05:00: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158"/>
    <d v="2018-04-03T05:00: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631"/>
    <d v="2011-05-30T05:00:00"/>
    <b v="0"/>
    <b v="0"/>
    <x v="1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713"/>
    <d v="2012-11-10T06:00: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94"/>
    <d v="2014-07-03T05:00: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717"/>
    <d v="2013-06-29T05:00:00"/>
    <b v="0"/>
    <b v="0"/>
    <x v="9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449"/>
    <d v="2018-01-03T06:00:00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x v="2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x v="3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723"/>
    <d v="2015-06-16T05:00:0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140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24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05"/>
    <d v="2019-03-02T06:00: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726"/>
    <d v="2015-01-05T06:00:00"/>
    <b v="0"/>
    <b v="0"/>
    <x v="4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661"/>
    <d v="2012-03-29T05:00:00"/>
    <b v="0"/>
    <b v="1"/>
    <x v="6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32"/>
    <d v="2018-04-21T05:00:00"/>
    <b v="0"/>
    <b v="0"/>
    <x v="9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9"/>
    <d v="2012-09-06T05:00:00"/>
    <b v="0"/>
    <b v="0"/>
    <x v="11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735"/>
    <d v="2014-02-12T06:00: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407"/>
    <d v="2019-06-01T05:00:00"/>
    <b v="0"/>
    <b v="1"/>
    <x v="9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738"/>
    <d v="2018-08-11T05:00: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193"/>
    <d v="2017-03-13T05:00: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740"/>
    <d v="2014-10-05T05:00: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614"/>
    <d v="2010-07-21T05:00: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741"/>
    <d v="2017-08-06T05:00: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146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743"/>
    <d v="2018-09-22T05:00:00"/>
    <b v="0"/>
    <b v="0"/>
    <x v="3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203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748"/>
    <d v="2013-06-29T05:00: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363"/>
    <d v="2015-03-06T06:00:00"/>
    <b v="0"/>
    <b v="0"/>
    <x v="2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750"/>
    <d v="2011-05-20T05:00: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644"/>
    <d v="2018-10-06T05:00: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x v="4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763"/>
    <d v="2012-06-04T05:00: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445"/>
    <d v="2011-07-26T05:00: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x v="3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x v="3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781"/>
    <d v="2015-09-18T05:00: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336"/>
    <d v="2017-11-19T06:00:00"/>
    <b v="0"/>
    <b v="1"/>
    <x v="3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536"/>
    <d v="2018-09-08T05:00: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271"/>
    <d v="2014-01-13T06:00: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x v="14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x v="0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789"/>
    <d v="2015-08-07T05:00: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331"/>
    <d v="2015-01-25T06:00: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x v="3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x v="7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x v="3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x v="4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x v="0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804"/>
    <d v="2019-04-30T05:00: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213"/>
    <d v="2019-12-22T06:00: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x v="2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808"/>
    <d v="2016-03-12T06:00: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723"/>
    <d v="2012-05-20T05:00: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478"/>
    <d v="2012-10-08T05:00: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260"/>
    <d v="2013-09-22T05:00: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10"/>
    <d v="2017-06-18T05:00: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810"/>
    <d v="2012-05-13T05:00: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445"/>
    <d v="2018-07-01T05:00: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385"/>
    <d v="2015-01-23T06:00: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15"/>
    <d v="2017-09-07T05:00: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"/>
    <d v="2014-12-27T06:00:00"/>
    <b v="0"/>
    <b v="0"/>
    <x v="14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x v="12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817"/>
    <d v="2012-08-07T05:00:00"/>
    <b v="0"/>
    <b v="0"/>
    <x v="15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475"/>
    <d v="2017-11-15T06:00: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820"/>
    <d v="2018-12-18T06:00:0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610"/>
    <d v="2010-07-15T05:00: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548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x v="3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822"/>
    <d v="2016-05-16T05:00:00"/>
    <b v="0"/>
    <b v="0"/>
    <x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152"/>
    <d v="2012-08-10T05:00: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x v="2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x v="3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x v="4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x v="11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x v="2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x v="3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838"/>
    <d v="2014-10-29T05:00:00"/>
    <b v="0"/>
    <b v="0"/>
    <x v="0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220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366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x v="3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x v="3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847"/>
    <d v="2012-10-16T05:00: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111"/>
    <d v="2012-11-27T06:00: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850"/>
    <d v="2010-07-13T05:00:00"/>
    <b v="0"/>
    <b v="0"/>
    <x v="10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781"/>
    <d v="2010-07-26T05:00: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141"/>
    <d v="2016-03-16T05:00: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x v="0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x v="3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855"/>
    <d v="2010-03-06T06:00: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68"/>
    <d v="2017-06-17T05:00: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856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108"/>
    <d v="2011-01-16T06:00:00"/>
    <b v="0"/>
    <b v="0"/>
    <x v="0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345"/>
    <d v="2019-12-29T06:00: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x v="3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861"/>
    <d v="2013-05-19T05:00:00"/>
    <b v="0"/>
    <b v="0"/>
    <x v="7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171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865"/>
    <d v="2015-03-21T05:00: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528"/>
    <d v="2015-11-04T06:00:00"/>
    <b v="1"/>
    <b v="0"/>
    <x v="9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869"/>
    <d v="2019-10-04T05:00:00"/>
    <b v="0"/>
    <b v="0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106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482"/>
    <d v="2011-04-19T05:00: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254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70"/>
    <d v="2016-12-03T06:00: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65"/>
    <d v="2019-04-21T05:00: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844"/>
    <d v="2016-03-25T05:00:00"/>
    <b v="0"/>
    <b v="1"/>
    <x v="6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290"/>
    <d v="2014-09-29T05:00:00"/>
    <b v="0"/>
    <b v="1"/>
    <x v="1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x v="3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n v="1"/>
    <x v="0"/>
    <x v="0"/>
    <n v="57"/>
  </r>
  <r>
    <x v="1"/>
    <x v="1"/>
    <x v="1"/>
    <n v="2"/>
    <x v="1"/>
    <x v="1"/>
    <n v="2"/>
  </r>
  <r>
    <x v="2"/>
    <x v="2"/>
    <x v="2"/>
    <n v="25"/>
    <x v="2"/>
    <x v="2"/>
    <n v="25"/>
  </r>
  <r>
    <x v="3"/>
    <x v="3"/>
    <x v="3"/>
    <n v="0"/>
    <x v="2"/>
    <x v="3"/>
    <n v="0"/>
  </r>
  <r>
    <x v="4"/>
    <x v="4"/>
    <x v="4"/>
    <n v="0"/>
    <x v="2"/>
    <x v="4"/>
    <n v="0"/>
  </r>
  <r>
    <x v="5"/>
    <x v="5"/>
    <x v="4"/>
    <n v="0"/>
    <x v="2"/>
    <x v="4"/>
    <n v="2"/>
  </r>
  <r>
    <x v="6"/>
    <x v="6"/>
    <x v="5"/>
    <n v="0"/>
    <x v="2"/>
    <x v="4"/>
    <n v="2"/>
  </r>
  <r>
    <x v="7"/>
    <x v="5"/>
    <x v="4"/>
    <n v="0"/>
    <x v="2"/>
    <x v="5"/>
    <n v="2"/>
  </r>
  <r>
    <x v="8"/>
    <x v="7"/>
    <x v="6"/>
    <n v="1"/>
    <x v="2"/>
    <x v="5"/>
    <n v="2"/>
  </r>
  <r>
    <x v="9"/>
    <x v="6"/>
    <x v="5"/>
    <n v="0"/>
    <x v="3"/>
    <x v="6"/>
    <n v="2"/>
  </r>
  <r>
    <x v="10"/>
    <x v="8"/>
    <x v="7"/>
    <n v="29"/>
    <x v="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BE439-7FE9-49AD-A6C1-C5C87795A2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0BB14-0EEA-49CB-AE2F-1A646C6280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CF3D1-D691-4FD9-8F37-93343913DD8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A5956-FE4F-4C2E-828B-F888DFFE6FD5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16" firstHeaderRow="0" firstDataRow="1" firstDataCol="1"/>
  <pivotFields count="7">
    <pivotField axis="axisRow" showAll="0">
      <items count="12">
        <item x="1"/>
        <item x="3"/>
        <item x="4"/>
        <item x="5"/>
        <item x="6"/>
        <item x="7"/>
        <item x="8"/>
        <item x="9"/>
        <item x="2"/>
        <item x="10"/>
        <item x="0"/>
        <item t="default"/>
      </items>
    </pivotField>
    <pivotField dataField="1" showAll="0">
      <items count="10">
        <item x="3"/>
        <item x="5"/>
        <item x="7"/>
        <item x="4"/>
        <item x="6"/>
        <item x="0"/>
        <item x="8"/>
        <item x="2"/>
        <item x="1"/>
        <item t="default"/>
      </items>
    </pivotField>
    <pivotField dataField="1" showAll="0">
      <items count="9">
        <item x="4"/>
        <item x="6"/>
        <item x="5"/>
        <item x="3"/>
        <item x="0"/>
        <item x="1"/>
        <item x="2"/>
        <item x="7"/>
        <item t="default"/>
      </items>
    </pivotField>
    <pivotField showAll="0"/>
    <pivotField showAll="0">
      <items count="5">
        <item x="2"/>
        <item x="3"/>
        <item x="1"/>
        <item x="0"/>
        <item t="default"/>
      </items>
    </pivotField>
    <pivotField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Canceled" fld="6" baseField="0" baseItem="0"/>
    <dataField name="Sum of Number of Success" fld="1" baseField="0" baseItem="0"/>
    <dataField name="Sum of Number failed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154" workbookViewId="0">
      <selection activeCell="F1" sqref="F1:F1048576"/>
    </sheetView>
  </sheetViews>
  <sheetFormatPr defaultColWidth="11.19921875" defaultRowHeight="15.6" x14ac:dyDescent="0.3"/>
  <cols>
    <col min="1" max="1" width="6.5" bestFit="1" customWidth="1"/>
    <col min="2" max="2" width="31.3984375" bestFit="1" customWidth="1"/>
    <col min="3" max="3" width="33.5" style="3" customWidth="1"/>
    <col min="4" max="4" width="8.3984375" bestFit="1" customWidth="1"/>
    <col min="5" max="5" width="11.59765625" bestFit="1" customWidth="1"/>
    <col min="6" max="6" width="22.5" customWidth="1"/>
    <col min="7" max="7" width="12.296875" bestFit="1" customWidth="1"/>
    <col min="8" max="8" width="17.19921875" bestFit="1" customWidth="1"/>
    <col min="9" max="9" width="20" bestFit="1" customWidth="1"/>
    <col min="10" max="10" width="11.296875" bestFit="1" customWidth="1"/>
    <col min="11" max="11" width="12" bestFit="1" customWidth="1"/>
    <col min="12" max="12" width="15.296875" bestFit="1" customWidth="1"/>
    <col min="13" max="13" width="12.19921875" bestFit="1" customWidth="1"/>
    <col min="14" max="14" width="25.59765625" bestFit="1" customWidth="1"/>
    <col min="15" max="15" width="24.5" bestFit="1" customWidth="1"/>
    <col min="16" max="16" width="13" bestFit="1" customWidth="1"/>
    <col min="17" max="17" width="12.296875" bestFit="1" customWidth="1"/>
    <col min="18" max="18" width="29.19921875" bestFit="1" customWidth="1"/>
    <col min="19" max="19" width="18.1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2034</v>
      </c>
      <c r="T1" s="1" t="s">
        <v>2030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>(((L2/60)/60)/24)+DATE(1970,1,1)</f>
        <v>42336.25</v>
      </c>
      <c r="O3" s="4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ref="N4:N67" si="5">(((L3/60)/60)/24)+DATE(1970,1,1)</f>
        <v>41870.208333333336</v>
      </c>
      <c r="O4" s="4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5"/>
        <v>41595.25</v>
      </c>
      <c r="O5" s="4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5"/>
        <v>43688.208333333328</v>
      </c>
      <c r="O6" s="4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5"/>
        <v>43485.25</v>
      </c>
      <c r="O7" s="4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5"/>
        <v>41149.208333333336</v>
      </c>
      <c r="O8" s="4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5"/>
        <v>42991.208333333328</v>
      </c>
      <c r="O9" s="4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5"/>
        <v>42229.208333333328</v>
      </c>
      <c r="O10" s="4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5"/>
        <v>40399.208333333336</v>
      </c>
      <c r="O11" s="4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5"/>
        <v>41536.208333333336</v>
      </c>
      <c r="O12" s="4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5"/>
        <v>40404.208333333336</v>
      </c>
      <c r="O13" s="4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5"/>
        <v>40442.208333333336</v>
      </c>
      <c r="O14" s="4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2089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5"/>
        <v>43760.208333333328</v>
      </c>
      <c r="O15" s="4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5"/>
        <v>42532.208333333328</v>
      </c>
      <c r="O16" s="4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5"/>
        <v>40974.25</v>
      </c>
      <c r="O17" s="4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5"/>
        <v>43809.25</v>
      </c>
      <c r="O18" s="4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5"/>
        <v>41661.25</v>
      </c>
      <c r="O19" s="4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5"/>
        <v>40555.25</v>
      </c>
      <c r="O20" s="4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5"/>
        <v>43351.208333333328</v>
      </c>
      <c r="O21" s="4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5"/>
        <v>43528.25</v>
      </c>
      <c r="O22" s="4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5"/>
        <v>41848.208333333336</v>
      </c>
      <c r="O23" s="4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5"/>
        <v>40770.208333333336</v>
      </c>
      <c r="O24" s="4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5"/>
        <v>43193.208333333328</v>
      </c>
      <c r="O25" s="4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5"/>
        <v>43510.25</v>
      </c>
      <c r="O26" s="4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5"/>
        <v>41811.208333333336</v>
      </c>
      <c r="O27" s="4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5"/>
        <v>40681.208333333336</v>
      </c>
      <c r="O28" s="4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5"/>
        <v>43312.208333333328</v>
      </c>
      <c r="O29" s="4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5"/>
        <v>42280.208333333328</v>
      </c>
      <c r="O30" s="4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5"/>
        <v>40218.25</v>
      </c>
      <c r="O31" s="4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5"/>
        <v>43301.208333333328</v>
      </c>
      <c r="O32" s="4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5"/>
        <v>43609.208333333328</v>
      </c>
      <c r="O33" s="4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5"/>
        <v>42374.25</v>
      </c>
      <c r="O34" s="4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5"/>
        <v>43110.25</v>
      </c>
      <c r="O35" s="4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5"/>
        <v>41917.208333333336</v>
      </c>
      <c r="O36" s="4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5"/>
        <v>42817.208333333328</v>
      </c>
      <c r="O37" s="4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5"/>
        <v>43484.25</v>
      </c>
      <c r="O38" s="4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5"/>
        <v>40600.25</v>
      </c>
      <c r="O39" s="4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5"/>
        <v>43744.208333333328</v>
      </c>
      <c r="O40" s="4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5"/>
        <v>40469.208333333336</v>
      </c>
      <c r="O41" s="4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5"/>
        <v>41330.25</v>
      </c>
      <c r="O42" s="4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5"/>
        <v>40334.208333333336</v>
      </c>
      <c r="O43" s="4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5"/>
        <v>41156.208333333336</v>
      </c>
      <c r="O44" s="4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5"/>
        <v>40728.208333333336</v>
      </c>
      <c r="O45" s="4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5"/>
        <v>41844.208333333336</v>
      </c>
      <c r="O46" s="4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5"/>
        <v>43541.208333333328</v>
      </c>
      <c r="O47" s="4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5"/>
        <v>42676.208333333328</v>
      </c>
      <c r="O48" s="4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5"/>
        <v>40367.208333333336</v>
      </c>
      <c r="O49" s="4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5"/>
        <v>41727.208333333336</v>
      </c>
      <c r="O50" s="4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5"/>
        <v>42180.208333333328</v>
      </c>
      <c r="O51" s="4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5"/>
        <v>43758.208333333328</v>
      </c>
      <c r="O52" s="4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5"/>
        <v>41487.208333333336</v>
      </c>
      <c r="O53" s="4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5"/>
        <v>40995.208333333336</v>
      </c>
      <c r="O54" s="4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5"/>
        <v>40436.208333333336</v>
      </c>
      <c r="O55" s="4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5"/>
        <v>41779.208333333336</v>
      </c>
      <c r="O56" s="4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5"/>
        <v>43170.25</v>
      </c>
      <c r="O57" s="4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5"/>
        <v>43311.208333333328</v>
      </c>
      <c r="O58" s="4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5"/>
        <v>42014.25</v>
      </c>
      <c r="O59" s="4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5"/>
        <v>42979.208333333328</v>
      </c>
      <c r="O60" s="4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5"/>
        <v>42268.208333333328</v>
      </c>
      <c r="O61" s="4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5"/>
        <v>42898.208333333328</v>
      </c>
      <c r="O62" s="4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5"/>
        <v>41107.208333333336</v>
      </c>
      <c r="O63" s="4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5"/>
        <v>40595.25</v>
      </c>
      <c r="O64" s="4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5"/>
        <v>42160.208333333328</v>
      </c>
      <c r="O65" s="4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5"/>
        <v>42853.208333333328</v>
      </c>
      <c r="O66" s="4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si="5"/>
        <v>43283.208333333328</v>
      </c>
      <c r="O67" s="4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ref="N68:N131" si="11">(((L67/60)/60)/24)+DATE(1970,1,1)</f>
        <v>40570.25</v>
      </c>
      <c r="O68" s="4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11"/>
        <v>42102.208333333328</v>
      </c>
      <c r="O69" s="4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11"/>
        <v>40203.25</v>
      </c>
      <c r="O70" s="4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11"/>
        <v>42943.208333333328</v>
      </c>
      <c r="O71" s="4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11"/>
        <v>40531.25</v>
      </c>
      <c r="O72" s="4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11"/>
        <v>40484.208333333336</v>
      </c>
      <c r="O73" s="4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11"/>
        <v>43799.25</v>
      </c>
      <c r="O74" s="4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11"/>
        <v>42186.208333333328</v>
      </c>
      <c r="O75" s="4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11"/>
        <v>42701.25</v>
      </c>
      <c r="O76" s="4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11"/>
        <v>42456.208333333328</v>
      </c>
      <c r="O77" s="4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11"/>
        <v>43296.208333333328</v>
      </c>
      <c r="O78" s="4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11"/>
        <v>42027.25</v>
      </c>
      <c r="O79" s="4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11"/>
        <v>40448.208333333336</v>
      </c>
      <c r="O80" s="4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11"/>
        <v>43206.208333333328</v>
      </c>
      <c r="O81" s="4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11"/>
        <v>43267.208333333328</v>
      </c>
      <c r="O82" s="4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11"/>
        <v>42976.208333333328</v>
      </c>
      <c r="O83" s="4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11"/>
        <v>43062.25</v>
      </c>
      <c r="O84" s="4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11"/>
        <v>43482.25</v>
      </c>
      <c r="O85" s="4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11"/>
        <v>42579.208333333328</v>
      </c>
      <c r="O86" s="4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11"/>
        <v>41118.208333333336</v>
      </c>
      <c r="O87" s="4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11"/>
        <v>40797.208333333336</v>
      </c>
      <c r="O88" s="4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11"/>
        <v>42128.208333333328</v>
      </c>
      <c r="O89" s="4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11"/>
        <v>40610.25</v>
      </c>
      <c r="O90" s="4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11"/>
        <v>42110.208333333328</v>
      </c>
      <c r="O91" s="4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11"/>
        <v>40283.208333333336</v>
      </c>
      <c r="O92" s="4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11"/>
        <v>42425.25</v>
      </c>
      <c r="O93" s="4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11"/>
        <v>42588.208333333328</v>
      </c>
      <c r="O94" s="4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11"/>
        <v>40352.208333333336</v>
      </c>
      <c r="O95" s="4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11"/>
        <v>41202.208333333336</v>
      </c>
      <c r="O96" s="4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11"/>
        <v>43562.208333333328</v>
      </c>
      <c r="O97" s="4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11"/>
        <v>43752.208333333328</v>
      </c>
      <c r="O98" s="4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11"/>
        <v>40612.25</v>
      </c>
      <c r="O99" s="4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11"/>
        <v>42180.208333333328</v>
      </c>
      <c r="O100" s="4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11"/>
        <v>42212.208333333328</v>
      </c>
      <c r="O101" s="4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11"/>
        <v>41968.25</v>
      </c>
      <c r="O102" s="4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11"/>
        <v>40835.208333333336</v>
      </c>
      <c r="O103" s="4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11"/>
        <v>42056.25</v>
      </c>
      <c r="O104" s="4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11"/>
        <v>43234.208333333328</v>
      </c>
      <c r="O105" s="4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11"/>
        <v>40475.208333333336</v>
      </c>
      <c r="O106" s="4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11"/>
        <v>42878.208333333328</v>
      </c>
      <c r="O107" s="4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11"/>
        <v>41366.208333333336</v>
      </c>
      <c r="O108" s="4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11"/>
        <v>43716.208333333328</v>
      </c>
      <c r="O109" s="4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11"/>
        <v>43213.208333333328</v>
      </c>
      <c r="O110" s="4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11"/>
        <v>41005.208333333336</v>
      </c>
      <c r="O111" s="4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11"/>
        <v>41651.25</v>
      </c>
      <c r="O112" s="4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11"/>
        <v>43354.208333333328</v>
      </c>
      <c r="O113" s="4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11"/>
        <v>41174.208333333336</v>
      </c>
      <c r="O114" s="4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11"/>
        <v>41875.208333333336</v>
      </c>
      <c r="O115" s="4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11"/>
        <v>42990.208333333328</v>
      </c>
      <c r="O116" s="4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11"/>
        <v>43564.208333333328</v>
      </c>
      <c r="O117" s="4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11"/>
        <v>43056.25</v>
      </c>
      <c r="O118" s="4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11"/>
        <v>42265.208333333328</v>
      </c>
      <c r="O119" s="4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11"/>
        <v>40808.208333333336</v>
      </c>
      <c r="O120" s="4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11"/>
        <v>41665.25</v>
      </c>
      <c r="O121" s="4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11"/>
        <v>41806.208333333336</v>
      </c>
      <c r="O122" s="4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11"/>
        <v>42111.208333333328</v>
      </c>
      <c r="O123" s="4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11"/>
        <v>41917.208333333336</v>
      </c>
      <c r="O124" s="4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11"/>
        <v>41970.25</v>
      </c>
      <c r="O125" s="4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11"/>
        <v>42332.25</v>
      </c>
      <c r="O126" s="4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11"/>
        <v>43598.208333333328</v>
      </c>
      <c r="O127" s="4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11"/>
        <v>43362.208333333328</v>
      </c>
      <c r="O128" s="4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11"/>
        <v>42596.208333333328</v>
      </c>
      <c r="O129" s="4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11"/>
        <v>40310.208333333336</v>
      </c>
      <c r="O130" s="4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si="11"/>
        <v>40417.208333333336</v>
      </c>
      <c r="O131" s="4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ref="N132:N195" si="17">(((L131/60)/60)/24)+DATE(1970,1,1)</f>
        <v>42038.25</v>
      </c>
      <c r="O132" s="4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7"/>
        <v>40842.208333333336</v>
      </c>
      <c r="O133" s="4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7"/>
        <v>41607.25</v>
      </c>
      <c r="O134" s="4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7"/>
        <v>43112.25</v>
      </c>
      <c r="O135" s="4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7"/>
        <v>40767.208333333336</v>
      </c>
      <c r="O136" s="4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7"/>
        <v>40713.208333333336</v>
      </c>
      <c r="O137" s="4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7"/>
        <v>41340.25</v>
      </c>
      <c r="O138" s="4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7"/>
        <v>41797.208333333336</v>
      </c>
      <c r="O139" s="4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7"/>
        <v>40457.208333333336</v>
      </c>
      <c r="O140" s="4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7"/>
        <v>41180.208333333336</v>
      </c>
      <c r="O141" s="4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7"/>
        <v>42115.208333333328</v>
      </c>
      <c r="O142" s="4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7"/>
        <v>43156.25</v>
      </c>
      <c r="O143" s="4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7"/>
        <v>42167.208333333328</v>
      </c>
      <c r="O144" s="4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7"/>
        <v>41005.208333333336</v>
      </c>
      <c r="O145" s="4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7"/>
        <v>40357.208333333336</v>
      </c>
      <c r="O146" s="4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7"/>
        <v>43633.208333333328</v>
      </c>
      <c r="O147" s="4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7"/>
        <v>41889.208333333336</v>
      </c>
      <c r="O148" s="4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7"/>
        <v>40855.25</v>
      </c>
      <c r="O149" s="4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7"/>
        <v>42534.208333333328</v>
      </c>
      <c r="O150" s="4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7"/>
        <v>42941.208333333328</v>
      </c>
      <c r="O151" s="4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7"/>
        <v>41275.25</v>
      </c>
      <c r="O152" s="4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7"/>
        <v>43450.25</v>
      </c>
      <c r="O153" s="4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7"/>
        <v>41799.208333333336</v>
      </c>
      <c r="O154" s="4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7"/>
        <v>42783.25</v>
      </c>
      <c r="O155" s="4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7"/>
        <v>41201.208333333336</v>
      </c>
      <c r="O156" s="4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7"/>
        <v>42502.208333333328</v>
      </c>
      <c r="O157" s="4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7"/>
        <v>40262.208333333336</v>
      </c>
      <c r="O158" s="4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7"/>
        <v>43743.208333333328</v>
      </c>
      <c r="O159" s="4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7"/>
        <v>41638.25</v>
      </c>
      <c r="O160" s="4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7"/>
        <v>42346.25</v>
      </c>
      <c r="O161" s="4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7"/>
        <v>43551.208333333328</v>
      </c>
      <c r="O162" s="4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7"/>
        <v>43582.208333333328</v>
      </c>
      <c r="O163" s="4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7"/>
        <v>42270.208333333328</v>
      </c>
      <c r="O164" s="4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7"/>
        <v>43442.25</v>
      </c>
      <c r="O165" s="4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7"/>
        <v>43028.208333333328</v>
      </c>
      <c r="O166" s="4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7"/>
        <v>43016.208333333328</v>
      </c>
      <c r="O167" s="4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7"/>
        <v>42948.208333333328</v>
      </c>
      <c r="O168" s="4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7"/>
        <v>40534.25</v>
      </c>
      <c r="O169" s="4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7"/>
        <v>41435.208333333336</v>
      </c>
      <c r="O170" s="4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7"/>
        <v>43518.25</v>
      </c>
      <c r="O171" s="4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7"/>
        <v>41077.208333333336</v>
      </c>
      <c r="O172" s="4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7"/>
        <v>42950.208333333328</v>
      </c>
      <c r="O173" s="4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7"/>
        <v>41718.208333333336</v>
      </c>
      <c r="O174" s="4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7"/>
        <v>41839.208333333336</v>
      </c>
      <c r="O175" s="4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7"/>
        <v>41412.208333333336</v>
      </c>
      <c r="O176" s="4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7"/>
        <v>42282.208333333328</v>
      </c>
      <c r="O177" s="4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7"/>
        <v>42613.208333333328</v>
      </c>
      <c r="O178" s="4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7"/>
        <v>42616.208333333328</v>
      </c>
      <c r="O179" s="4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7"/>
        <v>40497.25</v>
      </c>
      <c r="O180" s="4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7"/>
        <v>42999.208333333328</v>
      </c>
      <c r="O181" s="4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7"/>
        <v>41350.208333333336</v>
      </c>
      <c r="O182" s="4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7"/>
        <v>40259.208333333336</v>
      </c>
      <c r="O183" s="4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7"/>
        <v>43012.208333333328</v>
      </c>
      <c r="O184" s="4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7"/>
        <v>43631.208333333328</v>
      </c>
      <c r="O185" s="4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7"/>
        <v>40430.208333333336</v>
      </c>
      <c r="O186" s="4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7"/>
        <v>43588.208333333328</v>
      </c>
      <c r="O187" s="4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7"/>
        <v>43233.208333333328</v>
      </c>
      <c r="O188" s="4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7"/>
        <v>41782.208333333336</v>
      </c>
      <c r="O189" s="4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7"/>
        <v>41328.25</v>
      </c>
      <c r="O190" s="4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7"/>
        <v>41975.25</v>
      </c>
      <c r="O191" s="4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7"/>
        <v>42433.25</v>
      </c>
      <c r="O192" s="4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7"/>
        <v>41429.208333333336</v>
      </c>
      <c r="O193" s="4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7"/>
        <v>43536.208333333328</v>
      </c>
      <c r="O194" s="4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si="17"/>
        <v>41817.208333333336</v>
      </c>
      <c r="O195" s="4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ref="N196:N259" si="23">(((L195/60)/60)/24)+DATE(1970,1,1)</f>
        <v>43198.208333333328</v>
      </c>
      <c r="O196" s="4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3"/>
        <v>42261.208333333328</v>
      </c>
      <c r="O197" s="4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3"/>
        <v>43310.208333333328</v>
      </c>
      <c r="O198" s="4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3"/>
        <v>42616.208333333328</v>
      </c>
      <c r="O199" s="4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3"/>
        <v>42909.208333333328</v>
      </c>
      <c r="O200" s="4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3"/>
        <v>40396.208333333336</v>
      </c>
      <c r="O201" s="4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3"/>
        <v>42192.208333333328</v>
      </c>
      <c r="O202" s="4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3"/>
        <v>40262.208333333336</v>
      </c>
      <c r="O203" s="4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3"/>
        <v>41845.208333333336</v>
      </c>
      <c r="O204" s="4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3"/>
        <v>40818.208333333336</v>
      </c>
      <c r="O205" s="4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3"/>
        <v>42752.25</v>
      </c>
      <c r="O206" s="4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3"/>
        <v>40636.208333333336</v>
      </c>
      <c r="O207" s="4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3"/>
        <v>43390.208333333328</v>
      </c>
      <c r="O208" s="4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3"/>
        <v>40236.25</v>
      </c>
      <c r="O209" s="4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3"/>
        <v>43340.208333333328</v>
      </c>
      <c r="O210" s="4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3"/>
        <v>43048.25</v>
      </c>
      <c r="O211" s="4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3"/>
        <v>42496.208333333328</v>
      </c>
      <c r="O212" s="4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3"/>
        <v>42797.25</v>
      </c>
      <c r="O213" s="4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3"/>
        <v>41513.208333333336</v>
      </c>
      <c r="O214" s="4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3"/>
        <v>43814.25</v>
      </c>
      <c r="O215" s="4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3"/>
        <v>40488.208333333336</v>
      </c>
      <c r="O216" s="4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3"/>
        <v>40409.208333333336</v>
      </c>
      <c r="O217" s="4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3"/>
        <v>43509.25</v>
      </c>
      <c r="O218" s="4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3"/>
        <v>40869.25</v>
      </c>
      <c r="O219" s="4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3"/>
        <v>43583.208333333328</v>
      </c>
      <c r="O220" s="4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3"/>
        <v>40858.25</v>
      </c>
      <c r="O221" s="4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3"/>
        <v>41137.208333333336</v>
      </c>
      <c r="O222" s="4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3"/>
        <v>40725.208333333336</v>
      </c>
      <c r="O223" s="4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3"/>
        <v>41081.208333333336</v>
      </c>
      <c r="O224" s="4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3"/>
        <v>41914.208333333336</v>
      </c>
      <c r="O225" s="4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3"/>
        <v>42445.208333333328</v>
      </c>
      <c r="O226" s="4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3"/>
        <v>41906.208333333336</v>
      </c>
      <c r="O227" s="4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3"/>
        <v>41762.208333333336</v>
      </c>
      <c r="O228" s="4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3"/>
        <v>40276.208333333336</v>
      </c>
      <c r="O229" s="4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3"/>
        <v>42139.208333333328</v>
      </c>
      <c r="O230" s="4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3"/>
        <v>42613.208333333328</v>
      </c>
      <c r="O231" s="4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3"/>
        <v>42887.208333333328</v>
      </c>
      <c r="O232" s="4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3"/>
        <v>43805.25</v>
      </c>
      <c r="O233" s="4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3"/>
        <v>41415.208333333336</v>
      </c>
      <c r="O234" s="4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3"/>
        <v>42576.208333333328</v>
      </c>
      <c r="O235" s="4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3"/>
        <v>40706.208333333336</v>
      </c>
      <c r="O236" s="4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3"/>
        <v>42969.208333333328</v>
      </c>
      <c r="O237" s="4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3"/>
        <v>42779.25</v>
      </c>
      <c r="O238" s="4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3"/>
        <v>43641.208333333328</v>
      </c>
      <c r="O239" s="4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3"/>
        <v>41754.208333333336</v>
      </c>
      <c r="O240" s="4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3"/>
        <v>43083.25</v>
      </c>
      <c r="O241" s="4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3"/>
        <v>42245.208333333328</v>
      </c>
      <c r="O242" s="4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3"/>
        <v>40396.208333333336</v>
      </c>
      <c r="O243" s="4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3"/>
        <v>41742.208333333336</v>
      </c>
      <c r="O244" s="4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3"/>
        <v>42865.208333333328</v>
      </c>
      <c r="O245" s="4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3"/>
        <v>43163.25</v>
      </c>
      <c r="O246" s="4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3"/>
        <v>41834.208333333336</v>
      </c>
      <c r="O247" s="4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3"/>
        <v>41736.208333333336</v>
      </c>
      <c r="O248" s="4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3"/>
        <v>41491.208333333336</v>
      </c>
      <c r="O249" s="4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3"/>
        <v>42726.25</v>
      </c>
      <c r="O250" s="4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3"/>
        <v>42004.25</v>
      </c>
      <c r="O251" s="4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3"/>
        <v>42006.25</v>
      </c>
      <c r="O252" s="4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3"/>
        <v>40203.25</v>
      </c>
      <c r="O253" s="4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3"/>
        <v>41252.25</v>
      </c>
      <c r="O254" s="4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3"/>
        <v>41572.208333333336</v>
      </c>
      <c r="O255" s="4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3"/>
        <v>40641.208333333336</v>
      </c>
      <c r="O256" s="4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3"/>
        <v>42787.25</v>
      </c>
      <c r="O257" s="4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3"/>
        <v>40590.25</v>
      </c>
      <c r="O258" s="4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si="23"/>
        <v>42393.25</v>
      </c>
      <c r="O259" s="4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ref="N260:N323" si="29">(((L259/60)/60)/24)+DATE(1970,1,1)</f>
        <v>41338.25</v>
      </c>
      <c r="O260" s="4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9"/>
        <v>42712.25</v>
      </c>
      <c r="O261" s="4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9"/>
        <v>41251.25</v>
      </c>
      <c r="O262" s="4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9"/>
        <v>41180.208333333336</v>
      </c>
      <c r="O263" s="4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9"/>
        <v>40415.208333333336</v>
      </c>
      <c r="O264" s="4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9"/>
        <v>40638.208333333336</v>
      </c>
      <c r="O265" s="4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9"/>
        <v>40187.25</v>
      </c>
      <c r="O266" s="4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9"/>
        <v>41317.25</v>
      </c>
      <c r="O267" s="4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9"/>
        <v>42372.25</v>
      </c>
      <c r="O268" s="4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9"/>
        <v>41950.25</v>
      </c>
      <c r="O269" s="4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9"/>
        <v>41206.208333333336</v>
      </c>
      <c r="O270" s="4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9"/>
        <v>41186.208333333336</v>
      </c>
      <c r="O271" s="4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9"/>
        <v>43496.25</v>
      </c>
      <c r="O272" s="4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9"/>
        <v>40514.25</v>
      </c>
      <c r="O273" s="4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9"/>
        <v>42345.25</v>
      </c>
      <c r="O274" s="4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9"/>
        <v>43656.208333333328</v>
      </c>
      <c r="O275" s="4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9"/>
        <v>42995.208333333328</v>
      </c>
      <c r="O276" s="4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9"/>
        <v>43045.25</v>
      </c>
      <c r="O277" s="4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9"/>
        <v>43561.208333333328</v>
      </c>
      <c r="O278" s="4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9"/>
        <v>41018.208333333336</v>
      </c>
      <c r="O279" s="4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9"/>
        <v>40378.208333333336</v>
      </c>
      <c r="O280" s="4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9"/>
        <v>41239.25</v>
      </c>
      <c r="O281" s="4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9"/>
        <v>43346.208333333328</v>
      </c>
      <c r="O282" s="4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9"/>
        <v>43060.25</v>
      </c>
      <c r="O283" s="4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9"/>
        <v>40979.25</v>
      </c>
      <c r="O284" s="4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9"/>
        <v>42701.25</v>
      </c>
      <c r="O285" s="4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9"/>
        <v>42520.208333333328</v>
      </c>
      <c r="O286" s="4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9"/>
        <v>41030.208333333336</v>
      </c>
      <c r="O287" s="4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9"/>
        <v>42623.208333333328</v>
      </c>
      <c r="O288" s="4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9"/>
        <v>42697.25</v>
      </c>
      <c r="O289" s="4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9"/>
        <v>42122.208333333328</v>
      </c>
      <c r="O290" s="4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9"/>
        <v>40982.208333333336</v>
      </c>
      <c r="O291" s="4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9"/>
        <v>42219.208333333328</v>
      </c>
      <c r="O292" s="4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9"/>
        <v>41404.208333333336</v>
      </c>
      <c r="O293" s="4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9"/>
        <v>40831.208333333336</v>
      </c>
      <c r="O294" s="4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9"/>
        <v>40984.208333333336</v>
      </c>
      <c r="O295" s="4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9"/>
        <v>40456.208333333336</v>
      </c>
      <c r="O296" s="4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9"/>
        <v>43399.208333333328</v>
      </c>
      <c r="O297" s="4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9"/>
        <v>41562.208333333336</v>
      </c>
      <c r="O298" s="4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9"/>
        <v>43493.25</v>
      </c>
      <c r="O299" s="4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9"/>
        <v>41653.25</v>
      </c>
      <c r="O300" s="4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9"/>
        <v>42426.25</v>
      </c>
      <c r="O301" s="4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9"/>
        <v>42432.25</v>
      </c>
      <c r="O302" s="4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9"/>
        <v>42977.208333333328</v>
      </c>
      <c r="O303" s="4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9"/>
        <v>42061.25</v>
      </c>
      <c r="O304" s="4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9"/>
        <v>43345.208333333328</v>
      </c>
      <c r="O305" s="4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9"/>
        <v>42376.25</v>
      </c>
      <c r="O306" s="4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9"/>
        <v>42589.208333333328</v>
      </c>
      <c r="O307" s="4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9"/>
        <v>42448.208333333328</v>
      </c>
      <c r="O308" s="4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9"/>
        <v>42930.208333333328</v>
      </c>
      <c r="O309" s="4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9"/>
        <v>41066.208333333336</v>
      </c>
      <c r="O310" s="4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9"/>
        <v>40651.208333333336</v>
      </c>
      <c r="O311" s="4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9"/>
        <v>40807.208333333336</v>
      </c>
      <c r="O312" s="4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9"/>
        <v>40277.208333333336</v>
      </c>
      <c r="O313" s="4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9"/>
        <v>40590.25</v>
      </c>
      <c r="O314" s="4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9"/>
        <v>41572.208333333336</v>
      </c>
      <c r="O315" s="4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9"/>
        <v>40966.25</v>
      </c>
      <c r="O316" s="4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9"/>
        <v>43536.208333333328</v>
      </c>
      <c r="O317" s="4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9"/>
        <v>41783.208333333336</v>
      </c>
      <c r="O318" s="4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9"/>
        <v>43788.25</v>
      </c>
      <c r="O319" s="4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9"/>
        <v>42869.208333333328</v>
      </c>
      <c r="O320" s="4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9"/>
        <v>41684.25</v>
      </c>
      <c r="O321" s="4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9"/>
        <v>40402.208333333336</v>
      </c>
      <c r="O322" s="4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si="29"/>
        <v>40673.208333333336</v>
      </c>
      <c r="O323" s="4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ref="N324:N387" si="35">(((L323/60)/60)/24)+DATE(1970,1,1)</f>
        <v>40634.208333333336</v>
      </c>
      <c r="O324" s="4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5"/>
        <v>40507.25</v>
      </c>
      <c r="O325" s="4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5"/>
        <v>41725.208333333336</v>
      </c>
      <c r="O326" s="4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5"/>
        <v>42176.208333333328</v>
      </c>
      <c r="O327" s="4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5"/>
        <v>43267.208333333328</v>
      </c>
      <c r="O328" s="4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5"/>
        <v>42364.25</v>
      </c>
      <c r="O329" s="4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5"/>
        <v>43705.208333333328</v>
      </c>
      <c r="O330" s="4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5"/>
        <v>43434.25</v>
      </c>
      <c r="O331" s="4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5"/>
        <v>42716.25</v>
      </c>
      <c r="O332" s="4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5"/>
        <v>43077.25</v>
      </c>
      <c r="O333" s="4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5"/>
        <v>40896.25</v>
      </c>
      <c r="O334" s="4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5"/>
        <v>41361.208333333336</v>
      </c>
      <c r="O335" s="4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5"/>
        <v>43424.25</v>
      </c>
      <c r="O336" s="4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5"/>
        <v>43110.25</v>
      </c>
      <c r="O337" s="4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5"/>
        <v>43784.25</v>
      </c>
      <c r="O338" s="4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5"/>
        <v>40527.25</v>
      </c>
      <c r="O339" s="4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5"/>
        <v>43780.25</v>
      </c>
      <c r="O340" s="4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5"/>
        <v>40821.208333333336</v>
      </c>
      <c r="O341" s="4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5"/>
        <v>42949.208333333328</v>
      </c>
      <c r="O342" s="4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5"/>
        <v>40889.25</v>
      </c>
      <c r="O343" s="4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5"/>
        <v>42244.208333333328</v>
      </c>
      <c r="O344" s="4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5"/>
        <v>41475.208333333336</v>
      </c>
      <c r="O345" s="4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5"/>
        <v>41597.25</v>
      </c>
      <c r="O346" s="4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5"/>
        <v>43122.25</v>
      </c>
      <c r="O347" s="4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5"/>
        <v>42194.208333333328</v>
      </c>
      <c r="O348" s="4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5"/>
        <v>42971.208333333328</v>
      </c>
      <c r="O349" s="4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5"/>
        <v>42046.25</v>
      </c>
      <c r="O350" s="4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5"/>
        <v>42782.25</v>
      </c>
      <c r="O351" s="4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5"/>
        <v>42930.208333333328</v>
      </c>
      <c r="O352" s="4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5"/>
        <v>42144.208333333328</v>
      </c>
      <c r="O353" s="4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5"/>
        <v>42240.208333333328</v>
      </c>
      <c r="O354" s="4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5"/>
        <v>42315.25</v>
      </c>
      <c r="O355" s="4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5"/>
        <v>43651.208333333328</v>
      </c>
      <c r="O356" s="4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5"/>
        <v>41520.208333333336</v>
      </c>
      <c r="O357" s="4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5"/>
        <v>42757.25</v>
      </c>
      <c r="O358" s="4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5"/>
        <v>40922.25</v>
      </c>
      <c r="O359" s="4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5"/>
        <v>42250.208333333328</v>
      </c>
      <c r="O360" s="4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5"/>
        <v>43322.208333333328</v>
      </c>
      <c r="O361" s="4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5"/>
        <v>40782.208333333336</v>
      </c>
      <c r="O362" s="4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5"/>
        <v>40544.25</v>
      </c>
      <c r="O363" s="4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5"/>
        <v>43015.208333333328</v>
      </c>
      <c r="O364" s="4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5"/>
        <v>40570.25</v>
      </c>
      <c r="O365" s="4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5"/>
        <v>40904.25</v>
      </c>
      <c r="O366" s="4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5"/>
        <v>43164.25</v>
      </c>
      <c r="O367" s="4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5"/>
        <v>42733.25</v>
      </c>
      <c r="O368" s="4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5"/>
        <v>40546.25</v>
      </c>
      <c r="O369" s="4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5"/>
        <v>41930.208333333336</v>
      </c>
      <c r="O370" s="4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5"/>
        <v>40464.208333333336</v>
      </c>
      <c r="O371" s="4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5"/>
        <v>41308.25</v>
      </c>
      <c r="O372" s="4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5"/>
        <v>43570.208333333328</v>
      </c>
      <c r="O373" s="4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5"/>
        <v>42043.25</v>
      </c>
      <c r="O374" s="4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5"/>
        <v>42012.25</v>
      </c>
      <c r="O375" s="4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5"/>
        <v>42964.208333333328</v>
      </c>
      <c r="O376" s="4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5"/>
        <v>43476.25</v>
      </c>
      <c r="O377" s="4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5"/>
        <v>42293.208333333328</v>
      </c>
      <c r="O378" s="4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5"/>
        <v>41826.208333333336</v>
      </c>
      <c r="O379" s="4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5"/>
        <v>43760.208333333328</v>
      </c>
      <c r="O380" s="4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5"/>
        <v>43241.208333333328</v>
      </c>
      <c r="O381" s="4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5"/>
        <v>40843.208333333336</v>
      </c>
      <c r="O382" s="4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5"/>
        <v>41448.208333333336</v>
      </c>
      <c r="O383" s="4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5"/>
        <v>42163.208333333328</v>
      </c>
      <c r="O384" s="4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5"/>
        <v>43024.208333333328</v>
      </c>
      <c r="O385" s="4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5"/>
        <v>43509.25</v>
      </c>
      <c r="O386" s="4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si="35"/>
        <v>42776.25</v>
      </c>
      <c r="O387" s="4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ref="N388:N451" si="41">(((L387/60)/60)/24)+DATE(1970,1,1)</f>
        <v>43553.208333333328</v>
      </c>
      <c r="O388" s="4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41"/>
        <v>40355.208333333336</v>
      </c>
      <c r="O389" s="4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41"/>
        <v>41072.208333333336</v>
      </c>
      <c r="O390" s="4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41"/>
        <v>40912.25</v>
      </c>
      <c r="O391" s="4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41"/>
        <v>40479.208333333336</v>
      </c>
      <c r="O392" s="4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41"/>
        <v>41530.208333333336</v>
      </c>
      <c r="O393" s="4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41"/>
        <v>41653.25</v>
      </c>
      <c r="O394" s="4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41"/>
        <v>40549.25</v>
      </c>
      <c r="O395" s="4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41"/>
        <v>42933.208333333328</v>
      </c>
      <c r="O396" s="4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41"/>
        <v>41484.208333333336</v>
      </c>
      <c r="O397" s="4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41"/>
        <v>40885.25</v>
      </c>
      <c r="O398" s="4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41"/>
        <v>43378.208333333328</v>
      </c>
      <c r="O399" s="4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41"/>
        <v>41417.208333333336</v>
      </c>
      <c r="O400" s="4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41"/>
        <v>43228.208333333328</v>
      </c>
      <c r="O401" s="4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41"/>
        <v>40576.25</v>
      </c>
      <c r="O402" s="4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41"/>
        <v>41502.208333333336</v>
      </c>
      <c r="O403" s="4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41"/>
        <v>43765.208333333328</v>
      </c>
      <c r="O404" s="4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41"/>
        <v>40914.25</v>
      </c>
      <c r="O405" s="4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41"/>
        <v>40310.208333333336</v>
      </c>
      <c r="O406" s="4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41"/>
        <v>43053.25</v>
      </c>
      <c r="O407" s="4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41"/>
        <v>43255.208333333328</v>
      </c>
      <c r="O408" s="4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41"/>
        <v>41304.25</v>
      </c>
      <c r="O409" s="4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41"/>
        <v>43751.208333333328</v>
      </c>
      <c r="O410" s="4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41"/>
        <v>42541.208333333328</v>
      </c>
      <c r="O411" s="4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41"/>
        <v>42843.208333333328</v>
      </c>
      <c r="O412" s="4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41"/>
        <v>42122.208333333328</v>
      </c>
      <c r="O413" s="4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41"/>
        <v>42884.208333333328</v>
      </c>
      <c r="O414" s="4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41"/>
        <v>41642.25</v>
      </c>
      <c r="O415" s="4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41"/>
        <v>43431.25</v>
      </c>
      <c r="O416" s="4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41"/>
        <v>40288.208333333336</v>
      </c>
      <c r="O417" s="4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41"/>
        <v>40921.25</v>
      </c>
      <c r="O418" s="4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41"/>
        <v>40560.25</v>
      </c>
      <c r="O419" s="4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41"/>
        <v>43407.208333333328</v>
      </c>
      <c r="O420" s="4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41"/>
        <v>41035.208333333336</v>
      </c>
      <c r="O421" s="4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41"/>
        <v>40899.25</v>
      </c>
      <c r="O422" s="4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41"/>
        <v>42911.208333333328</v>
      </c>
      <c r="O423" s="4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41"/>
        <v>42915.208333333328</v>
      </c>
      <c r="O424" s="4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41"/>
        <v>40285.208333333336</v>
      </c>
      <c r="O425" s="4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41"/>
        <v>40808.208333333336</v>
      </c>
      <c r="O426" s="4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41"/>
        <v>43208.208333333328</v>
      </c>
      <c r="O427" s="4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41"/>
        <v>42213.208333333328</v>
      </c>
      <c r="O428" s="4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41"/>
        <v>41332.25</v>
      </c>
      <c r="O429" s="4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41"/>
        <v>41895.208333333336</v>
      </c>
      <c r="O430" s="4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41"/>
        <v>40585.25</v>
      </c>
      <c r="O431" s="4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41"/>
        <v>41680.25</v>
      </c>
      <c r="O432" s="4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41"/>
        <v>43737.208333333328</v>
      </c>
      <c r="O433" s="4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41"/>
        <v>43273.208333333328</v>
      </c>
      <c r="O434" s="4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41"/>
        <v>41761.208333333336</v>
      </c>
      <c r="O435" s="4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41"/>
        <v>41603.25</v>
      </c>
      <c r="O436" s="4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41"/>
        <v>42705.25</v>
      </c>
      <c r="O437" s="4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41"/>
        <v>41988.25</v>
      </c>
      <c r="O438" s="4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41"/>
        <v>43575.208333333328</v>
      </c>
      <c r="O439" s="4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41"/>
        <v>42260.208333333328</v>
      </c>
      <c r="O440" s="4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41"/>
        <v>41337.25</v>
      </c>
      <c r="O441" s="4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41"/>
        <v>42680.208333333328</v>
      </c>
      <c r="O442" s="4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41"/>
        <v>42916.208333333328</v>
      </c>
      <c r="O443" s="4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41"/>
        <v>41025.208333333336</v>
      </c>
      <c r="O444" s="4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41"/>
        <v>42980.208333333328</v>
      </c>
      <c r="O445" s="4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41"/>
        <v>40451.208333333336</v>
      </c>
      <c r="O446" s="4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41"/>
        <v>40748.208333333336</v>
      </c>
      <c r="O447" s="4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41"/>
        <v>40515.25</v>
      </c>
      <c r="O448" s="4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41"/>
        <v>41261.25</v>
      </c>
      <c r="O449" s="4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41"/>
        <v>43088.25</v>
      </c>
      <c r="O450" s="4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si="41"/>
        <v>41378.208333333336</v>
      </c>
      <c r="O451" s="4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ref="N452:N515" si="47">(((L451/60)/60)/24)+DATE(1970,1,1)</f>
        <v>43530.25</v>
      </c>
      <c r="O452" s="4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7"/>
        <v>43394.208333333328</v>
      </c>
      <c r="O453" s="4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7"/>
        <v>42935.208333333328</v>
      </c>
      <c r="O454" s="4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7"/>
        <v>40365.208333333336</v>
      </c>
      <c r="O455" s="4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7"/>
        <v>42705.25</v>
      </c>
      <c r="O456" s="4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7"/>
        <v>41568.208333333336</v>
      </c>
      <c r="O457" s="4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7"/>
        <v>40809.208333333336</v>
      </c>
      <c r="O458" s="4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7"/>
        <v>43141.25</v>
      </c>
      <c r="O459" s="4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7"/>
        <v>42657.208333333328</v>
      </c>
      <c r="O460" s="4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7"/>
        <v>40265.208333333336</v>
      </c>
      <c r="O461" s="4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7"/>
        <v>42001.25</v>
      </c>
      <c r="O462" s="4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7"/>
        <v>40399.208333333336</v>
      </c>
      <c r="O463" s="4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7"/>
        <v>41757.208333333336</v>
      </c>
      <c r="O464" s="4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7"/>
        <v>41304.25</v>
      </c>
      <c r="O465" s="4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7"/>
        <v>41639.25</v>
      </c>
      <c r="O466" s="4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7"/>
        <v>43142.25</v>
      </c>
      <c r="O467" s="4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7"/>
        <v>43127.25</v>
      </c>
      <c r="O468" s="4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7"/>
        <v>41409.208333333336</v>
      </c>
      <c r="O469" s="4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7"/>
        <v>42331.25</v>
      </c>
      <c r="O470" s="4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7"/>
        <v>43569.208333333328</v>
      </c>
      <c r="O471" s="4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7"/>
        <v>42142.208333333328</v>
      </c>
      <c r="O472" s="4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7"/>
        <v>42716.25</v>
      </c>
      <c r="O473" s="4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7"/>
        <v>41031.208333333336</v>
      </c>
      <c r="O474" s="4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7"/>
        <v>43535.208333333328</v>
      </c>
      <c r="O475" s="4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7"/>
        <v>43277.208333333328</v>
      </c>
      <c r="O476" s="4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7"/>
        <v>41989.25</v>
      </c>
      <c r="O477" s="4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7"/>
        <v>41450.208333333336</v>
      </c>
      <c r="O478" s="4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7"/>
        <v>43322.208333333328</v>
      </c>
      <c r="O479" s="4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7"/>
        <v>40720.208333333336</v>
      </c>
      <c r="O480" s="4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7"/>
        <v>42072.208333333328</v>
      </c>
      <c r="O481" s="4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7"/>
        <v>42945.208333333328</v>
      </c>
      <c r="O482" s="4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7"/>
        <v>40248.25</v>
      </c>
      <c r="O483" s="4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7"/>
        <v>41913.208333333336</v>
      </c>
      <c r="O484" s="4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7"/>
        <v>40963.25</v>
      </c>
      <c r="O485" s="4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7"/>
        <v>43811.25</v>
      </c>
      <c r="O486" s="4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7"/>
        <v>41855.208333333336</v>
      </c>
      <c r="O487" s="4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7"/>
        <v>43626.208333333328</v>
      </c>
      <c r="O488" s="4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7"/>
        <v>43168.25</v>
      </c>
      <c r="O489" s="4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7"/>
        <v>42845.208333333328</v>
      </c>
      <c r="O490" s="4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7"/>
        <v>42403.25</v>
      </c>
      <c r="O491" s="4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7"/>
        <v>40406.208333333336</v>
      </c>
      <c r="O492" s="4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7"/>
        <v>43786.25</v>
      </c>
      <c r="O493" s="4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7"/>
        <v>41456.208333333336</v>
      </c>
      <c r="O494" s="4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7"/>
        <v>40336.208333333336</v>
      </c>
      <c r="O495" s="4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7"/>
        <v>43645.208333333328</v>
      </c>
      <c r="O496" s="4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7"/>
        <v>40990.208333333336</v>
      </c>
      <c r="O497" s="4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7"/>
        <v>41800.208333333336</v>
      </c>
      <c r="O498" s="4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7"/>
        <v>42876.208333333328</v>
      </c>
      <c r="O499" s="4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7"/>
        <v>42724.25</v>
      </c>
      <c r="O500" s="4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7"/>
        <v>42005.25</v>
      </c>
      <c r="O501" s="4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7"/>
        <v>42444.208333333328</v>
      </c>
      <c r="O502" s="4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7"/>
        <v>41395.208333333336</v>
      </c>
      <c r="O503" s="4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7"/>
        <v>41345.208333333336</v>
      </c>
      <c r="O504" s="4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7"/>
        <v>41117.208333333336</v>
      </c>
      <c r="O505" s="4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7"/>
        <v>42186.208333333328</v>
      </c>
      <c r="O506" s="4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7"/>
        <v>42142.208333333328</v>
      </c>
      <c r="O507" s="4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7"/>
        <v>41341.25</v>
      </c>
      <c r="O508" s="4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7"/>
        <v>43062.25</v>
      </c>
      <c r="O509" s="4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7"/>
        <v>41373.208333333336</v>
      </c>
      <c r="O510" s="4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7"/>
        <v>43310.208333333328</v>
      </c>
      <c r="O511" s="4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7"/>
        <v>41034.208333333336</v>
      </c>
      <c r="O512" s="4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7"/>
        <v>43251.208333333328</v>
      </c>
      <c r="O513" s="4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7"/>
        <v>43671.208333333328</v>
      </c>
      <c r="O514" s="4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si="47"/>
        <v>41825.208333333336</v>
      </c>
      <c r="O515" s="4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ref="N516:N579" si="53">(((L515/60)/60)/24)+DATE(1970,1,1)</f>
        <v>40430.208333333336</v>
      </c>
      <c r="O516" s="4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3"/>
        <v>41614.25</v>
      </c>
      <c r="O517" s="4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3"/>
        <v>40900.25</v>
      </c>
      <c r="O518" s="4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3"/>
        <v>40396.208333333336</v>
      </c>
      <c r="O519" s="4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3"/>
        <v>42860.208333333328</v>
      </c>
      <c r="O520" s="4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3"/>
        <v>43154.25</v>
      </c>
      <c r="O521" s="4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3"/>
        <v>42012.25</v>
      </c>
      <c r="O522" s="4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3"/>
        <v>43574.208333333328</v>
      </c>
      <c r="O523" s="4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3"/>
        <v>42605.208333333328</v>
      </c>
      <c r="O524" s="4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3"/>
        <v>41093.208333333336</v>
      </c>
      <c r="O525" s="4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3"/>
        <v>40241.25</v>
      </c>
      <c r="O526" s="4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3"/>
        <v>40294.208333333336</v>
      </c>
      <c r="O527" s="4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3"/>
        <v>40505.25</v>
      </c>
      <c r="O528" s="4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3"/>
        <v>42364.25</v>
      </c>
      <c r="O529" s="4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3"/>
        <v>42405.25</v>
      </c>
      <c r="O530" s="4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3"/>
        <v>41601.25</v>
      </c>
      <c r="O531" s="4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3"/>
        <v>41769.208333333336</v>
      </c>
      <c r="O532" s="4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3"/>
        <v>40421.208333333336</v>
      </c>
      <c r="O533" s="4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3"/>
        <v>41589.25</v>
      </c>
      <c r="O534" s="4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3"/>
        <v>43125.25</v>
      </c>
      <c r="O535" s="4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3"/>
        <v>41479.208333333336</v>
      </c>
      <c r="O536" s="4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3"/>
        <v>43329.208333333328</v>
      </c>
      <c r="O537" s="4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3"/>
        <v>43259.208333333328</v>
      </c>
      <c r="O538" s="4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3"/>
        <v>40414.208333333336</v>
      </c>
      <c r="O539" s="4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3"/>
        <v>43342.208333333328</v>
      </c>
      <c r="O540" s="4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3"/>
        <v>41539.208333333336</v>
      </c>
      <c r="O541" s="4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3"/>
        <v>43647.208333333328</v>
      </c>
      <c r="O542" s="4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3"/>
        <v>43225.208333333328</v>
      </c>
      <c r="O543" s="4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3"/>
        <v>42165.208333333328</v>
      </c>
      <c r="O544" s="4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3"/>
        <v>42391.25</v>
      </c>
      <c r="O545" s="4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3"/>
        <v>41528.208333333336</v>
      </c>
      <c r="O546" s="4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3"/>
        <v>42377.25</v>
      </c>
      <c r="O547" s="4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3"/>
        <v>43824.25</v>
      </c>
      <c r="O548" s="4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3"/>
        <v>43360.208333333328</v>
      </c>
      <c r="O549" s="4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3"/>
        <v>42029.25</v>
      </c>
      <c r="O550" s="4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3"/>
        <v>42461.208333333328</v>
      </c>
      <c r="O551" s="4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3"/>
        <v>41422.208333333336</v>
      </c>
      <c r="O552" s="4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3"/>
        <v>40968.25</v>
      </c>
      <c r="O553" s="4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3"/>
        <v>41993.25</v>
      </c>
      <c r="O554" s="4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3"/>
        <v>42700.25</v>
      </c>
      <c r="O555" s="4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3"/>
        <v>40545.25</v>
      </c>
      <c r="O556" s="4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3"/>
        <v>42723.25</v>
      </c>
      <c r="O557" s="4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3"/>
        <v>41731.208333333336</v>
      </c>
      <c r="O558" s="4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3"/>
        <v>40792.208333333336</v>
      </c>
      <c r="O559" s="4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3"/>
        <v>42279.208333333328</v>
      </c>
      <c r="O560" s="4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3"/>
        <v>42424.25</v>
      </c>
      <c r="O561" s="4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3"/>
        <v>42584.208333333328</v>
      </c>
      <c r="O562" s="4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3"/>
        <v>40865.25</v>
      </c>
      <c r="O563" s="4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3"/>
        <v>40833.208333333336</v>
      </c>
      <c r="O564" s="4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3"/>
        <v>43536.208333333328</v>
      </c>
      <c r="O565" s="4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3"/>
        <v>43417.25</v>
      </c>
      <c r="O566" s="4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3"/>
        <v>42078.208333333328</v>
      </c>
      <c r="O567" s="4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3"/>
        <v>40862.25</v>
      </c>
      <c r="O568" s="4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3"/>
        <v>42424.25</v>
      </c>
      <c r="O569" s="4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3"/>
        <v>41830.208333333336</v>
      </c>
      <c r="O570" s="4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3"/>
        <v>40374.208333333336</v>
      </c>
      <c r="O571" s="4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3"/>
        <v>40554.25</v>
      </c>
      <c r="O572" s="4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3"/>
        <v>41993.25</v>
      </c>
      <c r="O573" s="4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3"/>
        <v>42174.208333333328</v>
      </c>
      <c r="O574" s="4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3"/>
        <v>42275.208333333328</v>
      </c>
      <c r="O575" s="4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3"/>
        <v>41761.208333333336</v>
      </c>
      <c r="O576" s="4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3"/>
        <v>43806.25</v>
      </c>
      <c r="O577" s="4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3"/>
        <v>41779.208333333336</v>
      </c>
      <c r="O578" s="4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si="53"/>
        <v>43040.208333333328</v>
      </c>
      <c r="O579" s="4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ref="N580:N643" si="59">(((L579/60)/60)/24)+DATE(1970,1,1)</f>
        <v>40613.25</v>
      </c>
      <c r="O580" s="4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9"/>
        <v>40878.25</v>
      </c>
      <c r="O581" s="4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9"/>
        <v>40762.208333333336</v>
      </c>
      <c r="O582" s="4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9"/>
        <v>41696.25</v>
      </c>
      <c r="O583" s="4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9"/>
        <v>40662.208333333336</v>
      </c>
      <c r="O584" s="4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9"/>
        <v>42165.208333333328</v>
      </c>
      <c r="O585" s="4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9"/>
        <v>40959.25</v>
      </c>
      <c r="O586" s="4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9"/>
        <v>41024.208333333336</v>
      </c>
      <c r="O587" s="4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9"/>
        <v>40255.208333333336</v>
      </c>
      <c r="O588" s="4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9"/>
        <v>40499.25</v>
      </c>
      <c r="O589" s="4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9"/>
        <v>43484.25</v>
      </c>
      <c r="O590" s="4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9"/>
        <v>40262.208333333336</v>
      </c>
      <c r="O591" s="4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9"/>
        <v>42190.208333333328</v>
      </c>
      <c r="O592" s="4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9"/>
        <v>41994.25</v>
      </c>
      <c r="O593" s="4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9"/>
        <v>40373.208333333336</v>
      </c>
      <c r="O594" s="4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9"/>
        <v>41789.208333333336</v>
      </c>
      <c r="O595" s="4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9"/>
        <v>41724.208333333336</v>
      </c>
      <c r="O596" s="4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9"/>
        <v>42548.208333333328</v>
      </c>
      <c r="O597" s="4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9"/>
        <v>40253.208333333336</v>
      </c>
      <c r="O598" s="4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9"/>
        <v>42434.25</v>
      </c>
      <c r="O599" s="4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9"/>
        <v>43786.25</v>
      </c>
      <c r="O600" s="4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9"/>
        <v>40344.208333333336</v>
      </c>
      <c r="O601" s="4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9"/>
        <v>42047.25</v>
      </c>
      <c r="O602" s="4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9"/>
        <v>41485.208333333336</v>
      </c>
      <c r="O603" s="4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9"/>
        <v>41789.208333333336</v>
      </c>
      <c r="O604" s="4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9"/>
        <v>42160.208333333328</v>
      </c>
      <c r="O605" s="4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9"/>
        <v>43573.208333333328</v>
      </c>
      <c r="O606" s="4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9"/>
        <v>40565.25</v>
      </c>
      <c r="O607" s="4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9"/>
        <v>42280.208333333328</v>
      </c>
      <c r="O608" s="4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9"/>
        <v>42436.25</v>
      </c>
      <c r="O609" s="4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9"/>
        <v>41721.208333333336</v>
      </c>
      <c r="O610" s="4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9"/>
        <v>43530.25</v>
      </c>
      <c r="O611" s="4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9"/>
        <v>43481.25</v>
      </c>
      <c r="O612" s="4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9"/>
        <v>41259.25</v>
      </c>
      <c r="O613" s="4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9"/>
        <v>41480.208333333336</v>
      </c>
      <c r="O614" s="4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9"/>
        <v>40474.208333333336</v>
      </c>
      <c r="O615" s="4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9"/>
        <v>42973.208333333328</v>
      </c>
      <c r="O616" s="4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9"/>
        <v>42746.25</v>
      </c>
      <c r="O617" s="4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9"/>
        <v>42489.208333333328</v>
      </c>
      <c r="O618" s="4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9"/>
        <v>41537.208333333336</v>
      </c>
      <c r="O619" s="4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9"/>
        <v>41794.208333333336</v>
      </c>
      <c r="O620" s="4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9"/>
        <v>41396.208333333336</v>
      </c>
      <c r="O621" s="4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9"/>
        <v>40669.208333333336</v>
      </c>
      <c r="O622" s="4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9"/>
        <v>42559.208333333328</v>
      </c>
      <c r="O623" s="4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9"/>
        <v>42626.208333333328</v>
      </c>
      <c r="O624" s="4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9"/>
        <v>43205.208333333328</v>
      </c>
      <c r="O625" s="4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9"/>
        <v>42201.208333333328</v>
      </c>
      <c r="O626" s="4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9"/>
        <v>42029.25</v>
      </c>
      <c r="O627" s="4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9"/>
        <v>43857.25</v>
      </c>
      <c r="O628" s="4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9"/>
        <v>40449.208333333336</v>
      </c>
      <c r="O629" s="4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9"/>
        <v>40345.208333333336</v>
      </c>
      <c r="O630" s="4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9"/>
        <v>40455.208333333336</v>
      </c>
      <c r="O631" s="4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9"/>
        <v>42557.208333333328</v>
      </c>
      <c r="O632" s="4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9"/>
        <v>43586.208333333328</v>
      </c>
      <c r="O633" s="4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9"/>
        <v>43550.208333333328</v>
      </c>
      <c r="O634" s="4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9"/>
        <v>41945.208333333336</v>
      </c>
      <c r="O635" s="4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9"/>
        <v>42315.25</v>
      </c>
      <c r="O636" s="4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9"/>
        <v>42819.208333333328</v>
      </c>
      <c r="O637" s="4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9"/>
        <v>41314.25</v>
      </c>
      <c r="O638" s="4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9"/>
        <v>40926.25</v>
      </c>
      <c r="O639" s="4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9"/>
        <v>42688.25</v>
      </c>
      <c r="O640" s="4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9"/>
        <v>40386.208333333336</v>
      </c>
      <c r="O641" s="4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9"/>
        <v>43309.208333333328</v>
      </c>
      <c r="O642" s="4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si="59"/>
        <v>42387.25</v>
      </c>
      <c r="O643" s="4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ref="N644:N707" si="65">(((L643/60)/60)/24)+DATE(1970,1,1)</f>
        <v>42786.25</v>
      </c>
      <c r="O644" s="4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5"/>
        <v>43451.25</v>
      </c>
      <c r="O645" s="4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5"/>
        <v>42795.25</v>
      </c>
      <c r="O646" s="4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5"/>
        <v>43452.25</v>
      </c>
      <c r="O647" s="4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5"/>
        <v>43369.208333333328</v>
      </c>
      <c r="O648" s="4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5"/>
        <v>41346.208333333336</v>
      </c>
      <c r="O649" s="4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5"/>
        <v>43199.208333333328</v>
      </c>
      <c r="O650" s="4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5"/>
        <v>42922.208333333328</v>
      </c>
      <c r="O651" s="4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5"/>
        <v>40471.208333333336</v>
      </c>
      <c r="O652" s="4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5"/>
        <v>41828.208333333336</v>
      </c>
      <c r="O653" s="4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5"/>
        <v>41692.25</v>
      </c>
      <c r="O654" s="4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5"/>
        <v>42587.208333333328</v>
      </c>
      <c r="O655" s="4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5"/>
        <v>42468.208333333328</v>
      </c>
      <c r="O656" s="4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5"/>
        <v>42240.208333333328</v>
      </c>
      <c r="O657" s="4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5"/>
        <v>42796.25</v>
      </c>
      <c r="O658" s="4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5"/>
        <v>43097.25</v>
      </c>
      <c r="O659" s="4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5"/>
        <v>43096.25</v>
      </c>
      <c r="O660" s="4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5"/>
        <v>42246.208333333328</v>
      </c>
      <c r="O661" s="4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5"/>
        <v>40570.25</v>
      </c>
      <c r="O662" s="4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5"/>
        <v>42237.208333333328</v>
      </c>
      <c r="O663" s="4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5"/>
        <v>40996.208333333336</v>
      </c>
      <c r="O664" s="4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5"/>
        <v>43443.25</v>
      </c>
      <c r="O665" s="4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5"/>
        <v>40458.208333333336</v>
      </c>
      <c r="O666" s="4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5"/>
        <v>40959.25</v>
      </c>
      <c r="O667" s="4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5"/>
        <v>40733.208333333336</v>
      </c>
      <c r="O668" s="4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5"/>
        <v>41516.208333333336</v>
      </c>
      <c r="O669" s="4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5"/>
        <v>41892.208333333336</v>
      </c>
      <c r="O670" s="4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5"/>
        <v>41122.208333333336</v>
      </c>
      <c r="O671" s="4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5"/>
        <v>42912.208333333328</v>
      </c>
      <c r="O672" s="4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5"/>
        <v>42425.25</v>
      </c>
      <c r="O673" s="4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5"/>
        <v>40390.208333333336</v>
      </c>
      <c r="O674" s="4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5"/>
        <v>43180.208333333328</v>
      </c>
      <c r="O675" s="4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5"/>
        <v>42475.208333333328</v>
      </c>
      <c r="O676" s="4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5"/>
        <v>40774.208333333336</v>
      </c>
      <c r="O677" s="4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5"/>
        <v>43719.208333333328</v>
      </c>
      <c r="O678" s="4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5"/>
        <v>41178.208333333336</v>
      </c>
      <c r="O679" s="4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5"/>
        <v>42561.208333333328</v>
      </c>
      <c r="O680" s="4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5"/>
        <v>43484.25</v>
      </c>
      <c r="O681" s="4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5"/>
        <v>43756.208333333328</v>
      </c>
      <c r="O682" s="4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5"/>
        <v>43813.25</v>
      </c>
      <c r="O683" s="4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5"/>
        <v>40898.25</v>
      </c>
      <c r="O684" s="4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5"/>
        <v>41619.25</v>
      </c>
      <c r="O685" s="4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5"/>
        <v>43359.208333333328</v>
      </c>
      <c r="O686" s="4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5"/>
        <v>40358.208333333336</v>
      </c>
      <c r="O687" s="4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5"/>
        <v>42239.208333333328</v>
      </c>
      <c r="O688" s="4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5"/>
        <v>43186.208333333328</v>
      </c>
      <c r="O689" s="4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5"/>
        <v>42806.25</v>
      </c>
      <c r="O690" s="4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5"/>
        <v>43475.25</v>
      </c>
      <c r="O691" s="4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5"/>
        <v>41576.208333333336</v>
      </c>
      <c r="O692" s="4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5"/>
        <v>40874.25</v>
      </c>
      <c r="O693" s="4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5"/>
        <v>41185.208333333336</v>
      </c>
      <c r="O694" s="4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5"/>
        <v>43655.208333333328</v>
      </c>
      <c r="O695" s="4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5"/>
        <v>43025.208333333328</v>
      </c>
      <c r="O696" s="4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5"/>
        <v>43066.25</v>
      </c>
      <c r="O697" s="4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5"/>
        <v>42322.25</v>
      </c>
      <c r="O698" s="4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5"/>
        <v>42114.208333333328</v>
      </c>
      <c r="O699" s="4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5"/>
        <v>43190.208333333328</v>
      </c>
      <c r="O700" s="4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5"/>
        <v>40871.25</v>
      </c>
      <c r="O701" s="4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5"/>
        <v>43641.208333333328</v>
      </c>
      <c r="O702" s="4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5"/>
        <v>40203.25</v>
      </c>
      <c r="O703" s="4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5"/>
        <v>40629.208333333336</v>
      </c>
      <c r="O704" s="4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5"/>
        <v>41477.208333333336</v>
      </c>
      <c r="O705" s="4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5"/>
        <v>41020.208333333336</v>
      </c>
      <c r="O706" s="4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si="65"/>
        <v>42555.208333333328</v>
      </c>
      <c r="O707" s="4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ref="N708:N771" si="71">(((L707/60)/60)/24)+DATE(1970,1,1)</f>
        <v>41619.25</v>
      </c>
      <c r="O708" s="4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71"/>
        <v>43471.25</v>
      </c>
      <c r="O709" s="4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71"/>
        <v>43442.25</v>
      </c>
      <c r="O710" s="4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71"/>
        <v>42877.208333333328</v>
      </c>
      <c r="O711" s="4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71"/>
        <v>41018.208333333336</v>
      </c>
      <c r="O712" s="4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71"/>
        <v>43295.208333333328</v>
      </c>
      <c r="O713" s="4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71"/>
        <v>42393.25</v>
      </c>
      <c r="O714" s="4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71"/>
        <v>42559.208333333328</v>
      </c>
      <c r="O715" s="4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71"/>
        <v>42604.208333333328</v>
      </c>
      <c r="O716" s="4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71"/>
        <v>41870.208333333336</v>
      </c>
      <c r="O717" s="4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71"/>
        <v>40397.208333333336</v>
      </c>
      <c r="O718" s="4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71"/>
        <v>41465.208333333336</v>
      </c>
      <c r="O719" s="4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71"/>
        <v>40777.208333333336</v>
      </c>
      <c r="O720" s="4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71"/>
        <v>41442.208333333336</v>
      </c>
      <c r="O721" s="4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71"/>
        <v>41058.208333333336</v>
      </c>
      <c r="O722" s="4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71"/>
        <v>43152.25</v>
      </c>
      <c r="O723" s="4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71"/>
        <v>43194.208333333328</v>
      </c>
      <c r="O724" s="4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71"/>
        <v>43045.25</v>
      </c>
      <c r="O725" s="4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71"/>
        <v>42431.25</v>
      </c>
      <c r="O726" s="4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71"/>
        <v>41934.208333333336</v>
      </c>
      <c r="O727" s="4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71"/>
        <v>41958.25</v>
      </c>
      <c r="O728" s="4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71"/>
        <v>40476.208333333336</v>
      </c>
      <c r="O729" s="4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71"/>
        <v>43485.25</v>
      </c>
      <c r="O730" s="4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71"/>
        <v>42515.208333333328</v>
      </c>
      <c r="O731" s="4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71"/>
        <v>41309.25</v>
      </c>
      <c r="O732" s="4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71"/>
        <v>42147.208333333328</v>
      </c>
      <c r="O733" s="4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71"/>
        <v>42939.208333333328</v>
      </c>
      <c r="O734" s="4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71"/>
        <v>42816.208333333328</v>
      </c>
      <c r="O735" s="4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71"/>
        <v>41844.208333333336</v>
      </c>
      <c r="O736" s="4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71"/>
        <v>42763.25</v>
      </c>
      <c r="O737" s="4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71"/>
        <v>42459.208333333328</v>
      </c>
      <c r="O738" s="4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71"/>
        <v>42055.25</v>
      </c>
      <c r="O739" s="4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71"/>
        <v>42685.25</v>
      </c>
      <c r="O740" s="4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71"/>
        <v>41959.25</v>
      </c>
      <c r="O741" s="4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71"/>
        <v>41089.208333333336</v>
      </c>
      <c r="O742" s="4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71"/>
        <v>42769.25</v>
      </c>
      <c r="O743" s="4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71"/>
        <v>40321.208333333336</v>
      </c>
      <c r="O744" s="4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71"/>
        <v>40197.25</v>
      </c>
      <c r="O745" s="4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71"/>
        <v>42298.208333333328</v>
      </c>
      <c r="O746" s="4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71"/>
        <v>43322.208333333328</v>
      </c>
      <c r="O747" s="4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71"/>
        <v>40328.208333333336</v>
      </c>
      <c r="O748" s="4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71"/>
        <v>40825.208333333336</v>
      </c>
      <c r="O749" s="4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71"/>
        <v>40423.208333333336</v>
      </c>
      <c r="O750" s="4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71"/>
        <v>40238.25</v>
      </c>
      <c r="O751" s="4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71"/>
        <v>41920.208333333336</v>
      </c>
      <c r="O752" s="4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71"/>
        <v>40360.208333333336</v>
      </c>
      <c r="O753" s="4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71"/>
        <v>42446.208333333328</v>
      </c>
      <c r="O754" s="4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71"/>
        <v>40395.208333333336</v>
      </c>
      <c r="O755" s="4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71"/>
        <v>40321.208333333336</v>
      </c>
      <c r="O756" s="4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71"/>
        <v>41210.208333333336</v>
      </c>
      <c r="O757" s="4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71"/>
        <v>43096.25</v>
      </c>
      <c r="O758" s="4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71"/>
        <v>42024.25</v>
      </c>
      <c r="O759" s="4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71"/>
        <v>40675.208333333336</v>
      </c>
      <c r="O760" s="4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71"/>
        <v>41936.208333333336</v>
      </c>
      <c r="O761" s="4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71"/>
        <v>43136.25</v>
      </c>
      <c r="O762" s="4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71"/>
        <v>43678.208333333328</v>
      </c>
      <c r="O763" s="4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71"/>
        <v>42938.208333333328</v>
      </c>
      <c r="O764" s="4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71"/>
        <v>41241.25</v>
      </c>
      <c r="O765" s="4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71"/>
        <v>41037.208333333336</v>
      </c>
      <c r="O766" s="4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71"/>
        <v>40676.208333333336</v>
      </c>
      <c r="O767" s="4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71"/>
        <v>42840.208333333328</v>
      </c>
      <c r="O768" s="4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71"/>
        <v>43362.208333333328</v>
      </c>
      <c r="O769" s="4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71"/>
        <v>42283.208333333328</v>
      </c>
      <c r="O770" s="4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si="71"/>
        <v>41619.25</v>
      </c>
      <c r="O771" s="4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ref="N772:N835" si="77">(((L771/60)/60)/24)+DATE(1970,1,1)</f>
        <v>41501.208333333336</v>
      </c>
      <c r="O772" s="4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7"/>
        <v>41743.208333333336</v>
      </c>
      <c r="O773" s="4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7"/>
        <v>43491.25</v>
      </c>
      <c r="O774" s="4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7"/>
        <v>43505.25</v>
      </c>
      <c r="O775" s="4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7"/>
        <v>42838.208333333328</v>
      </c>
      <c r="O776" s="4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7"/>
        <v>42513.208333333328</v>
      </c>
      <c r="O777" s="4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7"/>
        <v>41949.25</v>
      </c>
      <c r="O778" s="4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7"/>
        <v>43650.208333333328</v>
      </c>
      <c r="O779" s="4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7"/>
        <v>40809.208333333336</v>
      </c>
      <c r="O780" s="4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7"/>
        <v>40768.208333333336</v>
      </c>
      <c r="O781" s="4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7"/>
        <v>42230.208333333328</v>
      </c>
      <c r="O782" s="4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7"/>
        <v>42573.208333333328</v>
      </c>
      <c r="O783" s="4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7"/>
        <v>40482.208333333336</v>
      </c>
      <c r="O784" s="4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7"/>
        <v>40603.25</v>
      </c>
      <c r="O785" s="4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7"/>
        <v>41625.25</v>
      </c>
      <c r="O786" s="4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7"/>
        <v>42435.25</v>
      </c>
      <c r="O787" s="4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7"/>
        <v>43582.208333333328</v>
      </c>
      <c r="O788" s="4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7"/>
        <v>43186.208333333328</v>
      </c>
      <c r="O789" s="4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7"/>
        <v>40684.208333333336</v>
      </c>
      <c r="O790" s="4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7"/>
        <v>41202.208333333336</v>
      </c>
      <c r="O791" s="4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7"/>
        <v>41786.208333333336</v>
      </c>
      <c r="O792" s="4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7"/>
        <v>40223.25</v>
      </c>
      <c r="O793" s="4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7"/>
        <v>42715.25</v>
      </c>
      <c r="O794" s="4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7"/>
        <v>41451.208333333336</v>
      </c>
      <c r="O795" s="4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7"/>
        <v>41450.208333333336</v>
      </c>
      <c r="O796" s="4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7"/>
        <v>43091.25</v>
      </c>
      <c r="O797" s="4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7"/>
        <v>42675.208333333328</v>
      </c>
      <c r="O798" s="4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7"/>
        <v>41859.208333333336</v>
      </c>
      <c r="O799" s="4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7"/>
        <v>43464.25</v>
      </c>
      <c r="O800" s="4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7"/>
        <v>41060.208333333336</v>
      </c>
      <c r="O801" s="4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7"/>
        <v>42399.25</v>
      </c>
      <c r="O802" s="4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7"/>
        <v>42167.208333333328</v>
      </c>
      <c r="O803" s="4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7"/>
        <v>43830.25</v>
      </c>
      <c r="O804" s="4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7"/>
        <v>43650.208333333328</v>
      </c>
      <c r="O805" s="4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7"/>
        <v>43492.25</v>
      </c>
      <c r="O806" s="4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7"/>
        <v>43102.25</v>
      </c>
      <c r="O807" s="4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7"/>
        <v>41958.25</v>
      </c>
      <c r="O808" s="4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7"/>
        <v>40973.25</v>
      </c>
      <c r="O809" s="4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7"/>
        <v>43753.208333333328</v>
      </c>
      <c r="O810" s="4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7"/>
        <v>42507.208333333328</v>
      </c>
      <c r="O811" s="4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7"/>
        <v>41135.208333333336</v>
      </c>
      <c r="O812" s="4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7"/>
        <v>43067.25</v>
      </c>
      <c r="O813" s="4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7"/>
        <v>42378.25</v>
      </c>
      <c r="O814" s="4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7"/>
        <v>43206.208333333328</v>
      </c>
      <c r="O815" s="4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7"/>
        <v>41148.208333333336</v>
      </c>
      <c r="O816" s="4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7"/>
        <v>42517.208333333328</v>
      </c>
      <c r="O817" s="4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7"/>
        <v>43068.25</v>
      </c>
      <c r="O818" s="4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7"/>
        <v>41680.25</v>
      </c>
      <c r="O819" s="4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7"/>
        <v>43589.208333333328</v>
      </c>
      <c r="O820" s="4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7"/>
        <v>43486.25</v>
      </c>
      <c r="O821" s="4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7"/>
        <v>41237.25</v>
      </c>
      <c r="O822" s="4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7"/>
        <v>43310.208333333328</v>
      </c>
      <c r="O823" s="4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7"/>
        <v>42794.25</v>
      </c>
      <c r="O824" s="4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7"/>
        <v>41698.25</v>
      </c>
      <c r="O825" s="4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7"/>
        <v>41892.208333333336</v>
      </c>
      <c r="O826" s="4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7"/>
        <v>40348.208333333336</v>
      </c>
      <c r="O827" s="4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7"/>
        <v>42941.208333333328</v>
      </c>
      <c r="O828" s="4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7"/>
        <v>40525.25</v>
      </c>
      <c r="O829" s="4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7"/>
        <v>40666.208333333336</v>
      </c>
      <c r="O830" s="4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7"/>
        <v>43340.208333333328</v>
      </c>
      <c r="O831" s="4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7"/>
        <v>42164.208333333328</v>
      </c>
      <c r="O832" s="4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7"/>
        <v>43103.25</v>
      </c>
      <c r="O833" s="4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7"/>
        <v>40994.208333333336</v>
      </c>
      <c r="O834" s="4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si="77"/>
        <v>42299.208333333328</v>
      </c>
      <c r="O835" s="4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ref="N836:N899" si="83">(((L835/60)/60)/24)+DATE(1970,1,1)</f>
        <v>40588.25</v>
      </c>
      <c r="O836" s="4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3"/>
        <v>41448.208333333336</v>
      </c>
      <c r="O837" s="4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3"/>
        <v>42063.25</v>
      </c>
      <c r="O838" s="4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3"/>
        <v>40214.25</v>
      </c>
      <c r="O839" s="4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3"/>
        <v>40629.208333333336</v>
      </c>
      <c r="O840" s="4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3"/>
        <v>43370.208333333328</v>
      </c>
      <c r="O841" s="4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3"/>
        <v>41715.208333333336</v>
      </c>
      <c r="O842" s="4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3"/>
        <v>41836.208333333336</v>
      </c>
      <c r="O843" s="4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3"/>
        <v>42419.25</v>
      </c>
      <c r="O844" s="4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3"/>
        <v>43266.208333333328</v>
      </c>
      <c r="O845" s="4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3"/>
        <v>43338.208333333328</v>
      </c>
      <c r="O846" s="4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3"/>
        <v>40930.25</v>
      </c>
      <c r="O847" s="4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3"/>
        <v>43235.208333333328</v>
      </c>
      <c r="O848" s="4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3"/>
        <v>43302.208333333328</v>
      </c>
      <c r="O849" s="4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3"/>
        <v>43107.25</v>
      </c>
      <c r="O850" s="4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3"/>
        <v>40341.208333333336</v>
      </c>
      <c r="O851" s="4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3"/>
        <v>40948.25</v>
      </c>
      <c r="O852" s="4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3"/>
        <v>40866.25</v>
      </c>
      <c r="O853" s="4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3"/>
        <v>41031.208333333336</v>
      </c>
      <c r="O854" s="4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3"/>
        <v>40740.208333333336</v>
      </c>
      <c r="O855" s="4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3"/>
        <v>40714.208333333336</v>
      </c>
      <c r="O856" s="4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3"/>
        <v>43787.25</v>
      </c>
      <c r="O857" s="4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3"/>
        <v>40712.208333333336</v>
      </c>
      <c r="O858" s="4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3"/>
        <v>41023.208333333336</v>
      </c>
      <c r="O859" s="4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3"/>
        <v>40944.25</v>
      </c>
      <c r="O860" s="4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3"/>
        <v>43211.208333333328</v>
      </c>
      <c r="O861" s="4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3"/>
        <v>41334.25</v>
      </c>
      <c r="O862" s="4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3"/>
        <v>43515.25</v>
      </c>
      <c r="O863" s="4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3"/>
        <v>40258.208333333336</v>
      </c>
      <c r="O864" s="4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3"/>
        <v>40756.208333333336</v>
      </c>
      <c r="O865" s="4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3"/>
        <v>42172.208333333328</v>
      </c>
      <c r="O866" s="4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3"/>
        <v>42601.208333333328</v>
      </c>
      <c r="O867" s="4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3"/>
        <v>41897.208333333336</v>
      </c>
      <c r="O868" s="4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3"/>
        <v>40671.208333333336</v>
      </c>
      <c r="O869" s="4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3"/>
        <v>43382.208333333328</v>
      </c>
      <c r="O870" s="4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3"/>
        <v>41559.208333333336</v>
      </c>
      <c r="O871" s="4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3"/>
        <v>40350.208333333336</v>
      </c>
      <c r="O872" s="4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3"/>
        <v>42240.208333333328</v>
      </c>
      <c r="O873" s="4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3"/>
        <v>43040.208333333328</v>
      </c>
      <c r="O874" s="4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3"/>
        <v>43346.208333333328</v>
      </c>
      <c r="O875" s="4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3"/>
        <v>41647.25</v>
      </c>
      <c r="O876" s="4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3"/>
        <v>40291.208333333336</v>
      </c>
      <c r="O877" s="4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3"/>
        <v>40556.25</v>
      </c>
      <c r="O878" s="4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3"/>
        <v>43624.208333333328</v>
      </c>
      <c r="O879" s="4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3"/>
        <v>42577.208333333328</v>
      </c>
      <c r="O880" s="4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3"/>
        <v>43845.25</v>
      </c>
      <c r="O881" s="4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3"/>
        <v>42788.25</v>
      </c>
      <c r="O882" s="4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3"/>
        <v>43667.208333333328</v>
      </c>
      <c r="O883" s="4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3"/>
        <v>42194.208333333328</v>
      </c>
      <c r="O884" s="4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3"/>
        <v>42025.25</v>
      </c>
      <c r="O885" s="4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3"/>
        <v>40323.208333333336</v>
      </c>
      <c r="O886" s="4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3"/>
        <v>41763.208333333336</v>
      </c>
      <c r="O887" s="4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3"/>
        <v>40335.208333333336</v>
      </c>
      <c r="O888" s="4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3"/>
        <v>40416.208333333336</v>
      </c>
      <c r="O889" s="4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3"/>
        <v>42202.208333333328</v>
      </c>
      <c r="O890" s="4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3"/>
        <v>42836.208333333328</v>
      </c>
      <c r="O891" s="4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3"/>
        <v>41710.208333333336</v>
      </c>
      <c r="O892" s="4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3"/>
        <v>43640.208333333328</v>
      </c>
      <c r="O893" s="4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3"/>
        <v>40880.25</v>
      </c>
      <c r="O894" s="4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3"/>
        <v>40319.208333333336</v>
      </c>
      <c r="O895" s="4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3"/>
        <v>42170.208333333328</v>
      </c>
      <c r="O896" s="4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3"/>
        <v>41466.208333333336</v>
      </c>
      <c r="O897" s="4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3"/>
        <v>43134.25</v>
      </c>
      <c r="O898" s="4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si="83"/>
        <v>40738.208333333336</v>
      </c>
      <c r="O899" s="4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ref="N900:N963" si="89">(((L899/60)/60)/24)+DATE(1970,1,1)</f>
        <v>43583.208333333328</v>
      </c>
      <c r="O900" s="4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9"/>
        <v>43815.25</v>
      </c>
      <c r="O901" s="4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9"/>
        <v>41554.208333333336</v>
      </c>
      <c r="O902" s="4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9"/>
        <v>41901.208333333336</v>
      </c>
      <c r="O903" s="4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9"/>
        <v>43298.208333333328</v>
      </c>
      <c r="O904" s="4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9"/>
        <v>42399.25</v>
      </c>
      <c r="O905" s="4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9"/>
        <v>41034.208333333336</v>
      </c>
      <c r="O906" s="4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9"/>
        <v>41186.208333333336</v>
      </c>
      <c r="O907" s="4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9"/>
        <v>41536.208333333336</v>
      </c>
      <c r="O908" s="4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9"/>
        <v>42868.208333333328</v>
      </c>
      <c r="O909" s="4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9"/>
        <v>40660.208333333336</v>
      </c>
      <c r="O910" s="4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9"/>
        <v>41031.208333333336</v>
      </c>
      <c r="O911" s="4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9"/>
        <v>43255.208333333328</v>
      </c>
      <c r="O912" s="4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9"/>
        <v>42026.25</v>
      </c>
      <c r="O913" s="4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9"/>
        <v>43717.208333333328</v>
      </c>
      <c r="O914" s="4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9"/>
        <v>41157.208333333336</v>
      </c>
      <c r="O915" s="4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9"/>
        <v>43597.208333333328</v>
      </c>
      <c r="O916" s="4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9"/>
        <v>41490.208333333336</v>
      </c>
      <c r="O917" s="4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9"/>
        <v>42976.208333333328</v>
      </c>
      <c r="O918" s="4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9"/>
        <v>41991.25</v>
      </c>
      <c r="O919" s="4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9"/>
        <v>40722.208333333336</v>
      </c>
      <c r="O920" s="4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9"/>
        <v>41117.208333333336</v>
      </c>
      <c r="O921" s="4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9"/>
        <v>43022.208333333328</v>
      </c>
      <c r="O922" s="4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9"/>
        <v>43503.25</v>
      </c>
      <c r="O923" s="4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9"/>
        <v>40951.25</v>
      </c>
      <c r="O924" s="4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9"/>
        <v>43443.25</v>
      </c>
      <c r="O925" s="4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9"/>
        <v>40373.208333333336</v>
      </c>
      <c r="O926" s="4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9"/>
        <v>43769.208333333328</v>
      </c>
      <c r="O927" s="4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9"/>
        <v>43000.208333333328</v>
      </c>
      <c r="O928" s="4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9"/>
        <v>42502.208333333328</v>
      </c>
      <c r="O929" s="4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9"/>
        <v>41102.208333333336</v>
      </c>
      <c r="O930" s="4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9"/>
        <v>41637.25</v>
      </c>
      <c r="O931" s="4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9"/>
        <v>42858.208333333328</v>
      </c>
      <c r="O932" s="4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9"/>
        <v>42060.25</v>
      </c>
      <c r="O933" s="4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9"/>
        <v>41818.208333333336</v>
      </c>
      <c r="O934" s="4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9"/>
        <v>41709.208333333336</v>
      </c>
      <c r="O935" s="4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9"/>
        <v>41372.208333333336</v>
      </c>
      <c r="O936" s="4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9"/>
        <v>42422.25</v>
      </c>
      <c r="O937" s="4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9"/>
        <v>42209.208333333328</v>
      </c>
      <c r="O938" s="4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9"/>
        <v>43668.208333333328</v>
      </c>
      <c r="O939" s="4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9"/>
        <v>42334.25</v>
      </c>
      <c r="O940" s="4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9"/>
        <v>43263.208333333328</v>
      </c>
      <c r="O941" s="4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9"/>
        <v>40670.208333333336</v>
      </c>
      <c r="O942" s="4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9"/>
        <v>41244.25</v>
      </c>
      <c r="O943" s="4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9"/>
        <v>40552.25</v>
      </c>
      <c r="O944" s="4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9"/>
        <v>40568.25</v>
      </c>
      <c r="O945" s="4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9"/>
        <v>41906.208333333336</v>
      </c>
      <c r="O946" s="4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9"/>
        <v>42776.25</v>
      </c>
      <c r="O947" s="4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9"/>
        <v>41004.208333333336</v>
      </c>
      <c r="O948" s="4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9"/>
        <v>40710.208333333336</v>
      </c>
      <c r="O949" s="4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9"/>
        <v>41908.208333333336</v>
      </c>
      <c r="O950" s="4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9"/>
        <v>41985.25</v>
      </c>
      <c r="O951" s="4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9"/>
        <v>42112.208333333328</v>
      </c>
      <c r="O952" s="4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9"/>
        <v>43571.208333333328</v>
      </c>
      <c r="O953" s="4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9"/>
        <v>42730.25</v>
      </c>
      <c r="O954" s="4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9"/>
        <v>42591.208333333328</v>
      </c>
      <c r="O955" s="4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9"/>
        <v>42358.25</v>
      </c>
      <c r="O956" s="4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9"/>
        <v>41174.208333333336</v>
      </c>
      <c r="O957" s="4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9"/>
        <v>41238.25</v>
      </c>
      <c r="O958" s="4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9"/>
        <v>42360.25</v>
      </c>
      <c r="O959" s="4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9"/>
        <v>40955.25</v>
      </c>
      <c r="O960" s="4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9"/>
        <v>40350.208333333336</v>
      </c>
      <c r="O961" s="4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9"/>
        <v>40357.208333333336</v>
      </c>
      <c r="O962" s="4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si="89"/>
        <v>42408.25</v>
      </c>
      <c r="O963" s="4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ref="N964:N1001" si="95">(((L963/60)/60)/24)+DATE(1970,1,1)</f>
        <v>40591.25</v>
      </c>
      <c r="O964" s="4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5"/>
        <v>41592.25</v>
      </c>
      <c r="O965" s="4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5"/>
        <v>40607.25</v>
      </c>
      <c r="O966" s="4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5"/>
        <v>42135.208333333328</v>
      </c>
      <c r="O967" s="4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5"/>
        <v>40203.25</v>
      </c>
      <c r="O968" s="4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5"/>
        <v>42901.208333333328</v>
      </c>
      <c r="O969" s="4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5"/>
        <v>41005.208333333336</v>
      </c>
      <c r="O970" s="4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5"/>
        <v>40544.25</v>
      </c>
      <c r="O971" s="4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5"/>
        <v>43821.25</v>
      </c>
      <c r="O972" s="4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5"/>
        <v>40672.208333333336</v>
      </c>
      <c r="O973" s="4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5"/>
        <v>41555.208333333336</v>
      </c>
      <c r="O974" s="4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5"/>
        <v>41792.208333333336</v>
      </c>
      <c r="O975" s="4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5"/>
        <v>40522.25</v>
      </c>
      <c r="O976" s="4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5"/>
        <v>41412.208333333336</v>
      </c>
      <c r="O977" s="4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5"/>
        <v>42337.25</v>
      </c>
      <c r="O978" s="4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5"/>
        <v>40571.25</v>
      </c>
      <c r="O979" s="4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5"/>
        <v>43138.25</v>
      </c>
      <c r="O980" s="4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5"/>
        <v>42686.25</v>
      </c>
      <c r="O981" s="4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5"/>
        <v>42078.208333333328</v>
      </c>
      <c r="O982" s="4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5"/>
        <v>42307.208333333328</v>
      </c>
      <c r="O983" s="4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5"/>
        <v>43094.25</v>
      </c>
      <c r="O984" s="4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5"/>
        <v>40743.208333333336</v>
      </c>
      <c r="O985" s="4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5"/>
        <v>43681.208333333328</v>
      </c>
      <c r="O986" s="4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5"/>
        <v>43716.208333333328</v>
      </c>
      <c r="O987" s="4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5"/>
        <v>41614.25</v>
      </c>
      <c r="O988" s="4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5"/>
        <v>40638.208333333336</v>
      </c>
      <c r="O989" s="4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5"/>
        <v>42852.208333333328</v>
      </c>
      <c r="O990" s="4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5"/>
        <v>42686.25</v>
      </c>
      <c r="O991" s="4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5"/>
        <v>43571.208333333328</v>
      </c>
      <c r="O992" s="4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5"/>
        <v>42432.25</v>
      </c>
      <c r="O993" s="4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5"/>
        <v>41907.208333333336</v>
      </c>
      <c r="O994" s="4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5"/>
        <v>43227.208333333328</v>
      </c>
      <c r="O995" s="4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5"/>
        <v>42362.25</v>
      </c>
      <c r="O996" s="4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5"/>
        <v>41929.208333333336</v>
      </c>
      <c r="O997" s="4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5"/>
        <v>43408.208333333328</v>
      </c>
      <c r="O998" s="4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5"/>
        <v>41276.25</v>
      </c>
      <c r="O999" s="4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5"/>
        <v>41659.25</v>
      </c>
      <c r="O1000" s="4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5"/>
        <v>40220.25</v>
      </c>
      <c r="O1001" s="4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2:F1001">
    <cfRule type="colorScale" priority="9">
      <colorScale>
        <cfvo type="num" val="0"/>
        <cfvo type="num" val="100"/>
        <cfvo type="num" val="200"/>
        <color theme="9" tint="-0.249977111117893"/>
        <color theme="7" tint="-0.249977111117893"/>
        <color theme="8" tint="-0.249977111117893"/>
      </colorScale>
    </cfRule>
  </conditionalFormatting>
  <conditionalFormatting sqref="G1:G1048576">
    <cfRule type="cellIs" dxfId="25" priority="1" operator="equal">
      <formula>"canceled"</formula>
    </cfRule>
    <cfRule type="cellIs" dxfId="24" priority="4" operator="equal">
      <formula>"successful"</formula>
    </cfRule>
    <cfRule type="cellIs" dxfId="23" priority="5" operator="equal">
      <formula>"failed"</formula>
    </cfRule>
    <cfRule type="cellIs" dxfId="22" priority="8" operator="equal">
      <formula>"live"</formula>
    </cfRule>
  </conditionalFormatting>
  <conditionalFormatting sqref="J5">
    <cfRule type="cellIs" dxfId="21" priority="7" operator="equal">
      <formula>"failed"</formula>
    </cfRule>
  </conditionalFormatting>
  <conditionalFormatting sqref="J8">
    <cfRule type="cellIs" dxfId="20" priority="6" operator="equal">
      <formula>"""failed"""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DB6D-D4ED-4345-B0C5-F8BCC1770E46}">
  <sheetPr codeName="Sheet2"/>
  <dimension ref="A1:F14"/>
  <sheetViews>
    <sheetView workbookViewId="0">
      <selection activeCell="A25" sqref="A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2037</v>
      </c>
    </row>
    <row r="3" spans="1:6" x14ac:dyDescent="0.3">
      <c r="A3" s="5" t="s">
        <v>2047</v>
      </c>
      <c r="B3" s="5" t="s">
        <v>2048</v>
      </c>
    </row>
    <row r="4" spans="1:6" x14ac:dyDescent="0.3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2041</v>
      </c>
      <c r="E8">
        <v>4</v>
      </c>
      <c r="F8">
        <v>4</v>
      </c>
    </row>
    <row r="9" spans="1:6" x14ac:dyDescent="0.3">
      <c r="A9" s="6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F4AF-FC33-4192-BF15-69A03254DAD2}">
  <sheetPr codeName="Sheet3"/>
  <dimension ref="A1:F30"/>
  <sheetViews>
    <sheetView workbookViewId="0">
      <selection activeCell="B23" sqref="B2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2037</v>
      </c>
    </row>
    <row r="2" spans="1:6" x14ac:dyDescent="0.3">
      <c r="A2" s="5" t="s">
        <v>2034</v>
      </c>
      <c r="B2" t="s">
        <v>2037</v>
      </c>
    </row>
    <row r="4" spans="1:6" x14ac:dyDescent="0.3">
      <c r="A4" s="5" t="s">
        <v>2047</v>
      </c>
      <c r="B4" s="5" t="s">
        <v>2048</v>
      </c>
    </row>
    <row r="5" spans="1:6" x14ac:dyDescent="0.3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2050</v>
      </c>
      <c r="E7">
        <v>4</v>
      </c>
      <c r="F7">
        <v>4</v>
      </c>
    </row>
    <row r="8" spans="1:6" x14ac:dyDescent="0.3">
      <c r="A8" s="6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2053</v>
      </c>
      <c r="C10">
        <v>8</v>
      </c>
      <c r="E10">
        <v>10</v>
      </c>
      <c r="F10">
        <v>18</v>
      </c>
    </row>
    <row r="11" spans="1:6" x14ac:dyDescent="0.3">
      <c r="A11" s="6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2058</v>
      </c>
      <c r="C15">
        <v>3</v>
      </c>
      <c r="E15">
        <v>4</v>
      </c>
      <c r="F15">
        <v>7</v>
      </c>
    </row>
    <row r="16" spans="1:6" x14ac:dyDescent="0.3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2063</v>
      </c>
      <c r="C20">
        <v>4</v>
      </c>
      <c r="E20">
        <v>4</v>
      </c>
      <c r="F20">
        <v>8</v>
      </c>
    </row>
    <row r="21" spans="1:6" x14ac:dyDescent="0.3">
      <c r="A21" s="6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2065</v>
      </c>
      <c r="C22">
        <v>9</v>
      </c>
      <c r="E22">
        <v>5</v>
      </c>
      <c r="F22">
        <v>14</v>
      </c>
    </row>
    <row r="23" spans="1:6" x14ac:dyDescent="0.3">
      <c r="A23" s="6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2068</v>
      </c>
      <c r="C25">
        <v>7</v>
      </c>
      <c r="E25">
        <v>14</v>
      </c>
      <c r="F25">
        <v>21</v>
      </c>
    </row>
    <row r="26" spans="1:6" x14ac:dyDescent="0.3">
      <c r="A26" s="6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2072</v>
      </c>
      <c r="E29">
        <v>3</v>
      </c>
      <c r="F29">
        <v>3</v>
      </c>
    </row>
    <row r="30" spans="1:6" x14ac:dyDescent="0.3">
      <c r="A30" s="6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D3F0-A25D-46EC-911E-93E8964CF10E}">
  <sheetPr codeName="Sheet5"/>
  <dimension ref="A1:F19"/>
  <sheetViews>
    <sheetView topLeftCell="A2" workbookViewId="0">
      <selection activeCell="B8" sqref="B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2034</v>
      </c>
      <c r="B1" t="s">
        <v>2037</v>
      </c>
    </row>
    <row r="2" spans="1:6" x14ac:dyDescent="0.3">
      <c r="A2" s="5" t="s">
        <v>2086</v>
      </c>
      <c r="B2" t="s">
        <v>2037</v>
      </c>
    </row>
    <row r="4" spans="1:6" x14ac:dyDescent="0.3">
      <c r="A4" s="5" t="s">
        <v>2047</v>
      </c>
      <c r="B4" s="5" t="s">
        <v>2048</v>
      </c>
    </row>
    <row r="5" spans="1:6" x14ac:dyDescent="0.3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">
      <c r="A6" s="6" t="s">
        <v>2073</v>
      </c>
      <c r="C6">
        <v>1</v>
      </c>
      <c r="F6">
        <v>1</v>
      </c>
    </row>
    <row r="7" spans="1:6" x14ac:dyDescent="0.3">
      <c r="A7" s="6" t="s">
        <v>2074</v>
      </c>
      <c r="B7">
        <v>3</v>
      </c>
      <c r="C7">
        <v>35</v>
      </c>
      <c r="D7">
        <v>2</v>
      </c>
      <c r="E7">
        <v>52</v>
      </c>
      <c r="F7">
        <v>92</v>
      </c>
    </row>
    <row r="8" spans="1:6" x14ac:dyDescent="0.3">
      <c r="A8" s="6" t="s">
        <v>2075</v>
      </c>
      <c r="B8">
        <v>4</v>
      </c>
      <c r="C8">
        <v>26</v>
      </c>
      <c r="E8">
        <v>49</v>
      </c>
      <c r="F8">
        <v>79</v>
      </c>
    </row>
    <row r="9" spans="1:6" x14ac:dyDescent="0.3">
      <c r="A9" s="6" t="s">
        <v>2076</v>
      </c>
      <c r="B9">
        <v>5</v>
      </c>
      <c r="C9">
        <v>29</v>
      </c>
      <c r="D9">
        <v>1</v>
      </c>
      <c r="E9">
        <v>51</v>
      </c>
      <c r="F9">
        <v>86</v>
      </c>
    </row>
    <row r="10" spans="1:6" x14ac:dyDescent="0.3">
      <c r="A10" s="6" t="s">
        <v>2077</v>
      </c>
      <c r="B10">
        <v>4</v>
      </c>
      <c r="C10">
        <v>22</v>
      </c>
      <c r="D10">
        <v>1</v>
      </c>
      <c r="E10">
        <v>51</v>
      </c>
      <c r="F10">
        <v>78</v>
      </c>
    </row>
    <row r="11" spans="1:6" x14ac:dyDescent="0.3">
      <c r="A11" s="6" t="s">
        <v>2078</v>
      </c>
      <c r="B11">
        <v>7</v>
      </c>
      <c r="C11">
        <v>35</v>
      </c>
      <c r="D11">
        <v>2</v>
      </c>
      <c r="E11">
        <v>42</v>
      </c>
      <c r="F11">
        <v>86</v>
      </c>
    </row>
    <row r="12" spans="1:6" x14ac:dyDescent="0.3">
      <c r="A12" s="6" t="s">
        <v>2079</v>
      </c>
      <c r="B12">
        <v>4</v>
      </c>
      <c r="C12">
        <v>39</v>
      </c>
      <c r="E12">
        <v>43</v>
      </c>
      <c r="F12">
        <v>86</v>
      </c>
    </row>
    <row r="13" spans="1:6" x14ac:dyDescent="0.3">
      <c r="A13" s="6" t="s">
        <v>2080</v>
      </c>
      <c r="B13">
        <v>9</v>
      </c>
      <c r="C13">
        <v>33</v>
      </c>
      <c r="D13">
        <v>1</v>
      </c>
      <c r="E13">
        <v>51</v>
      </c>
      <c r="F13">
        <v>94</v>
      </c>
    </row>
    <row r="14" spans="1:6" x14ac:dyDescent="0.3">
      <c r="A14" s="6" t="s">
        <v>2081</v>
      </c>
      <c r="B14">
        <v>2</v>
      </c>
      <c r="C14">
        <v>33</v>
      </c>
      <c r="D14">
        <v>2</v>
      </c>
      <c r="E14">
        <v>48</v>
      </c>
      <c r="F14">
        <v>85</v>
      </c>
    </row>
    <row r="15" spans="1:6" x14ac:dyDescent="0.3">
      <c r="A15" s="6" t="s">
        <v>2082</v>
      </c>
      <c r="B15">
        <v>7</v>
      </c>
      <c r="C15">
        <v>22</v>
      </c>
      <c r="D15">
        <v>1</v>
      </c>
      <c r="E15">
        <v>43</v>
      </c>
      <c r="F15">
        <v>73</v>
      </c>
    </row>
    <row r="16" spans="1:6" x14ac:dyDescent="0.3">
      <c r="A16" s="6" t="s">
        <v>2083</v>
      </c>
      <c r="B16">
        <v>2</v>
      </c>
      <c r="C16">
        <v>29</v>
      </c>
      <c r="E16">
        <v>47</v>
      </c>
      <c r="F16">
        <v>78</v>
      </c>
    </row>
    <row r="17" spans="1:6" x14ac:dyDescent="0.3">
      <c r="A17" s="6" t="s">
        <v>2084</v>
      </c>
      <c r="B17">
        <v>4</v>
      </c>
      <c r="C17">
        <v>34</v>
      </c>
      <c r="D17">
        <v>2</v>
      </c>
      <c r="E17">
        <v>38</v>
      </c>
      <c r="F17">
        <v>78</v>
      </c>
    </row>
    <row r="18" spans="1:6" x14ac:dyDescent="0.3">
      <c r="A18" s="6" t="s">
        <v>2085</v>
      </c>
      <c r="B18">
        <v>6</v>
      </c>
      <c r="C18">
        <v>26</v>
      </c>
      <c r="D18">
        <v>2</v>
      </c>
      <c r="E18">
        <v>50</v>
      </c>
      <c r="F18">
        <v>84</v>
      </c>
    </row>
    <row r="19" spans="1:6" x14ac:dyDescent="0.3">
      <c r="A19" s="6" t="s">
        <v>2036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2940-D7A9-4C36-A955-E31ACBB14D96}">
  <sheetPr codeName="Sheet4"/>
  <dimension ref="A1:K566"/>
  <sheetViews>
    <sheetView workbookViewId="0">
      <selection activeCell="H21" sqref="H21"/>
    </sheetView>
  </sheetViews>
  <sheetFormatPr defaultColWidth="13" defaultRowHeight="15.6" x14ac:dyDescent="0.3"/>
  <cols>
    <col min="11" max="11" width="20.59765625" customWidth="1"/>
  </cols>
  <sheetData>
    <row r="1" spans="1:11" x14ac:dyDescent="0.3">
      <c r="A1" s="1" t="s">
        <v>4</v>
      </c>
      <c r="B1" s="1" t="s">
        <v>5</v>
      </c>
      <c r="D1" s="1" t="s">
        <v>4</v>
      </c>
      <c r="E1" s="1" t="s">
        <v>5</v>
      </c>
      <c r="F1" s="7" t="s">
        <v>2103</v>
      </c>
      <c r="G1" s="7" t="s">
        <v>2104</v>
      </c>
      <c r="H1" s="7" t="s">
        <v>2108</v>
      </c>
      <c r="I1" s="7" t="s">
        <v>2105</v>
      </c>
      <c r="J1" s="7" t="s">
        <v>2106</v>
      </c>
      <c r="K1" s="7" t="s">
        <v>2107</v>
      </c>
    </row>
    <row r="2" spans="1:11" x14ac:dyDescent="0.3">
      <c r="A2" t="s">
        <v>20</v>
      </c>
      <c r="B2">
        <v>158</v>
      </c>
      <c r="D2" t="s">
        <v>14</v>
      </c>
      <c r="E2">
        <v>0</v>
      </c>
      <c r="F2" t="s">
        <v>20</v>
      </c>
      <c r="G2">
        <f>MEDIAN(B:B)</f>
        <v>201</v>
      </c>
      <c r="H2">
        <f>AVERAGE(B:B)</f>
        <v>851.14690265486729</v>
      </c>
      <c r="I2">
        <f>MODE(B:B)</f>
        <v>85</v>
      </c>
      <c r="J2">
        <f>_xlfn.VAR.P(E:E)</f>
        <v>921574.68174133555</v>
      </c>
      <c r="K2">
        <f>_xlfn.STDEV.P(E:E)</f>
        <v>959.98681331637863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  <c r="F3" t="s">
        <v>14</v>
      </c>
      <c r="G3">
        <f>MEDIAN(E:E)</f>
        <v>114.5</v>
      </c>
      <c r="H3">
        <f>AVERAGE(E2:E1001)</f>
        <v>585.61538461538464</v>
      </c>
      <c r="I3">
        <f>MODE(E:E)</f>
        <v>1</v>
      </c>
      <c r="J3">
        <f>_xlfn.VAR.P(B:B)</f>
        <v>1603373.7324019109</v>
      </c>
      <c r="K3">
        <f>_xlfn.STDEV.P(B:B)</f>
        <v>1266.2439466397898</v>
      </c>
    </row>
    <row r="4" spans="1:11" x14ac:dyDescent="0.3">
      <c r="A4" t="s">
        <v>20</v>
      </c>
      <c r="B4">
        <v>174</v>
      </c>
      <c r="D4" t="s">
        <v>14</v>
      </c>
      <c r="E4">
        <v>53</v>
      </c>
    </row>
    <row r="5" spans="1:11" x14ac:dyDescent="0.3">
      <c r="A5" t="s">
        <v>20</v>
      </c>
      <c r="B5">
        <v>227</v>
      </c>
      <c r="D5" t="s">
        <v>14</v>
      </c>
      <c r="E5">
        <v>18</v>
      </c>
    </row>
    <row r="6" spans="1:11" x14ac:dyDescent="0.3">
      <c r="A6" t="s">
        <v>20</v>
      </c>
      <c r="B6">
        <v>220</v>
      </c>
      <c r="D6" t="s">
        <v>14</v>
      </c>
      <c r="E6">
        <v>44</v>
      </c>
    </row>
    <row r="7" spans="1:11" x14ac:dyDescent="0.3">
      <c r="A7" t="s">
        <v>20</v>
      </c>
      <c r="B7">
        <v>98</v>
      </c>
      <c r="D7" t="s">
        <v>14</v>
      </c>
      <c r="E7">
        <v>27</v>
      </c>
    </row>
    <row r="8" spans="1:11" x14ac:dyDescent="0.3">
      <c r="A8" t="s">
        <v>20</v>
      </c>
      <c r="B8">
        <v>100</v>
      </c>
      <c r="D8" t="s">
        <v>14</v>
      </c>
      <c r="E8">
        <v>55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19" priority="17" operator="equal">
      <formula>"canceled"</formula>
    </cfRule>
    <cfRule type="cellIs" dxfId="18" priority="18" operator="equal">
      <formula>"successful"</formula>
    </cfRule>
    <cfRule type="cellIs" dxfId="17" priority="19" operator="equal">
      <formula>"failed"</formula>
    </cfRule>
    <cfRule type="cellIs" dxfId="16" priority="20" operator="equal">
      <formula>"live"</formula>
    </cfRule>
  </conditionalFormatting>
  <conditionalFormatting sqref="D1:D1047940">
    <cfRule type="cellIs" dxfId="15" priority="13" operator="equal">
      <formula>"canceled"</formula>
    </cfRule>
    <cfRule type="cellIs" dxfId="14" priority="14" operator="equal">
      <formula>"successful"</formula>
    </cfRule>
    <cfRule type="cellIs" dxfId="13" priority="15" operator="equal">
      <formula>"failed"</formula>
    </cfRule>
    <cfRule type="cellIs" dxfId="12" priority="16" operator="equal">
      <formula>"live"</formula>
    </cfRule>
  </conditionalFormatting>
  <conditionalFormatting sqref="F3">
    <cfRule type="cellIs" dxfId="11" priority="9" operator="equal">
      <formula>"canceled"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F2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F4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7449-62CF-4E12-AE42-03298E19D02C}">
  <dimension ref="A4:D16"/>
  <sheetViews>
    <sheetView workbookViewId="0">
      <selection activeCell="P11" sqref="P11"/>
    </sheetView>
  </sheetViews>
  <sheetFormatPr defaultRowHeight="15.6" x14ac:dyDescent="0.3"/>
  <cols>
    <col min="1" max="1" width="17.3984375" bestFit="1" customWidth="1"/>
    <col min="2" max="2" width="24.8984375" bestFit="1" customWidth="1"/>
    <col min="3" max="3" width="23.19921875" bestFit="1" customWidth="1"/>
    <col min="4" max="4" width="19.3984375" bestFit="1" customWidth="1"/>
    <col min="5" max="8" width="3.8984375" bestFit="1" customWidth="1"/>
    <col min="9" max="9" width="19.3984375" bestFit="1" customWidth="1"/>
    <col min="10" max="15" width="3.8984375" bestFit="1" customWidth="1"/>
    <col min="16" max="16" width="29.8984375" bestFit="1" customWidth="1"/>
    <col min="17" max="17" width="24.296875" bestFit="1" customWidth="1"/>
  </cols>
  <sheetData>
    <row r="4" spans="1:4" x14ac:dyDescent="0.3">
      <c r="A4" s="5" t="s">
        <v>2035</v>
      </c>
      <c r="B4" t="s">
        <v>2112</v>
      </c>
      <c r="C4" t="s">
        <v>2114</v>
      </c>
      <c r="D4" t="s">
        <v>2113</v>
      </c>
    </row>
    <row r="5" spans="1:4" x14ac:dyDescent="0.3">
      <c r="A5" s="6" t="s">
        <v>2095</v>
      </c>
      <c r="B5" s="9">
        <v>2</v>
      </c>
      <c r="C5" s="9">
        <v>191</v>
      </c>
      <c r="D5" s="9">
        <v>38</v>
      </c>
    </row>
    <row r="6" spans="1:4" x14ac:dyDescent="0.3">
      <c r="A6" s="6" t="s">
        <v>2097</v>
      </c>
      <c r="B6" s="9">
        <v>0</v>
      </c>
      <c r="C6" s="9">
        <v>4</v>
      </c>
      <c r="D6" s="9">
        <v>5</v>
      </c>
    </row>
    <row r="7" spans="1:4" x14ac:dyDescent="0.3">
      <c r="A7" s="6" t="s">
        <v>2109</v>
      </c>
      <c r="B7" s="9">
        <v>0</v>
      </c>
      <c r="C7" s="9">
        <v>10</v>
      </c>
      <c r="D7" s="9">
        <v>0</v>
      </c>
    </row>
    <row r="8" spans="1:4" x14ac:dyDescent="0.3">
      <c r="A8" s="6" t="s">
        <v>2110</v>
      </c>
      <c r="B8" s="9">
        <v>2</v>
      </c>
      <c r="C8" s="9">
        <v>7</v>
      </c>
      <c r="D8" s="9">
        <v>0</v>
      </c>
    </row>
    <row r="9" spans="1:4" x14ac:dyDescent="0.3">
      <c r="A9" s="6" t="s">
        <v>2098</v>
      </c>
      <c r="B9" s="9">
        <v>2</v>
      </c>
      <c r="C9" s="9">
        <v>11</v>
      </c>
      <c r="D9" s="9">
        <v>3</v>
      </c>
    </row>
    <row r="10" spans="1:4" x14ac:dyDescent="0.3">
      <c r="A10" s="6" t="s">
        <v>2099</v>
      </c>
      <c r="B10" s="9">
        <v>2</v>
      </c>
      <c r="C10" s="9">
        <v>7</v>
      </c>
      <c r="D10" s="9">
        <v>0</v>
      </c>
    </row>
    <row r="11" spans="1:4" x14ac:dyDescent="0.3">
      <c r="A11" s="6" t="s">
        <v>2100</v>
      </c>
      <c r="B11" s="9">
        <v>2</v>
      </c>
      <c r="C11" s="9">
        <v>8</v>
      </c>
      <c r="D11" s="9">
        <v>2</v>
      </c>
    </row>
    <row r="12" spans="1:4" x14ac:dyDescent="0.3">
      <c r="A12" s="6" t="s">
        <v>2101</v>
      </c>
      <c r="B12" s="9">
        <v>2</v>
      </c>
      <c r="C12" s="9">
        <v>11</v>
      </c>
      <c r="D12" s="9">
        <v>3</v>
      </c>
    </row>
    <row r="13" spans="1:4" x14ac:dyDescent="0.3">
      <c r="A13" s="6" t="s">
        <v>2096</v>
      </c>
      <c r="B13" s="9">
        <v>25</v>
      </c>
      <c r="C13" s="9">
        <v>164</v>
      </c>
      <c r="D13" s="9">
        <v>126</v>
      </c>
    </row>
    <row r="14" spans="1:4" x14ac:dyDescent="0.3">
      <c r="A14" s="6" t="s">
        <v>2102</v>
      </c>
      <c r="B14" s="9"/>
      <c r="C14" s="9">
        <v>114</v>
      </c>
      <c r="D14" s="9">
        <v>201</v>
      </c>
    </row>
    <row r="15" spans="1:4" x14ac:dyDescent="0.3">
      <c r="A15" s="6" t="s">
        <v>2094</v>
      </c>
      <c r="B15" s="9">
        <v>57</v>
      </c>
      <c r="C15" s="9">
        <v>30</v>
      </c>
      <c r="D15" s="9">
        <v>20</v>
      </c>
    </row>
    <row r="16" spans="1:4" x14ac:dyDescent="0.3">
      <c r="A16" s="6" t="s">
        <v>2036</v>
      </c>
      <c r="B16" s="9">
        <v>94</v>
      </c>
      <c r="C16" s="9">
        <v>557</v>
      </c>
      <c r="D16" s="9">
        <v>398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AE3E-9D67-43D9-A634-396C6DEFD06C}">
  <sheetPr codeName="Sheet6"/>
  <dimension ref="A1:G12"/>
  <sheetViews>
    <sheetView tabSelected="1" workbookViewId="0">
      <selection activeCell="F6" sqref="F6"/>
    </sheetView>
  </sheetViews>
  <sheetFormatPr defaultRowHeight="15.6" x14ac:dyDescent="0.3"/>
  <cols>
    <col min="1" max="1" width="17.3984375" bestFit="1" customWidth="1"/>
    <col min="2" max="2" width="16.69921875" bestFit="1" customWidth="1"/>
    <col min="3" max="3" width="12.3984375" customWidth="1"/>
    <col min="4" max="4" width="19.09765625" customWidth="1"/>
    <col min="5" max="5" width="25.5" customWidth="1"/>
    <col min="6" max="6" width="28.5" customWidth="1"/>
    <col min="7" max="7" width="37.796875" customWidth="1"/>
  </cols>
  <sheetData>
    <row r="1" spans="1:7" x14ac:dyDescent="0.3">
      <c r="A1" t="s">
        <v>2087</v>
      </c>
      <c r="B1" t="s">
        <v>2088</v>
      </c>
      <c r="C1" t="s">
        <v>2090</v>
      </c>
      <c r="D1" t="s">
        <v>2091</v>
      </c>
      <c r="E1" t="s">
        <v>2093</v>
      </c>
      <c r="F1" t="s">
        <v>2092</v>
      </c>
      <c r="G1" t="s">
        <v>2111</v>
      </c>
    </row>
    <row r="2" spans="1:7" x14ac:dyDescent="0.3">
      <c r="A2" t="s">
        <v>2094</v>
      </c>
      <c r="B2" s="8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COUNTIFS(Crowdfunding!$G:$G,"Successful",Crowdfunding!$F:$F,"&lt;1000")</f>
        <v>541</v>
      </c>
      <c r="F2">
        <f>COUNTIFS(Crowdfunding!$G:$G,"failed",Crowdfunding!$F:$F,"&lt;1000")</f>
        <v>364</v>
      </c>
      <c r="G2">
        <f>COUNTIFS(Crowdfunding!$G:$G,"canceled",Crowdfunding!$F:$F,"&lt;=1000")</f>
        <v>57</v>
      </c>
    </row>
    <row r="3" spans="1:7" x14ac:dyDescent="0.3">
      <c r="A3" t="s">
        <v>2095</v>
      </c>
      <c r="B3" s="8">
        <f>COUNTIFS(Crowdfunding!G2:G1001,"=successful",Crowdfunding!D2:D1001,"&gt;=1000",Crowdfunding!D2:D1001,"&lt;=4999")</f>
        <v>191</v>
      </c>
      <c r="C3">
        <f>COUNTIFS(Crowdfunding!G2:G1001,"=failed",Crowdfunding!D2:D1001,"&gt;=1000",Crowdfunding!D2:D1001,"&lt;=4999")</f>
        <v>38</v>
      </c>
      <c r="D3">
        <f>COUNTIFS(Crowdfunding!G2:G1001,"=canceled",Crowdfunding!D2:D1001,"&gt;=1000",Crowdfunding!D2:D1001,"&lt;=4999")</f>
        <v>2</v>
      </c>
      <c r="E3">
        <f>COUNTIFS(Crowdfunding!G2:G1001,"=successful",Crowdfunding!F2:F1001,"&gt;1000",Crowdfunding!F2:F1001,"&lt;4999")</f>
        <v>24</v>
      </c>
      <c r="F3">
        <f>COUNTIFS(Crowdfunding!G2:G1001,"=failed",Crowdfunding!D2:D1001,"&gt;=1000",Crowdfunding!F2:F1001,"&lt;=4999")</f>
        <v>344</v>
      </c>
      <c r="G3">
        <f>COUNTIFS(Crowdfunding!G2:G1001,"=canceled",Crowdfunding!D2:D1001,"&gt;=1000",Crowdfunding!D2:D1001,"&lt;=4999")</f>
        <v>2</v>
      </c>
    </row>
    <row r="4" spans="1:7" x14ac:dyDescent="0.3">
      <c r="A4" t="s">
        <v>2096</v>
      </c>
      <c r="B4" s="8">
        <f>COUNTIFS(Crowdfunding!G2:G1001,"=successful",Crowdfunding!D2:D1001,"&gt;=5000",Crowdfunding!D2:D1001,"&lt;=9999")</f>
        <v>164</v>
      </c>
      <c r="C4">
        <f>COUNTIFS(Crowdfunding!G3:G1002,"=failed",Crowdfunding!D3:D1002,"&gt;=5000",Crowdfunding!D3:D1002,"&lt;=9999")</f>
        <v>126</v>
      </c>
      <c r="D4">
        <f>COUNTIFS(Crowdfunding!G3:G1002,"=canceled",Crowdfunding!D3:D1002,"&gt;=5000",Crowdfunding!D3:D1002,"&lt;9999")</f>
        <v>25</v>
      </c>
      <c r="E4">
        <f>COUNTIFS(Crowdfunding!G3:G1002,"=successful",Crowdfunding!F3:F1002,"&gt;5000",Crowdfunding!F3:F1002,"&lt;9999")</f>
        <v>0</v>
      </c>
      <c r="F4">
        <f>COUNTIFS(Crowdfunding!G3:G1002,"=failed",Crowdfunding!D3:D1002,"&gt;=5000",Crowdfunding!F3:F1002,"&lt;=9999")</f>
        <v>306</v>
      </c>
      <c r="G4">
        <f>COUNTIFS(Crowdfunding!G3:G1002,"=canceled",Crowdfunding!D3:D1002,"&gt;=5000",Crowdfunding!D3:D1002,"&lt;=9999")</f>
        <v>25</v>
      </c>
    </row>
    <row r="5" spans="1:7" x14ac:dyDescent="0.3">
      <c r="A5" t="s">
        <v>2097</v>
      </c>
      <c r="B5" s="8">
        <f>COUNTIFS(Crowdfunding!G3:G1002,"=successful",Crowdfunding!D3:D1002,"&gt;=10000",Crowdfunding!D3:D1002,"&lt;=14999")</f>
        <v>4</v>
      </c>
      <c r="C5">
        <f>COUNTIFS(Crowdfunding!G4:G1003,"=failed",Crowdfunding!D4:D1003,"&gt;=10000",Crowdfunding!D4:D1003,"&lt;=14999")</f>
        <v>5</v>
      </c>
      <c r="D5">
        <f>COUNTIFS(Crowdfunding!G4:G1003,"=canceled",Crowdfunding!D4:D1003,"&gt;=10000",Crowdfunding!D4:D1003,"&lt;=14999")</f>
        <v>0</v>
      </c>
      <c r="E5">
        <f>COUNTIFS(Crowdfunding!G4:G1003,"=successful",Crowdfunding!F4:F1003,"&gt;10000",Crowdfunding!F4:F1003,"&lt;14999")</f>
        <v>0</v>
      </c>
      <c r="F5">
        <f>COUNTIFS(Crowdfunding!G4:G1003,"=failed",Crowdfunding!D4:D1003,"&gt;=10000",Crowdfunding!F4:F1003,"&lt;=14999")</f>
        <v>180</v>
      </c>
      <c r="G5">
        <f>COUNTIFS(Crowdfunding!G4:G1003,"=canceled",Crowdfunding!D4:D1003,"&gt;=10000",Crowdfunding!D4:D1003,"&lt;=14999")</f>
        <v>0</v>
      </c>
    </row>
    <row r="6" spans="1:7" x14ac:dyDescent="0.3">
      <c r="A6" t="s">
        <v>2109</v>
      </c>
      <c r="B6" s="8">
        <f>COUNTIFS(Crowdfunding!G4:G1003,"=successful",Crowdfunding!D4:D1003,"&gt;=15000",Crowdfunding!D4:D1003,"&lt;=19999")</f>
        <v>10</v>
      </c>
      <c r="C6">
        <f>COUNTIFS(Crowdfunding!G5:G1004,"=failed",Crowdfunding!D5:D1004,"&gt;=15000",Crowdfunding!D5:D1004,"&lt;=19999")</f>
        <v>0</v>
      </c>
      <c r="D6">
        <f>COUNTIFS(Crowdfunding!G5:G1004,"=canceled",Crowdfunding!D5:D1004,"&gt;=15000",Crowdfunding!D5:D1004,"&lt;=19999")</f>
        <v>0</v>
      </c>
      <c r="E6">
        <f>COUNTIFS(Crowdfunding!G5:G1004,"=successful",Crowdfunding!F5:F1004,"&gt;15000",Crowdfunding!F5:F1004,"&lt;19999")</f>
        <v>0</v>
      </c>
      <c r="F6">
        <f>COUNTIFS(Crowdfunding!G5:G1004,"=failed",Crowdfunding!D5:D1004,"&gt;=15000",Crowdfunding!F5:F1004,"&lt;=19999")</f>
        <v>175</v>
      </c>
      <c r="G6">
        <f>COUNTIFS(Crowdfunding!G5:G1004,"=canceled",Crowdfunding!D5:D1004,"&gt;=15000",Crowdfunding!D5:D1004,"&lt;=19999")</f>
        <v>0</v>
      </c>
    </row>
    <row r="7" spans="1:7" x14ac:dyDescent="0.3">
      <c r="A7" t="s">
        <v>2110</v>
      </c>
      <c r="B7" s="8">
        <f>COUNTIFS(Crowdfunding!G5:G1004,"=successful",Crowdfunding!D5:D1004,"&gt;=20000",Crowdfunding!D5:D1004,"&lt;=24999")</f>
        <v>7</v>
      </c>
      <c r="C7">
        <f>COUNTIFS(Crowdfunding!G6:G1005,"=failed",Crowdfunding!D6:D1005,"&gt;=20000",Crowdfunding!D6:D1005,"&lt;=24999")</f>
        <v>0</v>
      </c>
      <c r="D7">
        <f>COUNTIFS(Crowdfunding!G6:G1005,"=canceled",Crowdfunding!D6:D1005,"&gt;=20000",Crowdfunding!D6:D1005,"&lt;=24999")</f>
        <v>0</v>
      </c>
      <c r="E7">
        <f>COUNTIFS(Crowdfunding!G6:G1005,"=successful",Crowdfunding!F6:F1005,"&gt;20000",Crowdfunding!F6:F1005,"&lt;24999")</f>
        <v>0</v>
      </c>
      <c r="F7">
        <f>COUNTIFS(Crowdfunding!G6:G1005,"=failed",Crowdfunding!D6:D1005,"&gt;=20000",Crowdfunding!F6:F1005,"&lt;=24999")</f>
        <v>175</v>
      </c>
      <c r="G7">
        <f>COUNTIFS(Crowdfunding!G6:G1005,"=canceled",Crowdfunding!D6:D1005,"&gt;=1000",Crowdfunding!D6:D1005,"&lt;=4999")</f>
        <v>2</v>
      </c>
    </row>
    <row r="8" spans="1:7" x14ac:dyDescent="0.3">
      <c r="A8" t="s">
        <v>2098</v>
      </c>
      <c r="B8" s="8">
        <f>COUNTIFS(Crowdfunding!G6:G1005,"=successful",Crowdfunding!D6:D1005,"&gt;=25000",Crowdfunding!D6:D1005,"&lt;=29999")</f>
        <v>11</v>
      </c>
      <c r="C8">
        <f>COUNTIFS(Crowdfunding!G7:G1006,"=failed",Crowdfunding!D7:D1006,"&gt;=25000",Crowdfunding!D7:D1006,"&lt;=29999")</f>
        <v>3</v>
      </c>
      <c r="D8">
        <f>COUNTIFS(Crowdfunding!G7:G1006,"=canceled",Crowdfunding!D7:D1006,"&gt;=25000",Crowdfunding!D7:D1006,"&lt;=29999")</f>
        <v>0</v>
      </c>
      <c r="E8">
        <f>COUNTIFS(Crowdfunding!G7:G1006,"=successful",Crowdfunding!F7:F1006,"&gt;25000",Crowdfunding!F7:F1006,"&lt;29999")</f>
        <v>0</v>
      </c>
      <c r="F8">
        <f>COUNTIFS(Crowdfunding!G7:G1006,"=failed",Crowdfunding!D7:D1006,"&gt;=25000",Crowdfunding!F7:F1006,"&lt;=29999")</f>
        <v>175</v>
      </c>
      <c r="G8">
        <f>COUNTIFS(Crowdfunding!G7:G1006,"=canceled",Crowdfunding!D7:D1006,"&gt;=1000",Crowdfunding!D7:D1006,"&lt;=4999")</f>
        <v>2</v>
      </c>
    </row>
    <row r="9" spans="1:7" x14ac:dyDescent="0.3">
      <c r="A9" t="s">
        <v>2099</v>
      </c>
      <c r="B9" s="8">
        <f>COUNTIFS(Crowdfunding!G7:G1006,"=successful",Crowdfunding!D7:D1006,"&gt;=30000",Crowdfunding!D7:D1006,"&lt;=34999")</f>
        <v>7</v>
      </c>
      <c r="C9">
        <f>COUNTIFS(Crowdfunding!G8:G1007,"=failed",Crowdfunding!D8:D1007,"&gt;=30000",Crowdfunding!D8:D1007,"&lt;=34999")</f>
        <v>0</v>
      </c>
      <c r="D9">
        <f>COUNTIFS(Crowdfunding!G8:G1007,"=canceled",Crowdfunding!D8:D1007,"&gt;=30000",Crowdfunding!D8:D1007,"&lt;=34999")</f>
        <v>0</v>
      </c>
      <c r="E9">
        <f>COUNTIFS(Crowdfunding!G8:G1007,"=successful",Crowdfunding!F8:F1007,"&gt;25000",Crowdfunding!F8:F1007,"&lt;29999")</f>
        <v>0</v>
      </c>
      <c r="F9">
        <f>COUNTIFS(Crowdfunding!G8:G1007,"=failed",Crowdfunding!D8:D1007,"&gt;=30000",Crowdfunding!F8:F1007,"&lt;=34999")</f>
        <v>172</v>
      </c>
      <c r="G9">
        <f>COUNTIFS(Crowdfunding!G8:G1007,"=canceled",Crowdfunding!D8:D1007,"&gt;=1000",Crowdfunding!D8:D1007,"&lt;=4999")</f>
        <v>2</v>
      </c>
    </row>
    <row r="10" spans="1:7" x14ac:dyDescent="0.3">
      <c r="A10" t="s">
        <v>2100</v>
      </c>
      <c r="B10" s="8">
        <f>COUNTIFS(Crowdfunding!G8:G1007,"=successful",Crowdfunding!D8:D1007,"&gt;=35000",Crowdfunding!D8:D1007,"&lt;=39999")</f>
        <v>8</v>
      </c>
      <c r="C10">
        <f>COUNTIFS(Crowdfunding!G9:G1008,"=failed",Crowdfunding!D9:D1008,"&gt;=35000",Crowdfunding!D9:D1008,"&lt;=39000")</f>
        <v>2</v>
      </c>
      <c r="D10">
        <f>COUNTIFS(Crowdfunding!G9:G1008,"=canceled",Crowdfunding!D9:D1008,"&gt;=35000",Crowdfunding!D9:D1008,"&lt;=39000")</f>
        <v>1</v>
      </c>
      <c r="E10">
        <f>COUNTIFS(Crowdfunding!G9:G1008,"=successful",Crowdfunding!F9:F1008,"&gt;25000",Crowdfunding!F9:F1008,"&lt;29999")</f>
        <v>0</v>
      </c>
      <c r="F10">
        <f>COUNTIFS(Crowdfunding!G9:G1008,"=failed",Crowdfunding!D9:D1008,"&gt;=35000",Crowdfunding!F9:F1008,"&lt;=39000")</f>
        <v>172</v>
      </c>
      <c r="G10">
        <f>COUNTIFS(Crowdfunding!G9:G1008,"=canceled",Crowdfunding!D9:D1008,"&gt;=1000",Crowdfunding!D9:D1008,"&lt;=4999")</f>
        <v>2</v>
      </c>
    </row>
    <row r="11" spans="1:7" x14ac:dyDescent="0.3">
      <c r="A11" t="s">
        <v>2101</v>
      </c>
      <c r="B11" s="8">
        <f>COUNTIFS(Crowdfunding!G9:G1008,"=successful",Crowdfunding!D9:D1008,"&gt;=40000",Crowdfunding!D9:D1008,"&lt;=44999")</f>
        <v>11</v>
      </c>
      <c r="C11">
        <f>COUNTIFS(Crowdfunding!G10:G1009,"=failed",Crowdfunding!D10:D1009,"&gt;=40000",Crowdfunding!D10:D1009,"&lt;=44999")</f>
        <v>3</v>
      </c>
      <c r="D11">
        <f>COUNTIFS(Crowdfunding!G10:G1009,"=canceled",Crowdfunding!D10:D1009,"&gt;=40000",Crowdfunding!D10:D1009,"&lt;=44999")</f>
        <v>0</v>
      </c>
      <c r="E11">
        <f>COUNTIFS(Crowdfunding!G10:G1009,"=successful",Crowdfunding!F10:F1009,"&gt;1000",Crowdfunding!F10:F1009,"&lt;4999")</f>
        <v>23</v>
      </c>
      <c r="F11">
        <f>COUNTIFS(Crowdfunding!G10:G1009,"=failed",Crowdfunding!D10:D1009,"&gt;=40000",Crowdfunding!F10:F1009,"&lt;=44999")</f>
        <v>169</v>
      </c>
      <c r="G11">
        <f>COUNTIFS(Crowdfunding!G10:G1009,"=canceled",Crowdfunding!D10:D1009,"&gt;=1000",Crowdfunding!D10:D1009,"&lt;=4999")</f>
        <v>2</v>
      </c>
    </row>
    <row r="12" spans="1:7" x14ac:dyDescent="0.3">
      <c r="A12" t="s">
        <v>2102</v>
      </c>
      <c r="B12" s="8">
        <f>COUNTIFS(Crowdfunding!$G:$G,"successful",Crowdfunding!$D:$D,"&gt;=50000")</f>
        <v>114</v>
      </c>
      <c r="C12">
        <f>COUNTIFS(Crowdfunding!$G:$G,"failed",Crowdfunding!$D:$D,"&lt;=50000")</f>
        <v>201</v>
      </c>
      <c r="D12">
        <f>COUNTIFS(Crowdfunding!$G:$G,"canceled",Crowdfunding!$D:$D,"&lt;50000")</f>
        <v>29</v>
      </c>
      <c r="E12">
        <f>COUNTIFS(Crowdfunding!$G:$G,"Successfull",Crowdfunding!$F:$F,"&lt;1000")</f>
        <v>0</v>
      </c>
      <c r="F12">
        <f>COUNTIFS(Crowdfunding!$G:$G,"failed",Crowdfunding!$F:$F,"&lt;1000")</f>
        <v>364</v>
      </c>
    </row>
  </sheetData>
  <pageMargins left="0.7" right="0.7" top="0.75" bottom="0.75" header="0.3" footer="0.3"/>
  <ignoredErrors>
    <ignoredError sqref="B5:B11 C4:C11 F4:F11 D4:D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Stats</vt:lpstr>
      <vt:lpstr>Subcategory Stats</vt:lpstr>
      <vt:lpstr>Outcome based on lunch dates</vt:lpstr>
      <vt:lpstr>Sheet6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Frantzy Francois</cp:lastModifiedBy>
  <dcterms:created xsi:type="dcterms:W3CDTF">2021-09-29T18:52:28Z</dcterms:created>
  <dcterms:modified xsi:type="dcterms:W3CDTF">2022-12-20T07:18:17Z</dcterms:modified>
</cp:coreProperties>
</file>