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uresh\git\Uyamak\Generators\"/>
    </mc:Choice>
  </mc:AlternateContent>
  <xr:revisionPtr revIDLastSave="0" documentId="13_ncr:1_{5089896A-375D-4C06-93F3-7A62883F59B3}" xr6:coauthVersionLast="44" xr6:coauthVersionMax="45" xr10:uidLastSave="{00000000-0000-0000-0000-000000000000}"/>
  <bookViews>
    <workbookView xWindow="-108" yWindow="-108" windowWidth="23256" windowHeight="12576" firstSheet="4" activeTab="9" xr2:uid="{CB8984A2-0721-4967-8668-669096886DF4}"/>
  </bookViews>
  <sheets>
    <sheet name="tools" sheetId="1" r:id="rId1"/>
    <sheet name="functionsCategories" sheetId="3" r:id="rId2"/>
    <sheet name="toolBar" sheetId="7" r:id="rId3"/>
    <sheet name="umkBlockCategories" sheetId="8" r:id="rId4"/>
    <sheet name="umkBlockSummary" sheetId="9" r:id="rId5"/>
    <sheet name="IconText" sheetId="4" r:id="rId6"/>
    <sheet name="networkIcon" sheetId="5" r:id="rId7"/>
    <sheet name="blockTemplate" sheetId="6" r:id="rId8"/>
    <sheet name="GUIText" sheetId="10" r:id="rId9"/>
    <sheet name="menu" sheetId="11" r:id="rId10"/>
    <sheet name="javascriptKeycodes" sheetId="12" r:id="rId11"/>
  </sheets>
  <definedNames>
    <definedName name="_xlnm._FilterDatabase" localSheetId="9" hidden="1">menu!$A$49:$P$105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1" l="1"/>
  <c r="R3" i="11"/>
  <c r="O105" i="11"/>
  <c r="O104" i="11"/>
  <c r="O103" i="11"/>
  <c r="O102" i="11"/>
  <c r="O101" i="11"/>
  <c r="O100" i="11"/>
  <c r="O99" i="11"/>
  <c r="O98" i="11"/>
  <c r="O97" i="11"/>
  <c r="O96" i="11"/>
  <c r="H96" i="11"/>
  <c r="G96" i="11"/>
  <c r="O95" i="11"/>
  <c r="H95" i="11"/>
  <c r="G95" i="11"/>
  <c r="O94" i="11"/>
  <c r="G94" i="11"/>
  <c r="H94" i="11" s="1"/>
  <c r="O93" i="11"/>
  <c r="G93" i="11"/>
  <c r="H93" i="11" s="1"/>
  <c r="O92" i="11"/>
  <c r="G92" i="11"/>
  <c r="H92" i="11" s="1"/>
  <c r="O91" i="11"/>
  <c r="G91" i="11"/>
  <c r="H91" i="11" s="1"/>
  <c r="O90" i="11"/>
  <c r="G90" i="11"/>
  <c r="H90" i="11" s="1"/>
  <c r="O89" i="11"/>
  <c r="G89" i="11"/>
  <c r="H89" i="11" s="1"/>
  <c r="O88" i="11"/>
  <c r="G88" i="11"/>
  <c r="H88" i="11" s="1"/>
  <c r="O87" i="11"/>
  <c r="G87" i="11"/>
  <c r="H87" i="11" s="1"/>
  <c r="O86" i="11"/>
  <c r="G86" i="11"/>
  <c r="H86" i="11" s="1"/>
  <c r="O85" i="11"/>
  <c r="G85" i="11"/>
  <c r="H85" i="11" s="1"/>
  <c r="O84" i="11"/>
  <c r="G84" i="11"/>
  <c r="H84" i="11" s="1"/>
  <c r="O83" i="11"/>
  <c r="G83" i="11"/>
  <c r="H83" i="11" s="1"/>
  <c r="O82" i="11"/>
  <c r="G82" i="11"/>
  <c r="H82" i="11" s="1"/>
  <c r="O81" i="11"/>
  <c r="G81" i="11"/>
  <c r="H81" i="11" s="1"/>
  <c r="O80" i="11"/>
  <c r="G80" i="11"/>
  <c r="H80" i="11" s="1"/>
  <c r="O79" i="11"/>
  <c r="G79" i="11"/>
  <c r="H79" i="11" s="1"/>
  <c r="O78" i="11"/>
  <c r="G78" i="11"/>
  <c r="H78" i="11" s="1"/>
  <c r="O77" i="11"/>
  <c r="G77" i="11"/>
  <c r="H77" i="11" s="1"/>
  <c r="O76" i="11"/>
  <c r="G76" i="11"/>
  <c r="H76" i="11" s="1"/>
  <c r="O75" i="11"/>
  <c r="G75" i="11"/>
  <c r="H75" i="11" s="1"/>
  <c r="O74" i="11"/>
  <c r="G74" i="11"/>
  <c r="H74" i="11" s="1"/>
  <c r="O73" i="11"/>
  <c r="G73" i="11"/>
  <c r="H73" i="11" s="1"/>
  <c r="O72" i="11"/>
  <c r="G72" i="11"/>
  <c r="H72" i="11" s="1"/>
  <c r="O71" i="11"/>
  <c r="G71" i="11"/>
  <c r="H71" i="11" s="1"/>
  <c r="O70" i="11"/>
  <c r="G70" i="11"/>
  <c r="H70" i="11" s="1"/>
  <c r="O69" i="11"/>
  <c r="G69" i="11"/>
  <c r="H69" i="11" s="1"/>
  <c r="O68" i="11"/>
  <c r="G68" i="11"/>
  <c r="H68" i="11" s="1"/>
  <c r="O67" i="11"/>
  <c r="G67" i="11"/>
  <c r="H67" i="11" s="1"/>
  <c r="O66" i="11"/>
  <c r="G66" i="11"/>
  <c r="H66" i="11" s="1"/>
  <c r="O65" i="11"/>
  <c r="G65" i="11"/>
  <c r="H65" i="11" s="1"/>
  <c r="O64" i="11"/>
  <c r="G64" i="11"/>
  <c r="H64" i="11" s="1"/>
  <c r="O63" i="11"/>
  <c r="G63" i="11"/>
  <c r="H63" i="11" s="1"/>
  <c r="O62" i="11"/>
  <c r="G62" i="11"/>
  <c r="H62" i="11" s="1"/>
  <c r="O61" i="11"/>
  <c r="G61" i="11"/>
  <c r="H61" i="11" s="1"/>
  <c r="O60" i="11"/>
  <c r="G60" i="11"/>
  <c r="H60" i="11" s="1"/>
  <c r="O59" i="11"/>
  <c r="G59" i="11"/>
  <c r="H59" i="11" s="1"/>
  <c r="O58" i="11"/>
  <c r="G58" i="11"/>
  <c r="H58" i="11" s="1"/>
  <c r="O57" i="11"/>
  <c r="G57" i="11"/>
  <c r="H57" i="11" s="1"/>
  <c r="O56" i="11"/>
  <c r="G56" i="11"/>
  <c r="H56" i="11" s="1"/>
  <c r="O55" i="11"/>
  <c r="G55" i="11"/>
  <c r="H55" i="11" s="1"/>
  <c r="O54" i="11"/>
  <c r="G54" i="11"/>
  <c r="H54" i="11" s="1"/>
  <c r="O53" i="11"/>
  <c r="G53" i="11"/>
  <c r="H53" i="11" s="1"/>
  <c r="J1" i="10"/>
  <c r="L1" i="10"/>
  <c r="L2" i="10"/>
  <c r="L3" i="10"/>
  <c r="L4" i="10"/>
  <c r="L5" i="10"/>
  <c r="L6" i="10"/>
  <c r="K1" i="10"/>
  <c r="K3" i="10"/>
  <c r="K4" i="10"/>
  <c r="K5" i="10"/>
  <c r="K6" i="10"/>
  <c r="K2" i="10"/>
  <c r="P52" i="11" l="1"/>
  <c r="I52" i="11"/>
  <c r="H1" i="7"/>
  <c r="N64" i="7" l="1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G1" i="8" l="1"/>
  <c r="F3" i="8"/>
  <c r="F4" i="8"/>
  <c r="F5" i="8"/>
  <c r="F6" i="8"/>
  <c r="F7" i="8"/>
  <c r="F8" i="8"/>
  <c r="F2" i="8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2" i="7"/>
  <c r="O1" i="7" l="1"/>
  <c r="G16" i="7"/>
  <c r="G40" i="7" l="1"/>
  <c r="G41" i="7"/>
  <c r="G42" i="7"/>
  <c r="G54" i="7"/>
  <c r="G55" i="7"/>
  <c r="G21" i="7"/>
  <c r="G22" i="7"/>
  <c r="G23" i="7"/>
  <c r="G24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7" i="7"/>
  <c r="G18" i="7"/>
  <c r="G19" i="7"/>
  <c r="G20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3" i="7"/>
  <c r="G44" i="7"/>
  <c r="G45" i="7"/>
  <c r="G46" i="7"/>
  <c r="G47" i="7"/>
  <c r="G48" i="7"/>
  <c r="G49" i="7"/>
  <c r="G50" i="7"/>
  <c r="G51" i="7"/>
  <c r="G52" i="7"/>
  <c r="G53" i="7"/>
  <c r="G2" i="7"/>
  <c r="D16" i="6" l="1"/>
  <c r="D17" i="6"/>
  <c r="D18" i="6"/>
  <c r="D19" i="6"/>
  <c r="I19" i="6"/>
  <c r="I18" i="6"/>
  <c r="I17" i="6"/>
  <c r="I16" i="6"/>
  <c r="D12" i="6" l="1"/>
  <c r="D8" i="6"/>
  <c r="D6" i="6"/>
  <c r="D2" i="6"/>
  <c r="I3" i="6"/>
  <c r="I4" i="6"/>
  <c r="I5" i="6"/>
  <c r="I7" i="6"/>
  <c r="I8" i="6"/>
  <c r="I9" i="6"/>
  <c r="I10" i="6"/>
  <c r="I11" i="6"/>
  <c r="I12" i="6"/>
  <c r="I13" i="6"/>
  <c r="I14" i="6"/>
  <c r="I15" i="6"/>
  <c r="I2" i="6"/>
  <c r="D3" i="6"/>
  <c r="D4" i="6"/>
  <c r="D5" i="6"/>
  <c r="D7" i="6"/>
  <c r="D9" i="6"/>
  <c r="D10" i="6"/>
  <c r="D11" i="6"/>
  <c r="D13" i="6"/>
  <c r="D14" i="6"/>
  <c r="D15" i="6"/>
  <c r="E1" i="6" l="1"/>
  <c r="I6" i="6"/>
  <c r="B4" i="5"/>
  <c r="B3" i="5"/>
  <c r="B2" i="5"/>
  <c r="B1" i="5"/>
  <c r="C1" i="5" s="1"/>
  <c r="C1" i="4"/>
  <c r="B1" i="4"/>
  <c r="B2" i="4"/>
  <c r="B3" i="4"/>
  <c r="B4" i="4"/>
  <c r="N3" i="3" l="1"/>
  <c r="O3" i="3"/>
  <c r="N4" i="3"/>
  <c r="O4" i="3"/>
  <c r="N5" i="3"/>
  <c r="O5" i="3"/>
  <c r="N6" i="3"/>
  <c r="O6" i="3"/>
  <c r="N7" i="3"/>
  <c r="O7" i="3"/>
  <c r="N8" i="3"/>
  <c r="O8" i="3"/>
  <c r="O2" i="3"/>
  <c r="N2" i="3"/>
  <c r="I3" i="3"/>
  <c r="I4" i="3"/>
  <c r="I5" i="3"/>
  <c r="I6" i="3"/>
  <c r="I7" i="3"/>
  <c r="I8" i="3"/>
  <c r="I2" i="3"/>
  <c r="L3" i="3" l="1"/>
  <c r="M3" i="3"/>
  <c r="L4" i="3"/>
  <c r="M4" i="3"/>
  <c r="L5" i="3"/>
  <c r="M5" i="3"/>
  <c r="L6" i="3"/>
  <c r="M6" i="3"/>
  <c r="L7" i="3"/>
  <c r="M7" i="3"/>
  <c r="L8" i="3"/>
  <c r="M8" i="3"/>
  <c r="M2" i="3"/>
  <c r="L2" i="3"/>
  <c r="J3" i="3" l="1"/>
  <c r="J4" i="3"/>
  <c r="J5" i="3"/>
  <c r="J6" i="3"/>
  <c r="J7" i="3"/>
  <c r="J8" i="3"/>
  <c r="J2" i="3"/>
  <c r="K1" i="3" l="1"/>
  <c r="I3" i="1"/>
  <c r="I4" i="1"/>
  <c r="I5" i="1"/>
  <c r="I6" i="1"/>
  <c r="I7" i="1"/>
  <c r="I8" i="1"/>
  <c r="I9" i="1"/>
  <c r="I10" i="1"/>
  <c r="I11" i="1"/>
  <c r="I2" i="1"/>
  <c r="E3" i="1"/>
  <c r="E4" i="1" s="1"/>
  <c r="E5" i="1" s="1"/>
  <c r="E6" i="1" s="1"/>
  <c r="E7" i="1" s="1"/>
  <c r="E8" i="1" s="1"/>
  <c r="E9" i="1" s="1"/>
  <c r="E10" i="1" s="1"/>
  <c r="E11" i="1" s="1"/>
  <c r="J1" i="1" l="1"/>
  <c r="G4" i="1"/>
  <c r="G5" i="1"/>
  <c r="G6" i="1" s="1"/>
  <c r="G7" i="1" s="1"/>
  <c r="G8" i="1" s="1"/>
  <c r="G9" i="1" s="1"/>
  <c r="G10" i="1" s="1"/>
  <c r="G11" i="1" s="1"/>
  <c r="G3" i="1"/>
</calcChain>
</file>

<file path=xl/sharedStrings.xml><?xml version="1.0" encoding="utf-8"?>
<sst xmlns="http://schemas.openxmlformats.org/spreadsheetml/2006/main" count="1247" uniqueCount="563">
  <si>
    <t>newFile</t>
  </si>
  <si>
    <t>saveFile</t>
  </si>
  <si>
    <t>deleteFile</t>
  </si>
  <si>
    <t>addBlock</t>
  </si>
  <si>
    <t>editBlock</t>
  </si>
  <si>
    <t>addConnection</t>
  </si>
  <si>
    <t>editConnection</t>
  </si>
  <si>
    <t>delete</t>
  </si>
  <si>
    <t>filesView</t>
  </si>
  <si>
    <t>simView</t>
  </si>
  <si>
    <t>fas fa-file</t>
  </si>
  <si>
    <t>far fa-save</t>
  </si>
  <si>
    <t>far fa-trash-alt</t>
  </si>
  <si>
    <t>far fa-plus-square</t>
  </si>
  <si>
    <t>far fa-edit</t>
  </si>
  <si>
    <t>fas fa-project-diagram</t>
  </si>
  <si>
    <t>fas fa-pencil-alt</t>
  </si>
  <si>
    <t>fas fa-eraser</t>
  </si>
  <si>
    <t>far fa-folder-open</t>
  </si>
  <si>
    <t>fas fa-play</t>
  </si>
  <si>
    <t>openLeftMenu()</t>
  </si>
  <si>
    <t>index</t>
  </si>
  <si>
    <t>icon</t>
  </si>
  <si>
    <t>function</t>
  </si>
  <si>
    <t>text</t>
  </si>
  <si>
    <t>New file</t>
  </si>
  <si>
    <t>Save file</t>
  </si>
  <si>
    <t>Delete file</t>
  </si>
  <si>
    <t>Add block</t>
  </si>
  <si>
    <t>Edit block</t>
  </si>
  <si>
    <t>Add connection</t>
  </si>
  <si>
    <t>Edit connection</t>
  </si>
  <si>
    <t>Files view</t>
  </si>
  <si>
    <t>Delete</t>
  </si>
  <si>
    <t>Simulation view</t>
  </si>
  <si>
    <t>display</t>
  </si>
  <si>
    <t>order</t>
  </si>
  <si>
    <t>x</t>
  </si>
  <si>
    <t>y</t>
  </si>
  <si>
    <t>false</t>
  </si>
  <si>
    <t>sources</t>
  </si>
  <si>
    <t>basics</t>
  </si>
  <si>
    <t>logics</t>
  </si>
  <si>
    <t>continuous</t>
  </si>
  <si>
    <t>discrete</t>
  </si>
  <si>
    <t>hardware</t>
  </si>
  <si>
    <t>Sources</t>
  </si>
  <si>
    <t>Basic operations</t>
  </si>
  <si>
    <t>Logical operations</t>
  </si>
  <si>
    <t>Continuous time</t>
  </si>
  <si>
    <t>Discrete time</t>
  </si>
  <si>
    <t>Hardware tools</t>
  </si>
  <si>
    <t>#FF0000</t>
  </si>
  <si>
    <t>Sinks</t>
  </si>
  <si>
    <t>sinks</t>
  </si>
  <si>
    <t>#00FFFF</t>
  </si>
  <si>
    <t>#80FF00</t>
  </si>
  <si>
    <t>#FF0080</t>
  </si>
  <si>
    <t>#0000FF</t>
  </si>
  <si>
    <t>#00FF80</t>
  </si>
  <si>
    <t>#FFFF00</t>
  </si>
  <si>
    <t>description</t>
  </si>
  <si>
    <t>color01</t>
  </si>
  <si>
    <t>color02</t>
  </si>
  <si>
    <t>color03</t>
  </si>
  <si>
    <t>color04</t>
  </si>
  <si>
    <t>Sinks output the information. They can be graphs or file download</t>
  </si>
  <si>
    <t>Sources generate the signals to feed to the model.</t>
  </si>
  <si>
    <t>Basic mathematical operations are given</t>
  </si>
  <si>
    <t>Logical operations are available in this section</t>
  </si>
  <si>
    <t>Dynamic operations are available here for continuous time operations</t>
  </si>
  <si>
    <t>Dynamic operations are available here for discrete time operations</t>
  </si>
  <si>
    <t>Hardware i/o blocks are available here</t>
  </si>
  <si>
    <t>#8000FF</t>
  </si>
  <si>
    <t>#FFFE00</t>
  </si>
  <si>
    <t>&lt;/g&gt;&lt;/svg&gt;</t>
  </si>
  <si>
    <t>' filter='url(#f0)'/&gt;&lt;/g&gt;&lt;g stroke-linecap='round' filter='url(#f1)' width='100' height='100' stroke='</t>
  </si>
  <si>
    <t>preIcon</t>
  </si>
  <si>
    <t>postIcon</t>
  </si>
  <si>
    <t>#FF007F</t>
  </si>
  <si>
    <t>#7F00FF</t>
  </si>
  <si>
    <t>#7FFF00</t>
  </si>
  <si>
    <t>preIcon1</t>
  </si>
  <si>
    <t>postIcon1</t>
  </si>
  <si>
    <t>' stroke-width='10' fill='none'&gt;</t>
  </si>
  <si>
    <t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</t>
  </si>
  <si>
    <t>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</t>
  </si>
  <si>
    <t>'/&gt;&lt;/g&gt;&lt;g stroke-linecap='round' filter='url(#f1)' width='100' height='100' stroke='</t>
  </si>
  <si>
    <t>Name</t>
  </si>
  <si>
    <t>type</t>
  </si>
  <si>
    <t>argument</t>
  </si>
  <si>
    <t>Category</t>
  </si>
  <si>
    <t>Description</t>
  </si>
  <si>
    <t>string</t>
  </si>
  <si>
    <t>Parameters</t>
  </si>
  <si>
    <t>json</t>
  </si>
  <si>
    <t>Data</t>
  </si>
  <si>
    <t>name</t>
  </si>
  <si>
    <t>Label</t>
  </si>
  <si>
    <t>Icon</t>
  </si>
  <si>
    <t>Init</t>
  </si>
  <si>
    <t>End</t>
  </si>
  <si>
    <t>Constructor</t>
  </si>
  <si>
    <t>Destructor</t>
  </si>
  <si>
    <t>RunTimeExec</t>
  </si>
  <si>
    <t>Evaluate</t>
  </si>
  <si>
    <t>Details</t>
  </si>
  <si>
    <t>ValidateParams</t>
  </si>
  <si>
    <t>openLeftMenu('ADD_BLOCK')</t>
  </si>
  <si>
    <t>openLeftMenu('EDIT_BLOCK')</t>
  </si>
  <si>
    <t>bid</t>
  </si>
  <si>
    <t>Colors</t>
  </si>
  <si>
    <t>object</t>
  </si>
  <si>
    <t>TerminalsIn</t>
  </si>
  <si>
    <t>TerminalsOut</t>
  </si>
  <si>
    <t>File</t>
  </si>
  <si>
    <t>top</t>
  </si>
  <si>
    <t>sub</t>
  </si>
  <si>
    <t>hl</t>
  </si>
  <si>
    <t>Sign out</t>
  </si>
  <si>
    <t>Print</t>
  </si>
  <si>
    <t>Extend licence period</t>
  </si>
  <si>
    <t>Account</t>
  </si>
  <si>
    <t>Edit</t>
  </si>
  <si>
    <t>Cut</t>
  </si>
  <si>
    <t>Copy</t>
  </si>
  <si>
    <t>Paste</t>
  </si>
  <si>
    <t>View</t>
  </si>
  <si>
    <t>Zoom out</t>
  </si>
  <si>
    <t>Zoom in</t>
  </si>
  <si>
    <t>Fit all</t>
  </si>
  <si>
    <t>Original size</t>
  </si>
  <si>
    <t>fas fa-arrow-left</t>
  </si>
  <si>
    <t>Good to go when eveything is fine and also I want to say something more 1</t>
  </si>
  <si>
    <t>Key board Shortcut</t>
  </si>
  <si>
    <t>END</t>
  </si>
  <si>
    <t>System</t>
  </si>
  <si>
    <t>Save to local machine</t>
  </si>
  <si>
    <t>Load from local machine</t>
  </si>
  <si>
    <t>Make public</t>
  </si>
  <si>
    <t>Share privately</t>
  </si>
  <si>
    <t>Show/Hide Grid lines</t>
  </si>
  <si>
    <t>Keyboard shortcuts</t>
  </si>
  <si>
    <t>Undo</t>
  </si>
  <si>
    <t>Redo</t>
  </si>
  <si>
    <t>Minimize  subsystem(s)</t>
  </si>
  <si>
    <t>Maximize  subsystem(s)</t>
  </si>
  <si>
    <t>Help</t>
  </si>
  <si>
    <t>Documentation</t>
  </si>
  <si>
    <t>About</t>
  </si>
  <si>
    <t>Profile</t>
  </si>
  <si>
    <t>far fa-folder</t>
  </si>
  <si>
    <t>fas fa-download</t>
  </si>
  <si>
    <t>fas fa-upload</t>
  </si>
  <si>
    <t>fas fa-share-alt-square</t>
  </si>
  <si>
    <t>fas fa-share-alt</t>
  </si>
  <si>
    <t>fas fa-print</t>
  </si>
  <si>
    <t>fas fa-puzzle-piece</t>
  </si>
  <si>
    <t>fas fa-edit</t>
  </si>
  <si>
    <t>far fa-object-group</t>
  </si>
  <si>
    <t>far fa-object-ungroup</t>
  </si>
  <si>
    <t>fas fa-cut</t>
  </si>
  <si>
    <t>fas fa-copy</t>
  </si>
  <si>
    <t>fas fa-paste</t>
  </si>
  <si>
    <t>Clone</t>
  </si>
  <si>
    <t>fas fa-clone</t>
  </si>
  <si>
    <t>fas fa-trash-alt</t>
  </si>
  <si>
    <t>fas fa-undo</t>
  </si>
  <si>
    <t>fas fa-redo</t>
  </si>
  <si>
    <t>fas fa-search-plus</t>
  </si>
  <si>
    <t>fas fa-search-minus</t>
  </si>
  <si>
    <t>fas fa-expand</t>
  </si>
  <si>
    <t>fas fa-compress</t>
  </si>
  <si>
    <t>fas fa-window-minimize</t>
  </si>
  <si>
    <t>fas fa-window-maximize</t>
  </si>
  <si>
    <t>Toggle snap to grid</t>
  </si>
  <si>
    <t>fas fa-border-all</t>
  </si>
  <si>
    <t>fas fa-image</t>
  </si>
  <si>
    <t>fas fa-magnet</t>
  </si>
  <si>
    <t>far fa-keyboard</t>
  </si>
  <si>
    <t>fas fa-user-alt</t>
  </si>
  <si>
    <t>fas fa-ticket-alt</t>
  </si>
  <si>
    <t>fas fa-door-open</t>
  </si>
  <si>
    <t>fas fa-book</t>
  </si>
  <si>
    <t>Context help</t>
  </si>
  <si>
    <t>fas fa-info</t>
  </si>
  <si>
    <t>far fa-question-circle</t>
  </si>
  <si>
    <t>fas fa-file-alt</t>
  </si>
  <si>
    <t>fas fa-pen</t>
  </si>
  <si>
    <t>fas fa-desktop</t>
  </si>
  <si>
    <t>fas fa-user-cog</t>
  </si>
  <si>
    <t>far fa-life-ring</t>
  </si>
  <si>
    <t>Menu gives options to manage your files</t>
  </si>
  <si>
    <t>Share Uyamak system with your friends and teachers</t>
  </si>
  <si>
    <t>Publish your Uyamak system to the public</t>
  </si>
  <si>
    <t>Print the Uyamak system</t>
  </si>
  <si>
    <t>Menu gives options to manage your Uyamak system</t>
  </si>
  <si>
    <t>Download the Uyamak system to your local device as a file</t>
  </si>
  <si>
    <t>Load a Uyamak system from your local device</t>
  </si>
  <si>
    <t>Organize your Uyamak systems on your cloud storage</t>
  </si>
  <si>
    <t>Cloud organizer</t>
  </si>
  <si>
    <t>Show Model Editor</t>
  </si>
  <si>
    <t>Show Simulation drawer</t>
  </si>
  <si>
    <t>Displays the Uyamak model editor where you can tweak the model settings</t>
  </si>
  <si>
    <t>Displays the simulation drawer where you can execute the Uyamak system</t>
  </si>
  <si>
    <t>Creates Uyamak sub-system out of the selected Uyamak models</t>
  </si>
  <si>
    <t>Dismantles all the selected Uyamak sub-systems.</t>
  </si>
  <si>
    <t>Copies the selected Uyamak models into the clipboard</t>
  </si>
  <si>
    <t>Copies the selected Uyamak models into the clipboard and deletes the original ones</t>
  </si>
  <si>
    <t>Pastes the clipboard Uyamak models to the present Uyamak system</t>
  </si>
  <si>
    <t>Clones the selected Uyamak models</t>
  </si>
  <si>
    <t>Delete the selected Uyamak models and Sub-systems</t>
  </si>
  <si>
    <t>Undo the recent changes</t>
  </si>
  <si>
    <t>Redo the recent changes</t>
  </si>
  <si>
    <t>Menu gives options to manipulate the Uyamak system</t>
  </si>
  <si>
    <t>Menu gives different options to visualize the Uyamak system</t>
  </si>
  <si>
    <t>Zooms in</t>
  </si>
  <si>
    <t>Zooms out</t>
  </si>
  <si>
    <t>Shows the original size. Some items may be out of view. You can see them by scrolling</t>
  </si>
  <si>
    <t>Shows the complete Uyamak system</t>
  </si>
  <si>
    <t>Minimizes the selected subsystem. If nothing is selected, all the sub-systems will be minimized</t>
  </si>
  <si>
    <t>Maximizes the selected subsystem. If nothing is selected, all the sub-systems will be maximized</t>
  </si>
  <si>
    <t>System outline</t>
  </si>
  <si>
    <t>Shows outline of the Uyamak system in a small window on the top right corner</t>
  </si>
  <si>
    <t>Shows or hide the grid lines</t>
  </si>
  <si>
    <t>When snap to grid is activated, the blocks are moved at a steps instead of smoothly</t>
  </si>
  <si>
    <t>Displays all the keyboard shortcuts</t>
  </si>
  <si>
    <t>Menu gives options to manage the user account</t>
  </si>
  <si>
    <t>Opens another page where you can manage your Uyamak profile</t>
  </si>
  <si>
    <t>Lets you extend the license period</t>
  </si>
  <si>
    <t>Signing out</t>
  </si>
  <si>
    <t>Menu gives access to documentation and help</t>
  </si>
  <si>
    <t>Takes you to the documentation page</t>
  </si>
  <si>
    <t>Shows the documentation for the selected Uyamak model</t>
  </si>
  <si>
    <t>Show Uyamak library</t>
  </si>
  <si>
    <t>Displays the Uyamak library drawer where you can find all the Uyamak models</t>
  </si>
  <si>
    <t>Create sub-system</t>
  </si>
  <si>
    <t>Dismantle sub-system</t>
  </si>
  <si>
    <t>function/width</t>
  </si>
  <si>
    <t>Ctrl</t>
  </si>
  <si>
    <t>Shift</t>
  </si>
  <si>
    <t>key</t>
  </si>
  <si>
    <t>O</t>
  </si>
  <si>
    <t>S</t>
  </si>
  <si>
    <t>C</t>
  </si>
  <si>
    <t>D</t>
  </si>
  <si>
    <t>L</t>
  </si>
  <si>
    <t>M</t>
  </si>
  <si>
    <t>P</t>
  </si>
  <si>
    <t>U</t>
  </si>
  <si>
    <t>R</t>
  </si>
  <si>
    <t>J</t>
  </si>
  <si>
    <t>G</t>
  </si>
  <si>
    <t xml:space="preserve"> </t>
  </si>
  <si>
    <t>E</t>
  </si>
  <si>
    <t>K</t>
  </si>
  <si>
    <t>X</t>
  </si>
  <si>
    <t>V</t>
  </si>
  <si>
    <t>Z</t>
  </si>
  <si>
    <t>+</t>
  </si>
  <si>
    <t>-</t>
  </si>
  <si>
    <t>F</t>
  </si>
  <si>
    <t>T</t>
  </si>
  <si>
    <t>Y</t>
  </si>
  <si>
    <t>A</t>
  </si>
  <si>
    <t>B</t>
  </si>
  <si>
    <t>W</t>
  </si>
  <si>
    <t>H</t>
  </si>
  <si>
    <t>Select all</t>
  </si>
  <si>
    <t>Select none</t>
  </si>
  <si>
    <t>far fa-square</t>
  </si>
  <si>
    <t>far fa-check-square</t>
  </si>
  <si>
    <t>alert()</t>
  </si>
  <si>
    <t>foldItems();</t>
  </si>
  <si>
    <t>foldItems(false);</t>
  </si>
  <si>
    <t>ArrowUp</t>
  </si>
  <si>
    <t>ArrowDown</t>
  </si>
  <si>
    <t>ArrowRight</t>
  </si>
  <si>
    <t>ArrowLeft</t>
  </si>
  <si>
    <t>Execution order</t>
  </si>
  <si>
    <t>fas fa-sort-numeric-up-alt</t>
  </si>
  <si>
    <t>Shows simulation order and errors</t>
  </si>
  <si>
    <t>displayExecutionOrder()</t>
  </si>
  <si>
    <t>Show Variable manager</t>
  </si>
  <si>
    <t>Displays the Variable manager where you can add, edit or delete the Uyamak variables.</t>
  </si>
  <si>
    <t>fas fa-equals</t>
  </si>
  <si>
    <t>ShowModelItem('variablesManager')</t>
  </si>
  <si>
    <t>Key code</t>
  </si>
  <si>
    <t>id</t>
  </si>
  <si>
    <t>desc</t>
  </si>
  <si>
    <t>fg</t>
  </si>
  <si>
    <t>bg</t>
  </si>
  <si>
    <t>width</t>
  </si>
  <si>
    <t>height</t>
  </si>
  <si>
    <t>category</t>
  </si>
  <si>
    <t>1563761824208</t>
  </si>
  <si>
    <t>Sum</t>
  </si>
  <si>
    <t>Adds two or more numbers, vector, or matrices. All the inputs should of same size.</t>
  </si>
  <si>
    <t>&lt;line x1='20' y1='50' x2= '80' y2='50' /&gt;&lt;line x1='50' y1='20' x2= '50' y2='80'/&gt;</t>
  </si>
  <si>
    <t>#1595C8</t>
  </si>
  <si>
    <t>#0D7CA7</t>
  </si>
  <si>
    <t>1563773379791</t>
  </si>
  <si>
    <t>Constant</t>
  </si>
  <si>
    <t>Generates scalar, vector or a matrix constant.</t>
  </si>
  <si>
    <t>&lt;text x='50' y='57' dominant-baseline='middle' text-anchor='middle' font-size='5em'&gt;C&lt;/text&gt;</t>
  </si>
  <si>
    <t>#5646BF</t>
  </si>
  <si>
    <t>#3A2B95</t>
  </si>
  <si>
    <t>1563789409994</t>
  </si>
  <si>
    <t>Displays result on screen</t>
  </si>
  <si>
    <t>Display</t>
  </si>
  <si>
    <t>&lt;text x='50' y='57' dominant-baseline='middle' text-anchor='middle' font-size='5em'&gt;#&lt;/text&gt;</t>
  </si>
  <si>
    <t>#0E4C89</t>
  </si>
  <si>
    <t>#112F4E</t>
  </si>
  <si>
    <t>Displays simple value vs time plot</t>
  </si>
  <si>
    <t>Time series</t>
  </si>
  <si>
    <t>1566440473596</t>
  </si>
  <si>
    <t>if (mainSystem.graph.isEnabled()) mainSystem.graph.removeCells();</t>
  </si>
  <si>
    <t>if (mainSystem.graph.isEnabled()) createSubModel();</t>
  </si>
  <si>
    <t>if (mainSystem.graph.isEnabled()) ungroupSubModel();</t>
  </si>
  <si>
    <t>mainSystem.graph.zoomIn();</t>
  </si>
  <si>
    <t>mainSystem.graph.zoomOut();</t>
  </si>
  <si>
    <t>mainSystem.graph.zoomActual();</t>
  </si>
  <si>
    <t>mainSystem.graph.fit();</t>
  </si>
  <si>
    <t>movemainSystem.graph("up");</t>
  </si>
  <si>
    <t>movemainSystem.graph("down");</t>
  </si>
  <si>
    <t>movemainSystem.graph("right");</t>
  </si>
  <si>
    <t>movemainSystem.graph("left");</t>
  </si>
  <si>
    <t>mainSystem.undoManager.undo();</t>
  </si>
  <si>
    <t>mainSystem.undoManager.redo();</t>
  </si>
  <si>
    <t>en-us</t>
  </si>
  <si>
    <t>es-mx</t>
  </si>
  <si>
    <t>Hide</t>
  </si>
  <si>
    <t>Esconder</t>
  </si>
  <si>
    <t>errorShortWidth</t>
  </si>
  <si>
    <t>errorShortHeight</t>
  </si>
  <si>
    <t xml:space="preserve">Your screen's width is too small to run this app. </t>
  </si>
  <si>
    <t xml:space="preserve">Your screen's height is too small to run this app. </t>
  </si>
  <si>
    <t>El ancho de su pantalla es demasiado pequeño para ejecutar esta aplicación.</t>
  </si>
  <si>
    <t>La altura de su pantalla es demasiado pequeña para ejecutar esta aplicación.</t>
  </si>
  <si>
    <t>hide</t>
  </si>
  <si>
    <t>button</t>
  </si>
  <si>
    <t>Keyboard schortcut</t>
  </si>
  <si>
    <t>Alt</t>
  </si>
  <si>
    <t>Key</t>
  </si>
  <si>
    <t>Keycode</t>
  </si>
  <si>
    <t>Function</t>
  </si>
  <si>
    <t>moreInfo</t>
  </si>
  <si>
    <t>backspace</t>
  </si>
  <si>
    <t>tab</t>
  </si>
  <si>
    <t>enter</t>
  </si>
  <si>
    <t>shift</t>
  </si>
  <si>
    <t>ctrl</t>
  </si>
  <si>
    <t>alt</t>
  </si>
  <si>
    <t>pause/break</t>
  </si>
  <si>
    <t>caps lock</t>
  </si>
  <si>
    <t>escape</t>
  </si>
  <si>
    <t>page up</t>
  </si>
  <si>
    <t>page down</t>
  </si>
  <si>
    <t>end</t>
  </si>
  <si>
    <t>home</t>
  </si>
  <si>
    <t>left arrow</t>
  </si>
  <si>
    <t>up arrow</t>
  </si>
  <si>
    <t>right arrow</t>
  </si>
  <si>
    <t>down arrow</t>
  </si>
  <si>
    <t>insert</t>
  </si>
  <si>
    <t>a</t>
  </si>
  <si>
    <t>b</t>
  </si>
  <si>
    <t>c</t>
  </si>
  <si>
    <t>d</t>
  </si>
  <si>
    <t>Code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</si>
  <si>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</si>
  <si>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</si>
  <si>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</si>
  <si>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</si>
  <si>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</si>
  <si>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</si>
  <si>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</si>
  <si>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</si>
  <si>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</si>
  <si>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</si>
  <si>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</si>
  <si>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</si>
  <si>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</si>
  <si>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</si>
  <si>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</si>
  <si>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</si>
  <si>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</si>
  <si>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</si>
  <si>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</si>
  <si>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z</t>
  </si>
  <si>
    <t>left window key</t>
  </si>
  <si>
    <t>right window key</t>
  </si>
  <si>
    <t>select key</t>
  </si>
  <si>
    <t>numpad 0</t>
  </si>
  <si>
    <t>numpad 1</t>
  </si>
  <si>
    <t>numpad 2</t>
  </si>
  <si>
    <t>numpad 3</t>
  </si>
  <si>
    <t>numpad 4</t>
  </si>
  <si>
    <t>numpad 5</t>
  </si>
  <si>
    <t>numpad 6</t>
  </si>
  <si>
    <t>numpad 7</t>
  </si>
  <si>
    <t>numpad 8</t>
  </si>
  <si>
    <t>numpad 9</t>
  </si>
  <si>
    <t>multiply</t>
  </si>
  <si>
    <t>add</t>
  </si>
  <si>
    <t>subtract</t>
  </si>
  <si>
    <t>decimal point</t>
  </si>
  <si>
    <t>divide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</si>
  <si>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</si>
  <si>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</si>
  <si>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</si>
  <si>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</si>
  <si>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</si>
  <si>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</si>
  <si>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</si>
  <si>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</si>
  <si>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</si>
  <si>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</si>
  <si>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</si>
  <si>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</si>
  <si>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num lock</t>
  </si>
  <si>
    <t>scroll lock</t>
  </si>
  <si>
    <t>semi-colon</t>
  </si>
  <si>
    <t>equal sign</t>
  </si>
  <si>
    <t>comma</t>
  </si>
  <si>
    <t>dash</t>
  </si>
  <si>
    <t>period</t>
  </si>
  <si>
    <t>forward slash</t>
  </si>
  <si>
    <t>grave accent</t>
  </si>
  <si>
    <t>open bracket</t>
  </si>
  <si>
    <t>back slash</t>
  </si>
  <si>
    <t>close braket</t>
  </si>
  <si>
    <t>single quote</t>
  </si>
  <si>
    <t>co</t>
  </si>
  <si>
    <t>partBelow</t>
  </si>
  <si>
    <t>sl</t>
  </si>
  <si>
    <t>lo</t>
  </si>
  <si>
    <t>sp</t>
  </si>
  <si>
    <t>mp</t>
  </si>
  <si>
    <t>pr</t>
  </si>
  <si>
    <t>sys</t>
  </si>
  <si>
    <t>fl</t>
  </si>
  <si>
    <t>fa</t>
  </si>
  <si>
    <t>sm</t>
  </si>
  <si>
    <t>ss</t>
  </si>
  <si>
    <t>sv</t>
  </si>
  <si>
    <t>cs</t>
  </si>
  <si>
    <t>ds</t>
  </si>
  <si>
    <t>isTop</t>
  </si>
  <si>
    <t>ed</t>
  </si>
  <si>
    <t>sa</t>
  </si>
  <si>
    <t>sn</t>
  </si>
  <si>
    <t>cu</t>
  </si>
  <si>
    <t>pa</t>
  </si>
  <si>
    <t>cl</t>
  </si>
  <si>
    <t>de</t>
  </si>
  <si>
    <t>un</t>
  </si>
  <si>
    <t>re</t>
  </si>
  <si>
    <t>vw</t>
  </si>
  <si>
    <t>zi</t>
  </si>
  <si>
    <t>zo</t>
  </si>
  <si>
    <t>os</t>
  </si>
  <si>
    <t>mi</t>
  </si>
  <si>
    <t>ma</t>
  </si>
  <si>
    <t>ex</t>
  </si>
  <si>
    <t>so</t>
  </si>
  <si>
    <t>gl</t>
  </si>
  <si>
    <t>sg</t>
  </si>
  <si>
    <t>ks</t>
  </si>
  <si>
    <t>ac</t>
  </si>
  <si>
    <t>do</t>
  </si>
  <si>
    <t>ch</t>
  </si>
  <si>
    <t>ab</t>
  </si>
  <si>
    <t/>
  </si>
  <si>
    <t>Select all the blocks</t>
  </si>
  <si>
    <t>Deselect all the blocks</t>
  </si>
  <si>
    <t>Archivo</t>
  </si>
  <si>
    <t>Organizador de la nube</t>
  </si>
  <si>
    <t>Guardar en máquina local</t>
  </si>
  <si>
    <t>Cargar desde máquina local</t>
  </si>
  <si>
    <t>Comparte en privado</t>
  </si>
  <si>
    <t>Hacer público</t>
  </si>
  <si>
    <t>Impresión</t>
  </si>
  <si>
    <t>Sistema</t>
  </si>
  <si>
    <t>Mostrar biblioteca Uyamak</t>
  </si>
  <si>
    <t>Mostrar editor de modelos</t>
  </si>
  <si>
    <t>Mostrar cajón de simulación</t>
  </si>
  <si>
    <t>Mostrar administrador de variables</t>
  </si>
  <si>
    <t>Crear subsistema</t>
  </si>
  <si>
    <t>Desmontar subsistema</t>
  </si>
  <si>
    <t>Editar</t>
  </si>
  <si>
    <t>Seleccionar todo</t>
  </si>
  <si>
    <t>No seleccionar ninguno</t>
  </si>
  <si>
    <t>Cortar</t>
  </si>
  <si>
    <t>Copiar</t>
  </si>
  <si>
    <t>Pegar</t>
  </si>
  <si>
    <t>Clon</t>
  </si>
  <si>
    <t>Eliminar</t>
  </si>
  <si>
    <t>Deshacer</t>
  </si>
  <si>
    <t>Rehacer</t>
  </si>
  <si>
    <t>Ver</t>
  </si>
  <si>
    <t>Acercarse</t>
  </si>
  <si>
    <t>Disminuir el zoom</t>
  </si>
  <si>
    <t>Tamaño original</t>
  </si>
  <si>
    <t>Ajustar todo</t>
  </si>
  <si>
    <t>Minimizar subsistema (s)</t>
  </si>
  <si>
    <t>Maximizar subsistema (s)</t>
  </si>
  <si>
    <t>Orden de ejecución</t>
  </si>
  <si>
    <t>Esquema del sistema</t>
  </si>
  <si>
    <t>Mostrar / Ocultar líneas de cuadrícula</t>
  </si>
  <si>
    <t>Alternar ajuste a la cuadrícula</t>
  </si>
  <si>
    <t>Atajos de teclado</t>
  </si>
  <si>
    <t>Cuenta</t>
  </si>
  <si>
    <t>Perfil</t>
  </si>
  <si>
    <t>Extender el período de licencia</t>
  </si>
  <si>
    <t>desconectar</t>
  </si>
  <si>
    <t>Ayuda</t>
  </si>
  <si>
    <t>Documentación</t>
  </si>
  <si>
    <t>Ayuda contextual</t>
  </si>
  <si>
    <t>Acerca de</t>
  </si>
  <si>
    <t>El menú ofrece opciones para administrar sus archivos</t>
  </si>
  <si>
    <t>Organice sus sistemas Uyamak en su almacenamiento en la nube</t>
  </si>
  <si>
    <t>Descargue el sistema Uyamak en su dispositivo local como un archivo</t>
  </si>
  <si>
    <t>Cargue un sistema Uyamak desde su dispositivo local</t>
  </si>
  <si>
    <t>Comparte el sistema Uyamak con tus amigos y maestros</t>
  </si>
  <si>
    <t>Publica tu sistema Uyamak al público</t>
  </si>
  <si>
    <t>Imprime el sistema Uyamak</t>
  </si>
  <si>
    <t>El menú ofrece opciones para administrar su sistema Uyamak</t>
  </si>
  <si>
    <t>Muestra el cajón de la biblioteca Uyamak donde puedes encontrar todos los modelos Uyamak</t>
  </si>
  <si>
    <t>Muestra el editor de modelos de Uyamak donde puede ajustar la configuración del modelo</t>
  </si>
  <si>
    <t>Muestra el cajón de simulación donde puede ejecutar el sistema Uyamak</t>
  </si>
  <si>
    <t>Muestra el administrador de variables donde puede agregar, editar o eliminar las variables de Uyamak.</t>
  </si>
  <si>
    <t>Crea el subsistema Uyamak a partir de los modelos Uyamak seleccionados.</t>
  </si>
  <si>
    <t>Desmantela todos los subsistemas Uyamak seleccionados.</t>
  </si>
  <si>
    <t>Menú da opciones para manipular el sistema Uyamak</t>
  </si>
  <si>
    <t>Selecciona todos los bloques</t>
  </si>
  <si>
    <t>Anule la selección de todos los bloques.</t>
  </si>
  <si>
    <t>Copia los modelos Uyamak seleccionados en el portapapeles y elimina los originales.</t>
  </si>
  <si>
    <t>Copia los modelos Uyamak seleccionados en el portapapeles</t>
  </si>
  <si>
    <t>Pega los modelos de portapapeles Uyamak en el sistema Uyamak actual</t>
  </si>
  <si>
    <t>Clona los modelos Uyamak seleccionados</t>
  </si>
  <si>
    <t>Eliminar los modelos y subsistemas Uyamak seleccionados</t>
  </si>
  <si>
    <t>Deshacer los cambios recientes</t>
  </si>
  <si>
    <t>Rehacer los cambios recientes</t>
  </si>
  <si>
    <t>El menú ofrece diferentes opciones para visualizar el sistema Uyamak</t>
  </si>
  <si>
    <t>Se acerca</t>
  </si>
  <si>
    <t>Se aleja</t>
  </si>
  <si>
    <t>Muestra el tamaño original. Algunos artículos pueden estar fuera de la vista. Puedes verlos desplazándote</t>
  </si>
  <si>
    <t>Muestra el sistema Uyamak completo.</t>
  </si>
  <si>
    <t>Minimiza el subsistema seleccionado. Si no se selecciona nada, todos los subsistemas se minimizarán.</t>
  </si>
  <si>
    <t>Maximiza el subsistema seleccionado. Si no se selecciona nada, todos los subsistemas se maximizarán</t>
  </si>
  <si>
    <t>Muestra el orden de simulación y los errores.</t>
  </si>
  <si>
    <t>Muestra el esquema del sistema Uyamak en una pequeña ventana en la esquina superior derecha</t>
  </si>
  <si>
    <t>Muestra u oculta las líneas de la cuadrícula.</t>
  </si>
  <si>
    <t>Cuando se activa el ajuste a la cuadrícula, los bloques se mueven por pasos en lugar de suavemente</t>
  </si>
  <si>
    <t>Muestra todos los atajos de teclado.</t>
  </si>
  <si>
    <t>El menú ofrece opciones para administrar la cuenta de usuario</t>
  </si>
  <si>
    <t>Abre otra página donde puedes administrar tu perfil de Uyamak</t>
  </si>
  <si>
    <t>Le permite extender el período de licencia.</t>
  </si>
  <si>
    <t>Cerrando sesión</t>
  </si>
  <si>
    <t>El menú da acceso a la documentación y ayuda</t>
  </si>
  <si>
    <t>Te lleva a la página de documentación</t>
  </si>
  <si>
    <t>Muestra la documentación para el modelo Uyamak seleccionado.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</si>
</sst>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quotePrefix="1" applyAlignment="1"/>
    <xf numFmtId="0" fontId="0" fillId="0" borderId="0" xfId="0" applyAlignme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</xdr:colOff>
          <xdr:row>0</xdr:row>
          <xdr:rowOff>91440</xdr:rowOff>
        </xdr:from>
        <xdr:to>
          <xdr:col>23</xdr:col>
          <xdr:colOff>259080</xdr:colOff>
          <xdr:row>4</xdr:row>
          <xdr:rowOff>60960</xdr:rowOff>
        </xdr:to>
        <xdr:sp macro="" textlink="">
          <xdr:nvSpPr>
            <xdr:cNvPr id="10242" name="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241595A9-207A-4948-815B-2F6C78B294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JSON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F13B-AD09-4EC1-B187-55BF9EDB6D77}">
  <sheetPr codeName="Sheet1"/>
  <dimension ref="A1:J11"/>
  <sheetViews>
    <sheetView workbookViewId="0">
      <selection activeCell="J1" sqref="J1"/>
    </sheetView>
  </sheetViews>
  <sheetFormatPr defaultRowHeight="14.4" x14ac:dyDescent="0.3"/>
  <sheetData>
    <row r="1" spans="1:10" x14ac:dyDescent="0.3">
      <c r="A1" t="s">
        <v>21</v>
      </c>
      <c r="B1" t="s">
        <v>22</v>
      </c>
      <c r="C1" t="s">
        <v>23</v>
      </c>
      <c r="D1" t="s">
        <v>24</v>
      </c>
      <c r="E1" t="s">
        <v>35</v>
      </c>
      <c r="F1" t="s">
        <v>38</v>
      </c>
      <c r="G1" t="s">
        <v>37</v>
      </c>
      <c r="H1" t="s">
        <v>36</v>
      </c>
      <c r="J1" t="str">
        <f ca="1">CHAR(34)&amp;MID(CELL("filename",A1),FIND("]",CELL("filename",A1))+1,255)&amp;CHAR(34)&amp;":{"&amp;_xlfn.CONCAT(I:I)&amp;"}"</f>
        <v>"tools":{"newFile":{"icon":"fas fa-file","function":"openLeftMenu()","text":"New file","display":false,"y":"0","x":"0","order":"0"},"saveFile":{"icon":"far fa-save","function":"openLeftMenu()","text":"Save file","display":false,"y":"0","x":"40","order":"1"},"deleteFile":{"icon":"far fa-trash-alt","function":"openLeftMenu()","text":"Delete file","display":false,"y":"0","x":"80","order":"2"},"addBlock":{"icon":"far fa-plus-square","function":"openLeftMenu('ADD_BLOCK')","text":"Add block","display":false,"y":"0","x":"120","order":"3"},"editBlock":{"icon":"far fa-edit","function":"openLeftMenu('EDIT_BLOCK')","text":"Edit block","display":false,"y":"0","x":"160","order":"4"},"addConnection":{"icon":"fas fa-project-diagram","function":"openLeftMenu()","text":"Add connection","display":false,"y":"0","x":"200","order":"5"},"editConnection":{"icon":"fas fa-pencil-alt","function":"openLeftMenu()","text":"Edit connection","display":false,"y":"0","x":"240","order":"6"},"delete":{"icon":"fas fa-eraser","function":"openLeftMenu()","text":"Delete","display":false,"y":"0","x":"280","order":"7"},"filesView":{"icon":"far fa-folder-open","function":"openLeftMenu()","text":"Files view","display":false,"y":"0","x":"320","order":"8"},"simView":{"icon":"fas fa-play","function":"openLeftMenu()","text":"Simulation view","display":false,"y":"0","x":"360","order":"9"}}</v>
      </c>
    </row>
    <row r="2" spans="1:10" x14ac:dyDescent="0.3">
      <c r="A2" t="s">
        <v>0</v>
      </c>
      <c r="B2" t="s">
        <v>10</v>
      </c>
      <c r="C2" t="s">
        <v>20</v>
      </c>
      <c r="D2" t="s">
        <v>25</v>
      </c>
      <c r="E2" s="1" t="s">
        <v>39</v>
      </c>
      <c r="F2">
        <v>0</v>
      </c>
      <c r="G2">
        <v>0</v>
      </c>
      <c r="H2">
        <v>0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,"&amp;CHAR(34)&amp;$E$1&amp;CHAR(34)&amp;":"&amp;E2&amp;","&amp;CHAR(34)&amp;$F$1&amp;CHAR(34)&amp;":"&amp;CHAR(34)&amp;F2&amp;CHAR(34)&amp;","&amp;CHAR(34)&amp;$G$1&amp;CHAR(34)&amp;":"&amp;CHAR(34)&amp;G2&amp;CHAR(34)&amp;","&amp;CHAR(34)&amp;$H$1&amp;CHAR(34)&amp;":"&amp;CHAR(34)&amp;H2&amp;CHAR(34)&amp;"}"&amp;IF(ISBLANK(A3),"",",")</f>
        <v>"newFile":{"icon":"fas fa-file","function":"openLeftMenu()","text":"New file","display":false,"y":"0","x":"0","order":"0"},</v>
      </c>
    </row>
    <row r="3" spans="1:10" x14ac:dyDescent="0.3">
      <c r="A3" t="s">
        <v>1</v>
      </c>
      <c r="B3" t="s">
        <v>11</v>
      </c>
      <c r="C3" t="s">
        <v>20</v>
      </c>
      <c r="D3" t="s">
        <v>26</v>
      </c>
      <c r="E3" s="1" t="str">
        <f>E2</f>
        <v>false</v>
      </c>
      <c r="F3">
        <v>0</v>
      </c>
      <c r="G3">
        <f>+G2+40</f>
        <v>40</v>
      </c>
      <c r="H3">
        <v>1</v>
      </c>
      <c r="I3" t="str">
        <f t="shared" ref="I3:I11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,"&amp;CHAR(34)&amp;$E$1&amp;CHAR(34)&amp;":"&amp;E3&amp;","&amp;CHAR(34)&amp;$F$1&amp;CHAR(34)&amp;":"&amp;CHAR(34)&amp;F3&amp;CHAR(34)&amp;","&amp;CHAR(34)&amp;$G$1&amp;CHAR(34)&amp;":"&amp;CHAR(34)&amp;G3&amp;CHAR(34)&amp;","&amp;CHAR(34)&amp;$H$1&amp;CHAR(34)&amp;":"&amp;CHAR(34)&amp;H3&amp;CHAR(34)&amp;"}"&amp;IF(ISBLANK(A4),"",",")</f>
        <v>"saveFile":{"icon":"far fa-save","function":"openLeftMenu()","text":"Save file","display":false,"y":"0","x":"40","order":"1"},</v>
      </c>
    </row>
    <row r="4" spans="1:10" x14ac:dyDescent="0.3">
      <c r="A4" t="s">
        <v>2</v>
      </c>
      <c r="B4" t="s">
        <v>12</v>
      </c>
      <c r="C4" t="s">
        <v>20</v>
      </c>
      <c r="D4" t="s">
        <v>27</v>
      </c>
      <c r="E4" s="1" t="str">
        <f t="shared" ref="E4:E11" si="1">E3</f>
        <v>false</v>
      </c>
      <c r="F4">
        <v>0</v>
      </c>
      <c r="G4">
        <f t="shared" ref="G4:G11" si="2">+G3+40</f>
        <v>80</v>
      </c>
      <c r="H4">
        <v>2</v>
      </c>
      <c r="I4" t="str">
        <f t="shared" si="0"/>
        <v>"deleteFile":{"icon":"far fa-trash-alt","function":"openLeftMenu()","text":"Delete file","display":false,"y":"0","x":"80","order":"2"},</v>
      </c>
    </row>
    <row r="5" spans="1:10" x14ac:dyDescent="0.3">
      <c r="A5" t="s">
        <v>3</v>
      </c>
      <c r="B5" t="s">
        <v>13</v>
      </c>
      <c r="C5" t="s">
        <v>108</v>
      </c>
      <c r="D5" t="s">
        <v>28</v>
      </c>
      <c r="E5" s="1" t="str">
        <f t="shared" si="1"/>
        <v>false</v>
      </c>
      <c r="F5">
        <v>0</v>
      </c>
      <c r="G5">
        <f t="shared" si="2"/>
        <v>120</v>
      </c>
      <c r="H5">
        <v>3</v>
      </c>
      <c r="I5" t="str">
        <f t="shared" si="0"/>
        <v>"addBlock":{"icon":"far fa-plus-square","function":"openLeftMenu('ADD_BLOCK')","text":"Add block","display":false,"y":"0","x":"120","order":"3"},</v>
      </c>
    </row>
    <row r="6" spans="1:10" x14ac:dyDescent="0.3">
      <c r="A6" t="s">
        <v>4</v>
      </c>
      <c r="B6" t="s">
        <v>14</v>
      </c>
      <c r="C6" t="s">
        <v>109</v>
      </c>
      <c r="D6" t="s">
        <v>29</v>
      </c>
      <c r="E6" s="1" t="str">
        <f t="shared" si="1"/>
        <v>false</v>
      </c>
      <c r="F6">
        <v>0</v>
      </c>
      <c r="G6">
        <f t="shared" si="2"/>
        <v>160</v>
      </c>
      <c r="H6">
        <v>4</v>
      </c>
      <c r="I6" t="str">
        <f t="shared" si="0"/>
        <v>"editBlock":{"icon":"far fa-edit","function":"openLeftMenu('EDIT_BLOCK')","text":"Edit block","display":false,"y":"0","x":"160","order":"4"},</v>
      </c>
    </row>
    <row r="7" spans="1:10" x14ac:dyDescent="0.3">
      <c r="A7" t="s">
        <v>5</v>
      </c>
      <c r="B7" t="s">
        <v>15</v>
      </c>
      <c r="C7" t="s">
        <v>20</v>
      </c>
      <c r="D7" t="s">
        <v>30</v>
      </c>
      <c r="E7" s="1" t="str">
        <f t="shared" si="1"/>
        <v>false</v>
      </c>
      <c r="F7">
        <v>0</v>
      </c>
      <c r="G7">
        <f t="shared" si="2"/>
        <v>200</v>
      </c>
      <c r="H7">
        <v>5</v>
      </c>
      <c r="I7" t="str">
        <f t="shared" si="0"/>
        <v>"addConnection":{"icon":"fas fa-project-diagram","function":"openLeftMenu()","text":"Add connection","display":false,"y":"0","x":"200","order":"5"},</v>
      </c>
    </row>
    <row r="8" spans="1:10" x14ac:dyDescent="0.3">
      <c r="A8" t="s">
        <v>6</v>
      </c>
      <c r="B8" t="s">
        <v>16</v>
      </c>
      <c r="C8" t="s">
        <v>20</v>
      </c>
      <c r="D8" t="s">
        <v>31</v>
      </c>
      <c r="E8" s="1" t="str">
        <f t="shared" si="1"/>
        <v>false</v>
      </c>
      <c r="F8">
        <v>0</v>
      </c>
      <c r="G8">
        <f t="shared" si="2"/>
        <v>240</v>
      </c>
      <c r="H8">
        <v>6</v>
      </c>
      <c r="I8" t="str">
        <f t="shared" si="0"/>
        <v>"editConnection":{"icon":"fas fa-pencil-alt","function":"openLeftMenu()","text":"Edit connection","display":false,"y":"0","x":"240","order":"6"},</v>
      </c>
    </row>
    <row r="9" spans="1:10" x14ac:dyDescent="0.3">
      <c r="A9" t="s">
        <v>7</v>
      </c>
      <c r="B9" t="s">
        <v>17</v>
      </c>
      <c r="C9" t="s">
        <v>20</v>
      </c>
      <c r="D9" t="s">
        <v>33</v>
      </c>
      <c r="E9" s="1" t="str">
        <f t="shared" si="1"/>
        <v>false</v>
      </c>
      <c r="F9">
        <v>0</v>
      </c>
      <c r="G9">
        <f t="shared" si="2"/>
        <v>280</v>
      </c>
      <c r="H9">
        <v>7</v>
      </c>
      <c r="I9" t="str">
        <f t="shared" si="0"/>
        <v>"delete":{"icon":"fas fa-eraser","function":"openLeftMenu()","text":"Delete","display":false,"y":"0","x":"280","order":"7"},</v>
      </c>
    </row>
    <row r="10" spans="1:10" x14ac:dyDescent="0.3">
      <c r="A10" t="s">
        <v>8</v>
      </c>
      <c r="B10" t="s">
        <v>18</v>
      </c>
      <c r="C10" t="s">
        <v>20</v>
      </c>
      <c r="D10" t="s">
        <v>32</v>
      </c>
      <c r="E10" s="1" t="str">
        <f t="shared" si="1"/>
        <v>false</v>
      </c>
      <c r="F10">
        <v>0</v>
      </c>
      <c r="G10">
        <f t="shared" si="2"/>
        <v>320</v>
      </c>
      <c r="H10">
        <v>8</v>
      </c>
      <c r="I10" t="str">
        <f t="shared" si="0"/>
        <v>"filesView":{"icon":"far fa-folder-open","function":"openLeftMenu()","text":"Files view","display":false,"y":"0","x":"320","order":"8"},</v>
      </c>
    </row>
    <row r="11" spans="1:10" x14ac:dyDescent="0.3">
      <c r="A11" t="s">
        <v>9</v>
      </c>
      <c r="B11" t="s">
        <v>19</v>
      </c>
      <c r="C11" t="s">
        <v>20</v>
      </c>
      <c r="D11" t="s">
        <v>34</v>
      </c>
      <c r="E11" s="1" t="str">
        <f t="shared" si="1"/>
        <v>false</v>
      </c>
      <c r="F11">
        <v>0</v>
      </c>
      <c r="G11">
        <f t="shared" si="2"/>
        <v>360</v>
      </c>
      <c r="H11">
        <v>9</v>
      </c>
      <c r="I11" t="str">
        <f t="shared" si="0"/>
        <v>"simView":{"icon":"fas fa-play","function":"openLeftMenu()","text":"Simulation view","display":false,"y":"0","x":"360","order":"9"}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B325-86A5-444E-A912-38EBC30A0FA3}">
  <sheetPr codeName="Sheet10"/>
  <dimension ref="A1:S105"/>
  <sheetViews>
    <sheetView tabSelected="1" topLeftCell="G1" zoomScaleNormal="100" workbookViewId="0">
      <selection activeCell="W9" sqref="W9"/>
    </sheetView>
  </sheetViews>
  <sheetFormatPr defaultRowHeight="14.4" x14ac:dyDescent="0.3"/>
  <cols>
    <col min="1" max="1" width="7.6640625" bestFit="1" customWidth="1"/>
    <col min="2" max="2" width="21.44140625" bestFit="1" customWidth="1"/>
    <col min="3" max="3" width="9.44140625" bestFit="1" customWidth="1"/>
    <col min="4" max="4" width="22.44140625" bestFit="1" customWidth="1"/>
    <col min="5" max="9" width="5.6640625" customWidth="1"/>
    <col min="10" max="10" width="8" bestFit="1" customWidth="1"/>
    <col min="11" max="11" width="21.44140625" bestFit="1" customWidth="1"/>
    <col min="15" max="15" width="31.33203125" customWidth="1"/>
  </cols>
  <sheetData>
    <row r="1" spans="1:19" x14ac:dyDescent="0.3">
      <c r="E1" s="7" t="s">
        <v>341</v>
      </c>
      <c r="F1" s="7"/>
      <c r="G1" s="7"/>
      <c r="H1" s="7"/>
      <c r="I1" s="7"/>
      <c r="K1" s="7" t="s">
        <v>329</v>
      </c>
      <c r="L1" s="7"/>
      <c r="M1" s="7" t="s">
        <v>330</v>
      </c>
      <c r="N1" s="7"/>
    </row>
    <row r="2" spans="1:19" x14ac:dyDescent="0.3">
      <c r="A2" t="s">
        <v>340</v>
      </c>
      <c r="B2" t="s">
        <v>448</v>
      </c>
      <c r="C2" t="s">
        <v>434</v>
      </c>
      <c r="D2" t="s">
        <v>22</v>
      </c>
      <c r="E2" t="s">
        <v>239</v>
      </c>
      <c r="F2" s="6" t="s">
        <v>342</v>
      </c>
      <c r="G2" s="6" t="s">
        <v>240</v>
      </c>
      <c r="H2" s="6" t="s">
        <v>343</v>
      </c>
      <c r="I2" s="6" t="s">
        <v>344</v>
      </c>
      <c r="J2" s="6" t="s">
        <v>345</v>
      </c>
      <c r="K2" s="6" t="s">
        <v>24</v>
      </c>
      <c r="L2" s="6" t="s">
        <v>346</v>
      </c>
      <c r="M2" s="6" t="s">
        <v>24</v>
      </c>
      <c r="N2" s="6" t="s">
        <v>346</v>
      </c>
    </row>
    <row r="3" spans="1:19" x14ac:dyDescent="0.3">
      <c r="A3" t="s">
        <v>441</v>
      </c>
      <c r="B3" t="b">
        <v>1</v>
      </c>
      <c r="C3" t="b">
        <v>0</v>
      </c>
      <c r="D3" t="s">
        <v>187</v>
      </c>
      <c r="F3" s="6"/>
      <c r="G3" s="6"/>
      <c r="H3" s="6"/>
      <c r="I3" s="6"/>
      <c r="J3" t="s">
        <v>473</v>
      </c>
      <c r="K3" t="s">
        <v>115</v>
      </c>
      <c r="L3" t="s">
        <v>192</v>
      </c>
      <c r="M3" t="s">
        <v>476</v>
      </c>
      <c r="N3" t="s">
        <v>520</v>
      </c>
      <c r="R3" t="str">
        <f>IF(B3,"[{""text"":"""&amp;K3&amp;"""","")</f>
        <v>[{"text":"File"</v>
      </c>
      <c r="S3" t="str">
        <f>"[{""text"":"""&amp;K3&amp;""",""moreInfo"":"""&amp;L3&amp;""""</f>
        <v>[{"text":"File","moreInfo":"Menu gives options to manage your files"</v>
      </c>
    </row>
    <row r="4" spans="1:19" x14ac:dyDescent="0.3">
      <c r="A4" t="s">
        <v>433</v>
      </c>
      <c r="B4" t="b">
        <v>0</v>
      </c>
      <c r="C4" t="b">
        <v>1</v>
      </c>
      <c r="D4" t="s">
        <v>151</v>
      </c>
      <c r="F4" s="6"/>
      <c r="G4" s="6"/>
      <c r="H4" s="6"/>
      <c r="I4" s="6"/>
      <c r="J4" t="s">
        <v>272</v>
      </c>
      <c r="K4" t="s">
        <v>200</v>
      </c>
      <c r="L4" t="s">
        <v>199</v>
      </c>
      <c r="M4" t="s">
        <v>477</v>
      </c>
      <c r="N4" t="s">
        <v>521</v>
      </c>
    </row>
    <row r="5" spans="1:19" x14ac:dyDescent="0.3">
      <c r="A5" t="s">
        <v>435</v>
      </c>
      <c r="B5" t="b">
        <v>0</v>
      </c>
      <c r="C5" t="b">
        <v>0</v>
      </c>
      <c r="D5" t="s">
        <v>152</v>
      </c>
      <c r="F5" s="6"/>
      <c r="G5" s="6"/>
      <c r="H5" s="6"/>
      <c r="I5" s="6"/>
      <c r="J5" t="s">
        <v>272</v>
      </c>
      <c r="K5" t="s">
        <v>137</v>
      </c>
      <c r="L5" t="s">
        <v>197</v>
      </c>
      <c r="M5" t="s">
        <v>478</v>
      </c>
      <c r="N5" t="s">
        <v>522</v>
      </c>
    </row>
    <row r="6" spans="1:19" x14ac:dyDescent="0.3">
      <c r="A6" t="s">
        <v>436</v>
      </c>
      <c r="B6" t="b">
        <v>0</v>
      </c>
      <c r="C6" t="b">
        <v>1</v>
      </c>
      <c r="D6" t="s">
        <v>153</v>
      </c>
      <c r="F6" s="6"/>
      <c r="G6" s="6"/>
      <c r="H6" s="6"/>
      <c r="I6" s="6"/>
      <c r="J6" t="s">
        <v>272</v>
      </c>
      <c r="K6" t="s">
        <v>138</v>
      </c>
      <c r="L6" t="s">
        <v>198</v>
      </c>
      <c r="M6" t="s">
        <v>479</v>
      </c>
      <c r="N6" t="s">
        <v>523</v>
      </c>
    </row>
    <row r="7" spans="1:19" x14ac:dyDescent="0.3">
      <c r="A7" t="s">
        <v>437</v>
      </c>
      <c r="B7" t="b">
        <v>0</v>
      </c>
      <c r="C7" t="b">
        <v>0</v>
      </c>
      <c r="D7" t="s">
        <v>154</v>
      </c>
      <c r="F7" s="6"/>
      <c r="G7" s="6"/>
      <c r="H7" s="6"/>
      <c r="I7" s="6"/>
      <c r="J7" t="s">
        <v>272</v>
      </c>
      <c r="K7" t="s">
        <v>140</v>
      </c>
      <c r="L7" t="s">
        <v>193</v>
      </c>
      <c r="M7" t="s">
        <v>480</v>
      </c>
      <c r="N7" t="s">
        <v>524</v>
      </c>
    </row>
    <row r="8" spans="1:19" x14ac:dyDescent="0.3">
      <c r="A8" t="s">
        <v>438</v>
      </c>
      <c r="B8" t="b">
        <v>0</v>
      </c>
      <c r="C8" t="b">
        <v>1</v>
      </c>
      <c r="D8" t="s">
        <v>155</v>
      </c>
      <c r="F8" s="6"/>
      <c r="G8" s="6"/>
      <c r="H8" s="6"/>
      <c r="I8" s="6"/>
      <c r="J8" t="s">
        <v>272</v>
      </c>
      <c r="K8" t="s">
        <v>139</v>
      </c>
      <c r="L8" t="s">
        <v>194</v>
      </c>
      <c r="M8" t="s">
        <v>481</v>
      </c>
      <c r="N8" t="s">
        <v>525</v>
      </c>
    </row>
    <row r="9" spans="1:19" x14ac:dyDescent="0.3">
      <c r="A9" t="s">
        <v>439</v>
      </c>
      <c r="B9" t="b">
        <v>0</v>
      </c>
      <c r="C9" t="b">
        <v>0</v>
      </c>
      <c r="D9" t="s">
        <v>156</v>
      </c>
      <c r="F9" s="6"/>
      <c r="G9" s="6"/>
      <c r="H9" s="6"/>
      <c r="I9" s="6"/>
      <c r="J9" t="s">
        <v>272</v>
      </c>
      <c r="K9" t="s">
        <v>120</v>
      </c>
      <c r="L9" t="s">
        <v>195</v>
      </c>
      <c r="M9" t="s">
        <v>482</v>
      </c>
      <c r="N9" t="s">
        <v>526</v>
      </c>
    </row>
    <row r="10" spans="1:19" x14ac:dyDescent="0.3">
      <c r="A10" t="s">
        <v>440</v>
      </c>
      <c r="B10" t="b">
        <v>1</v>
      </c>
      <c r="C10" t="b">
        <v>0</v>
      </c>
      <c r="D10" t="s">
        <v>15</v>
      </c>
      <c r="F10" s="6"/>
      <c r="G10" s="6"/>
      <c r="H10" s="6"/>
      <c r="I10" s="6"/>
      <c r="J10" t="s">
        <v>473</v>
      </c>
      <c r="K10" t="s">
        <v>136</v>
      </c>
      <c r="L10" t="s">
        <v>196</v>
      </c>
      <c r="M10" t="s">
        <v>483</v>
      </c>
      <c r="N10" t="s">
        <v>527</v>
      </c>
    </row>
    <row r="11" spans="1:19" x14ac:dyDescent="0.3">
      <c r="A11" t="s">
        <v>435</v>
      </c>
      <c r="B11" t="b">
        <v>0</v>
      </c>
      <c r="C11" t="b">
        <v>0</v>
      </c>
      <c r="D11" t="s">
        <v>157</v>
      </c>
      <c r="F11" s="6"/>
      <c r="G11" s="6"/>
      <c r="H11" s="6"/>
      <c r="I11" s="6"/>
      <c r="J11" t="s">
        <v>272</v>
      </c>
      <c r="K11" t="s">
        <v>234</v>
      </c>
      <c r="L11" t="s">
        <v>235</v>
      </c>
      <c r="M11" t="s">
        <v>484</v>
      </c>
      <c r="N11" t="s">
        <v>528</v>
      </c>
    </row>
    <row r="12" spans="1:19" x14ac:dyDescent="0.3">
      <c r="A12" t="s">
        <v>443</v>
      </c>
      <c r="B12" t="b">
        <v>0</v>
      </c>
      <c r="C12" t="b">
        <v>0</v>
      </c>
      <c r="D12" t="s">
        <v>158</v>
      </c>
      <c r="F12" s="6"/>
      <c r="G12" s="6"/>
      <c r="H12" s="6"/>
      <c r="I12" s="6"/>
      <c r="J12" t="s">
        <v>272</v>
      </c>
      <c r="K12" t="s">
        <v>201</v>
      </c>
      <c r="L12" t="s">
        <v>203</v>
      </c>
      <c r="M12" t="s">
        <v>485</v>
      </c>
      <c r="N12" t="s">
        <v>529</v>
      </c>
    </row>
    <row r="13" spans="1:19" x14ac:dyDescent="0.3">
      <c r="A13" t="s">
        <v>444</v>
      </c>
      <c r="B13" t="b">
        <v>0</v>
      </c>
      <c r="C13" t="b">
        <v>0</v>
      </c>
      <c r="D13" t="s">
        <v>19</v>
      </c>
      <c r="F13" s="6"/>
      <c r="G13" s="6"/>
      <c r="H13" s="6"/>
      <c r="I13" s="6"/>
      <c r="J13" t="s">
        <v>272</v>
      </c>
      <c r="K13" t="s">
        <v>202</v>
      </c>
      <c r="L13" t="s">
        <v>204</v>
      </c>
      <c r="M13" t="s">
        <v>486</v>
      </c>
      <c r="N13" t="s">
        <v>530</v>
      </c>
    </row>
    <row r="14" spans="1:19" x14ac:dyDescent="0.3">
      <c r="A14" t="s">
        <v>445</v>
      </c>
      <c r="B14" t="b">
        <v>0</v>
      </c>
      <c r="C14" t="b">
        <v>0</v>
      </c>
      <c r="D14" t="s">
        <v>285</v>
      </c>
      <c r="F14" s="6"/>
      <c r="G14" s="6"/>
      <c r="H14" s="6"/>
      <c r="I14" s="6"/>
      <c r="J14" t="s">
        <v>272</v>
      </c>
      <c r="K14" t="s">
        <v>283</v>
      </c>
      <c r="L14" t="s">
        <v>284</v>
      </c>
      <c r="M14" t="s">
        <v>487</v>
      </c>
      <c r="N14" t="s">
        <v>531</v>
      </c>
    </row>
    <row r="15" spans="1:19" x14ac:dyDescent="0.3">
      <c r="A15" t="s">
        <v>446</v>
      </c>
      <c r="B15" t="b">
        <v>0</v>
      </c>
      <c r="C15" t="b">
        <v>0</v>
      </c>
      <c r="D15" t="s">
        <v>159</v>
      </c>
      <c r="F15" s="6"/>
      <c r="G15" s="6"/>
      <c r="H15" s="6"/>
      <c r="I15" s="6"/>
      <c r="J15" t="s">
        <v>272</v>
      </c>
      <c r="K15" t="s">
        <v>236</v>
      </c>
      <c r="L15" t="s">
        <v>205</v>
      </c>
      <c r="M15" t="s">
        <v>488</v>
      </c>
      <c r="N15" t="s">
        <v>532</v>
      </c>
    </row>
    <row r="16" spans="1:19" x14ac:dyDescent="0.3">
      <c r="A16" t="s">
        <v>447</v>
      </c>
      <c r="B16" t="b">
        <v>0</v>
      </c>
      <c r="C16" t="b">
        <v>0</v>
      </c>
      <c r="D16" t="s">
        <v>160</v>
      </c>
      <c r="F16" s="6"/>
      <c r="G16" s="6"/>
      <c r="H16" s="6"/>
      <c r="I16" s="6"/>
      <c r="J16" t="s">
        <v>272</v>
      </c>
      <c r="K16" t="s">
        <v>237</v>
      </c>
      <c r="L16" t="s">
        <v>206</v>
      </c>
      <c r="M16" t="s">
        <v>489</v>
      </c>
      <c r="N16" t="s">
        <v>533</v>
      </c>
    </row>
    <row r="17" spans="1:14" x14ac:dyDescent="0.3">
      <c r="A17" t="s">
        <v>449</v>
      </c>
      <c r="B17" t="b">
        <v>1</v>
      </c>
      <c r="C17" t="b">
        <v>0</v>
      </c>
      <c r="D17" t="s">
        <v>188</v>
      </c>
      <c r="F17" s="6"/>
      <c r="G17" s="6"/>
      <c r="H17" s="6"/>
      <c r="I17" s="6"/>
      <c r="J17" t="s">
        <v>473</v>
      </c>
      <c r="K17" t="s">
        <v>123</v>
      </c>
      <c r="L17" t="s">
        <v>214</v>
      </c>
      <c r="M17" t="s">
        <v>490</v>
      </c>
      <c r="N17" t="s">
        <v>534</v>
      </c>
    </row>
    <row r="18" spans="1:14" x14ac:dyDescent="0.3">
      <c r="A18" t="s">
        <v>450</v>
      </c>
      <c r="B18" t="b">
        <v>0</v>
      </c>
      <c r="C18" t="b">
        <v>0</v>
      </c>
      <c r="D18" t="s">
        <v>271</v>
      </c>
      <c r="F18" s="6"/>
      <c r="G18" s="6"/>
      <c r="H18" s="6"/>
      <c r="I18" s="6"/>
      <c r="J18" t="s">
        <v>272</v>
      </c>
      <c r="K18" t="s">
        <v>268</v>
      </c>
      <c r="L18" t="s">
        <v>474</v>
      </c>
      <c r="M18" t="s">
        <v>491</v>
      </c>
      <c r="N18" t="s">
        <v>535</v>
      </c>
    </row>
    <row r="19" spans="1:14" x14ac:dyDescent="0.3">
      <c r="A19" t="s">
        <v>451</v>
      </c>
      <c r="B19" t="b">
        <v>0</v>
      </c>
      <c r="C19" t="b">
        <v>0</v>
      </c>
      <c r="D19" t="s">
        <v>270</v>
      </c>
      <c r="F19" s="6"/>
      <c r="G19" s="6"/>
      <c r="H19" s="6"/>
      <c r="I19" s="6"/>
      <c r="J19" t="s">
        <v>272</v>
      </c>
      <c r="K19" t="s">
        <v>269</v>
      </c>
      <c r="L19" t="s">
        <v>475</v>
      </c>
      <c r="M19" t="s">
        <v>492</v>
      </c>
      <c r="N19" t="s">
        <v>536</v>
      </c>
    </row>
    <row r="20" spans="1:14" x14ac:dyDescent="0.3">
      <c r="A20" t="s">
        <v>452</v>
      </c>
      <c r="B20" t="b">
        <v>0</v>
      </c>
      <c r="C20" t="b">
        <v>0</v>
      </c>
      <c r="D20" t="s">
        <v>161</v>
      </c>
      <c r="F20" s="6"/>
      <c r="G20" s="6"/>
      <c r="H20" s="6"/>
      <c r="I20" s="6"/>
      <c r="J20" t="s">
        <v>272</v>
      </c>
      <c r="K20" t="s">
        <v>124</v>
      </c>
      <c r="L20" t="s">
        <v>208</v>
      </c>
      <c r="M20" t="s">
        <v>493</v>
      </c>
      <c r="N20" t="s">
        <v>537</v>
      </c>
    </row>
    <row r="21" spans="1:14" x14ac:dyDescent="0.3">
      <c r="A21" t="s">
        <v>433</v>
      </c>
      <c r="B21" t="b">
        <v>0</v>
      </c>
      <c r="C21" t="b">
        <v>0</v>
      </c>
      <c r="D21" t="s">
        <v>162</v>
      </c>
      <c r="F21" s="6"/>
      <c r="G21" s="6"/>
      <c r="H21" s="6"/>
      <c r="I21" s="6"/>
      <c r="J21" t="s">
        <v>272</v>
      </c>
      <c r="K21" t="s">
        <v>125</v>
      </c>
      <c r="L21" t="s">
        <v>207</v>
      </c>
      <c r="M21" t="s">
        <v>494</v>
      </c>
      <c r="N21" t="s">
        <v>538</v>
      </c>
    </row>
    <row r="22" spans="1:14" x14ac:dyDescent="0.3">
      <c r="A22" t="s">
        <v>453</v>
      </c>
      <c r="B22" t="b">
        <v>0</v>
      </c>
      <c r="C22" t="b">
        <v>0</v>
      </c>
      <c r="D22" t="s">
        <v>163</v>
      </c>
      <c r="F22" s="6"/>
      <c r="G22" s="6"/>
      <c r="H22" s="6"/>
      <c r="I22" s="6"/>
      <c r="J22" t="s">
        <v>272</v>
      </c>
      <c r="K22" t="s">
        <v>126</v>
      </c>
      <c r="L22" t="s">
        <v>209</v>
      </c>
      <c r="M22" t="s">
        <v>495</v>
      </c>
      <c r="N22" t="s">
        <v>539</v>
      </c>
    </row>
    <row r="23" spans="1:14" x14ac:dyDescent="0.3">
      <c r="A23" t="s">
        <v>454</v>
      </c>
      <c r="B23" t="b">
        <v>0</v>
      </c>
      <c r="C23" t="b">
        <v>0</v>
      </c>
      <c r="D23" t="s">
        <v>165</v>
      </c>
      <c r="F23" s="6"/>
      <c r="G23" s="6"/>
      <c r="H23" s="6"/>
      <c r="I23" s="6"/>
      <c r="J23" t="s">
        <v>272</v>
      </c>
      <c r="K23" t="s">
        <v>164</v>
      </c>
      <c r="L23" t="s">
        <v>210</v>
      </c>
      <c r="M23" t="s">
        <v>496</v>
      </c>
      <c r="N23" t="s">
        <v>540</v>
      </c>
    </row>
    <row r="24" spans="1:14" x14ac:dyDescent="0.3">
      <c r="A24" t="s">
        <v>455</v>
      </c>
      <c r="B24" t="b">
        <v>0</v>
      </c>
      <c r="C24" t="b">
        <v>0</v>
      </c>
      <c r="D24" t="s">
        <v>166</v>
      </c>
      <c r="F24" s="6"/>
      <c r="G24" s="6"/>
      <c r="H24" s="6"/>
      <c r="I24" s="6"/>
      <c r="J24" t="s">
        <v>272</v>
      </c>
      <c r="K24" t="s">
        <v>33</v>
      </c>
      <c r="L24" t="s">
        <v>211</v>
      </c>
      <c r="M24" t="s">
        <v>497</v>
      </c>
      <c r="N24" t="s">
        <v>541</v>
      </c>
    </row>
    <row r="25" spans="1:14" x14ac:dyDescent="0.3">
      <c r="A25" t="s">
        <v>456</v>
      </c>
      <c r="B25" t="b">
        <v>0</v>
      </c>
      <c r="C25" t="b">
        <v>0</v>
      </c>
      <c r="D25" t="s">
        <v>167</v>
      </c>
      <c r="F25" s="6"/>
      <c r="G25" s="6"/>
      <c r="H25" s="6"/>
      <c r="I25" s="6"/>
      <c r="J25" t="s">
        <v>272</v>
      </c>
      <c r="K25" t="s">
        <v>143</v>
      </c>
      <c r="L25" t="s">
        <v>212</v>
      </c>
      <c r="M25" t="s">
        <v>498</v>
      </c>
      <c r="N25" t="s">
        <v>542</v>
      </c>
    </row>
    <row r="26" spans="1:14" x14ac:dyDescent="0.3">
      <c r="A26" t="s">
        <v>457</v>
      </c>
      <c r="B26" t="b">
        <v>0</v>
      </c>
      <c r="C26" t="b">
        <v>0</v>
      </c>
      <c r="D26" t="s">
        <v>168</v>
      </c>
      <c r="F26" s="6"/>
      <c r="G26" s="6"/>
      <c r="H26" s="6"/>
      <c r="I26" s="6"/>
      <c r="J26" t="s">
        <v>272</v>
      </c>
      <c r="K26" t="s">
        <v>144</v>
      </c>
      <c r="L26" t="s">
        <v>213</v>
      </c>
      <c r="M26" t="s">
        <v>499</v>
      </c>
      <c r="N26" t="s">
        <v>543</v>
      </c>
    </row>
    <row r="27" spans="1:14" x14ac:dyDescent="0.3">
      <c r="A27" t="s">
        <v>458</v>
      </c>
      <c r="B27" t="b">
        <v>1</v>
      </c>
      <c r="C27" t="b">
        <v>0</v>
      </c>
      <c r="D27" t="s">
        <v>189</v>
      </c>
      <c r="F27" s="6"/>
      <c r="G27" s="6"/>
      <c r="H27" s="6"/>
      <c r="I27" s="6"/>
      <c r="J27" t="s">
        <v>473</v>
      </c>
      <c r="K27" t="s">
        <v>127</v>
      </c>
      <c r="L27" t="s">
        <v>215</v>
      </c>
      <c r="M27" t="s">
        <v>500</v>
      </c>
      <c r="N27" t="s">
        <v>544</v>
      </c>
    </row>
    <row r="28" spans="1:14" x14ac:dyDescent="0.3">
      <c r="A28" t="s">
        <v>459</v>
      </c>
      <c r="B28" t="b">
        <v>0</v>
      </c>
      <c r="C28" t="b">
        <v>0</v>
      </c>
      <c r="D28" t="s">
        <v>169</v>
      </c>
      <c r="F28" s="6"/>
      <c r="G28" s="6"/>
      <c r="H28" s="6"/>
      <c r="I28" s="6"/>
      <c r="J28" t="s">
        <v>272</v>
      </c>
      <c r="K28" t="s">
        <v>129</v>
      </c>
      <c r="L28" t="s">
        <v>216</v>
      </c>
      <c r="M28" t="s">
        <v>501</v>
      </c>
      <c r="N28" t="s">
        <v>545</v>
      </c>
    </row>
    <row r="29" spans="1:14" x14ac:dyDescent="0.3">
      <c r="A29" t="s">
        <v>460</v>
      </c>
      <c r="B29" t="b">
        <v>0</v>
      </c>
      <c r="C29" t="b">
        <v>0</v>
      </c>
      <c r="D29" t="s">
        <v>170</v>
      </c>
      <c r="F29" s="6"/>
      <c r="G29" s="6"/>
      <c r="H29" s="6"/>
      <c r="I29" s="6"/>
      <c r="J29" t="s">
        <v>272</v>
      </c>
      <c r="K29" t="s">
        <v>128</v>
      </c>
      <c r="L29" t="s">
        <v>217</v>
      </c>
      <c r="M29" t="s">
        <v>502</v>
      </c>
      <c r="N29" t="s">
        <v>546</v>
      </c>
    </row>
    <row r="30" spans="1:14" x14ac:dyDescent="0.3">
      <c r="A30" t="s">
        <v>461</v>
      </c>
      <c r="B30" t="b">
        <v>0</v>
      </c>
      <c r="C30" t="b">
        <v>0</v>
      </c>
      <c r="D30" t="s">
        <v>172</v>
      </c>
      <c r="F30" s="6"/>
      <c r="G30" s="6"/>
      <c r="H30" s="6"/>
      <c r="I30" s="6"/>
      <c r="J30" t="s">
        <v>272</v>
      </c>
      <c r="K30" t="s">
        <v>131</v>
      </c>
      <c r="L30" t="s">
        <v>218</v>
      </c>
      <c r="M30" t="s">
        <v>503</v>
      </c>
      <c r="N30" t="s">
        <v>547</v>
      </c>
    </row>
    <row r="31" spans="1:14" x14ac:dyDescent="0.3">
      <c r="A31" t="s">
        <v>442</v>
      </c>
      <c r="B31" t="b">
        <v>0</v>
      </c>
      <c r="C31" t="b">
        <v>0</v>
      </c>
      <c r="D31" t="s">
        <v>171</v>
      </c>
      <c r="F31" s="6"/>
      <c r="G31" s="6"/>
      <c r="H31" s="6"/>
      <c r="I31" s="6"/>
      <c r="J31" t="s">
        <v>272</v>
      </c>
      <c r="K31" t="s">
        <v>130</v>
      </c>
      <c r="L31" t="s">
        <v>219</v>
      </c>
      <c r="M31" t="s">
        <v>504</v>
      </c>
      <c r="N31" t="s">
        <v>548</v>
      </c>
    </row>
    <row r="32" spans="1:14" x14ac:dyDescent="0.3">
      <c r="A32" t="s">
        <v>462</v>
      </c>
      <c r="B32" t="b">
        <v>0</v>
      </c>
      <c r="C32" t="b">
        <v>0</v>
      </c>
      <c r="D32" t="s">
        <v>173</v>
      </c>
      <c r="F32" s="6"/>
      <c r="G32" s="6"/>
      <c r="H32" s="6"/>
      <c r="I32" s="6"/>
      <c r="J32" t="s">
        <v>272</v>
      </c>
      <c r="K32" t="s">
        <v>145</v>
      </c>
      <c r="L32" t="s">
        <v>220</v>
      </c>
      <c r="M32" t="s">
        <v>505</v>
      </c>
      <c r="N32" t="s">
        <v>549</v>
      </c>
    </row>
    <row r="33" spans="1:14" x14ac:dyDescent="0.3">
      <c r="A33" t="s">
        <v>463</v>
      </c>
      <c r="B33" t="b">
        <v>0</v>
      </c>
      <c r="C33" t="b">
        <v>0</v>
      </c>
      <c r="D33" t="s">
        <v>174</v>
      </c>
      <c r="F33" s="6"/>
      <c r="G33" s="6"/>
      <c r="H33" s="6"/>
      <c r="I33" s="6"/>
      <c r="J33" t="s">
        <v>272</v>
      </c>
      <c r="K33" t="s">
        <v>146</v>
      </c>
      <c r="L33" t="s">
        <v>221</v>
      </c>
      <c r="M33" t="s">
        <v>506</v>
      </c>
      <c r="N33" t="s">
        <v>550</v>
      </c>
    </row>
    <row r="34" spans="1:14" x14ac:dyDescent="0.3">
      <c r="A34" t="s">
        <v>464</v>
      </c>
      <c r="B34" t="b">
        <v>0</v>
      </c>
      <c r="C34" t="b">
        <v>0</v>
      </c>
      <c r="D34" t="s">
        <v>280</v>
      </c>
      <c r="F34" s="6"/>
      <c r="G34" s="6"/>
      <c r="H34" s="6"/>
      <c r="I34" s="6"/>
      <c r="J34" t="s">
        <v>272</v>
      </c>
      <c r="K34" t="s">
        <v>279</v>
      </c>
      <c r="L34" t="s">
        <v>281</v>
      </c>
      <c r="M34" t="s">
        <v>507</v>
      </c>
      <c r="N34" t="s">
        <v>551</v>
      </c>
    </row>
    <row r="35" spans="1:14" x14ac:dyDescent="0.3">
      <c r="A35" t="s">
        <v>465</v>
      </c>
      <c r="B35" t="b">
        <v>0</v>
      </c>
      <c r="C35" t="b">
        <v>0</v>
      </c>
      <c r="D35" t="s">
        <v>177</v>
      </c>
      <c r="F35" s="6"/>
      <c r="G35" s="6"/>
      <c r="H35" s="6"/>
      <c r="I35" s="6"/>
      <c r="J35" t="s">
        <v>272</v>
      </c>
      <c r="K35" t="s">
        <v>222</v>
      </c>
      <c r="L35" t="s">
        <v>223</v>
      </c>
      <c r="M35" t="s">
        <v>508</v>
      </c>
      <c r="N35" t="s">
        <v>552</v>
      </c>
    </row>
    <row r="36" spans="1:14" x14ac:dyDescent="0.3">
      <c r="A36" t="s">
        <v>466</v>
      </c>
      <c r="B36" t="b">
        <v>0</v>
      </c>
      <c r="C36" t="b">
        <v>0</v>
      </c>
      <c r="D36" t="s">
        <v>176</v>
      </c>
      <c r="F36" s="6"/>
      <c r="G36" s="6"/>
      <c r="H36" s="6"/>
      <c r="I36" s="6"/>
      <c r="J36" t="s">
        <v>272</v>
      </c>
      <c r="K36" t="s">
        <v>141</v>
      </c>
      <c r="L36" t="s">
        <v>224</v>
      </c>
      <c r="M36" t="s">
        <v>509</v>
      </c>
      <c r="N36" t="s">
        <v>553</v>
      </c>
    </row>
    <row r="37" spans="1:14" x14ac:dyDescent="0.3">
      <c r="A37" t="s">
        <v>467</v>
      </c>
      <c r="B37" t="b">
        <v>0</v>
      </c>
      <c r="C37" t="b">
        <v>0</v>
      </c>
      <c r="D37" t="s">
        <v>178</v>
      </c>
      <c r="F37" s="6"/>
      <c r="G37" s="6"/>
      <c r="H37" s="6"/>
      <c r="I37" s="6"/>
      <c r="J37" t="s">
        <v>272</v>
      </c>
      <c r="K37" t="s">
        <v>175</v>
      </c>
      <c r="L37" t="s">
        <v>225</v>
      </c>
      <c r="M37" t="s">
        <v>510</v>
      </c>
      <c r="N37" t="s">
        <v>554</v>
      </c>
    </row>
    <row r="38" spans="1:14" x14ac:dyDescent="0.3">
      <c r="A38" t="s">
        <v>468</v>
      </c>
      <c r="B38" t="b">
        <v>0</v>
      </c>
      <c r="C38" t="b">
        <v>0</v>
      </c>
      <c r="D38" t="s">
        <v>179</v>
      </c>
      <c r="F38" s="6"/>
      <c r="G38" s="6"/>
      <c r="H38" s="6"/>
      <c r="I38" s="6"/>
      <c r="J38" t="s">
        <v>272</v>
      </c>
      <c r="K38" t="s">
        <v>142</v>
      </c>
      <c r="L38" t="s">
        <v>226</v>
      </c>
      <c r="M38" t="s">
        <v>511</v>
      </c>
      <c r="N38" t="s">
        <v>555</v>
      </c>
    </row>
    <row r="39" spans="1:14" x14ac:dyDescent="0.3">
      <c r="A39" t="s">
        <v>469</v>
      </c>
      <c r="B39" t="b">
        <v>1</v>
      </c>
      <c r="C39" t="b">
        <v>0</v>
      </c>
      <c r="D39" t="s">
        <v>180</v>
      </c>
      <c r="F39" s="6"/>
      <c r="G39" s="6"/>
      <c r="H39" s="6"/>
      <c r="I39" s="6"/>
      <c r="J39" t="s">
        <v>473</v>
      </c>
      <c r="K39" t="s">
        <v>122</v>
      </c>
      <c r="L39" t="s">
        <v>227</v>
      </c>
      <c r="M39" t="s">
        <v>512</v>
      </c>
      <c r="N39" t="s">
        <v>556</v>
      </c>
    </row>
    <row r="40" spans="1:14" x14ac:dyDescent="0.3">
      <c r="A40" t="s">
        <v>439</v>
      </c>
      <c r="B40" t="b">
        <v>0</v>
      </c>
      <c r="C40" t="b">
        <v>0</v>
      </c>
      <c r="D40" t="s">
        <v>190</v>
      </c>
      <c r="F40" s="6"/>
      <c r="G40" s="6"/>
      <c r="H40" s="6"/>
      <c r="I40" s="6"/>
      <c r="J40" t="s">
        <v>272</v>
      </c>
      <c r="K40" t="s">
        <v>150</v>
      </c>
      <c r="L40" t="s">
        <v>228</v>
      </c>
      <c r="M40" t="s">
        <v>513</v>
      </c>
      <c r="N40" t="s">
        <v>557</v>
      </c>
    </row>
    <row r="41" spans="1:14" x14ac:dyDescent="0.3">
      <c r="A41" t="s">
        <v>464</v>
      </c>
      <c r="B41" t="b">
        <v>0</v>
      </c>
      <c r="C41" t="b">
        <v>0</v>
      </c>
      <c r="D41" t="s">
        <v>181</v>
      </c>
      <c r="F41" s="6"/>
      <c r="G41" s="6"/>
      <c r="H41" s="6"/>
      <c r="I41" s="6"/>
      <c r="J41" t="s">
        <v>272</v>
      </c>
      <c r="K41" t="s">
        <v>121</v>
      </c>
      <c r="L41" t="s">
        <v>229</v>
      </c>
      <c r="M41" t="s">
        <v>514</v>
      </c>
      <c r="N41" t="s">
        <v>558</v>
      </c>
    </row>
    <row r="42" spans="1:14" x14ac:dyDescent="0.3">
      <c r="A42" t="s">
        <v>465</v>
      </c>
      <c r="B42" t="b">
        <v>0</v>
      </c>
      <c r="C42" t="b">
        <v>0</v>
      </c>
      <c r="D42" t="s">
        <v>182</v>
      </c>
      <c r="F42" s="6"/>
      <c r="G42" s="6"/>
      <c r="H42" s="6"/>
      <c r="I42" s="6"/>
      <c r="J42" t="s">
        <v>272</v>
      </c>
      <c r="K42" t="s">
        <v>119</v>
      </c>
      <c r="L42" t="s">
        <v>230</v>
      </c>
      <c r="M42" t="s">
        <v>515</v>
      </c>
      <c r="N42" t="s">
        <v>559</v>
      </c>
    </row>
    <row r="43" spans="1:14" x14ac:dyDescent="0.3">
      <c r="A43" t="s">
        <v>118</v>
      </c>
      <c r="B43" t="b">
        <v>1</v>
      </c>
      <c r="C43" t="b">
        <v>0</v>
      </c>
      <c r="D43" t="s">
        <v>191</v>
      </c>
      <c r="F43" s="6"/>
      <c r="G43" s="6"/>
      <c r="H43" s="6"/>
      <c r="I43" s="6"/>
      <c r="J43" t="s">
        <v>473</v>
      </c>
      <c r="K43" t="s">
        <v>147</v>
      </c>
      <c r="L43" t="s">
        <v>231</v>
      </c>
      <c r="M43" t="s">
        <v>516</v>
      </c>
      <c r="N43" t="s">
        <v>560</v>
      </c>
    </row>
    <row r="44" spans="1:14" x14ac:dyDescent="0.3">
      <c r="A44" t="s">
        <v>470</v>
      </c>
      <c r="B44" t="b">
        <v>0</v>
      </c>
      <c r="C44" t="b">
        <v>0</v>
      </c>
      <c r="D44" t="s">
        <v>183</v>
      </c>
      <c r="F44" s="6"/>
      <c r="G44" s="6"/>
      <c r="H44" s="6"/>
      <c r="I44" s="6"/>
      <c r="J44" t="s">
        <v>272</v>
      </c>
      <c r="K44" t="s">
        <v>148</v>
      </c>
      <c r="L44" t="s">
        <v>232</v>
      </c>
      <c r="M44" t="s">
        <v>517</v>
      </c>
      <c r="N44" t="s">
        <v>561</v>
      </c>
    </row>
    <row r="45" spans="1:14" x14ac:dyDescent="0.3">
      <c r="A45" t="s">
        <v>471</v>
      </c>
      <c r="B45" t="b">
        <v>0</v>
      </c>
      <c r="C45" t="b">
        <v>0</v>
      </c>
      <c r="D45" t="s">
        <v>186</v>
      </c>
      <c r="F45" s="6"/>
      <c r="G45" s="6"/>
      <c r="H45" s="6"/>
      <c r="I45" s="6"/>
      <c r="J45" t="s">
        <v>272</v>
      </c>
      <c r="K45" t="s">
        <v>184</v>
      </c>
      <c r="L45" t="s">
        <v>233</v>
      </c>
      <c r="M45" t="s">
        <v>518</v>
      </c>
      <c r="N45" t="s">
        <v>562</v>
      </c>
    </row>
    <row r="46" spans="1:14" x14ac:dyDescent="0.3">
      <c r="A46" t="s">
        <v>472</v>
      </c>
      <c r="B46" t="b">
        <v>0</v>
      </c>
      <c r="C46" t="b">
        <v>0</v>
      </c>
      <c r="D46" t="s">
        <v>185</v>
      </c>
      <c r="F46" s="6"/>
      <c r="G46" s="6"/>
      <c r="H46" s="6"/>
      <c r="I46" s="6"/>
      <c r="J46" t="s">
        <v>272</v>
      </c>
      <c r="K46" t="s">
        <v>149</v>
      </c>
      <c r="L46" t="s">
        <v>233</v>
      </c>
      <c r="M46" t="s">
        <v>519</v>
      </c>
      <c r="N46" t="s">
        <v>562</v>
      </c>
    </row>
    <row r="47" spans="1:14" x14ac:dyDescent="0.3">
      <c r="F47" s="6"/>
      <c r="G47" s="6"/>
      <c r="H47" s="6"/>
      <c r="I47" s="6"/>
    </row>
    <row r="48" spans="1:14" x14ac:dyDescent="0.3">
      <c r="F48" s="6"/>
      <c r="G48" s="6"/>
      <c r="H48" s="6"/>
      <c r="I48" s="6"/>
    </row>
    <row r="49" spans="1:16" x14ac:dyDescent="0.3">
      <c r="F49" s="6"/>
      <c r="G49" s="6"/>
      <c r="H49" s="6"/>
      <c r="I49" s="6"/>
    </row>
    <row r="50" spans="1:16" x14ac:dyDescent="0.3">
      <c r="F50" s="6"/>
      <c r="G50" s="6"/>
      <c r="H50" s="6"/>
      <c r="I50" s="6"/>
    </row>
    <row r="51" spans="1:16" x14ac:dyDescent="0.3">
      <c r="F51" s="6"/>
      <c r="G51" s="6"/>
      <c r="H51" s="6"/>
      <c r="I51" s="6"/>
    </row>
    <row r="52" spans="1:16" x14ac:dyDescent="0.3">
      <c r="A52" t="s">
        <v>116</v>
      </c>
      <c r="B52" t="s">
        <v>117</v>
      </c>
      <c r="D52" t="s">
        <v>22</v>
      </c>
      <c r="E52" t="s">
        <v>238</v>
      </c>
      <c r="F52" t="s">
        <v>24</v>
      </c>
      <c r="G52" t="s">
        <v>134</v>
      </c>
      <c r="I52" t="str">
        <f ca="1">"const "&amp;MID(CELL("filename",A52),FIND("]",CELL("filename",A52))+1,255)&amp;"=["&amp;_xlfn.CONCAT(H:H)&amp;"];"</f>
        <v>const menu=[Key{"value":"File","icon":"fas fa-file-alt","width":"335","text":"Menu gives options to manage your files","shortcut":[],"items":[{"value":"Cloud organizer","icon":"far fa-folder","function":"alert()","text":"Organize your Uyamak systems on your cloud storage","shortcut":['Ctrl','O',]}]},{"value":"Save to local machine","icon":"fas fa-download","function":"alert()","text":"Download the Uyamak system to your local device as a file","shortcut":['Ctrl','S',]},{"value":"Load from local machine","icon":"fas fa-upload","function":"alert()","text":"Load a Uyamak system from your local device","shortcut":['Ctrl','L',]}]},{"value":"Share privately","icon":"fas fa-share-alt-square","function":"alert()","text":"Share Uyamak system with your friends and teachers","shortcut":['Ctrl','J',]},{"value":"Make public","icon":"fas fa-share-alt","function":"alert()","text":"Publish your Uyamak system to the public","shortcut":['Ctrl','Shift','J',]}]},{"value":"Print","icon":"fas fa-print","function":"alert()","text":"Print the Uyamak system","shortcut":['Ctrl','P',]}]},{"value":"System","icon":"fas fa-project-diagram","width":"400","text":"Menu gives options to manage your Uyamak system","shortcut":[],"items":[{"value":"Show Uyamak library","icon":"fas fa-puzzle-piece","function":"alert()","text":"Displays the Uyamak library drawer where you can find all the Uyamak models","shortcut":['Ctrl','U',]},{"value":"Show Model Editor","icon":"fas fa-edit","function":"alert()","text":"Displays the Uyamak model editor where you can tweak the model settings","shortcut":['Ctrl','E',]},{"value":"Show Simulation drawer","icon":"fas fa-play","function":"alert()","text":"Displays the simulation drawer where you can execute the Uyamak system","shortcut":['Ctrl','Shift','S',]}]},{"value":"Show Variable manager","icon":"fas fa-equals","function":"ShowModelItem('variablesManager')","text":"Displays the Variable manager where you can add, edit or delete the Uyamak variables.","shortcut":['Ctrl','Shift','V',]},{"value":"Create sub-system","icon":"far fa-object-group","function":"if (mainSystem.graph.isEnabled()) createSubModel();","text":"Creates Uyamak sub-system out of the selected Uyamak models","shortcut":['Ctrl','K',]},{"value":"Dismantle sub-system","icon":"far fa-object-ungroup","function":"if (mainSystem.graph.isEnabled()) ungroupSubModel();","text":"Dismantles all the selected Uyamak sub-systems.","shortcut":['Ctrl','Shift','K',]}]},{"value":"Edit","icon":"fas fa-pen","width":"300","text":"Menu gives options to manipulate the Uyamak system","shortcut":[],"items":[{"value":"Select all","icon":"far fa-check-square","function":"alert()","text":"","shortcut":['Ctrl','A',]},{"value":"Select none","icon":"far fa-square","function":"alert()","text":"","shortcut":['Ctrl','Shift','A',]},{"value":"Cut","icon":"fas fa-cut","function":"alert()","text":"Copies the selected Uyamak models into the clipboard and deletes the original ones","shortcut":['Ctrl','X',]},{"value":"Copy","icon":"fas fa-copy","function":"alert()","text":"Copies the selected Uyamak models into the clipboard","shortcut":['Ctrl','C',]},{"value":"Paste","icon":"fas fa-paste","function":"alert()","text":"Pastes the clipboard Uyamak models to the present Uyamak system","shortcut":['Ctrl','V',]},{"value":"Clone","icon":"fas fa-clone","function":"alert()","text":"Clones the selected Uyamak models","shortcut":['Ctrl','Shift','C',]},{"value":"Delete","icon":"fas fa-trash-alt","function":"if (mainSystem.graph.isEnabled()) mainSystem.graph.removeCells();","text":"Delete the selected Uyamak models and Sub-systems","shortcut":['Delete',]}]},{"value":"Undo","icon":"fas fa-undo","function":"mainSystem.undoManager.undo();","text":"Undo the recent changes","shortcut":['Ctrl','Z',]},{"value":"Redo","icon":"fas fa-redo","function":"mainSystem.undoManager.redo();","text":"Redo the recent changes","shortcut":['Ctrl','Shift','Z',]}]},{"value":"View","icon":"fas fa-desktop","width":"390","text":"Menu gives different options to visualize the Uyamak system","shortcut":[],"items":[{"value":"Zoom in","icon":"fas fa-search-plus","function":"mainSystem.graph.zoomIn();","text":"Zooms in","shortcut":['Ctrl','+',]},{"value":"Zoom out","icon":"fas fa-search-minus","function":"mainSystem.graph.zoomOut();","text":"Zooms out","shortcut":['Ctrl','-',]},{"value":"Original size","icon":"fas fa-compress","function":"mainSystem.graph.zoomActual();","text":"Shows the original size. Some items may be out of view. You can see them by scrolling","shortcut":['Ctrl','0',]},{"value":"Fit all","icon":"fas fa-expand","function":"mainSystem.graph.fit();","text":"Shows the complete Uyamak system","shortcut":['Ctrl','Shift','0',]}]},{"value":"Minimize  subsystem(s)","icon":"fas fa-window-minimize","function":"foldItems();","text":"Minimizes the selected subsystem. If nothing is selected, all the sub-systems will be minimized","shortcut":['Ctrl','M',]},{"value":"Maximize  subsystem(s)","icon":"fas fa-window-maximize","function":"foldItems(false);","text":"Maximizes the selected subsystem. If nothing is selected, all the sub-systems will be maximized","shortcut":['Ctrl','Shift','M',]}]},{"value":"Execution order","icon":"fas fa-sort-numeric-up-alt","function":"displayExecutionOrder()","text":"Shows simulation order and errors","shortcut":['Ctrl','R',]},{"value":"System outline","icon":"fas fa-image","function":"alert()","text":"Shows outline of the Uyamak system in a small window on the top right corner","shortcut":['Ctrl','F',]},{"value":"Show/Hide Grid lines","icon":"fas fa-border-all","function":"alert()","text":"Shows or hide the grid lines","shortcut":['Ctrl','G',]},{"value":"Toggle snap to grid","icon":"fas fa-magnet","function":"alert()","text":"When snap to grid is activated, the blocks are moved at a steps instead of smoothly","shortcut":['Ctrl','T',]},{"value":"Keyboard shortcuts","icon":"far fa-keyboard","function":"alert()","text":"Displays all the keyboard shortcuts","shortcut":['Ctrl','Y',]}]},{"value":"Account","icon":"fas fa-user-alt","width":"315","text":"Menu gives options to manage the user account","shortcut":[],"items":[{"value":"Profile","icon":"fas fa-user-cog","function":"alert()","text":"Opens another page where you can manage your Uyamak profile","shortcut":[]},{"value":"Extend licence period","icon":"fas fa-ticket-alt","function":"alert()","text":"Lets you extend the license period","shortcut":['Ctrl','B',]},{"value":"Sign out","icon":"fas fa-door-open","function":"alert()","text":"Signing out","shortcut":['Ctrl','W',]}]},{"value":"Help","icon":"far fa-life-ring","width":"275","text":"Menu gives access to documentation and help","shortcut":[],"items":[{"value":"Documentation","icon":"fas fa-book","function":"alert()","text":"Takes you to the documentation page","shortcut":['Ctrl','D',]},{"value":"Context help","icon":"far fa-question-circle","function":"alert()","text":"Shows the documentation for the selected Uyamak model","shortcut":['Ctrl','H',]}]},{"value":"About","icon":"fas fa-info","function":"alert()","text":"Shows the documentation for the selected Uyamak model","shortcut":[]}]},];</v>
      </c>
      <c r="J52" t="s">
        <v>253</v>
      </c>
      <c r="K52" t="s">
        <v>239</v>
      </c>
      <c r="L52" t="s">
        <v>240</v>
      </c>
      <c r="M52" t="s">
        <v>241</v>
      </c>
      <c r="N52" t="s">
        <v>287</v>
      </c>
      <c r="P52" t="str">
        <f>_xlfn.CONCAT(O:O)</f>
        <v>mainSystem.keyHandler.bindControlKey(79, function (evt){alert()});mainSystem.keyHandler.bindControlKey(83, function (evt){alert()});mainSystem.keyHandler.bindControlKey(76, function (evt){alert()});mainSystem.keyHandler.bindControlKey(74, function (evt){alert()});mainSystem.keyHandler.bindControlShiftKey(74, function (evt){alert()});mainSystem.keyHandler.bindControlKey(80, function (evt){alert()});mainSystem.keyHandler.bindControlKey(85, function (evt){alert()});mainSystem.keyHandler.bindControlKey(69, function (evt){alert()});mainSystem.keyHandler.bindControlShiftKey(83, function (evt){alert()});mainSystem.keyHandler.bindControlShiftKey(86, function (evt){ShowModelItem('variablesManager')});mainSystem.keyHandler.bindControlKey(75, function (evt){if (mainSystem.graph.isEnabled()) createSubModel();});mainSystem.keyHandler.bindControlShiftKey(75, function (evt){if (mainSystem.graph.isEnabled()) ungroupSubModel();});mainSystem.keyHandler.bindControlKey(65, function (evt){alert()});mainSystem.keyHandler.bindControlShiftKey(65, function (evt){alert()});mainSystem.keyHandler.bindControlKey(88, function (evt){alert()});mainSystem.keyHandler.bindControlKey(67, function (evt){alert()});mainSystem.keyHandler.bindControlKey(86, function (evt){alert()});mainSystem.keyHandler.bindControlShiftKey(67, function (evt){alert()});mainSystem.keyHandler.bindKey(46, function (evt){if (mainSystem.graph.isEnabled()) mainSystem.graph.removeCells();});mainSystem.keyHandler.bindControlKey(90, function (evt){mainSystem.undoManager.undo();});mainSystem.keyHandler.bindControlShiftKey(90, function (evt){mainSystem.undoManager.redo();});mainSystem.keyHandler.bindControlKey(107, function (evt){mainSystem.graph.zoomIn();});mainSystem.keyHandler.bindControlKey(109, function (evt){mainSystem.graph.zoomOut();});mainSystem.keyHandler.bindControlKey(96, function (evt){mainSystem.graph.zoomActual();});mainSystem.keyHandler.bindControlShiftKey(96, function (evt){mainSystem.graph.fit();});mainSystem.keyHandler.bindControlKey(77, function (evt){foldItems();});mainSystem.keyHandler.bindControlShiftKey(77, function (evt){foldItems(false);});mainSystem.keyHandler.bindControlKey(82, function (evt){displayExecutionOrder()});mainSystem.keyHandler.bindControlKey(70, function (evt){alert()});mainSystem.keyHandler.bindControlKey(71, function (evt){alert()});mainSystem.keyHandler.bindControlKey(84, function (evt){alert()});mainSystem.keyHandler.bindControlKey(89, function (evt){alert()});mainSystem.keyHandler.bindControlKey(66, function (evt){alert()});mainSystem.keyHandler.bindControlKey(87, function (evt){alert()});mainSystem.keyHandler.bindControlKey(68, function (evt){alert()});mainSystem.keyHandler.bindControlKey(72, function (evt){alert()});mainSystem.keyHandler.bindKey(38, function (evt){movemainSystem.graph("up");});mainSystem.keyHandler.bindKey(40, function (evt){movemainSystem.graph("down");});mainSystem.keyHandler.bindKey(39, function (evt){movemainSystem.graph("right");});mainSystem.keyHandler.bindKey(37, function (evt){movemainSystem.graph("left");});mainSystem.keyHandler.bindControlKey(48, function (evt){mainSystem.graph.zoomActual();});mainSystem.keyHandler.bindControlShiftKey(48, function (evt){mainSystem.graph.fit();});</v>
      </c>
    </row>
    <row r="53" spans="1:16" x14ac:dyDescent="0.3">
      <c r="A53" t="s">
        <v>115</v>
      </c>
      <c r="D53" t="s">
        <v>187</v>
      </c>
      <c r="E53">
        <v>335</v>
      </c>
      <c r="F53" t="s">
        <v>192</v>
      </c>
      <c r="G53" t="str">
        <f>"["&amp;IF(ISBLANK(K53),"","'"&amp;$K$52&amp;"',")&amp;IF(ISBLANK(L53),"","'"&amp;$L$52&amp;"',")&amp;IF(ISBLANK(M53),"","'"&amp;M53&amp;"',")&amp;"]"</f>
        <v>[]</v>
      </c>
      <c r="H53" t="str">
        <f>IF(ISBLANK(A53),"{"&amp;CHAR(34)&amp;"value"&amp;CHAR(34)&amp;":"&amp;CHAR(34)&amp;B53&amp;CHAR(34)&amp;","&amp;CHAR(34)&amp;"icon"&amp;CHAR(34)&amp;":"&amp;CHAR(34)&amp;D53&amp;CHAR(34)&amp;","&amp;CHAR(34)&amp;"function"&amp;CHAR(34)&amp;":"&amp;CHAR(34)&amp;E53&amp;CHAR(34)&amp;","&amp;CHAR(34)&amp;"text"&amp;CHAR(34)&amp;":"&amp;CHAR(34)&amp;F53&amp;CHAR(34)&amp;","&amp;CHAR(34)&amp;"shortcut"&amp;CHAR(34)&amp;":"&amp;G53&amp;"}"&amp;IF(ISBLANK(A54),",","]},"),"{"&amp;CHAR(34)&amp;"value"&amp;CHAR(34)&amp;":"&amp;CHAR(34)&amp;A53&amp;CHAR(34)&amp;","&amp;CHAR(34)&amp;"icon"&amp;CHAR(34)&amp;":"&amp;CHAR(34)&amp;D53&amp;CHAR(34)&amp;","&amp;CHAR(34)&amp;"width"&amp;CHAR(34)&amp;":"&amp;CHAR(34)&amp;E53&amp;CHAR(34)&amp;","&amp;CHAR(34)&amp;"text"&amp;CHAR(34)&amp;":"&amp;CHAR(34)&amp;F53&amp;CHAR(34)&amp;","&amp;CHAR(34)&amp;"shortcut"&amp;CHAR(34)&amp;":"&amp;G53&amp;","&amp;CHAR(34)&amp;"items"&amp;CHAR(34)&amp;":[")</f>
        <v>{"value":"File","icon":"fas fa-file-alt","width":"335","text":"Menu gives options to manage your files","shortcut":[],"items":[</v>
      </c>
      <c r="J53" t="s">
        <v>253</v>
      </c>
      <c r="O53" t="str">
        <f>IF(ISBLANK(N53),"","mainSystem.keyHandler.bind"&amp;IF(ISBLANK(K53),"","Control")&amp;IF(ISBLANK(L53),"","Shift")&amp;"Key("&amp;N53&amp;", function (evt){"&amp;E53&amp;"});")</f>
        <v/>
      </c>
    </row>
    <row r="54" spans="1:16" x14ac:dyDescent="0.3">
      <c r="B54" t="s">
        <v>200</v>
      </c>
      <c r="D54" t="s">
        <v>151</v>
      </c>
      <c r="E54" t="s">
        <v>272</v>
      </c>
      <c r="F54" t="s">
        <v>199</v>
      </c>
      <c r="G54" t="str">
        <f>"["&amp;IF(ISBLANK(K54),"","'"&amp;$K$52&amp;"',")&amp;IF(ISBLANK(L54),"","'"&amp;$L$52&amp;"',")&amp;IF(ISBLANK(M54),"","'"&amp;M54&amp;"',")&amp;"]"</f>
        <v>['Ctrl','O',]</v>
      </c>
      <c r="H54" t="str">
        <f>IF(ISBLANK(A54),"{"&amp;CHAR(34)&amp;"value"&amp;CHAR(34)&amp;":"&amp;CHAR(34)&amp;B54&amp;CHAR(34)&amp;","&amp;CHAR(34)&amp;"icon"&amp;CHAR(34)&amp;":"&amp;CHAR(34)&amp;D54&amp;CHAR(34)&amp;","&amp;CHAR(34)&amp;"function"&amp;CHAR(34)&amp;":"&amp;CHAR(34)&amp;E54&amp;CHAR(34)&amp;","&amp;CHAR(34)&amp;"text"&amp;CHAR(34)&amp;":"&amp;CHAR(34)&amp;F54&amp;CHAR(34)&amp;","&amp;CHAR(34)&amp;"shortcut"&amp;CHAR(34)&amp;":"&amp;G54&amp;"}"&amp;IF(ISBLANK(#REF!),",","]},"),"{"&amp;CHAR(34)&amp;"value"&amp;CHAR(34)&amp;":"&amp;CHAR(34)&amp;A54&amp;CHAR(34)&amp;","&amp;CHAR(34)&amp;"icon"&amp;CHAR(34)&amp;":"&amp;CHAR(34)&amp;D54&amp;CHAR(34)&amp;","&amp;CHAR(34)&amp;"width"&amp;CHAR(34)&amp;":"&amp;CHAR(34)&amp;E54&amp;CHAR(34)&amp;","&amp;CHAR(34)&amp;"text"&amp;CHAR(34)&amp;":"&amp;CHAR(34)&amp;F54&amp;CHAR(34)&amp;","&amp;CHAR(34)&amp;"shortcut"&amp;CHAR(34)&amp;":"&amp;G54&amp;","&amp;CHAR(34)&amp;"items"&amp;CHAR(34)&amp;":[")</f>
        <v>{"value":"Cloud organizer","icon":"far fa-folder","function":"alert()","text":"Organize your Uyamak systems on your cloud storage","shortcut":['Ctrl','O',]}]},</v>
      </c>
      <c r="J54" t="s">
        <v>253</v>
      </c>
      <c r="K54">
        <v>1</v>
      </c>
      <c r="M54" t="s">
        <v>242</v>
      </c>
      <c r="N54">
        <v>79</v>
      </c>
      <c r="O54" t="str">
        <f t="shared" ref="O54:O105" si="0">IF(ISBLANK(N54),"","mainSystem.keyHandler.bind"&amp;IF(ISBLANK(K54),"","Control")&amp;IF(ISBLANK(L54),"","Shift")&amp;"Key("&amp;N54&amp;", function (evt){"&amp;E54&amp;"});")</f>
        <v>mainSystem.keyHandler.bindControlKey(79, function (evt){alert()});</v>
      </c>
    </row>
    <row r="55" spans="1:16" x14ac:dyDescent="0.3">
      <c r="B55" t="s">
        <v>137</v>
      </c>
      <c r="D55" t="s">
        <v>152</v>
      </c>
      <c r="E55" t="s">
        <v>272</v>
      </c>
      <c r="F55" t="s">
        <v>197</v>
      </c>
      <c r="G55" t="str">
        <f>"["&amp;IF(ISBLANK(K55),"","'"&amp;$K$52&amp;"',")&amp;IF(ISBLANK(L55),"","'"&amp;$L$52&amp;"',")&amp;IF(ISBLANK(M55),"","'"&amp;M55&amp;"',")&amp;"]"</f>
        <v>['Ctrl','S',]</v>
      </c>
      <c r="H55" t="str">
        <f t="shared" ref="H55:H96" si="1">IF(ISBLANK(A55),"{"&amp;CHAR(34)&amp;"value"&amp;CHAR(34)&amp;":"&amp;CHAR(34)&amp;B55&amp;CHAR(34)&amp;","&amp;CHAR(34)&amp;"icon"&amp;CHAR(34)&amp;":"&amp;CHAR(34)&amp;D55&amp;CHAR(34)&amp;","&amp;CHAR(34)&amp;"function"&amp;CHAR(34)&amp;":"&amp;CHAR(34)&amp;E55&amp;CHAR(34)&amp;","&amp;CHAR(34)&amp;"text"&amp;CHAR(34)&amp;":"&amp;CHAR(34)&amp;F55&amp;CHAR(34)&amp;","&amp;CHAR(34)&amp;"shortcut"&amp;CHAR(34)&amp;":"&amp;G55&amp;"}"&amp;IF(ISBLANK(A56),",","]},"),"{"&amp;CHAR(34)&amp;"value"&amp;CHAR(34)&amp;":"&amp;CHAR(34)&amp;A55&amp;CHAR(34)&amp;","&amp;CHAR(34)&amp;"icon"&amp;CHAR(34)&amp;":"&amp;CHAR(34)&amp;D55&amp;CHAR(34)&amp;","&amp;CHAR(34)&amp;"width"&amp;CHAR(34)&amp;":"&amp;CHAR(34)&amp;E55&amp;CHAR(34)&amp;","&amp;CHAR(34)&amp;"text"&amp;CHAR(34)&amp;":"&amp;CHAR(34)&amp;F55&amp;CHAR(34)&amp;","&amp;CHAR(34)&amp;"shortcut"&amp;CHAR(34)&amp;":"&amp;G55&amp;","&amp;CHAR(34)&amp;"items"&amp;CHAR(34)&amp;":[")</f>
        <v>{"value":"Save to local machine","icon":"fas fa-download","function":"alert()","text":"Download the Uyamak system to your local device as a file","shortcut":['Ctrl','S',]},</v>
      </c>
      <c r="J55" t="s">
        <v>253</v>
      </c>
      <c r="K55">
        <v>1</v>
      </c>
      <c r="M55" t="s">
        <v>243</v>
      </c>
      <c r="N55">
        <v>83</v>
      </c>
      <c r="O55" t="str">
        <f t="shared" si="0"/>
        <v>mainSystem.keyHandler.bindControlKey(83, function (evt){alert()});</v>
      </c>
    </row>
    <row r="56" spans="1:16" x14ac:dyDescent="0.3">
      <c r="B56" t="s">
        <v>138</v>
      </c>
      <c r="D56" t="s">
        <v>153</v>
      </c>
      <c r="E56" t="s">
        <v>272</v>
      </c>
      <c r="F56" t="s">
        <v>198</v>
      </c>
      <c r="G56" t="str">
        <f>"["&amp;IF(ISBLANK(K56),"","'"&amp;$K$52&amp;"',")&amp;IF(ISBLANK(L56),"","'"&amp;$L$52&amp;"',")&amp;IF(ISBLANK(M56),"","'"&amp;M56&amp;"',")&amp;"]"</f>
        <v>['Ctrl','L',]</v>
      </c>
      <c r="H56" t="str">
        <f>IF(ISBLANK(A56),"{"&amp;CHAR(34)&amp;"value"&amp;CHAR(34)&amp;":"&amp;CHAR(34)&amp;B56&amp;CHAR(34)&amp;","&amp;CHAR(34)&amp;"icon"&amp;CHAR(34)&amp;":"&amp;CHAR(34)&amp;D56&amp;CHAR(34)&amp;","&amp;CHAR(34)&amp;"function"&amp;CHAR(34)&amp;":"&amp;CHAR(34)&amp;E56&amp;CHAR(34)&amp;","&amp;CHAR(34)&amp;"text"&amp;CHAR(34)&amp;":"&amp;CHAR(34)&amp;F56&amp;CHAR(34)&amp;","&amp;CHAR(34)&amp;"shortcut"&amp;CHAR(34)&amp;":"&amp;G56&amp;"}"&amp;IF(ISBLANK(#REF!),",","]},"),"{"&amp;CHAR(34)&amp;"value"&amp;CHAR(34)&amp;":"&amp;CHAR(34)&amp;A56&amp;CHAR(34)&amp;","&amp;CHAR(34)&amp;"icon"&amp;CHAR(34)&amp;":"&amp;CHAR(34)&amp;D56&amp;CHAR(34)&amp;","&amp;CHAR(34)&amp;"width"&amp;CHAR(34)&amp;":"&amp;CHAR(34)&amp;E56&amp;CHAR(34)&amp;","&amp;CHAR(34)&amp;"text"&amp;CHAR(34)&amp;":"&amp;CHAR(34)&amp;F56&amp;CHAR(34)&amp;","&amp;CHAR(34)&amp;"shortcut"&amp;CHAR(34)&amp;":"&amp;G56&amp;","&amp;CHAR(34)&amp;"items"&amp;CHAR(34)&amp;":[")</f>
        <v>{"value":"Load from local machine","icon":"fas fa-upload","function":"alert()","text":"Load a Uyamak system from your local device","shortcut":['Ctrl','L',]}]},</v>
      </c>
      <c r="J56" t="s">
        <v>253</v>
      </c>
      <c r="K56">
        <v>1</v>
      </c>
      <c r="M56" t="s">
        <v>246</v>
      </c>
      <c r="N56">
        <v>76</v>
      </c>
      <c r="O56" t="str">
        <f t="shared" si="0"/>
        <v>mainSystem.keyHandler.bindControlKey(76, function (evt){alert()});</v>
      </c>
    </row>
    <row r="57" spans="1:16" x14ac:dyDescent="0.3">
      <c r="B57" t="s">
        <v>140</v>
      </c>
      <c r="D57" t="s">
        <v>154</v>
      </c>
      <c r="E57" t="s">
        <v>272</v>
      </c>
      <c r="F57" t="s">
        <v>193</v>
      </c>
      <c r="G57" t="str">
        <f>"["&amp;IF(ISBLANK(K57),"","'"&amp;$K$52&amp;"',")&amp;IF(ISBLANK(L57),"","'"&amp;$L$52&amp;"',")&amp;IF(ISBLANK(M57),"","'"&amp;M57&amp;"',")&amp;"]"</f>
        <v>['Ctrl','J',]</v>
      </c>
      <c r="H57" t="str">
        <f t="shared" si="1"/>
        <v>{"value":"Share privately","icon":"fas fa-share-alt-square","function":"alert()","text":"Share Uyamak system with your friends and teachers","shortcut":['Ctrl','J',]},</v>
      </c>
      <c r="J57" t="s">
        <v>253</v>
      </c>
      <c r="K57">
        <v>1</v>
      </c>
      <c r="M57" t="s">
        <v>251</v>
      </c>
      <c r="N57">
        <v>74</v>
      </c>
      <c r="O57" t="str">
        <f t="shared" si="0"/>
        <v>mainSystem.keyHandler.bindControlKey(74, function (evt){alert()});</v>
      </c>
    </row>
    <row r="58" spans="1:16" x14ac:dyDescent="0.3">
      <c r="B58" t="s">
        <v>139</v>
      </c>
      <c r="D58" t="s">
        <v>155</v>
      </c>
      <c r="E58" t="s">
        <v>272</v>
      </c>
      <c r="F58" t="s">
        <v>194</v>
      </c>
      <c r="G58" t="str">
        <f>"["&amp;IF(ISBLANK(K58),"","'"&amp;$K$52&amp;"',")&amp;IF(ISBLANK(L58),"","'"&amp;$L$52&amp;"',")&amp;IF(ISBLANK(M58),"","'"&amp;M58&amp;"',")&amp;"]"</f>
        <v>['Ctrl','Shift','J',]</v>
      </c>
      <c r="H58" t="str">
        <f>IF(ISBLANK(A58),"{"&amp;CHAR(34)&amp;"value"&amp;CHAR(34)&amp;":"&amp;CHAR(34)&amp;B58&amp;CHAR(34)&amp;","&amp;CHAR(34)&amp;"icon"&amp;CHAR(34)&amp;":"&amp;CHAR(34)&amp;D58&amp;CHAR(34)&amp;","&amp;CHAR(34)&amp;"function"&amp;CHAR(34)&amp;":"&amp;CHAR(34)&amp;E58&amp;CHAR(34)&amp;","&amp;CHAR(34)&amp;"text"&amp;CHAR(34)&amp;":"&amp;CHAR(34)&amp;F58&amp;CHAR(34)&amp;","&amp;CHAR(34)&amp;"shortcut"&amp;CHAR(34)&amp;":"&amp;G58&amp;"}"&amp;IF(ISBLANK(#REF!),",","]},"),"{"&amp;CHAR(34)&amp;"value"&amp;CHAR(34)&amp;":"&amp;CHAR(34)&amp;A58&amp;CHAR(34)&amp;","&amp;CHAR(34)&amp;"icon"&amp;CHAR(34)&amp;":"&amp;CHAR(34)&amp;D58&amp;CHAR(34)&amp;","&amp;CHAR(34)&amp;"width"&amp;CHAR(34)&amp;":"&amp;CHAR(34)&amp;E58&amp;CHAR(34)&amp;","&amp;CHAR(34)&amp;"text"&amp;CHAR(34)&amp;":"&amp;CHAR(34)&amp;F58&amp;CHAR(34)&amp;","&amp;CHAR(34)&amp;"shortcut"&amp;CHAR(34)&amp;":"&amp;G58&amp;","&amp;CHAR(34)&amp;"items"&amp;CHAR(34)&amp;":[")</f>
        <v>{"value":"Make public","icon":"fas fa-share-alt","function":"alert()","text":"Publish your Uyamak system to the public","shortcut":['Ctrl','Shift','J',]}]},</v>
      </c>
      <c r="J58" t="s">
        <v>253</v>
      </c>
      <c r="K58">
        <v>1</v>
      </c>
      <c r="L58">
        <v>1</v>
      </c>
      <c r="M58" t="s">
        <v>251</v>
      </c>
      <c r="N58">
        <v>74</v>
      </c>
      <c r="O58" t="str">
        <f t="shared" si="0"/>
        <v>mainSystem.keyHandler.bindControlShiftKey(74, function (evt){alert()});</v>
      </c>
    </row>
    <row r="59" spans="1:16" x14ac:dyDescent="0.3">
      <c r="B59" t="s">
        <v>120</v>
      </c>
      <c r="D59" t="s">
        <v>156</v>
      </c>
      <c r="E59" t="s">
        <v>272</v>
      </c>
      <c r="F59" t="s">
        <v>195</v>
      </c>
      <c r="G59" t="str">
        <f>"["&amp;IF(ISBLANK(K59),"","'"&amp;$K$52&amp;"',")&amp;IF(ISBLANK(L59),"","'"&amp;$L$52&amp;"',")&amp;IF(ISBLANK(M59),"","'"&amp;M59&amp;"',")&amp;"]"</f>
        <v>['Ctrl','P',]</v>
      </c>
      <c r="H59" t="str">
        <f t="shared" si="1"/>
        <v>{"value":"Print","icon":"fas fa-print","function":"alert()","text":"Print the Uyamak system","shortcut":['Ctrl','P',]}]},</v>
      </c>
      <c r="J59" t="s">
        <v>253</v>
      </c>
      <c r="K59">
        <v>1</v>
      </c>
      <c r="M59" t="s">
        <v>248</v>
      </c>
      <c r="N59">
        <v>80</v>
      </c>
      <c r="O59" t="str">
        <f t="shared" si="0"/>
        <v>mainSystem.keyHandler.bindControlKey(80, function (evt){alert()});</v>
      </c>
    </row>
    <row r="60" spans="1:16" x14ac:dyDescent="0.3">
      <c r="A60" t="s">
        <v>136</v>
      </c>
      <c r="D60" t="s">
        <v>15</v>
      </c>
      <c r="E60">
        <v>400</v>
      </c>
      <c r="F60" t="s">
        <v>196</v>
      </c>
      <c r="G60" t="str">
        <f>"["&amp;IF(ISBLANK(K60),"","'"&amp;$K$52&amp;"',")&amp;IF(ISBLANK(L60),"","'"&amp;$L$52&amp;"',")&amp;IF(ISBLANK(M60),"","'"&amp;M60&amp;"',")&amp;"]"</f>
        <v>[]</v>
      </c>
      <c r="H60" t="str">
        <f t="shared" si="1"/>
        <v>{"value":"System","icon":"fas fa-project-diagram","width":"400","text":"Menu gives options to manage your Uyamak system","shortcut":[],"items":[</v>
      </c>
      <c r="J60" t="s">
        <v>253</v>
      </c>
      <c r="O60" t="str">
        <f t="shared" si="0"/>
        <v/>
      </c>
    </row>
    <row r="61" spans="1:16" x14ac:dyDescent="0.3">
      <c r="B61" t="s">
        <v>234</v>
      </c>
      <c r="D61" t="s">
        <v>157</v>
      </c>
      <c r="E61" t="s">
        <v>272</v>
      </c>
      <c r="F61" t="s">
        <v>235</v>
      </c>
      <c r="G61" t="str">
        <f>"["&amp;IF(ISBLANK(K61),"","'"&amp;$K$52&amp;"',")&amp;IF(ISBLANK(L61),"","'"&amp;$L$52&amp;"',")&amp;IF(ISBLANK(M61),"","'"&amp;M61&amp;"',")&amp;"]"</f>
        <v>['Ctrl','U',]</v>
      </c>
      <c r="H61" t="str">
        <f t="shared" si="1"/>
        <v>{"value":"Show Uyamak library","icon":"fas fa-puzzle-piece","function":"alert()","text":"Displays the Uyamak library drawer where you can find all the Uyamak models","shortcut":['Ctrl','U',]},</v>
      </c>
      <c r="J61" t="s">
        <v>253</v>
      </c>
      <c r="K61">
        <v>1</v>
      </c>
      <c r="M61" t="s">
        <v>249</v>
      </c>
      <c r="N61">
        <v>85</v>
      </c>
      <c r="O61" t="str">
        <f t="shared" si="0"/>
        <v>mainSystem.keyHandler.bindControlKey(85, function (evt){alert()});</v>
      </c>
    </row>
    <row r="62" spans="1:16" x14ac:dyDescent="0.3">
      <c r="B62" t="s">
        <v>201</v>
      </c>
      <c r="D62" t="s">
        <v>158</v>
      </c>
      <c r="E62" t="s">
        <v>272</v>
      </c>
      <c r="F62" t="s">
        <v>203</v>
      </c>
      <c r="G62" t="str">
        <f>"["&amp;IF(ISBLANK(K62),"","'"&amp;$K$52&amp;"',")&amp;IF(ISBLANK(L62),"","'"&amp;$L$52&amp;"',")&amp;IF(ISBLANK(M62),"","'"&amp;M62&amp;"',")&amp;"]"</f>
        <v>['Ctrl','E',]</v>
      </c>
      <c r="H62" t="str">
        <f t="shared" si="1"/>
        <v>{"value":"Show Model Editor","icon":"fas fa-edit","function":"alert()","text":"Displays the Uyamak model editor where you can tweak the model settings","shortcut":['Ctrl','E',]},</v>
      </c>
      <c r="J62" t="s">
        <v>253</v>
      </c>
      <c r="K62">
        <v>1</v>
      </c>
      <c r="M62" t="s">
        <v>254</v>
      </c>
      <c r="N62">
        <v>69</v>
      </c>
      <c r="O62" t="str">
        <f t="shared" si="0"/>
        <v>mainSystem.keyHandler.bindControlKey(69, function (evt){alert()});</v>
      </c>
    </row>
    <row r="63" spans="1:16" x14ac:dyDescent="0.3">
      <c r="B63" t="s">
        <v>202</v>
      </c>
      <c r="D63" t="s">
        <v>19</v>
      </c>
      <c r="E63" t="s">
        <v>272</v>
      </c>
      <c r="F63" t="s">
        <v>204</v>
      </c>
      <c r="G63" t="str">
        <f>"["&amp;IF(ISBLANK(K63),"","'"&amp;$K$52&amp;"',")&amp;IF(ISBLANK(L63),"","'"&amp;$L$52&amp;"',")&amp;IF(ISBLANK(M63),"","'"&amp;M63&amp;"',")&amp;"]"</f>
        <v>['Ctrl','Shift','S',]</v>
      </c>
      <c r="H63" t="str">
        <f>IF(ISBLANK(A63),"{"&amp;CHAR(34)&amp;"value"&amp;CHAR(34)&amp;":"&amp;CHAR(34)&amp;B63&amp;CHAR(34)&amp;","&amp;CHAR(34)&amp;"icon"&amp;CHAR(34)&amp;":"&amp;CHAR(34)&amp;D63&amp;CHAR(34)&amp;","&amp;CHAR(34)&amp;"function"&amp;CHAR(34)&amp;":"&amp;CHAR(34)&amp;E63&amp;CHAR(34)&amp;","&amp;CHAR(34)&amp;"text"&amp;CHAR(34)&amp;":"&amp;CHAR(34)&amp;F63&amp;CHAR(34)&amp;","&amp;CHAR(34)&amp;"shortcut"&amp;CHAR(34)&amp;":"&amp;G63&amp;"}"&amp;IF(ISBLANK(#REF!),",","]},"),"{"&amp;CHAR(34)&amp;"value"&amp;CHAR(34)&amp;":"&amp;CHAR(34)&amp;A63&amp;CHAR(34)&amp;","&amp;CHAR(34)&amp;"icon"&amp;CHAR(34)&amp;":"&amp;CHAR(34)&amp;D63&amp;CHAR(34)&amp;","&amp;CHAR(34)&amp;"width"&amp;CHAR(34)&amp;":"&amp;CHAR(34)&amp;E63&amp;CHAR(34)&amp;","&amp;CHAR(34)&amp;"text"&amp;CHAR(34)&amp;":"&amp;CHAR(34)&amp;F63&amp;CHAR(34)&amp;","&amp;CHAR(34)&amp;"shortcut"&amp;CHAR(34)&amp;":"&amp;G63&amp;","&amp;CHAR(34)&amp;"items"&amp;CHAR(34)&amp;":[")</f>
        <v>{"value":"Show Simulation drawer","icon":"fas fa-play","function":"alert()","text":"Displays the simulation drawer where you can execute the Uyamak system","shortcut":['Ctrl','Shift','S',]}]},</v>
      </c>
      <c r="J63" t="s">
        <v>253</v>
      </c>
      <c r="K63">
        <v>1</v>
      </c>
      <c r="L63">
        <v>1</v>
      </c>
      <c r="M63" t="s">
        <v>243</v>
      </c>
      <c r="N63">
        <v>83</v>
      </c>
      <c r="O63" t="str">
        <f t="shared" si="0"/>
        <v>mainSystem.keyHandler.bindControlShiftKey(83, function (evt){alert()});</v>
      </c>
    </row>
    <row r="64" spans="1:16" x14ac:dyDescent="0.3">
      <c r="B64" t="s">
        <v>283</v>
      </c>
      <c r="D64" t="s">
        <v>285</v>
      </c>
      <c r="E64" t="s">
        <v>286</v>
      </c>
      <c r="F64" t="s">
        <v>284</v>
      </c>
      <c r="G64" t="str">
        <f>"["&amp;IF(ISBLANK(K64),"","'"&amp;$K$52&amp;"',")&amp;IF(ISBLANK(L64),"","'"&amp;$L$52&amp;"',")&amp;IF(ISBLANK(M64),"","'"&amp;M64&amp;"',")&amp;"]"</f>
        <v>['Ctrl','Shift','V',]</v>
      </c>
      <c r="H64" t="str">
        <f>IF(ISBLANK(A64),"{"&amp;CHAR(34)&amp;"value"&amp;CHAR(34)&amp;":"&amp;CHAR(34)&amp;B64&amp;CHAR(34)&amp;","&amp;CHAR(34)&amp;"icon"&amp;CHAR(34)&amp;":"&amp;CHAR(34)&amp;D64&amp;CHAR(34)&amp;","&amp;CHAR(34)&amp;"function"&amp;CHAR(34)&amp;":"&amp;CHAR(34)&amp;E64&amp;CHAR(34)&amp;","&amp;CHAR(34)&amp;"text"&amp;CHAR(34)&amp;":"&amp;CHAR(34)&amp;F64&amp;CHAR(34)&amp;","&amp;CHAR(34)&amp;"shortcut"&amp;CHAR(34)&amp;":"&amp;G64&amp;"}"&amp;IF(ISBLANK(A65),",","]},"),"{"&amp;CHAR(34)&amp;"value"&amp;CHAR(34)&amp;":"&amp;CHAR(34)&amp;A64&amp;CHAR(34)&amp;","&amp;CHAR(34)&amp;"icon"&amp;CHAR(34)&amp;":"&amp;CHAR(34)&amp;D64&amp;CHAR(34)&amp;","&amp;CHAR(34)&amp;"width"&amp;CHAR(34)&amp;":"&amp;CHAR(34)&amp;E64&amp;CHAR(34)&amp;","&amp;CHAR(34)&amp;"text"&amp;CHAR(34)&amp;":"&amp;CHAR(34)&amp;F64&amp;CHAR(34)&amp;","&amp;CHAR(34)&amp;"shortcut"&amp;CHAR(34)&amp;":"&amp;G64&amp;","&amp;CHAR(34)&amp;"items"&amp;CHAR(34)&amp;":[")</f>
        <v>{"value":"Show Variable manager","icon":"fas fa-equals","function":"ShowModelItem('variablesManager')","text":"Displays the Variable manager where you can add, edit or delete the Uyamak variables.","shortcut":['Ctrl','Shift','V',]},</v>
      </c>
      <c r="J64" t="s">
        <v>253</v>
      </c>
      <c r="K64">
        <v>1</v>
      </c>
      <c r="L64">
        <v>1</v>
      </c>
      <c r="M64" t="s">
        <v>257</v>
      </c>
      <c r="N64">
        <v>86</v>
      </c>
      <c r="O64" t="str">
        <f t="shared" si="0"/>
        <v>mainSystem.keyHandler.bindControlShiftKey(86, function (evt){ShowModelItem('variablesManager')});</v>
      </c>
    </row>
    <row r="65" spans="1:15" x14ac:dyDescent="0.3">
      <c r="B65" t="s">
        <v>236</v>
      </c>
      <c r="D65" t="s">
        <v>159</v>
      </c>
      <c r="E65" t="s">
        <v>317</v>
      </c>
      <c r="F65" t="s">
        <v>205</v>
      </c>
      <c r="G65" t="str">
        <f>"["&amp;IF(ISBLANK(K65),"","'"&amp;$K$52&amp;"',")&amp;IF(ISBLANK(L65),"","'"&amp;$L$52&amp;"',")&amp;IF(ISBLANK(M65),"","'"&amp;M65&amp;"',")&amp;"]"</f>
        <v>['Ctrl','K',]</v>
      </c>
      <c r="H65" t="str">
        <f t="shared" si="1"/>
        <v>{"value":"Create sub-system","icon":"far fa-object-group","function":"if (mainSystem.graph.isEnabled()) createSubModel();","text":"Creates Uyamak sub-system out of the selected Uyamak models","shortcut":['Ctrl','K',]},</v>
      </c>
      <c r="J65" t="s">
        <v>253</v>
      </c>
      <c r="K65">
        <v>1</v>
      </c>
      <c r="M65" t="s">
        <v>255</v>
      </c>
      <c r="N65">
        <v>75</v>
      </c>
      <c r="O65" t="str">
        <f t="shared" si="0"/>
        <v>mainSystem.keyHandler.bindControlKey(75, function (evt){if (mainSystem.graph.isEnabled()) createSubModel();});</v>
      </c>
    </row>
    <row r="66" spans="1:15" x14ac:dyDescent="0.3">
      <c r="B66" t="s">
        <v>237</v>
      </c>
      <c r="D66" t="s">
        <v>160</v>
      </c>
      <c r="E66" t="s">
        <v>318</v>
      </c>
      <c r="F66" t="s">
        <v>206</v>
      </c>
      <c r="G66" t="str">
        <f>"["&amp;IF(ISBLANK(K66),"","'"&amp;$K$52&amp;"',")&amp;IF(ISBLANK(L66),"","'"&amp;$L$52&amp;"',")&amp;IF(ISBLANK(M66),"","'"&amp;M66&amp;"',")&amp;"]"</f>
        <v>['Ctrl','Shift','K',]</v>
      </c>
      <c r="H66" t="str">
        <f t="shared" si="1"/>
        <v>{"value":"Dismantle sub-system","icon":"far fa-object-ungroup","function":"if (mainSystem.graph.isEnabled()) ungroupSubModel();","text":"Dismantles all the selected Uyamak sub-systems.","shortcut":['Ctrl','Shift','K',]}]},</v>
      </c>
      <c r="J66" t="s">
        <v>253</v>
      </c>
      <c r="K66">
        <v>1</v>
      </c>
      <c r="L66">
        <v>1</v>
      </c>
      <c r="M66" t="s">
        <v>255</v>
      </c>
      <c r="N66">
        <v>75</v>
      </c>
      <c r="O66" t="str">
        <f t="shared" si="0"/>
        <v>mainSystem.keyHandler.bindControlShiftKey(75, function (evt){if (mainSystem.graph.isEnabled()) ungroupSubModel();});</v>
      </c>
    </row>
    <row r="67" spans="1:15" x14ac:dyDescent="0.3">
      <c r="A67" t="s">
        <v>123</v>
      </c>
      <c r="D67" t="s">
        <v>188</v>
      </c>
      <c r="E67">
        <v>300</v>
      </c>
      <c r="F67" t="s">
        <v>214</v>
      </c>
      <c r="G67" t="str">
        <f>"["&amp;IF(ISBLANK(K67),"","'"&amp;$K$52&amp;"',")&amp;IF(ISBLANK(L67),"","'"&amp;$L$52&amp;"',")&amp;IF(ISBLANK(M67),"","'"&amp;M67&amp;"',")&amp;"]"</f>
        <v>[]</v>
      </c>
      <c r="H67" t="str">
        <f>IF(ISBLANK(A67),"{"&amp;CHAR(34)&amp;"value"&amp;CHAR(34)&amp;":"&amp;CHAR(34)&amp;B67&amp;CHAR(34)&amp;","&amp;CHAR(34)&amp;"icon"&amp;CHAR(34)&amp;":"&amp;CHAR(34)&amp;D67&amp;CHAR(34)&amp;","&amp;CHAR(34)&amp;"function"&amp;CHAR(34)&amp;":"&amp;CHAR(34)&amp;E67&amp;CHAR(34)&amp;","&amp;CHAR(34)&amp;"text"&amp;CHAR(34)&amp;":"&amp;CHAR(34)&amp;F67&amp;CHAR(34)&amp;","&amp;CHAR(34)&amp;"shortcut"&amp;CHAR(34)&amp;":"&amp;G67&amp;"}"&amp;IF(ISBLANK(A70),",","]},"),"{"&amp;CHAR(34)&amp;"value"&amp;CHAR(34)&amp;":"&amp;CHAR(34)&amp;A67&amp;CHAR(34)&amp;","&amp;CHAR(34)&amp;"icon"&amp;CHAR(34)&amp;":"&amp;CHAR(34)&amp;D67&amp;CHAR(34)&amp;","&amp;CHAR(34)&amp;"width"&amp;CHAR(34)&amp;":"&amp;CHAR(34)&amp;E67&amp;CHAR(34)&amp;","&amp;CHAR(34)&amp;"text"&amp;CHAR(34)&amp;":"&amp;CHAR(34)&amp;F67&amp;CHAR(34)&amp;","&amp;CHAR(34)&amp;"shortcut"&amp;CHAR(34)&amp;":"&amp;G67&amp;","&amp;CHAR(34)&amp;"items"&amp;CHAR(34)&amp;":[")</f>
        <v>{"value":"Edit","icon":"fas fa-pen","width":"300","text":"Menu gives options to manipulate the Uyamak system","shortcut":[],"items":[</v>
      </c>
      <c r="J67" t="s">
        <v>253</v>
      </c>
      <c r="O67" t="str">
        <f t="shared" si="0"/>
        <v/>
      </c>
    </row>
    <row r="68" spans="1:15" x14ac:dyDescent="0.3">
      <c r="B68" t="s">
        <v>268</v>
      </c>
      <c r="D68" t="s">
        <v>271</v>
      </c>
      <c r="E68" t="s">
        <v>272</v>
      </c>
      <c r="G68" t="str">
        <f>"["&amp;IF(ISBLANK(K68),"","'"&amp;$K$52&amp;"',")&amp;IF(ISBLANK(L68),"","'"&amp;$L$52&amp;"',")&amp;IF(ISBLANK(M68),"","'"&amp;M68&amp;"',")&amp;"]"</f>
        <v>['Ctrl','A',]</v>
      </c>
      <c r="H68" t="str">
        <f>IF(ISBLANK(A68),"{"&amp;CHAR(34)&amp;"value"&amp;CHAR(34)&amp;":"&amp;CHAR(34)&amp;B68&amp;CHAR(34)&amp;","&amp;CHAR(34)&amp;"icon"&amp;CHAR(34)&amp;":"&amp;CHAR(34)&amp;D68&amp;CHAR(34)&amp;","&amp;CHAR(34)&amp;"function"&amp;CHAR(34)&amp;":"&amp;CHAR(34)&amp;E68&amp;CHAR(34)&amp;","&amp;CHAR(34)&amp;"text"&amp;CHAR(34)&amp;":"&amp;CHAR(34)&amp;F68&amp;CHAR(34)&amp;","&amp;CHAR(34)&amp;"shortcut"&amp;CHAR(34)&amp;":"&amp;G68&amp;"}"&amp;IF(ISBLANK(A71),",","]},"),"{"&amp;CHAR(34)&amp;"value"&amp;CHAR(34)&amp;":"&amp;CHAR(34)&amp;A68&amp;CHAR(34)&amp;","&amp;CHAR(34)&amp;"icon"&amp;CHAR(34)&amp;":"&amp;CHAR(34)&amp;D68&amp;CHAR(34)&amp;","&amp;CHAR(34)&amp;"width"&amp;CHAR(34)&amp;":"&amp;CHAR(34)&amp;E68&amp;CHAR(34)&amp;","&amp;CHAR(34)&amp;"text"&amp;CHAR(34)&amp;":"&amp;CHAR(34)&amp;F68&amp;CHAR(34)&amp;","&amp;CHAR(34)&amp;"shortcut"&amp;CHAR(34)&amp;":"&amp;G68&amp;","&amp;CHAR(34)&amp;"items"&amp;CHAR(34)&amp;":[")</f>
        <v>{"value":"Select all","icon":"far fa-check-square","function":"alert()","text":"","shortcut":['Ctrl','A',]},</v>
      </c>
      <c r="J68" t="s">
        <v>253</v>
      </c>
      <c r="K68">
        <v>1</v>
      </c>
      <c r="M68" t="s">
        <v>264</v>
      </c>
      <c r="N68">
        <v>65</v>
      </c>
      <c r="O68" t="str">
        <f t="shared" si="0"/>
        <v>mainSystem.keyHandler.bindControlKey(65, function (evt){alert()});</v>
      </c>
    </row>
    <row r="69" spans="1:15" x14ac:dyDescent="0.3">
      <c r="B69" t="s">
        <v>269</v>
      </c>
      <c r="D69" t="s">
        <v>270</v>
      </c>
      <c r="E69" t="s">
        <v>272</v>
      </c>
      <c r="G69" t="str">
        <f>"["&amp;IF(ISBLANK(K69),"","'"&amp;$K$52&amp;"',")&amp;IF(ISBLANK(L69),"","'"&amp;$L$52&amp;"',")&amp;IF(ISBLANK(M69),"","'"&amp;M69&amp;"',")&amp;"]"</f>
        <v>['Ctrl','Shift','A',]</v>
      </c>
      <c r="H69" t="str">
        <f>IF(ISBLANK(A69),"{"&amp;CHAR(34)&amp;"value"&amp;CHAR(34)&amp;":"&amp;CHAR(34)&amp;B69&amp;CHAR(34)&amp;","&amp;CHAR(34)&amp;"icon"&amp;CHAR(34)&amp;":"&amp;CHAR(34)&amp;D69&amp;CHAR(34)&amp;","&amp;CHAR(34)&amp;"function"&amp;CHAR(34)&amp;":"&amp;CHAR(34)&amp;E69&amp;CHAR(34)&amp;","&amp;CHAR(34)&amp;"text"&amp;CHAR(34)&amp;":"&amp;CHAR(34)&amp;F69&amp;CHAR(34)&amp;","&amp;CHAR(34)&amp;"shortcut"&amp;CHAR(34)&amp;":"&amp;G69&amp;"}"&amp;IF(ISBLANK(A72),",","]},"),"{"&amp;CHAR(34)&amp;"value"&amp;CHAR(34)&amp;":"&amp;CHAR(34)&amp;A69&amp;CHAR(34)&amp;","&amp;CHAR(34)&amp;"icon"&amp;CHAR(34)&amp;":"&amp;CHAR(34)&amp;D69&amp;CHAR(34)&amp;","&amp;CHAR(34)&amp;"width"&amp;CHAR(34)&amp;":"&amp;CHAR(34)&amp;E69&amp;CHAR(34)&amp;","&amp;CHAR(34)&amp;"text"&amp;CHAR(34)&amp;":"&amp;CHAR(34)&amp;F69&amp;CHAR(34)&amp;","&amp;CHAR(34)&amp;"shortcut"&amp;CHAR(34)&amp;":"&amp;G69&amp;","&amp;CHAR(34)&amp;"items"&amp;CHAR(34)&amp;":[")</f>
        <v>{"value":"Select none","icon":"far fa-square","function":"alert()","text":"","shortcut":['Ctrl','Shift','A',]},</v>
      </c>
      <c r="J69" t="s">
        <v>253</v>
      </c>
      <c r="K69">
        <v>1</v>
      </c>
      <c r="L69">
        <v>1</v>
      </c>
      <c r="M69" t="s">
        <v>264</v>
      </c>
      <c r="N69">
        <v>65</v>
      </c>
      <c r="O69" t="str">
        <f t="shared" si="0"/>
        <v>mainSystem.keyHandler.bindControlShiftKey(65, function (evt){alert()});</v>
      </c>
    </row>
    <row r="70" spans="1:15" x14ac:dyDescent="0.3">
      <c r="B70" t="s">
        <v>124</v>
      </c>
      <c r="D70" t="s">
        <v>161</v>
      </c>
      <c r="E70" t="s">
        <v>272</v>
      </c>
      <c r="F70" t="s">
        <v>208</v>
      </c>
      <c r="G70" t="str">
        <f>"["&amp;IF(ISBLANK(K70),"","'"&amp;$K$52&amp;"',")&amp;IF(ISBLANK(L70),"","'"&amp;$L$52&amp;"',")&amp;IF(ISBLANK(M70),"","'"&amp;M70&amp;"',")&amp;"]"</f>
        <v>['Ctrl','X',]</v>
      </c>
      <c r="H70" t="str">
        <f t="shared" ref="H70" si="2">IF(ISBLANK(A70),"{"&amp;CHAR(34)&amp;"value"&amp;CHAR(34)&amp;":"&amp;CHAR(34)&amp;B70&amp;CHAR(34)&amp;","&amp;CHAR(34)&amp;"icon"&amp;CHAR(34)&amp;":"&amp;CHAR(34)&amp;D70&amp;CHAR(34)&amp;","&amp;CHAR(34)&amp;"function"&amp;CHAR(34)&amp;":"&amp;CHAR(34)&amp;E70&amp;CHAR(34)&amp;","&amp;CHAR(34)&amp;"text"&amp;CHAR(34)&amp;":"&amp;CHAR(34)&amp;F70&amp;CHAR(34)&amp;","&amp;CHAR(34)&amp;"shortcut"&amp;CHAR(34)&amp;":"&amp;G70&amp;"}"&amp;IF(ISBLANK(A74),",","]},"),"{"&amp;CHAR(34)&amp;"value"&amp;CHAR(34)&amp;":"&amp;CHAR(34)&amp;A70&amp;CHAR(34)&amp;","&amp;CHAR(34)&amp;"icon"&amp;CHAR(34)&amp;":"&amp;CHAR(34)&amp;D70&amp;CHAR(34)&amp;","&amp;CHAR(34)&amp;"width"&amp;CHAR(34)&amp;":"&amp;CHAR(34)&amp;E70&amp;CHAR(34)&amp;","&amp;CHAR(34)&amp;"text"&amp;CHAR(34)&amp;":"&amp;CHAR(34)&amp;F70&amp;CHAR(34)&amp;","&amp;CHAR(34)&amp;"shortcut"&amp;CHAR(34)&amp;":"&amp;G70&amp;","&amp;CHAR(34)&amp;"items"&amp;CHAR(34)&amp;":[")</f>
        <v>{"value":"Cut","icon":"fas fa-cut","function":"alert()","text":"Copies the selected Uyamak models into the clipboard and deletes the original ones","shortcut":['Ctrl','X',]},</v>
      </c>
      <c r="J70" t="s">
        <v>253</v>
      </c>
      <c r="K70">
        <v>1</v>
      </c>
      <c r="M70" t="s">
        <v>256</v>
      </c>
      <c r="N70">
        <v>88</v>
      </c>
      <c r="O70" t="str">
        <f t="shared" si="0"/>
        <v>mainSystem.keyHandler.bindControlKey(88, function (evt){alert()});</v>
      </c>
    </row>
    <row r="71" spans="1:15" x14ac:dyDescent="0.3">
      <c r="B71" t="s">
        <v>125</v>
      </c>
      <c r="D71" t="s">
        <v>162</v>
      </c>
      <c r="E71" t="s">
        <v>272</v>
      </c>
      <c r="F71" t="s">
        <v>207</v>
      </c>
      <c r="G71" t="str">
        <f>"["&amp;IF(ISBLANK(K71),"","'"&amp;$K$52&amp;"',")&amp;IF(ISBLANK(L71),"","'"&amp;$L$52&amp;"',")&amp;IF(ISBLANK(M71),"","'"&amp;M71&amp;"',")&amp;"]"</f>
        <v>['Ctrl','C',]</v>
      </c>
      <c r="H71" t="str">
        <f t="shared" si="1"/>
        <v>{"value":"Copy","icon":"fas fa-copy","function":"alert()","text":"Copies the selected Uyamak models into the clipboard","shortcut":['Ctrl','C',]},</v>
      </c>
      <c r="J71" t="s">
        <v>253</v>
      </c>
      <c r="K71">
        <v>1</v>
      </c>
      <c r="M71" t="s">
        <v>244</v>
      </c>
      <c r="N71">
        <v>67</v>
      </c>
      <c r="O71" t="str">
        <f t="shared" si="0"/>
        <v>mainSystem.keyHandler.bindControlKey(67, function (evt){alert()});</v>
      </c>
    </row>
    <row r="72" spans="1:15" x14ac:dyDescent="0.3">
      <c r="B72" t="s">
        <v>126</v>
      </c>
      <c r="D72" t="s">
        <v>163</v>
      </c>
      <c r="E72" t="s">
        <v>272</v>
      </c>
      <c r="F72" t="s">
        <v>209</v>
      </c>
      <c r="G72" t="str">
        <f>"["&amp;IF(ISBLANK(K72),"","'"&amp;$K$52&amp;"',")&amp;IF(ISBLANK(L72),"","'"&amp;$L$52&amp;"',")&amp;IF(ISBLANK(M72),"","'"&amp;M72&amp;"',")&amp;"]"</f>
        <v>['Ctrl','V',]</v>
      </c>
      <c r="H72" t="str">
        <f t="shared" si="1"/>
        <v>{"value":"Paste","icon":"fas fa-paste","function":"alert()","text":"Pastes the clipboard Uyamak models to the present Uyamak system","shortcut":['Ctrl','V',]},</v>
      </c>
      <c r="J72" t="s">
        <v>253</v>
      </c>
      <c r="K72">
        <v>1</v>
      </c>
      <c r="M72" t="s">
        <v>257</v>
      </c>
      <c r="N72">
        <v>86</v>
      </c>
      <c r="O72" t="str">
        <f t="shared" si="0"/>
        <v>mainSystem.keyHandler.bindControlKey(86, function (evt){alert()});</v>
      </c>
    </row>
    <row r="73" spans="1:15" x14ac:dyDescent="0.3">
      <c r="B73" t="s">
        <v>164</v>
      </c>
      <c r="D73" t="s">
        <v>165</v>
      </c>
      <c r="E73" t="s">
        <v>272</v>
      </c>
      <c r="F73" t="s">
        <v>210</v>
      </c>
      <c r="G73" t="str">
        <f>"["&amp;IF(ISBLANK(K73),"","'"&amp;$K$52&amp;"',")&amp;IF(ISBLANK(L73),"","'"&amp;$L$52&amp;"',")&amp;IF(ISBLANK(M73),"","'"&amp;M73&amp;"',")&amp;"]"</f>
        <v>['Ctrl','Shift','C',]</v>
      </c>
      <c r="H73" t="str">
        <f t="shared" si="1"/>
        <v>{"value":"Clone","icon":"fas fa-clone","function":"alert()","text":"Clones the selected Uyamak models","shortcut":['Ctrl','Shift','C',]},</v>
      </c>
      <c r="J73" t="s">
        <v>253</v>
      </c>
      <c r="K73">
        <v>1</v>
      </c>
      <c r="L73">
        <v>1</v>
      </c>
      <c r="M73" t="s">
        <v>244</v>
      </c>
      <c r="N73">
        <v>67</v>
      </c>
      <c r="O73" t="str">
        <f t="shared" si="0"/>
        <v>mainSystem.keyHandler.bindControlShiftKey(67, function (evt){alert()});</v>
      </c>
    </row>
    <row r="74" spans="1:15" x14ac:dyDescent="0.3">
      <c r="B74" t="s">
        <v>33</v>
      </c>
      <c r="D74" t="s">
        <v>166</v>
      </c>
      <c r="E74" t="s">
        <v>316</v>
      </c>
      <c r="F74" t="s">
        <v>211</v>
      </c>
      <c r="G74" t="str">
        <f>"["&amp;IF(ISBLANK(K74),"","'"&amp;$K$52&amp;"',")&amp;IF(ISBLANK(L74),"","'"&amp;$L$52&amp;"',")&amp;IF(ISBLANK(M74),"","'"&amp;M74&amp;"',")&amp;"]"</f>
        <v>['Delete',]</v>
      </c>
      <c r="H74" t="str">
        <f>IF(ISBLANK(A74),"{"&amp;CHAR(34)&amp;"value"&amp;CHAR(34)&amp;":"&amp;CHAR(34)&amp;B74&amp;CHAR(34)&amp;","&amp;CHAR(34)&amp;"icon"&amp;CHAR(34)&amp;":"&amp;CHAR(34)&amp;D74&amp;CHAR(34)&amp;","&amp;CHAR(34)&amp;"function"&amp;CHAR(34)&amp;":"&amp;CHAR(34)&amp;E74&amp;CHAR(34)&amp;","&amp;CHAR(34)&amp;"text"&amp;CHAR(34)&amp;":"&amp;CHAR(34)&amp;F74&amp;CHAR(34)&amp;","&amp;CHAR(34)&amp;"shortcut"&amp;CHAR(34)&amp;":"&amp;G74&amp;"}"&amp;IF(ISBLANK(#REF!),",","]},"),"{"&amp;CHAR(34)&amp;"value"&amp;CHAR(34)&amp;":"&amp;CHAR(34)&amp;A74&amp;CHAR(34)&amp;","&amp;CHAR(34)&amp;"icon"&amp;CHAR(34)&amp;":"&amp;CHAR(34)&amp;D74&amp;CHAR(34)&amp;","&amp;CHAR(34)&amp;"width"&amp;CHAR(34)&amp;":"&amp;CHAR(34)&amp;E74&amp;CHAR(34)&amp;","&amp;CHAR(34)&amp;"text"&amp;CHAR(34)&amp;":"&amp;CHAR(34)&amp;F74&amp;CHAR(34)&amp;","&amp;CHAR(34)&amp;"shortcut"&amp;CHAR(34)&amp;":"&amp;G74&amp;","&amp;CHAR(34)&amp;"items"&amp;CHAR(34)&amp;":[")</f>
        <v>{"value":"Delete","icon":"fas fa-trash-alt","function":"if (mainSystem.graph.isEnabled()) mainSystem.graph.removeCells();","text":"Delete the selected Uyamak models and Sub-systems","shortcut":['Delete',]}]},</v>
      </c>
      <c r="J74" t="s">
        <v>253</v>
      </c>
      <c r="M74" t="s">
        <v>33</v>
      </c>
      <c r="N74">
        <v>46</v>
      </c>
      <c r="O74" t="str">
        <f t="shared" si="0"/>
        <v>mainSystem.keyHandler.bindKey(46, function (evt){if (mainSystem.graph.isEnabled()) mainSystem.graph.removeCells();});</v>
      </c>
    </row>
    <row r="75" spans="1:15" x14ac:dyDescent="0.3">
      <c r="B75" t="s">
        <v>143</v>
      </c>
      <c r="D75" t="s">
        <v>167</v>
      </c>
      <c r="E75" t="s">
        <v>327</v>
      </c>
      <c r="F75" t="s">
        <v>212</v>
      </c>
      <c r="G75" t="str">
        <f>"["&amp;IF(ISBLANK(K75),"","'"&amp;$K$52&amp;"',")&amp;IF(ISBLANK(L75),"","'"&amp;$L$52&amp;"',")&amp;IF(ISBLANK(M75),"","'"&amp;M75&amp;"',")&amp;"]"</f>
        <v>['Ctrl','Z',]</v>
      </c>
      <c r="H75" t="str">
        <f t="shared" si="1"/>
        <v>{"value":"Undo","icon":"fas fa-undo","function":"mainSystem.undoManager.undo();","text":"Undo the recent changes","shortcut":['Ctrl','Z',]},</v>
      </c>
      <c r="J75" t="s">
        <v>253</v>
      </c>
      <c r="K75">
        <v>1</v>
      </c>
      <c r="M75" t="s">
        <v>258</v>
      </c>
      <c r="N75">
        <v>90</v>
      </c>
      <c r="O75" t="str">
        <f t="shared" si="0"/>
        <v>mainSystem.keyHandler.bindControlKey(90, function (evt){mainSystem.undoManager.undo();});</v>
      </c>
    </row>
    <row r="76" spans="1:15" x14ac:dyDescent="0.3">
      <c r="B76" t="s">
        <v>144</v>
      </c>
      <c r="D76" t="s">
        <v>168</v>
      </c>
      <c r="E76" t="s">
        <v>328</v>
      </c>
      <c r="F76" t="s">
        <v>213</v>
      </c>
      <c r="G76" t="str">
        <f>"["&amp;IF(ISBLANK(K76),"","'"&amp;$K$52&amp;"',")&amp;IF(ISBLANK(L76),"","'"&amp;$L$52&amp;"',")&amp;IF(ISBLANK(M76),"","'"&amp;M76&amp;"',")&amp;"]"</f>
        <v>['Ctrl','Shift','Z',]</v>
      </c>
      <c r="H76" t="str">
        <f t="shared" si="1"/>
        <v>{"value":"Redo","icon":"fas fa-redo","function":"mainSystem.undoManager.redo();","text":"Redo the recent changes","shortcut":['Ctrl','Shift','Z',]}]},</v>
      </c>
      <c r="J76" t="s">
        <v>253</v>
      </c>
      <c r="K76">
        <v>1</v>
      </c>
      <c r="L76">
        <v>1</v>
      </c>
      <c r="M76" t="s">
        <v>258</v>
      </c>
      <c r="N76">
        <v>90</v>
      </c>
      <c r="O76" t="str">
        <f t="shared" si="0"/>
        <v>mainSystem.keyHandler.bindControlShiftKey(90, function (evt){mainSystem.undoManager.redo();});</v>
      </c>
    </row>
    <row r="77" spans="1:15" x14ac:dyDescent="0.3">
      <c r="A77" t="s">
        <v>127</v>
      </c>
      <c r="D77" t="s">
        <v>189</v>
      </c>
      <c r="E77">
        <v>390</v>
      </c>
      <c r="F77" t="s">
        <v>215</v>
      </c>
      <c r="G77" t="str">
        <f>"["&amp;IF(ISBLANK(K77),"","'"&amp;$K$52&amp;"',")&amp;IF(ISBLANK(L77),"","'"&amp;$L$52&amp;"',")&amp;IF(ISBLANK(M77),"","'"&amp;M77&amp;"',")&amp;"]"</f>
        <v>[]</v>
      </c>
      <c r="H77" t="str">
        <f t="shared" si="1"/>
        <v>{"value":"View","icon":"fas fa-desktop","width":"390","text":"Menu gives different options to visualize the Uyamak system","shortcut":[],"items":[</v>
      </c>
      <c r="J77" t="s">
        <v>253</v>
      </c>
      <c r="O77" t="str">
        <f t="shared" si="0"/>
        <v/>
      </c>
    </row>
    <row r="78" spans="1:15" x14ac:dyDescent="0.3">
      <c r="B78" t="s">
        <v>129</v>
      </c>
      <c r="D78" t="s">
        <v>169</v>
      </c>
      <c r="E78" t="s">
        <v>319</v>
      </c>
      <c r="F78" t="s">
        <v>216</v>
      </c>
      <c r="G78" t="str">
        <f>"["&amp;IF(ISBLANK(K78),"","'"&amp;$K$52&amp;"',")&amp;IF(ISBLANK(L78),"","'"&amp;$L$52&amp;"',")&amp;IF(ISBLANK(M78),"","'"&amp;M78&amp;"',")&amp;"]"</f>
        <v>['Ctrl','+',]</v>
      </c>
      <c r="H78" t="str">
        <f t="shared" si="1"/>
        <v>{"value":"Zoom in","icon":"fas fa-search-plus","function":"mainSystem.graph.zoomIn();","text":"Zooms in","shortcut":['Ctrl','+',]},</v>
      </c>
      <c r="J78" t="s">
        <v>253</v>
      </c>
      <c r="K78">
        <v>1</v>
      </c>
      <c r="M78" t="s">
        <v>259</v>
      </c>
      <c r="N78">
        <v>107</v>
      </c>
      <c r="O78" t="str">
        <f t="shared" si="0"/>
        <v>mainSystem.keyHandler.bindControlKey(107, function (evt){mainSystem.graph.zoomIn();});</v>
      </c>
    </row>
    <row r="79" spans="1:15" x14ac:dyDescent="0.3">
      <c r="B79" t="s">
        <v>128</v>
      </c>
      <c r="D79" t="s">
        <v>170</v>
      </c>
      <c r="E79" t="s">
        <v>320</v>
      </c>
      <c r="F79" t="s">
        <v>217</v>
      </c>
      <c r="G79" t="str">
        <f>"["&amp;IF(ISBLANK(K79),"","'"&amp;$K$52&amp;"',")&amp;IF(ISBLANK(L79),"","'"&amp;$L$52&amp;"',")&amp;IF(ISBLANK(M79),"","'"&amp;M79&amp;"',")&amp;"]"</f>
        <v>['Ctrl','-',]</v>
      </c>
      <c r="H79" t="str">
        <f t="shared" si="1"/>
        <v>{"value":"Zoom out","icon":"fas fa-search-minus","function":"mainSystem.graph.zoomOut();","text":"Zooms out","shortcut":['Ctrl','-',]},</v>
      </c>
      <c r="J79" t="s">
        <v>253</v>
      </c>
      <c r="K79">
        <v>1</v>
      </c>
      <c r="M79" t="s">
        <v>260</v>
      </c>
      <c r="N79">
        <v>109</v>
      </c>
      <c r="O79" t="str">
        <f t="shared" si="0"/>
        <v>mainSystem.keyHandler.bindControlKey(109, function (evt){mainSystem.graph.zoomOut();});</v>
      </c>
    </row>
    <row r="80" spans="1:15" x14ac:dyDescent="0.3">
      <c r="B80" t="s">
        <v>131</v>
      </c>
      <c r="D80" t="s">
        <v>172</v>
      </c>
      <c r="E80" t="s">
        <v>321</v>
      </c>
      <c r="F80" t="s">
        <v>218</v>
      </c>
      <c r="G80" t="str">
        <f>"["&amp;IF(ISBLANK(K80),"","'"&amp;$K$52&amp;"',")&amp;IF(ISBLANK(L80),"","'"&amp;$L$52&amp;"',")&amp;IF(ISBLANK(M80),"","'"&amp;M80&amp;"',")&amp;"]"</f>
        <v>['Ctrl','0',]</v>
      </c>
      <c r="H80" t="str">
        <f t="shared" si="1"/>
        <v>{"value":"Original size","icon":"fas fa-compress","function":"mainSystem.graph.zoomActual();","text":"Shows the original size. Some items may be out of view. You can see them by scrolling","shortcut":['Ctrl','0',]},</v>
      </c>
      <c r="J80" t="s">
        <v>253</v>
      </c>
      <c r="K80">
        <v>1</v>
      </c>
      <c r="M80">
        <v>0</v>
      </c>
      <c r="N80">
        <v>96</v>
      </c>
      <c r="O80" t="str">
        <f t="shared" si="0"/>
        <v>mainSystem.keyHandler.bindControlKey(96, function (evt){mainSystem.graph.zoomActual();});</v>
      </c>
    </row>
    <row r="81" spans="1:15" x14ac:dyDescent="0.3">
      <c r="B81" t="s">
        <v>130</v>
      </c>
      <c r="D81" t="s">
        <v>171</v>
      </c>
      <c r="E81" t="s">
        <v>322</v>
      </c>
      <c r="F81" t="s">
        <v>219</v>
      </c>
      <c r="G81" t="str">
        <f>"["&amp;IF(ISBLANK(K81),"","'"&amp;$K$52&amp;"',")&amp;IF(ISBLANK(L81),"","'"&amp;$L$52&amp;"',")&amp;IF(ISBLANK(M81),"","'"&amp;M81&amp;"',")&amp;"]"</f>
        <v>['Ctrl','Shift','0',]</v>
      </c>
      <c r="H81" t="str">
        <f>IF(ISBLANK(A81),"{"&amp;CHAR(34)&amp;"value"&amp;CHAR(34)&amp;":"&amp;CHAR(34)&amp;B81&amp;CHAR(34)&amp;","&amp;CHAR(34)&amp;"icon"&amp;CHAR(34)&amp;":"&amp;CHAR(34)&amp;D81&amp;CHAR(34)&amp;","&amp;CHAR(34)&amp;"function"&amp;CHAR(34)&amp;":"&amp;CHAR(34)&amp;E81&amp;CHAR(34)&amp;","&amp;CHAR(34)&amp;"text"&amp;CHAR(34)&amp;":"&amp;CHAR(34)&amp;F81&amp;CHAR(34)&amp;","&amp;CHAR(34)&amp;"shortcut"&amp;CHAR(34)&amp;":"&amp;G81&amp;"}"&amp;IF(ISBLANK(#REF!),",","]},"),"{"&amp;CHAR(34)&amp;"value"&amp;CHAR(34)&amp;":"&amp;CHAR(34)&amp;A81&amp;CHAR(34)&amp;","&amp;CHAR(34)&amp;"icon"&amp;CHAR(34)&amp;":"&amp;CHAR(34)&amp;D81&amp;CHAR(34)&amp;","&amp;CHAR(34)&amp;"width"&amp;CHAR(34)&amp;":"&amp;CHAR(34)&amp;E81&amp;CHAR(34)&amp;","&amp;CHAR(34)&amp;"text"&amp;CHAR(34)&amp;":"&amp;CHAR(34)&amp;F81&amp;CHAR(34)&amp;","&amp;CHAR(34)&amp;"shortcut"&amp;CHAR(34)&amp;":"&amp;G81&amp;","&amp;CHAR(34)&amp;"items"&amp;CHAR(34)&amp;":[")</f>
        <v>{"value":"Fit all","icon":"fas fa-expand","function":"mainSystem.graph.fit();","text":"Shows the complete Uyamak system","shortcut":['Ctrl','Shift','0',]}]},</v>
      </c>
      <c r="J81" t="s">
        <v>253</v>
      </c>
      <c r="K81">
        <v>1</v>
      </c>
      <c r="L81">
        <v>1</v>
      </c>
      <c r="M81">
        <v>0</v>
      </c>
      <c r="N81">
        <v>96</v>
      </c>
      <c r="O81" t="str">
        <f t="shared" si="0"/>
        <v>mainSystem.keyHandler.bindControlShiftKey(96, function (evt){mainSystem.graph.fit();});</v>
      </c>
    </row>
    <row r="82" spans="1:15" x14ac:dyDescent="0.3">
      <c r="B82" t="s">
        <v>145</v>
      </c>
      <c r="D82" t="s">
        <v>173</v>
      </c>
      <c r="E82" t="s">
        <v>273</v>
      </c>
      <c r="F82" t="s">
        <v>220</v>
      </c>
      <c r="G82" t="str">
        <f>"["&amp;IF(ISBLANK(K82),"","'"&amp;$K$52&amp;"',")&amp;IF(ISBLANK(L82),"","'"&amp;$L$52&amp;"',")&amp;IF(ISBLANK(M82),"","'"&amp;M82&amp;"',")&amp;"]"</f>
        <v>['Ctrl','M',]</v>
      </c>
      <c r="H82" t="str">
        <f t="shared" si="1"/>
        <v>{"value":"Minimize  subsystem(s)","icon":"fas fa-window-minimize","function":"foldItems();","text":"Minimizes the selected subsystem. If nothing is selected, all the sub-systems will be minimized","shortcut":['Ctrl','M',]},</v>
      </c>
      <c r="J82" t="s">
        <v>253</v>
      </c>
      <c r="K82">
        <v>1</v>
      </c>
      <c r="M82" t="s">
        <v>247</v>
      </c>
      <c r="N82">
        <v>77</v>
      </c>
      <c r="O82" t="str">
        <f t="shared" si="0"/>
        <v>mainSystem.keyHandler.bindControlKey(77, function (evt){foldItems();});</v>
      </c>
    </row>
    <row r="83" spans="1:15" x14ac:dyDescent="0.3">
      <c r="B83" t="s">
        <v>146</v>
      </c>
      <c r="D83" t="s">
        <v>174</v>
      </c>
      <c r="E83" t="s">
        <v>274</v>
      </c>
      <c r="F83" t="s">
        <v>221</v>
      </c>
      <c r="G83" t="str">
        <f>"["&amp;IF(ISBLANK(K83),"","'"&amp;$K$52&amp;"',")&amp;IF(ISBLANK(L83),"","'"&amp;$L$52&amp;"',")&amp;IF(ISBLANK(M83),"","'"&amp;M83&amp;"',")&amp;"]"</f>
        <v>['Ctrl','Shift','M',]</v>
      </c>
      <c r="H83" t="str">
        <f>IF(ISBLANK(A83),"{"&amp;CHAR(34)&amp;"value"&amp;CHAR(34)&amp;":"&amp;CHAR(34)&amp;B83&amp;CHAR(34)&amp;","&amp;CHAR(34)&amp;"icon"&amp;CHAR(34)&amp;":"&amp;CHAR(34)&amp;D83&amp;CHAR(34)&amp;","&amp;CHAR(34)&amp;"function"&amp;CHAR(34)&amp;":"&amp;CHAR(34)&amp;E83&amp;CHAR(34)&amp;","&amp;CHAR(34)&amp;"text"&amp;CHAR(34)&amp;":"&amp;CHAR(34)&amp;F83&amp;CHAR(34)&amp;","&amp;CHAR(34)&amp;"shortcut"&amp;CHAR(34)&amp;":"&amp;G83&amp;"}"&amp;IF(ISBLANK(#REF!),",","]},"),"{"&amp;CHAR(34)&amp;"value"&amp;CHAR(34)&amp;":"&amp;CHAR(34)&amp;A83&amp;CHAR(34)&amp;","&amp;CHAR(34)&amp;"icon"&amp;CHAR(34)&amp;":"&amp;CHAR(34)&amp;D83&amp;CHAR(34)&amp;","&amp;CHAR(34)&amp;"width"&amp;CHAR(34)&amp;":"&amp;CHAR(34)&amp;E83&amp;CHAR(34)&amp;","&amp;CHAR(34)&amp;"text"&amp;CHAR(34)&amp;":"&amp;CHAR(34)&amp;F83&amp;CHAR(34)&amp;","&amp;CHAR(34)&amp;"shortcut"&amp;CHAR(34)&amp;":"&amp;G83&amp;","&amp;CHAR(34)&amp;"items"&amp;CHAR(34)&amp;":[")</f>
        <v>{"value":"Maximize  subsystem(s)","icon":"fas fa-window-maximize","function":"foldItems(false);","text":"Maximizes the selected subsystem. If nothing is selected, all the sub-systems will be maximized","shortcut":['Ctrl','Shift','M',]}]},</v>
      </c>
      <c r="J83" t="s">
        <v>253</v>
      </c>
      <c r="K83">
        <v>1</v>
      </c>
      <c r="L83">
        <v>1</v>
      </c>
      <c r="M83" t="s">
        <v>247</v>
      </c>
      <c r="N83">
        <v>77</v>
      </c>
      <c r="O83" t="str">
        <f t="shared" si="0"/>
        <v>mainSystem.keyHandler.bindControlShiftKey(77, function (evt){foldItems(false);});</v>
      </c>
    </row>
    <row r="84" spans="1:15" x14ac:dyDescent="0.3">
      <c r="B84" t="s">
        <v>279</v>
      </c>
      <c r="D84" t="s">
        <v>280</v>
      </c>
      <c r="E84" t="s">
        <v>282</v>
      </c>
      <c r="F84" t="s">
        <v>281</v>
      </c>
      <c r="G84" t="str">
        <f>"["&amp;IF(ISBLANK(K84),"","'"&amp;$K$52&amp;"',")&amp;IF(ISBLANK(L84),"","'"&amp;$L$52&amp;"',")&amp;IF(ISBLANK(M84),"","'"&amp;M84&amp;"',")&amp;"]"</f>
        <v>['Ctrl','R',]</v>
      </c>
      <c r="H84" t="str">
        <f>IF(ISBLANK(A84),"{"&amp;CHAR(34)&amp;"value"&amp;CHAR(34)&amp;":"&amp;CHAR(34)&amp;B84&amp;CHAR(34)&amp;","&amp;CHAR(34)&amp;"icon"&amp;CHAR(34)&amp;":"&amp;CHAR(34)&amp;D84&amp;CHAR(34)&amp;","&amp;CHAR(34)&amp;"function"&amp;CHAR(34)&amp;":"&amp;CHAR(34)&amp;E84&amp;CHAR(34)&amp;","&amp;CHAR(34)&amp;"text"&amp;CHAR(34)&amp;":"&amp;CHAR(34)&amp;F84&amp;CHAR(34)&amp;","&amp;CHAR(34)&amp;"shortcut"&amp;CHAR(34)&amp;":"&amp;G84&amp;"}"&amp;IF(ISBLANK(A86),",","]},"),"{"&amp;CHAR(34)&amp;"value"&amp;CHAR(34)&amp;":"&amp;CHAR(34)&amp;A84&amp;CHAR(34)&amp;","&amp;CHAR(34)&amp;"icon"&amp;CHAR(34)&amp;":"&amp;CHAR(34)&amp;D84&amp;CHAR(34)&amp;","&amp;CHAR(34)&amp;"width"&amp;CHAR(34)&amp;":"&amp;CHAR(34)&amp;E84&amp;CHAR(34)&amp;","&amp;CHAR(34)&amp;"text"&amp;CHAR(34)&amp;":"&amp;CHAR(34)&amp;F84&amp;CHAR(34)&amp;","&amp;CHAR(34)&amp;"shortcut"&amp;CHAR(34)&amp;":"&amp;G84&amp;","&amp;CHAR(34)&amp;"items"&amp;CHAR(34)&amp;":[")</f>
        <v>{"value":"Execution order","icon":"fas fa-sort-numeric-up-alt","function":"displayExecutionOrder()","text":"Shows simulation order and errors","shortcut":['Ctrl','R',]},</v>
      </c>
      <c r="J84" t="s">
        <v>253</v>
      </c>
      <c r="K84">
        <v>1</v>
      </c>
      <c r="M84" t="s">
        <v>250</v>
      </c>
      <c r="N84">
        <v>82</v>
      </c>
      <c r="O84" t="str">
        <f t="shared" si="0"/>
        <v>mainSystem.keyHandler.bindControlKey(82, function (evt){displayExecutionOrder()});</v>
      </c>
    </row>
    <row r="85" spans="1:15" x14ac:dyDescent="0.3">
      <c r="B85" t="s">
        <v>222</v>
      </c>
      <c r="D85" t="s">
        <v>177</v>
      </c>
      <c r="E85" t="s">
        <v>272</v>
      </c>
      <c r="F85" t="s">
        <v>223</v>
      </c>
      <c r="G85" t="str">
        <f>"["&amp;IF(ISBLANK(K85),"","'"&amp;$K$52&amp;"',")&amp;IF(ISBLANK(L85),"","'"&amp;$L$52&amp;"',")&amp;IF(ISBLANK(M85),"","'"&amp;M85&amp;"',")&amp;"]"</f>
        <v>['Ctrl','F',]</v>
      </c>
      <c r="H85" t="str">
        <f t="shared" si="1"/>
        <v>{"value":"System outline","icon":"fas fa-image","function":"alert()","text":"Shows outline of the Uyamak system in a small window on the top right corner","shortcut":['Ctrl','F',]},</v>
      </c>
      <c r="J85" t="s">
        <v>253</v>
      </c>
      <c r="K85">
        <v>1</v>
      </c>
      <c r="M85" t="s">
        <v>261</v>
      </c>
      <c r="N85">
        <v>70</v>
      </c>
      <c r="O85" t="str">
        <f t="shared" si="0"/>
        <v>mainSystem.keyHandler.bindControlKey(70, function (evt){alert()});</v>
      </c>
    </row>
    <row r="86" spans="1:15" x14ac:dyDescent="0.3">
      <c r="B86" t="s">
        <v>141</v>
      </c>
      <c r="D86" t="s">
        <v>176</v>
      </c>
      <c r="E86" t="s">
        <v>272</v>
      </c>
      <c r="F86" t="s">
        <v>224</v>
      </c>
      <c r="G86" t="str">
        <f>"["&amp;IF(ISBLANK(K86),"","'"&amp;$K$52&amp;"',")&amp;IF(ISBLANK(L86),"","'"&amp;$L$52&amp;"',")&amp;IF(ISBLANK(M86),"","'"&amp;M86&amp;"',")&amp;"]"</f>
        <v>['Ctrl','G',]</v>
      </c>
      <c r="H86" t="str">
        <f t="shared" si="1"/>
        <v>{"value":"Show/Hide Grid lines","icon":"fas fa-border-all","function":"alert()","text":"Shows or hide the grid lines","shortcut":['Ctrl','G',]},</v>
      </c>
      <c r="J86" t="s">
        <v>253</v>
      </c>
      <c r="K86">
        <v>1</v>
      </c>
      <c r="M86" t="s">
        <v>252</v>
      </c>
      <c r="N86">
        <v>71</v>
      </c>
      <c r="O86" t="str">
        <f t="shared" si="0"/>
        <v>mainSystem.keyHandler.bindControlKey(71, function (evt){alert()});</v>
      </c>
    </row>
    <row r="87" spans="1:15" x14ac:dyDescent="0.3">
      <c r="B87" t="s">
        <v>175</v>
      </c>
      <c r="D87" t="s">
        <v>178</v>
      </c>
      <c r="E87" t="s">
        <v>272</v>
      </c>
      <c r="F87" t="s">
        <v>225</v>
      </c>
      <c r="G87" t="str">
        <f>"["&amp;IF(ISBLANK(K87),"","'"&amp;$K$52&amp;"',")&amp;IF(ISBLANK(L87),"","'"&amp;$L$52&amp;"',")&amp;IF(ISBLANK(M87),"","'"&amp;M87&amp;"',")&amp;"]"</f>
        <v>['Ctrl','T',]</v>
      </c>
      <c r="H87" t="str">
        <f t="shared" si="1"/>
        <v>{"value":"Toggle snap to grid","icon":"fas fa-magnet","function":"alert()","text":"When snap to grid is activated, the blocks are moved at a steps instead of smoothly","shortcut":['Ctrl','T',]},</v>
      </c>
      <c r="J87" t="s">
        <v>253</v>
      </c>
      <c r="K87">
        <v>1</v>
      </c>
      <c r="M87" t="s">
        <v>262</v>
      </c>
      <c r="N87">
        <v>84</v>
      </c>
      <c r="O87" t="str">
        <f t="shared" si="0"/>
        <v>mainSystem.keyHandler.bindControlKey(84, function (evt){alert()});</v>
      </c>
    </row>
    <row r="88" spans="1:15" x14ac:dyDescent="0.3">
      <c r="B88" t="s">
        <v>142</v>
      </c>
      <c r="D88" t="s">
        <v>179</v>
      </c>
      <c r="E88" t="s">
        <v>272</v>
      </c>
      <c r="F88" t="s">
        <v>226</v>
      </c>
      <c r="G88" t="str">
        <f>"["&amp;IF(ISBLANK(K88),"","'"&amp;$K$52&amp;"',")&amp;IF(ISBLANK(L88),"","'"&amp;$L$52&amp;"',")&amp;IF(ISBLANK(M88),"","'"&amp;M88&amp;"',")&amp;"]"</f>
        <v>['Ctrl','Y',]</v>
      </c>
      <c r="H88" t="str">
        <f t="shared" si="1"/>
        <v>{"value":"Keyboard shortcuts","icon":"far fa-keyboard","function":"alert()","text":"Displays all the keyboard shortcuts","shortcut":['Ctrl','Y',]}]},</v>
      </c>
      <c r="J88" t="s">
        <v>253</v>
      </c>
      <c r="K88">
        <v>1</v>
      </c>
      <c r="M88" t="s">
        <v>263</v>
      </c>
      <c r="N88">
        <v>89</v>
      </c>
      <c r="O88" t="str">
        <f t="shared" si="0"/>
        <v>mainSystem.keyHandler.bindControlKey(89, function (evt){alert()});</v>
      </c>
    </row>
    <row r="89" spans="1:15" x14ac:dyDescent="0.3">
      <c r="A89" t="s">
        <v>122</v>
      </c>
      <c r="D89" t="s">
        <v>180</v>
      </c>
      <c r="E89">
        <v>315</v>
      </c>
      <c r="F89" t="s">
        <v>227</v>
      </c>
      <c r="G89" t="str">
        <f>"["&amp;IF(ISBLANK(K89),"","'"&amp;$K$52&amp;"',")&amp;IF(ISBLANK(L89),"","'"&amp;$L$52&amp;"',")&amp;IF(ISBLANK(M89),"","'"&amp;M89&amp;"',")&amp;"]"</f>
        <v>[]</v>
      </c>
      <c r="H89" t="str">
        <f t="shared" si="1"/>
        <v>{"value":"Account","icon":"fas fa-user-alt","width":"315","text":"Menu gives options to manage the user account","shortcut":[],"items":[</v>
      </c>
      <c r="J89" t="s">
        <v>253</v>
      </c>
      <c r="O89" t="str">
        <f t="shared" si="0"/>
        <v/>
      </c>
    </row>
    <row r="90" spans="1:15" x14ac:dyDescent="0.3">
      <c r="B90" t="s">
        <v>150</v>
      </c>
      <c r="D90" t="s">
        <v>190</v>
      </c>
      <c r="E90" t="s">
        <v>272</v>
      </c>
      <c r="F90" t="s">
        <v>228</v>
      </c>
      <c r="G90" t="str">
        <f>"["&amp;IF(ISBLANK(K90),"","'"&amp;$K$52&amp;"',")&amp;IF(ISBLANK(L90),"","'"&amp;$L$52&amp;"',")&amp;IF(ISBLANK(M90),"","'"&amp;M90&amp;"',")&amp;"]"</f>
        <v>[]</v>
      </c>
      <c r="H90" t="str">
        <f t="shared" si="1"/>
        <v>{"value":"Profile","icon":"fas fa-user-cog","function":"alert()","text":"Opens another page where you can manage your Uyamak profile","shortcut":[]},</v>
      </c>
      <c r="J90" t="s">
        <v>253</v>
      </c>
      <c r="O90" t="str">
        <f t="shared" si="0"/>
        <v/>
      </c>
    </row>
    <row r="91" spans="1:15" x14ac:dyDescent="0.3">
      <c r="B91" t="s">
        <v>121</v>
      </c>
      <c r="D91" t="s">
        <v>181</v>
      </c>
      <c r="E91" t="s">
        <v>272</v>
      </c>
      <c r="F91" t="s">
        <v>229</v>
      </c>
      <c r="G91" t="str">
        <f>"["&amp;IF(ISBLANK(K91),"","'"&amp;$K$52&amp;"',")&amp;IF(ISBLANK(L91),"","'"&amp;$L$52&amp;"',")&amp;IF(ISBLANK(M91),"","'"&amp;M91&amp;"',")&amp;"]"</f>
        <v>['Ctrl','B',]</v>
      </c>
      <c r="H91" t="str">
        <f t="shared" si="1"/>
        <v>{"value":"Extend licence period","icon":"fas fa-ticket-alt","function":"alert()","text":"Lets you extend the license period","shortcut":['Ctrl','B',]},</v>
      </c>
      <c r="J91" t="s">
        <v>253</v>
      </c>
      <c r="K91">
        <v>1</v>
      </c>
      <c r="M91" t="s">
        <v>265</v>
      </c>
      <c r="N91">
        <v>66</v>
      </c>
      <c r="O91" t="str">
        <f t="shared" si="0"/>
        <v>mainSystem.keyHandler.bindControlKey(66, function (evt){alert()});</v>
      </c>
    </row>
    <row r="92" spans="1:15" x14ac:dyDescent="0.3">
      <c r="B92" t="s">
        <v>119</v>
      </c>
      <c r="D92" t="s">
        <v>182</v>
      </c>
      <c r="E92" t="s">
        <v>272</v>
      </c>
      <c r="F92" t="s">
        <v>230</v>
      </c>
      <c r="G92" t="str">
        <f>"["&amp;IF(ISBLANK(K92),"","'"&amp;$K$52&amp;"',")&amp;IF(ISBLANK(L92),"","'"&amp;$L$52&amp;"',")&amp;IF(ISBLANK(M92),"","'"&amp;M92&amp;"',")&amp;"]"</f>
        <v>['Ctrl','W',]</v>
      </c>
      <c r="H92" t="str">
        <f t="shared" si="1"/>
        <v>{"value":"Sign out","icon":"fas fa-door-open","function":"alert()","text":"Signing out","shortcut":['Ctrl','W',]}]},</v>
      </c>
      <c r="J92" t="s">
        <v>253</v>
      </c>
      <c r="K92">
        <v>1</v>
      </c>
      <c r="M92" t="s">
        <v>266</v>
      </c>
      <c r="N92">
        <v>87</v>
      </c>
      <c r="O92" t="str">
        <f t="shared" si="0"/>
        <v>mainSystem.keyHandler.bindControlKey(87, function (evt){alert()});</v>
      </c>
    </row>
    <row r="93" spans="1:15" x14ac:dyDescent="0.3">
      <c r="A93" t="s">
        <v>147</v>
      </c>
      <c r="D93" t="s">
        <v>191</v>
      </c>
      <c r="E93">
        <v>275</v>
      </c>
      <c r="F93" t="s">
        <v>231</v>
      </c>
      <c r="G93" t="str">
        <f>"["&amp;IF(ISBLANK(K93),"","'"&amp;$K$52&amp;"',")&amp;IF(ISBLANK(L93),"","'"&amp;$L$52&amp;"',")&amp;IF(ISBLANK(M93),"","'"&amp;M93&amp;"',")&amp;"]"</f>
        <v>[]</v>
      </c>
      <c r="H93" t="str">
        <f t="shared" si="1"/>
        <v>{"value":"Help","icon":"far fa-life-ring","width":"275","text":"Menu gives access to documentation and help","shortcut":[],"items":[</v>
      </c>
      <c r="J93" t="s">
        <v>253</v>
      </c>
      <c r="O93" t="str">
        <f t="shared" si="0"/>
        <v/>
      </c>
    </row>
    <row r="94" spans="1:15" x14ac:dyDescent="0.3">
      <c r="B94" t="s">
        <v>148</v>
      </c>
      <c r="D94" t="s">
        <v>183</v>
      </c>
      <c r="E94" t="s">
        <v>272</v>
      </c>
      <c r="F94" t="s">
        <v>232</v>
      </c>
      <c r="G94" t="str">
        <f>"["&amp;IF(ISBLANK(K94),"","'"&amp;$K$52&amp;"',")&amp;IF(ISBLANK(L94),"","'"&amp;$L$52&amp;"',")&amp;IF(ISBLANK(M94),"","'"&amp;M94&amp;"',")&amp;"]"</f>
        <v>['Ctrl','D',]</v>
      </c>
      <c r="H94" t="str">
        <f t="shared" si="1"/>
        <v>{"value":"Documentation","icon":"fas fa-book","function":"alert()","text":"Takes you to the documentation page","shortcut":['Ctrl','D',]},</v>
      </c>
      <c r="J94" t="s">
        <v>253</v>
      </c>
      <c r="K94">
        <v>1</v>
      </c>
      <c r="M94" t="s">
        <v>245</v>
      </c>
      <c r="N94">
        <v>68</v>
      </c>
      <c r="O94" t="str">
        <f t="shared" si="0"/>
        <v>mainSystem.keyHandler.bindControlKey(68, function (evt){alert()});</v>
      </c>
    </row>
    <row r="95" spans="1:15" x14ac:dyDescent="0.3">
      <c r="B95" t="s">
        <v>184</v>
      </c>
      <c r="D95" t="s">
        <v>186</v>
      </c>
      <c r="E95" t="s">
        <v>272</v>
      </c>
      <c r="F95" t="s">
        <v>233</v>
      </c>
      <c r="G95" t="str">
        <f>"["&amp;IF(ISBLANK(K95),"","'"&amp;$K$52&amp;"',")&amp;IF(ISBLANK(L95),"","'"&amp;$L$52&amp;"',")&amp;IF(ISBLANK(M95),"","'"&amp;M95&amp;"',")&amp;"]"</f>
        <v>['Ctrl','H',]</v>
      </c>
      <c r="H95" t="str">
        <f>IF(ISBLANK(A95),"{"&amp;CHAR(34)&amp;"value"&amp;CHAR(34)&amp;":"&amp;CHAR(34)&amp;B95&amp;CHAR(34)&amp;","&amp;CHAR(34)&amp;"icon"&amp;CHAR(34)&amp;":"&amp;CHAR(34)&amp;D95&amp;CHAR(34)&amp;","&amp;CHAR(34)&amp;"function"&amp;CHAR(34)&amp;":"&amp;CHAR(34)&amp;E95&amp;CHAR(34)&amp;","&amp;CHAR(34)&amp;"text"&amp;CHAR(34)&amp;":"&amp;CHAR(34)&amp;F95&amp;CHAR(34)&amp;","&amp;CHAR(34)&amp;"shortcut"&amp;CHAR(34)&amp;":"&amp;G95&amp;"}"&amp;IF(ISBLANK(#REF!),",","]},"),"{"&amp;CHAR(34)&amp;"value"&amp;CHAR(34)&amp;":"&amp;CHAR(34)&amp;A95&amp;CHAR(34)&amp;","&amp;CHAR(34)&amp;"icon"&amp;CHAR(34)&amp;":"&amp;CHAR(34)&amp;D95&amp;CHAR(34)&amp;","&amp;CHAR(34)&amp;"width"&amp;CHAR(34)&amp;":"&amp;CHAR(34)&amp;E95&amp;CHAR(34)&amp;","&amp;CHAR(34)&amp;"text"&amp;CHAR(34)&amp;":"&amp;CHAR(34)&amp;F95&amp;CHAR(34)&amp;","&amp;CHAR(34)&amp;"shortcut"&amp;CHAR(34)&amp;":"&amp;G95&amp;","&amp;CHAR(34)&amp;"items"&amp;CHAR(34)&amp;":[")</f>
        <v>{"value":"Context help","icon":"far fa-question-circle","function":"alert()","text":"Shows the documentation for the selected Uyamak model","shortcut":['Ctrl','H',]}]},</v>
      </c>
      <c r="J95" t="s">
        <v>253</v>
      </c>
      <c r="K95">
        <v>1</v>
      </c>
      <c r="M95" t="s">
        <v>267</v>
      </c>
      <c r="N95">
        <v>72</v>
      </c>
      <c r="O95" t="str">
        <f t="shared" si="0"/>
        <v>mainSystem.keyHandler.bindControlKey(72, function (evt){alert()});</v>
      </c>
    </row>
    <row r="96" spans="1:15" x14ac:dyDescent="0.3">
      <c r="B96" t="s">
        <v>149</v>
      </c>
      <c r="D96" t="s">
        <v>185</v>
      </c>
      <c r="E96" t="s">
        <v>272</v>
      </c>
      <c r="F96" t="s">
        <v>233</v>
      </c>
      <c r="G96" t="str">
        <f>"["&amp;IF(ISBLANK(K96),"","'"&amp;$K$52&amp;"',")&amp;IF(ISBLANK(L96),"","'"&amp;$L$52&amp;"',")&amp;IF(ISBLANK(M96),"","'"&amp;M96&amp;"',")&amp;"]"</f>
        <v>[]</v>
      </c>
      <c r="H96" t="str">
        <f t="shared" si="1"/>
        <v>{"value":"About","icon":"fas fa-info","function":"alert()","text":"Shows the documentation for the selected Uyamak model","shortcut":[]}]},</v>
      </c>
      <c r="J96" t="s">
        <v>253</v>
      </c>
      <c r="O96" t="str">
        <f t="shared" si="0"/>
        <v/>
      </c>
    </row>
    <row r="97" spans="1:15" x14ac:dyDescent="0.3">
      <c r="A97" t="s">
        <v>135</v>
      </c>
      <c r="J97" t="s">
        <v>253</v>
      </c>
      <c r="O97" t="str">
        <f t="shared" si="0"/>
        <v/>
      </c>
    </row>
    <row r="98" spans="1:15" x14ac:dyDescent="0.3">
      <c r="E98" t="s">
        <v>323</v>
      </c>
      <c r="J98" t="s">
        <v>253</v>
      </c>
      <c r="M98" t="s">
        <v>275</v>
      </c>
      <c r="N98">
        <v>38</v>
      </c>
      <c r="O98" t="str">
        <f t="shared" si="0"/>
        <v>mainSystem.keyHandler.bindKey(38, function (evt){movemainSystem.graph("up");});</v>
      </c>
    </row>
    <row r="99" spans="1:15" x14ac:dyDescent="0.3">
      <c r="E99" t="s">
        <v>324</v>
      </c>
      <c r="J99" t="s">
        <v>253</v>
      </c>
      <c r="M99" t="s">
        <v>276</v>
      </c>
      <c r="N99">
        <v>40</v>
      </c>
      <c r="O99" t="str">
        <f t="shared" si="0"/>
        <v>mainSystem.keyHandler.bindKey(40, function (evt){movemainSystem.graph("down");});</v>
      </c>
    </row>
    <row r="100" spans="1:15" x14ac:dyDescent="0.3">
      <c r="E100" t="s">
        <v>325</v>
      </c>
      <c r="J100" t="s">
        <v>253</v>
      </c>
      <c r="M100" t="s">
        <v>277</v>
      </c>
      <c r="N100">
        <v>39</v>
      </c>
      <c r="O100" t="str">
        <f t="shared" si="0"/>
        <v>mainSystem.keyHandler.bindKey(39, function (evt){movemainSystem.graph("right");});</v>
      </c>
    </row>
    <row r="101" spans="1:15" x14ac:dyDescent="0.3">
      <c r="E101" t="s">
        <v>326</v>
      </c>
      <c r="J101" t="s">
        <v>253</v>
      </c>
      <c r="M101" t="s">
        <v>278</v>
      </c>
      <c r="N101">
        <v>37</v>
      </c>
      <c r="O101" t="str">
        <f t="shared" si="0"/>
        <v>mainSystem.keyHandler.bindKey(37, function (evt){movemainSystem.graph("left");});</v>
      </c>
    </row>
    <row r="102" spans="1:15" x14ac:dyDescent="0.3">
      <c r="E102" t="s">
        <v>321</v>
      </c>
      <c r="K102">
        <v>1</v>
      </c>
      <c r="M102">
        <v>0</v>
      </c>
      <c r="N102">
        <v>48</v>
      </c>
      <c r="O102" t="str">
        <f t="shared" si="0"/>
        <v>mainSystem.keyHandler.bindControlKey(48, function (evt){mainSystem.graph.zoomActual();});</v>
      </c>
    </row>
    <row r="103" spans="1:15" x14ac:dyDescent="0.3">
      <c r="E103" t="s">
        <v>322</v>
      </c>
      <c r="K103">
        <v>1</v>
      </c>
      <c r="L103">
        <v>1</v>
      </c>
      <c r="M103">
        <v>0</v>
      </c>
      <c r="N103">
        <v>48</v>
      </c>
      <c r="O103" t="str">
        <f t="shared" si="0"/>
        <v>mainSystem.keyHandler.bindControlShiftKey(48, function (evt){mainSystem.graph.fit();});</v>
      </c>
    </row>
    <row r="104" spans="1:15" x14ac:dyDescent="0.3">
      <c r="O104" t="str">
        <f t="shared" si="0"/>
        <v/>
      </c>
    </row>
    <row r="105" spans="1:15" x14ac:dyDescent="0.3">
      <c r="O105" t="str">
        <f t="shared" si="0"/>
        <v/>
      </c>
    </row>
  </sheetData>
  <mergeCells count="3">
    <mergeCell ref="K1:L1"/>
    <mergeCell ref="M1:N1"/>
    <mergeCell ref="E1:I1"/>
  </mergeCells>
  <conditionalFormatting sqref="G52:G1048576">
    <cfRule type="duplicateValues" dxfId="0" priority="1"/>
  </conditionalFormatting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2" r:id="rId4" name="Button 2">
              <controlPr defaultSize="0" print="0" autoFill="0" autoPict="0" macro="[0]!Button2_Click">
                <anchor moveWithCells="1" sizeWithCells="1">
                  <from>
                    <xdr:col>19</xdr:col>
                    <xdr:colOff>22860</xdr:colOff>
                    <xdr:row>0</xdr:row>
                    <xdr:rowOff>91440</xdr:rowOff>
                  </from>
                  <to>
                    <xdr:col>23</xdr:col>
                    <xdr:colOff>259080</xdr:colOff>
                    <xdr:row>4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6658-0E00-4FDB-8E76-C0A09F361C9E}">
  <sheetPr codeName="Sheet11"/>
  <dimension ref="A1:B99"/>
  <sheetViews>
    <sheetView workbookViewId="0"/>
  </sheetViews>
  <sheetFormatPr defaultRowHeight="14.4" x14ac:dyDescent="0.3"/>
  <sheetData>
    <row r="1" spans="1:2" x14ac:dyDescent="0.3">
      <c r="A1" t="s">
        <v>343</v>
      </c>
      <c r="B1" t="s">
        <v>369</v>
      </c>
    </row>
    <row r="2" spans="1:2" x14ac:dyDescent="0.3">
      <c r="A2" t="s">
        <v>347</v>
      </c>
      <c r="B2">
        <v>8</v>
      </c>
    </row>
    <row r="3" spans="1:2" x14ac:dyDescent="0.3">
      <c r="A3" t="s">
        <v>348</v>
      </c>
      <c r="B3">
        <v>9</v>
      </c>
    </row>
    <row r="4" spans="1:2" x14ac:dyDescent="0.3">
      <c r="A4" t="s">
        <v>349</v>
      </c>
      <c r="B4">
        <v>13</v>
      </c>
    </row>
    <row r="5" spans="1:2" x14ac:dyDescent="0.3">
      <c r="A5" t="s">
        <v>350</v>
      </c>
      <c r="B5">
        <v>16</v>
      </c>
    </row>
    <row r="6" spans="1:2" x14ac:dyDescent="0.3">
      <c r="A6" t="s">
        <v>351</v>
      </c>
      <c r="B6">
        <v>17</v>
      </c>
    </row>
    <row r="7" spans="1:2" x14ac:dyDescent="0.3">
      <c r="A7" t="s">
        <v>352</v>
      </c>
      <c r="B7">
        <v>18</v>
      </c>
    </row>
    <row r="8" spans="1:2" x14ac:dyDescent="0.3">
      <c r="A8" t="s">
        <v>353</v>
      </c>
      <c r="B8">
        <v>19</v>
      </c>
    </row>
    <row r="9" spans="1:2" x14ac:dyDescent="0.3">
      <c r="A9" t="s">
        <v>354</v>
      </c>
      <c r="B9">
        <v>20</v>
      </c>
    </row>
    <row r="10" spans="1:2" x14ac:dyDescent="0.3">
      <c r="A10" t="s">
        <v>355</v>
      </c>
      <c r="B10">
        <v>27</v>
      </c>
    </row>
    <row r="11" spans="1:2" x14ac:dyDescent="0.3">
      <c r="A11" t="s">
        <v>356</v>
      </c>
      <c r="B11">
        <v>33</v>
      </c>
    </row>
    <row r="12" spans="1:2" x14ac:dyDescent="0.3">
      <c r="A12" t="s">
        <v>357</v>
      </c>
      <c r="B12">
        <v>34</v>
      </c>
    </row>
    <row r="13" spans="1:2" x14ac:dyDescent="0.3">
      <c r="A13" t="s">
        <v>358</v>
      </c>
      <c r="B13">
        <v>35</v>
      </c>
    </row>
    <row r="14" spans="1:2" x14ac:dyDescent="0.3">
      <c r="A14" t="s">
        <v>359</v>
      </c>
      <c r="B14">
        <v>36</v>
      </c>
    </row>
    <row r="15" spans="1:2" x14ac:dyDescent="0.3">
      <c r="A15" t="s">
        <v>360</v>
      </c>
      <c r="B15">
        <v>37</v>
      </c>
    </row>
    <row r="16" spans="1:2" x14ac:dyDescent="0.3">
      <c r="A16" t="s">
        <v>361</v>
      </c>
      <c r="B16">
        <v>38</v>
      </c>
    </row>
    <row r="17" spans="1:2" x14ac:dyDescent="0.3">
      <c r="A17" t="s">
        <v>362</v>
      </c>
      <c r="B17">
        <v>39</v>
      </c>
    </row>
    <row r="18" spans="1:2" x14ac:dyDescent="0.3">
      <c r="A18" t="s">
        <v>363</v>
      </c>
      <c r="B18">
        <v>40</v>
      </c>
    </row>
    <row r="19" spans="1:2" x14ac:dyDescent="0.3">
      <c r="A19" t="s">
        <v>364</v>
      </c>
      <c r="B19">
        <v>45</v>
      </c>
    </row>
    <row r="20" spans="1:2" x14ac:dyDescent="0.3">
      <c r="A20" t="s">
        <v>7</v>
      </c>
      <c r="B20">
        <v>46</v>
      </c>
    </row>
    <row r="21" spans="1:2" x14ac:dyDescent="0.3">
      <c r="A21">
        <v>0</v>
      </c>
      <c r="B21">
        <v>48</v>
      </c>
    </row>
    <row r="22" spans="1:2" x14ac:dyDescent="0.3">
      <c r="A22">
        <v>1</v>
      </c>
      <c r="B22">
        <v>49</v>
      </c>
    </row>
    <row r="23" spans="1:2" x14ac:dyDescent="0.3">
      <c r="A23">
        <v>2</v>
      </c>
      <c r="B23">
        <v>50</v>
      </c>
    </row>
    <row r="24" spans="1:2" x14ac:dyDescent="0.3">
      <c r="A24">
        <v>3</v>
      </c>
      <c r="B24">
        <v>51</v>
      </c>
    </row>
    <row r="25" spans="1:2" x14ac:dyDescent="0.3">
      <c r="A25">
        <v>4</v>
      </c>
      <c r="B25">
        <v>52</v>
      </c>
    </row>
    <row r="26" spans="1:2" x14ac:dyDescent="0.3">
      <c r="A26">
        <v>5</v>
      </c>
      <c r="B26">
        <v>53</v>
      </c>
    </row>
    <row r="27" spans="1:2" x14ac:dyDescent="0.3">
      <c r="A27">
        <v>6</v>
      </c>
      <c r="B27">
        <v>54</v>
      </c>
    </row>
    <row r="28" spans="1:2" x14ac:dyDescent="0.3">
      <c r="A28">
        <v>7</v>
      </c>
      <c r="B28">
        <v>55</v>
      </c>
    </row>
    <row r="29" spans="1:2" x14ac:dyDescent="0.3">
      <c r="A29">
        <v>8</v>
      </c>
      <c r="B29">
        <v>56</v>
      </c>
    </row>
    <row r="30" spans="1:2" x14ac:dyDescent="0.3">
      <c r="A30">
        <v>9</v>
      </c>
      <c r="B30">
        <v>57</v>
      </c>
    </row>
    <row r="31" spans="1:2" x14ac:dyDescent="0.3">
      <c r="A31" t="s">
        <v>365</v>
      </c>
      <c r="B31">
        <v>65</v>
      </c>
    </row>
    <row r="32" spans="1:2" x14ac:dyDescent="0.3">
      <c r="A32" t="s">
        <v>366</v>
      </c>
      <c r="B32">
        <v>66</v>
      </c>
    </row>
    <row r="33" spans="1:2" x14ac:dyDescent="0.3">
      <c r="A33" t="s">
        <v>367</v>
      </c>
      <c r="B33">
        <v>67</v>
      </c>
    </row>
    <row r="34" spans="1:2" x14ac:dyDescent="0.3">
      <c r="A34" t="s">
        <v>368</v>
      </c>
      <c r="B34">
        <v>68</v>
      </c>
    </row>
    <row r="35" spans="1:2" x14ac:dyDescent="0.3">
      <c r="A35" t="s">
        <v>370</v>
      </c>
      <c r="B35">
        <v>69</v>
      </c>
    </row>
    <row r="36" spans="1:2" x14ac:dyDescent="0.3">
      <c r="A36" t="s">
        <v>371</v>
      </c>
      <c r="B36">
        <v>70</v>
      </c>
    </row>
    <row r="37" spans="1:2" x14ac:dyDescent="0.3">
      <c r="A37" t="s">
        <v>372</v>
      </c>
      <c r="B37">
        <v>71</v>
      </c>
    </row>
    <row r="38" spans="1:2" x14ac:dyDescent="0.3">
      <c r="A38" t="s">
        <v>373</v>
      </c>
      <c r="B38">
        <v>72</v>
      </c>
    </row>
    <row r="39" spans="1:2" x14ac:dyDescent="0.3">
      <c r="A39" t="s">
        <v>374</v>
      </c>
      <c r="B39">
        <v>73</v>
      </c>
    </row>
    <row r="40" spans="1:2" x14ac:dyDescent="0.3">
      <c r="A40" t="s">
        <v>375</v>
      </c>
      <c r="B40">
        <v>74</v>
      </c>
    </row>
    <row r="41" spans="1:2" x14ac:dyDescent="0.3">
      <c r="A41" t="s">
        <v>376</v>
      </c>
      <c r="B41">
        <v>75</v>
      </c>
    </row>
    <row r="42" spans="1:2" x14ac:dyDescent="0.3">
      <c r="A42" t="s">
        <v>377</v>
      </c>
      <c r="B42">
        <v>76</v>
      </c>
    </row>
    <row r="43" spans="1:2" x14ac:dyDescent="0.3">
      <c r="A43" t="s">
        <v>378</v>
      </c>
      <c r="B43">
        <v>77</v>
      </c>
    </row>
    <row r="44" spans="1:2" x14ac:dyDescent="0.3">
      <c r="A44" t="s">
        <v>379</v>
      </c>
      <c r="B44">
        <v>78</v>
      </c>
    </row>
    <row r="45" spans="1:2" x14ac:dyDescent="0.3">
      <c r="A45" t="s">
        <v>380</v>
      </c>
      <c r="B45">
        <v>79</v>
      </c>
    </row>
    <row r="46" spans="1:2" x14ac:dyDescent="0.3">
      <c r="A46" t="s">
        <v>381</v>
      </c>
      <c r="B46">
        <v>80</v>
      </c>
    </row>
    <row r="47" spans="1:2" x14ac:dyDescent="0.3">
      <c r="A47" t="s">
        <v>382</v>
      </c>
      <c r="B47">
        <v>81</v>
      </c>
    </row>
    <row r="48" spans="1:2" x14ac:dyDescent="0.3">
      <c r="A48" t="s">
        <v>383</v>
      </c>
      <c r="B48">
        <v>82</v>
      </c>
    </row>
    <row r="49" spans="1:2" x14ac:dyDescent="0.3">
      <c r="A49" t="s">
        <v>384</v>
      </c>
      <c r="B49">
        <v>83</v>
      </c>
    </row>
    <row r="50" spans="1:2" x14ac:dyDescent="0.3">
      <c r="A50" t="s">
        <v>385</v>
      </c>
      <c r="B50">
        <v>84</v>
      </c>
    </row>
    <row r="51" spans="1:2" x14ac:dyDescent="0.3">
      <c r="A51" t="s">
        <v>386</v>
      </c>
      <c r="B51">
        <v>85</v>
      </c>
    </row>
    <row r="52" spans="1:2" x14ac:dyDescent="0.3">
      <c r="A52" t="s">
        <v>387</v>
      </c>
      <c r="B52">
        <v>86</v>
      </c>
    </row>
    <row r="53" spans="1:2" x14ac:dyDescent="0.3">
      <c r="A53" t="s">
        <v>388</v>
      </c>
      <c r="B53">
        <v>87</v>
      </c>
    </row>
    <row r="54" spans="1:2" x14ac:dyDescent="0.3">
      <c r="A54" t="s">
        <v>37</v>
      </c>
      <c r="B54">
        <v>88</v>
      </c>
    </row>
    <row r="55" spans="1:2" x14ac:dyDescent="0.3">
      <c r="A55" t="s">
        <v>38</v>
      </c>
      <c r="B55">
        <v>89</v>
      </c>
    </row>
    <row r="56" spans="1:2" x14ac:dyDescent="0.3">
      <c r="A56" t="s">
        <v>389</v>
      </c>
      <c r="B56">
        <v>90</v>
      </c>
    </row>
    <row r="57" spans="1:2" x14ac:dyDescent="0.3">
      <c r="A57" t="s">
        <v>390</v>
      </c>
      <c r="B57">
        <v>91</v>
      </c>
    </row>
    <row r="58" spans="1:2" x14ac:dyDescent="0.3">
      <c r="A58" t="s">
        <v>391</v>
      </c>
      <c r="B58">
        <v>92</v>
      </c>
    </row>
    <row r="59" spans="1:2" x14ac:dyDescent="0.3">
      <c r="A59" t="s">
        <v>392</v>
      </c>
      <c r="B59">
        <v>93</v>
      </c>
    </row>
    <row r="60" spans="1:2" x14ac:dyDescent="0.3">
      <c r="A60" t="s">
        <v>393</v>
      </c>
      <c r="B60">
        <v>96</v>
      </c>
    </row>
    <row r="61" spans="1:2" x14ac:dyDescent="0.3">
      <c r="A61" t="s">
        <v>394</v>
      </c>
      <c r="B61">
        <v>97</v>
      </c>
    </row>
    <row r="62" spans="1:2" x14ac:dyDescent="0.3">
      <c r="A62" t="s">
        <v>395</v>
      </c>
      <c r="B62">
        <v>98</v>
      </c>
    </row>
    <row r="63" spans="1:2" x14ac:dyDescent="0.3">
      <c r="A63" t="s">
        <v>396</v>
      </c>
      <c r="B63">
        <v>99</v>
      </c>
    </row>
    <row r="64" spans="1:2" x14ac:dyDescent="0.3">
      <c r="A64" t="s">
        <v>397</v>
      </c>
      <c r="B64">
        <v>100</v>
      </c>
    </row>
    <row r="65" spans="1:2" x14ac:dyDescent="0.3">
      <c r="A65" t="s">
        <v>398</v>
      </c>
      <c r="B65">
        <v>101</v>
      </c>
    </row>
    <row r="66" spans="1:2" x14ac:dyDescent="0.3">
      <c r="A66" t="s">
        <v>399</v>
      </c>
      <c r="B66">
        <v>102</v>
      </c>
    </row>
    <row r="67" spans="1:2" x14ac:dyDescent="0.3">
      <c r="A67" t="s">
        <v>400</v>
      </c>
      <c r="B67">
        <v>103</v>
      </c>
    </row>
    <row r="68" spans="1:2" x14ac:dyDescent="0.3">
      <c r="A68" t="s">
        <v>401</v>
      </c>
      <c r="B68">
        <v>104</v>
      </c>
    </row>
    <row r="69" spans="1:2" x14ac:dyDescent="0.3">
      <c r="A69" t="s">
        <v>402</v>
      </c>
      <c r="B69">
        <v>105</v>
      </c>
    </row>
    <row r="70" spans="1:2" x14ac:dyDescent="0.3">
      <c r="A70" t="s">
        <v>403</v>
      </c>
      <c r="B70">
        <v>106</v>
      </c>
    </row>
    <row r="71" spans="1:2" x14ac:dyDescent="0.3">
      <c r="A71" t="s">
        <v>404</v>
      </c>
      <c r="B71">
        <v>107</v>
      </c>
    </row>
    <row r="72" spans="1:2" x14ac:dyDescent="0.3">
      <c r="A72" t="s">
        <v>405</v>
      </c>
      <c r="B72">
        <v>109</v>
      </c>
    </row>
    <row r="73" spans="1:2" x14ac:dyDescent="0.3">
      <c r="A73" t="s">
        <v>406</v>
      </c>
      <c r="B73">
        <v>110</v>
      </c>
    </row>
    <row r="74" spans="1:2" x14ac:dyDescent="0.3">
      <c r="A74" t="s">
        <v>407</v>
      </c>
      <c r="B74">
        <v>111</v>
      </c>
    </row>
    <row r="75" spans="1:2" x14ac:dyDescent="0.3">
      <c r="A75" t="s">
        <v>408</v>
      </c>
      <c r="B75">
        <v>112</v>
      </c>
    </row>
    <row r="76" spans="1:2" x14ac:dyDescent="0.3">
      <c r="A76" t="s">
        <v>409</v>
      </c>
      <c r="B76">
        <v>113</v>
      </c>
    </row>
    <row r="77" spans="1:2" x14ac:dyDescent="0.3">
      <c r="A77" t="s">
        <v>410</v>
      </c>
      <c r="B77">
        <v>114</v>
      </c>
    </row>
    <row r="78" spans="1:2" x14ac:dyDescent="0.3">
      <c r="A78" t="s">
        <v>411</v>
      </c>
      <c r="B78">
        <v>115</v>
      </c>
    </row>
    <row r="79" spans="1:2" x14ac:dyDescent="0.3">
      <c r="A79" t="s">
        <v>412</v>
      </c>
      <c r="B79">
        <v>116</v>
      </c>
    </row>
    <row r="80" spans="1:2" x14ac:dyDescent="0.3">
      <c r="A80" t="s">
        <v>413</v>
      </c>
      <c r="B80">
        <v>117</v>
      </c>
    </row>
    <row r="81" spans="1:2" x14ac:dyDescent="0.3">
      <c r="A81" t="s">
        <v>414</v>
      </c>
      <c r="B81">
        <v>118</v>
      </c>
    </row>
    <row r="82" spans="1:2" x14ac:dyDescent="0.3">
      <c r="A82" t="s">
        <v>415</v>
      </c>
      <c r="B82">
        <v>119</v>
      </c>
    </row>
    <row r="83" spans="1:2" x14ac:dyDescent="0.3">
      <c r="A83" t="s">
        <v>416</v>
      </c>
      <c r="B83">
        <v>120</v>
      </c>
    </row>
    <row r="84" spans="1:2" x14ac:dyDescent="0.3">
      <c r="A84" t="s">
        <v>417</v>
      </c>
      <c r="B84">
        <v>121</v>
      </c>
    </row>
    <row r="85" spans="1:2" x14ac:dyDescent="0.3">
      <c r="A85" t="s">
        <v>418</v>
      </c>
      <c r="B85">
        <v>122</v>
      </c>
    </row>
    <row r="86" spans="1:2" x14ac:dyDescent="0.3">
      <c r="A86" t="s">
        <v>419</v>
      </c>
      <c r="B86">
        <v>123</v>
      </c>
    </row>
    <row r="87" spans="1:2" x14ac:dyDescent="0.3">
      <c r="A87" t="s">
        <v>420</v>
      </c>
      <c r="B87">
        <v>144</v>
      </c>
    </row>
    <row r="88" spans="1:2" x14ac:dyDescent="0.3">
      <c r="A88" t="s">
        <v>421</v>
      </c>
      <c r="B88">
        <v>145</v>
      </c>
    </row>
    <row r="89" spans="1:2" x14ac:dyDescent="0.3">
      <c r="A89" t="s">
        <v>422</v>
      </c>
      <c r="B89">
        <v>186</v>
      </c>
    </row>
    <row r="90" spans="1:2" x14ac:dyDescent="0.3">
      <c r="A90" t="s">
        <v>423</v>
      </c>
      <c r="B90">
        <v>187</v>
      </c>
    </row>
    <row r="91" spans="1:2" x14ac:dyDescent="0.3">
      <c r="A91" t="s">
        <v>424</v>
      </c>
      <c r="B91">
        <v>188</v>
      </c>
    </row>
    <row r="92" spans="1:2" x14ac:dyDescent="0.3">
      <c r="A92" t="s">
        <v>425</v>
      </c>
      <c r="B92">
        <v>189</v>
      </c>
    </row>
    <row r="93" spans="1:2" x14ac:dyDescent="0.3">
      <c r="A93" t="s">
        <v>426</v>
      </c>
      <c r="B93">
        <v>190</v>
      </c>
    </row>
    <row r="94" spans="1:2" x14ac:dyDescent="0.3">
      <c r="A94" t="s">
        <v>427</v>
      </c>
      <c r="B94">
        <v>191</v>
      </c>
    </row>
    <row r="95" spans="1:2" x14ac:dyDescent="0.3">
      <c r="A95" t="s">
        <v>428</v>
      </c>
      <c r="B95">
        <v>192</v>
      </c>
    </row>
    <row r="96" spans="1:2" x14ac:dyDescent="0.3">
      <c r="A96" t="s">
        <v>429</v>
      </c>
      <c r="B96">
        <v>219</v>
      </c>
    </row>
    <row r="97" spans="1:2" x14ac:dyDescent="0.3">
      <c r="A97" t="s">
        <v>430</v>
      </c>
      <c r="B97">
        <v>220</v>
      </c>
    </row>
    <row r="98" spans="1:2" x14ac:dyDescent="0.3">
      <c r="A98" t="s">
        <v>431</v>
      </c>
      <c r="B98">
        <v>221</v>
      </c>
    </row>
    <row r="99" spans="1:2" x14ac:dyDescent="0.3">
      <c r="A99" t="s">
        <v>432</v>
      </c>
      <c r="B99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CB5B-D4DE-41EA-B454-0F01FA82151C}">
  <sheetPr codeName="Sheet2"/>
  <dimension ref="A1:O11"/>
  <sheetViews>
    <sheetView workbookViewId="0">
      <selection activeCell="K1" sqref="K1"/>
    </sheetView>
  </sheetViews>
  <sheetFormatPr defaultRowHeight="14.4" x14ac:dyDescent="0.3"/>
  <cols>
    <col min="2" max="2" width="16" bestFit="1" customWidth="1"/>
  </cols>
  <sheetData>
    <row r="1" spans="1:15" x14ac:dyDescent="0.3">
      <c r="A1" t="s">
        <v>21</v>
      </c>
      <c r="B1" t="s">
        <v>24</v>
      </c>
      <c r="C1" t="s">
        <v>61</v>
      </c>
      <c r="D1" t="s">
        <v>36</v>
      </c>
      <c r="E1" t="s">
        <v>62</v>
      </c>
      <c r="F1" t="s">
        <v>63</v>
      </c>
      <c r="G1" t="s">
        <v>64</v>
      </c>
      <c r="H1" t="s">
        <v>65</v>
      </c>
      <c r="K1" t="str">
        <f ca="1">_xlfn.CONCAT(J:J)&amp;CHAR(34)&amp;MID(CELL("filename",A1),FIND("]",CELL("filename",A1))+1,255)&amp;CHAR(34)&amp;":{"&amp;_xlfn.CONCAT(I:I)&amp;"}"</f>
        <v>"sources":{},"sinks":{},"basics":{},"logics":{},"continuous":{},"discrete":{},"hardware":{},"functionsCategories":{"sources":{"text":"Sources","description":"Sources generate the signals to feed to the model.","order":"0"},"sinks":{"text":"Sinks","description":"Sinks output the information. They can be graphs or file download","order":"1"},"basics":{"text":"Basic operations","description":"Basic mathematical operations are given","order":"2"},"logics":{"text":"Logical operations","description":"Logical operations are available in this section","order":"3"},"continuous":{"text":"Continuous time","description":"Dynamic operations are available here for continuous time operations","order":"4"},"discrete":{"text":"Discrete time","description":"Dynamic operations are available here for discrete time operations","order":"5"},"hardware":{"text":"Hardware tools","description":"Hardware i/o blocks are available here","order":"6"}}</v>
      </c>
      <c r="L1" t="s">
        <v>77</v>
      </c>
      <c r="M1" t="s">
        <v>78</v>
      </c>
      <c r="N1" t="s">
        <v>82</v>
      </c>
      <c r="O1" t="s">
        <v>83</v>
      </c>
    </row>
    <row r="2" spans="1:15" x14ac:dyDescent="0.3">
      <c r="A2" t="s">
        <v>40</v>
      </c>
      <c r="B2" t="s">
        <v>46</v>
      </c>
      <c r="C2" t="s">
        <v>67</v>
      </c>
      <c r="D2">
        <v>0</v>
      </c>
      <c r="E2" s="1" t="s">
        <v>52</v>
      </c>
      <c r="F2" t="s">
        <v>55</v>
      </c>
      <c r="G2" t="s">
        <v>74</v>
      </c>
      <c r="H2" t="s">
        <v>57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}"&amp;IF(ISBLANK(A3),"",",")</f>
        <v>"sources":{"text":"Sources","description":"Sources generate the signals to feed to the model.","order":"0"},</v>
      </c>
      <c r="J2" t="str">
        <f>CHAR(34)&amp;A2&amp;CHAR(34)&amp;":{},"</f>
        <v>"sources":{},</v>
      </c>
      <c r="L2" t="str">
        <f>IconText!$A$1&amp;functionsCategories!E2&amp;IconText!$A$2&amp;functionsCategories!F2&amp;IconText!$A$3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fill='#FF0000' filter='url(#f0)'/&gt;&lt;/g&gt;&lt;g stroke-linecap='round' filter='url(#f1)' width='100' height='100' stroke='#00FFFF' stroke-width='10' fill='none'&gt;</v>
      </c>
      <c r="M2" t="str">
        <f>IconText!$A$4</f>
        <v>&lt;/g&gt;&lt;/svg&gt;</v>
      </c>
      <c r="N2" t="e">
        <f>IconText!#REF!&amp;functionsCategories!E2&amp;IconText!#REF!&amp;functionsCategories!F2&amp;IconText!#REF!</f>
        <v>#REF!</v>
      </c>
      <c r="O2" t="e">
        <f>IconText!#REF!</f>
        <v>#REF!</v>
      </c>
    </row>
    <row r="3" spans="1:15" x14ac:dyDescent="0.3">
      <c r="A3" t="s">
        <v>54</v>
      </c>
      <c r="B3" t="s">
        <v>53</v>
      </c>
      <c r="C3" t="s">
        <v>66</v>
      </c>
      <c r="D3">
        <v>1</v>
      </c>
      <c r="E3" s="1" t="s">
        <v>56</v>
      </c>
      <c r="F3" t="s">
        <v>80</v>
      </c>
      <c r="G3" t="s">
        <v>74</v>
      </c>
      <c r="H3" t="s">
        <v>57</v>
      </c>
      <c r="I3" t="str">
        <f t="shared" ref="I3:I8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}"&amp;IF(ISBLANK(A4),"",",")</f>
        <v>"sinks":{"text":"Sinks","description":"Sinks output the information. They can be graphs or file download","order":"1"},</v>
      </c>
      <c r="J3" t="str">
        <f t="shared" ref="J3:J8" si="1">CHAR(34)&amp;A3&amp;CHAR(34)&amp;":{},"</f>
        <v>"sinks":{},</v>
      </c>
      <c r="L3" t="str">
        <f>IconText!$A$1&amp;functionsCategories!E3&amp;IconText!$A$2&amp;functionsCategories!F3&amp;IconText!$A$3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fill='#80FF00' filter='url(#f0)'/&gt;&lt;/g&gt;&lt;g stroke-linecap='round' filter='url(#f1)' width='100' height='100' stroke='#7F00FF' stroke-width='10' fill='none'&gt;</v>
      </c>
      <c r="M3" t="str">
        <f>IconText!$A$4</f>
        <v>&lt;/g&gt;&lt;/svg&gt;</v>
      </c>
      <c r="N3" t="e">
        <f>IconText!#REF!&amp;functionsCategories!E3&amp;IconText!#REF!&amp;functionsCategories!F3&amp;IconText!#REF!</f>
        <v>#REF!</v>
      </c>
      <c r="O3" t="e">
        <f>IconText!#REF!</f>
        <v>#REF!</v>
      </c>
    </row>
    <row r="4" spans="1:15" x14ac:dyDescent="0.3">
      <c r="A4" t="s">
        <v>41</v>
      </c>
      <c r="B4" t="s">
        <v>47</v>
      </c>
      <c r="C4" t="s">
        <v>68</v>
      </c>
      <c r="D4">
        <v>2</v>
      </c>
      <c r="E4" s="1" t="s">
        <v>55</v>
      </c>
      <c r="F4" t="s">
        <v>52</v>
      </c>
      <c r="G4" t="s">
        <v>74</v>
      </c>
      <c r="H4" t="s">
        <v>57</v>
      </c>
      <c r="I4" t="str">
        <f t="shared" si="0"/>
        <v>"basics":{"text":"Basic operations","description":"Basic mathematical operations are given","order":"2"},</v>
      </c>
      <c r="J4" t="str">
        <f t="shared" si="1"/>
        <v>"basics":{},</v>
      </c>
      <c r="L4" t="str">
        <f>IconText!$A$1&amp;functionsCategories!E4&amp;IconText!$A$2&amp;functionsCategories!F4&amp;IconText!$A$3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fill='#00FFFF' filter='url(#f0)'/&gt;&lt;/g&gt;&lt;g stroke-linecap='round' filter='url(#f1)' width='100' height='100' stroke='#FF0000' stroke-width='10' fill='none'&gt;</v>
      </c>
      <c r="M4" t="str">
        <f>IconText!$A$4</f>
        <v>&lt;/g&gt;&lt;/svg&gt;</v>
      </c>
      <c r="N4" t="e">
        <f>IconText!#REF!&amp;functionsCategories!E4&amp;IconText!#REF!&amp;functionsCategories!F4&amp;IconText!#REF!</f>
        <v>#REF!</v>
      </c>
      <c r="O4" t="e">
        <f>IconText!#REF!</f>
        <v>#REF!</v>
      </c>
    </row>
    <row r="5" spans="1:15" x14ac:dyDescent="0.3">
      <c r="A5" t="s">
        <v>42</v>
      </c>
      <c r="B5" t="s">
        <v>48</v>
      </c>
      <c r="C5" t="s">
        <v>69</v>
      </c>
      <c r="D5">
        <v>3</v>
      </c>
      <c r="E5" s="1" t="s">
        <v>73</v>
      </c>
      <c r="F5" t="s">
        <v>81</v>
      </c>
      <c r="G5" t="s">
        <v>74</v>
      </c>
      <c r="H5" t="s">
        <v>57</v>
      </c>
      <c r="I5" t="str">
        <f t="shared" si="0"/>
        <v>"logics":{"text":"Logical operations","description":"Logical operations are available in this section","order":"3"},</v>
      </c>
      <c r="J5" t="str">
        <f t="shared" si="1"/>
        <v>"logics":{},</v>
      </c>
      <c r="L5" t="str">
        <f>IconText!$A$1&amp;functionsCategories!E5&amp;IconText!$A$2&amp;functionsCategories!F5&amp;IconText!$A$3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fill='#8000FF' filter='url(#f0)'/&gt;&lt;/g&gt;&lt;g stroke-linecap='round' filter='url(#f1)' width='100' height='100' stroke='#7FFF00' stroke-width='10' fill='none'&gt;</v>
      </c>
      <c r="M5" t="str">
        <f>IconText!$A$4</f>
        <v>&lt;/g&gt;&lt;/svg&gt;</v>
      </c>
      <c r="N5" t="e">
        <f>IconText!#REF!&amp;functionsCategories!E5&amp;IconText!#REF!&amp;functionsCategories!F5&amp;IconText!#REF!</f>
        <v>#REF!</v>
      </c>
      <c r="O5" t="e">
        <f>IconText!#REF!</f>
        <v>#REF!</v>
      </c>
    </row>
    <row r="6" spans="1:15" x14ac:dyDescent="0.3">
      <c r="A6" t="s">
        <v>43</v>
      </c>
      <c r="B6" t="s">
        <v>49</v>
      </c>
      <c r="C6" t="s">
        <v>70</v>
      </c>
      <c r="D6">
        <v>4</v>
      </c>
      <c r="E6" s="1" t="s">
        <v>60</v>
      </c>
      <c r="F6" t="s">
        <v>58</v>
      </c>
      <c r="G6" t="s">
        <v>74</v>
      </c>
      <c r="H6" t="s">
        <v>57</v>
      </c>
      <c r="I6" t="str">
        <f t="shared" si="0"/>
        <v>"continuous":{"text":"Continuous time","description":"Dynamic operations are available here for continuous time operations","order":"4"},</v>
      </c>
      <c r="J6" t="str">
        <f t="shared" si="1"/>
        <v>"continuous":{},</v>
      </c>
      <c r="L6" t="str">
        <f>IconText!$A$1&amp;functionsCategories!E6&amp;IconText!$A$2&amp;functionsCategories!F6&amp;IconText!$A$3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fill='#FFFF00' filter='url(#f0)'/&gt;&lt;/g&gt;&lt;g stroke-linecap='round' filter='url(#f1)' width='100' height='100' stroke='#0000FF' stroke-width='10' fill='none'&gt;</v>
      </c>
      <c r="M6" t="str">
        <f>IconText!$A$4</f>
        <v>&lt;/g&gt;&lt;/svg&gt;</v>
      </c>
      <c r="N6" t="e">
        <f>IconText!#REF!&amp;functionsCategories!E6&amp;IconText!#REF!&amp;functionsCategories!F6&amp;IconText!#REF!</f>
        <v>#REF!</v>
      </c>
      <c r="O6" t="e">
        <f>IconText!#REF!</f>
        <v>#REF!</v>
      </c>
    </row>
    <row r="7" spans="1:15" x14ac:dyDescent="0.3">
      <c r="A7" t="s">
        <v>44</v>
      </c>
      <c r="B7" t="s">
        <v>50</v>
      </c>
      <c r="C7" t="s">
        <v>71</v>
      </c>
      <c r="D7">
        <v>5</v>
      </c>
      <c r="E7" s="1" t="s">
        <v>59</v>
      </c>
      <c r="F7" t="s">
        <v>79</v>
      </c>
      <c r="G7" t="s">
        <v>74</v>
      </c>
      <c r="H7" t="s">
        <v>57</v>
      </c>
      <c r="I7" t="str">
        <f t="shared" si="0"/>
        <v>"discrete":{"text":"Discrete time","description":"Dynamic operations are available here for discrete time operations","order":"5"},</v>
      </c>
      <c r="J7" t="str">
        <f t="shared" si="1"/>
        <v>"discrete":{},</v>
      </c>
      <c r="L7" t="str">
        <f>IconText!$A$1&amp;functionsCategories!E7&amp;IconText!$A$2&amp;functionsCategories!F7&amp;IconText!$A$3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fill='#00FF80' filter='url(#f0)'/&gt;&lt;/g&gt;&lt;g stroke-linecap='round' filter='url(#f1)' width='100' height='100' stroke='#FF007F' stroke-width='10' fill='none'&gt;</v>
      </c>
      <c r="M7" t="str">
        <f>IconText!$A$4</f>
        <v>&lt;/g&gt;&lt;/svg&gt;</v>
      </c>
      <c r="N7" t="e">
        <f>IconText!#REF!&amp;functionsCategories!E7&amp;IconText!#REF!&amp;functionsCategories!F7&amp;IconText!#REF!</f>
        <v>#REF!</v>
      </c>
      <c r="O7" t="e">
        <f>IconText!#REF!</f>
        <v>#REF!</v>
      </c>
    </row>
    <row r="8" spans="1:15" x14ac:dyDescent="0.3">
      <c r="A8" t="s">
        <v>45</v>
      </c>
      <c r="B8" t="s">
        <v>51</v>
      </c>
      <c r="C8" t="s">
        <v>72</v>
      </c>
      <c r="D8">
        <v>6</v>
      </c>
      <c r="E8" s="1" t="s">
        <v>58</v>
      </c>
      <c r="F8" t="s">
        <v>60</v>
      </c>
      <c r="G8" t="s">
        <v>74</v>
      </c>
      <c r="H8" t="s">
        <v>57</v>
      </c>
      <c r="I8" t="str">
        <f t="shared" si="0"/>
        <v>"hardware":{"text":"Hardware tools","description":"Hardware i/o blocks are available here","order":"6"}</v>
      </c>
      <c r="J8" t="str">
        <f t="shared" si="1"/>
        <v>"hardware":{},</v>
      </c>
      <c r="L8" t="str">
        <f>IconText!$A$1&amp;functionsCategories!E8&amp;IconText!$A$2&amp;functionsCategories!F8&amp;IconText!$A$3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fill='#0000FF' filter='url(#f0)'/&gt;&lt;/g&gt;&lt;g stroke-linecap='round' filter='url(#f1)' width='100' height='100' stroke='#FFFF00' stroke-width='10' fill='none'&gt;</v>
      </c>
      <c r="M8" t="str">
        <f>IconText!$A$4</f>
        <v>&lt;/g&gt;&lt;/svg&gt;</v>
      </c>
      <c r="N8" t="e">
        <f>IconText!#REF!&amp;functionsCategories!E8&amp;IconText!#REF!&amp;functionsCategories!F8&amp;IconText!#REF!</f>
        <v>#REF!</v>
      </c>
      <c r="O8" t="e">
        <f>IconText!#REF!</f>
        <v>#REF!</v>
      </c>
    </row>
    <row r="9" spans="1:15" x14ac:dyDescent="0.3">
      <c r="E9" s="1" t="s">
        <v>79</v>
      </c>
      <c r="F9" t="s">
        <v>59</v>
      </c>
      <c r="G9" t="s">
        <v>74</v>
      </c>
      <c r="H9" t="s">
        <v>57</v>
      </c>
    </row>
    <row r="10" spans="1:15" x14ac:dyDescent="0.3">
      <c r="E10" s="1"/>
    </row>
    <row r="11" spans="1:15" x14ac:dyDescent="0.3">
      <c r="E11" s="1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B7B6-819E-4DED-B255-521F625E0B22}">
  <sheetPr codeName="Sheet3"/>
  <dimension ref="A1:O64"/>
  <sheetViews>
    <sheetView zoomScaleNormal="100" workbookViewId="0">
      <selection activeCell="F1" sqref="F1:F1048576"/>
    </sheetView>
  </sheetViews>
  <sheetFormatPr defaultRowHeight="14.4" x14ac:dyDescent="0.3"/>
  <cols>
    <col min="2" max="2" width="25.33203125" customWidth="1"/>
    <col min="6" max="6" width="16.5546875" bestFit="1" customWidth="1"/>
    <col min="8" max="8" width="9.5546875" customWidth="1"/>
    <col min="14" max="14" width="31.33203125" customWidth="1"/>
  </cols>
  <sheetData>
    <row r="1" spans="1:15" x14ac:dyDescent="0.3">
      <c r="A1" t="s">
        <v>116</v>
      </c>
      <c r="B1" t="s">
        <v>117</v>
      </c>
      <c r="C1" t="s">
        <v>22</v>
      </c>
      <c r="D1" t="s">
        <v>238</v>
      </c>
      <c r="E1" t="s">
        <v>24</v>
      </c>
      <c r="F1" t="s">
        <v>134</v>
      </c>
      <c r="H1" t="str">
        <f ca="1">"const "&amp;MID(CELL("filename",A1),FIND("]",CELL("filename",A1))+1,255)&amp;"=["&amp;_xlfn.CONCAT(G:G)&amp;"];"</f>
        <v>const toolBar=[{"value":"File","icon":"fas fa-file-alt","width":"335","text":"Menu gives options to manage your files","shortcut":[],"items":[{"value":"Cloud organizer","icon":"far fa-folder","function":"alert()","text":"Organize your Uyamak systems on your cloud storage","shortcut":['Ctrl','O',]},{"value":"hl","icon":"fas fa-arrow-left","function":"alert()","text":"Good to go when eveything is fine and also I want to say something more 1","shortcut":[]},{"value":"Save to local machine","icon":"fas fa-download","function":"alert()","text":"Download the Uyamak system to your local device as a file","shortcut":['Ctrl','S',]},{"value":"Load from local machine","icon":"fas fa-upload","function":"alert()","text":"Load a Uyamak system from your local device","shortcut":['Ctrl','L',]},{"value":"hl","icon":"fas fa-arrow-left","function":"alert()","text":"Good to go when eveything is fine and also I want to say something more 1","shortcut":[]},{"value":"Share privately","icon":"fas fa-share-alt-square","function":"alert()","text":"Share Uyamak system with your friends and teachers","shortcut":['Ctrl','J',]},{"value":"Make public","icon":"fas fa-share-alt","function":"alert()","text":"Publish your Uyamak system to the public","shortcut":['Ctrl','Shift','J',]},{"value":"hl","icon":"fas fa-arrow-left","function":"alert()","text":"Good to go when eveything is fine and also I want to say something more 1","shortcut":[]},{"value":"Print","icon":"fas fa-print","function":"alert()","text":"Print the Uyamak system","shortcut":['Ctrl','P',]}]},{"value":"System","icon":"fas fa-project-diagram","width":"400","text":"Menu gives options to manage your Uyamak system","shortcut":[],"items":[{"value":"Show Uyamak library","icon":"fas fa-puzzle-piece","function":"alert()","text":"Displays the Uyamak library drawer where you can find all the Uyamak models","shortcut":['Ctrl','U',]},{"value":"Show Model Editor","icon":"fas fa-edit","function":"alert()","text":"Displays the Uyamak model editor where you can tweak the model settings","shortcut":['Ctrl','E',]},{"value":"Show Simulation drawer","icon":"fas fa-play","function":"alert()","text":"Displays the simulation drawer where you can execute the Uyamak system","shortcut":['Ctrl','Shift','S',]},{"value":"Show Variable manager","icon":"fas fa-equals","function":"ShowModelItem('variablesManager')","text":"Displays the Variable manager where you can add, edit or delete the Uyamak variables.","shortcut":['Ctrl','Shift','V',]},{"value":"hl","icon":"fas fa-arrow-left","function":"alert()","text":"Good to go when eveything is fine and also I want to say something more 1","shortcut":[]},{"value":"Create sub-system","icon":"far fa-object-group","function":"if (mainSystem.graph.isEnabled()) createSubModel();","text":"Creates Uyamak sub-system out of the selected Uyamak models","shortcut":['Ctrl','K',]},{"value":"Dismantle sub-system","icon":"far fa-object-ungroup","function":"if (mainSystem.graph.isEnabled()) ungroupSubModel();","text":"Dismantles all the selected Uyamak sub-systems.","shortcut":['Ctrl','Shift','K',]}]},{"value":"Edit","icon":"fas fa-pen","width":"300","text":"Menu gives options to manipulate the Uyamak system","shortcut":[],"items":[{"value":"Select all","icon":"far fa-check-square","function":"alert()","text":"","shortcut":['Ctrl','A',]},{"value":"Select none","icon":"far fa-square","function":"alert()","text":"","shortcut":['Ctrl','Shift','A',]},{"value":"hl","icon":"fas fa-arrow-left","function":"alert()","text":"","shortcut":[]},{"value":"Cut","icon":"fas fa-cut","function":"alert()","text":"Copies the selected Uyamak models into the clipboard and deletes the original ones","shortcut":['Ctrl','X',]},{"value":"Copy","icon":"fas fa-copy","function":"alert()","text":"Copies the selected Uyamak models into the clipboard","shortcut":['Ctrl','C',]},{"value":"Paste","icon":"fas fa-paste","function":"alert()","text":"Pastes the clipboard Uyamak models to the present Uyamak system","shortcut":['Ctrl','V',]},{"value":"Clone","icon":"fas fa-clone","function":"alert()","text":"Clones the selected Uyamak models","shortcut":['Ctrl','Shift','C',]},{"value":"Delete","icon":"fas fa-trash-alt","function":"if (mainSystem.graph.isEnabled()) mainSystem.graph.removeCells();","text":"Delete the selected Uyamak models and Sub-systems","shortcut":['Delete',]},{"value":"hl","icon":"fas fa-arrow-left","function":"alert()","text":"Good to go when eveything is fine and also I want to say something more 1","shortcut":[]},{"value":"Undo","icon":"fas fa-undo","function":"mainSystem.undoManager.undo();","text":"Undo the recent changes","shortcut":['Ctrl','Z',]},{"value":"Redo","icon":"fas fa-redo","function":"mainSystem.undoManager.redo();","text":"Redo the recent changes","shortcut":['Ctrl','Shift','Z',]}]},{"value":"View","icon":"fas fa-desktop","width":"390","text":"Menu gives different options to visualize the Uyamak system","shortcut":[],"items":[{"value":"Zoom in","icon":"fas fa-search-plus","function":"mainSystem.graph.zoomIn();","text":"Zooms in","shortcut":['Ctrl','+',]},{"value":"Zoom out","icon":"fas fa-search-minus","function":"mainSystem.graph.zoomOut();","text":"Zooms out","shortcut":['Ctrl','-',]},{"value":"Original size","icon":"fas fa-compress","function":"mainSystem.graph.zoomActual();","text":"Shows the original size. Some items may be out of view. You can see them by scrolling","shortcut":['Ctrl','0',]},{"value":"Fit all","icon":"fas fa-expand","function":"mainSystem.graph.fit();","text":"Shows the complete Uyamak system","shortcut":['Ctrl','Shift','0',]},{"value":"hl","icon":"fas fa-arrow-left","function":"alert()","text":"Good to go when eveything is fine and also I want to say something more 1","shortcut":[]},{"value":"Minimize  subsystem(s)","icon":"fas fa-window-minimize","function":"foldItems();","text":"Minimizes the selected subsystem. If nothing is selected, all the sub-systems will be minimized","shortcut":['Ctrl','M',]},{"value":"Maximize  subsystem(s)","icon":"fas fa-window-maximize","function":"foldItems(false);","text":"Maximizes the selected subsystem. If nothing is selected, all the sub-systems will be maximized","shortcut":['Ctrl','Shift','M',]},{"value":"hl","icon":"fas fa-window-maximize","function":"","text":"Good to go when eveything is fine and also I want to say something more 1","shortcut":[]},{"value":"Execution order","icon":"fas fa-sort-numeric-up-alt","function":"displayExecutionOrder()","text":"Shows simulation order and errors","shortcut":['Ctrl','R',]},{"value":"hl","icon":"fas fa-window-maximize","function":"alert()","text":"Good to go when eveything is fine and also I want to say something more 1","shortcut":[]},{"value":"System outline","icon":"fas fa-image","function":"alert()","text":"Shows outline of the Uyamak system in a small window on the top right corner","shortcut":['Ctrl','F',]},{"value":"Show/Hide Grid lines","icon":"fas fa-border-all","function":"alert()","text":"Shows or hide the grid lines","shortcut":['Ctrl','G',]},{"value":"Toggle snap to grid","icon":"fas fa-magnet","function":"alert()","text":"When snap to grid is activated, the blocks are moved at a steps instead of smoothly","shortcut":['Ctrl','T',]},{"value":"Keyboard shortcuts","icon":"far fa-keyboard","function":"alert()","text":"Displays all the keyboard shortcuts","shortcut":['Ctrl','Y',]}]},{"value":"Account","icon":"fas fa-user-alt","width":"315","text":"Menu gives options to manage the user account","shortcut":[],"items":[{"value":"Profile","icon":"fas fa-user-cog","function":"alert()","text":"Opens another page where you can manage your Uyamak profile","shortcut":[]},{"value":"Extend licence period","icon":"fas fa-ticket-alt","function":"alert()","text":"Lets you extend the license period","shortcut":['Ctrl','B',]},{"value":"Sign out","icon":"fas fa-door-open","function":"alert()","text":"Signing out","shortcut":['Ctrl','W',]}]},{"value":"Help","icon":"far fa-life-ring","width":"275","text":"Menu gives access to documentation and help","shortcut":[],"items":[{"value":"Documentation","icon":"fas fa-book","function":"alert()","text":"Takes you to the documentation page","shortcut":['Ctrl','D',]},{"value":"Context help","icon":"far fa-question-circle","function":"alert()","text":"Shows the documentation for the selected Uyamak model","shortcut":['Ctrl','H',]},{"value":"hl","icon":"fas fa-window-maximize","function":"alert()","text":"Shows the documentation for the selected Uyamak model","shortcut":[]},{"value":"About","icon":"fas fa-info","function":"alert()","text":"Shows the documentation for the selected Uyamak model","shortcut":[]}]},];</v>
      </c>
      <c r="I1" t="s">
        <v>253</v>
      </c>
      <c r="J1" t="s">
        <v>239</v>
      </c>
      <c r="K1" t="s">
        <v>240</v>
      </c>
      <c r="L1" t="s">
        <v>241</v>
      </c>
      <c r="M1" t="s">
        <v>287</v>
      </c>
      <c r="O1" t="str">
        <f>_xlfn.CONCAT(N:N)</f>
        <v>mainSystem.keyHandler.bindControlKey(79, function (evt){alert()});mainSystem.keyHandler.bindControlKey(83, function (evt){alert()});mainSystem.keyHandler.bindControlKey(76, function (evt){alert()});mainSystem.keyHandler.bindControlKey(74, function (evt){alert()});mainSystem.keyHandler.bindControlShiftKey(74, function (evt){alert()});mainSystem.keyHandler.bindControlKey(80, function (evt){alert()});mainSystem.keyHandler.bindControlKey(85, function (evt){alert()});mainSystem.keyHandler.bindControlKey(69, function (evt){alert()});mainSystem.keyHandler.bindControlShiftKey(83, function (evt){alert()});mainSystem.keyHandler.bindControlShiftKey(86, function (evt){ShowModelItem('variablesManager')});mainSystem.keyHandler.bindControlKey(75, function (evt){if (mainSystem.graph.isEnabled()) createSubModel();});mainSystem.keyHandler.bindControlShiftKey(75, function (evt){if (mainSystem.graph.isEnabled()) ungroupSubModel();});mainSystem.keyHandler.bindControlKey(65, function (evt){alert()});mainSystem.keyHandler.bindControlShiftKey(65, function (evt){alert()});mainSystem.keyHandler.bindControlKey(88, function (evt){alert()});mainSystem.keyHandler.bindControlKey(67, function (evt){alert()});mainSystem.keyHandler.bindControlKey(86, function (evt){alert()});mainSystem.keyHandler.bindControlShiftKey(67, function (evt){alert()});mainSystem.keyHandler.bindKey(46, function (evt){if (mainSystem.graph.isEnabled()) mainSystem.graph.removeCells();});mainSystem.keyHandler.bindControlKey(90, function (evt){mainSystem.undoManager.undo();});mainSystem.keyHandler.bindControlShiftKey(90, function (evt){mainSystem.undoManager.redo();});mainSystem.keyHandler.bindControlKey(107, function (evt){mainSystem.graph.zoomIn();});mainSystem.keyHandler.bindControlKey(109, function (evt){mainSystem.graph.zoomOut();});mainSystem.keyHandler.bindControlKey(96, function (evt){mainSystem.graph.zoomActual();});mainSystem.keyHandler.bindControlShiftKey(96, function (evt){mainSystem.graph.fit();});mainSystem.keyHandler.bindControlKey(77, function (evt){foldItems();});mainSystem.keyHandler.bindControlShiftKey(77, function (evt){foldItems(false);});mainSystem.keyHandler.bindControlKey(82, function (evt){displayExecutionOrder()});mainSystem.keyHandler.bindControlKey(70, function (evt){alert()});mainSystem.keyHandler.bindControlKey(71, function (evt){alert()});mainSystem.keyHandler.bindControlKey(84, function (evt){alert()});mainSystem.keyHandler.bindControlKey(89, function (evt){alert()});mainSystem.keyHandler.bindControlKey(66, function (evt){alert()});mainSystem.keyHandler.bindControlKey(87, function (evt){alert()});mainSystem.keyHandler.bindControlKey(68, function (evt){alert()});mainSystem.keyHandler.bindControlKey(72, function (evt){alert()});mainSystem.keyHandler.bindKey(38, function (evt){movemainSystem.graph("up");});mainSystem.keyHandler.bindKey(40, function (evt){movemainSystem.graph("down");});mainSystem.keyHandler.bindKey(39, function (evt){movemainSystem.graph("right");});mainSystem.keyHandler.bindKey(37, function (evt){movemainSystem.graph("left");});mainSystem.keyHandler.bindControlKey(48, function (evt){mainSystem.graph.zoomActual();});mainSystem.keyHandler.bindControlShiftKey(48, function (evt){mainSystem.graph.fit();});</v>
      </c>
    </row>
    <row r="2" spans="1:15" x14ac:dyDescent="0.3">
      <c r="A2" t="s">
        <v>115</v>
      </c>
      <c r="C2" t="s">
        <v>187</v>
      </c>
      <c r="D2">
        <v>335</v>
      </c>
      <c r="E2" t="s">
        <v>192</v>
      </c>
      <c r="F2" t="str">
        <f>"["&amp;IF(ISBLANK(J2),"","'"&amp;$J$1&amp;"',")&amp;IF(ISBLANK(K2),"","'"&amp;$K$1&amp;"',")&amp;IF(ISBLANK(L2),"","'"&amp;L2&amp;"',")&amp;"]"</f>
        <v>[]</v>
      </c>
      <c r="G2" t="str">
        <f>IF(ISBLANK(A2),"{"&amp;CHAR(34)&amp;"value"&amp;CHAR(34)&amp;":"&amp;CHAR(34)&amp;B2&amp;CHAR(34)&amp;","&amp;CHAR(34)&amp;"icon"&amp;CHAR(34)&amp;":"&amp;CHAR(34)&amp;C2&amp;CHAR(34)&amp;","&amp;CHAR(34)&amp;"function"&amp;CHAR(34)&amp;":"&amp;CHAR(34)&amp;D2&amp;CHAR(34)&amp;","&amp;CHAR(34)&amp;"text"&amp;CHAR(34)&amp;":"&amp;CHAR(34)&amp;E2&amp;CHAR(34)&amp;","&amp;CHAR(34)&amp;"shortcut"&amp;CHAR(34)&amp;":"&amp;F2&amp;"}"&amp;IF(ISBLANK(A3),",","]},"),"{"&amp;CHAR(34)&amp;"value"&amp;CHAR(34)&amp;":"&amp;CHAR(34)&amp;A2&amp;CHAR(34)&amp;","&amp;CHAR(34)&amp;"icon"&amp;CHAR(34)&amp;":"&amp;CHAR(34)&amp;C2&amp;CHAR(34)&amp;","&amp;CHAR(34)&amp;"width"&amp;CHAR(34)&amp;":"&amp;CHAR(34)&amp;D2&amp;CHAR(34)&amp;","&amp;CHAR(34)&amp;"text"&amp;CHAR(34)&amp;":"&amp;CHAR(34)&amp;E2&amp;CHAR(34)&amp;","&amp;CHAR(34)&amp;"shortcut"&amp;CHAR(34)&amp;":"&amp;F2&amp;","&amp;CHAR(34)&amp;"items"&amp;CHAR(34)&amp;":[")</f>
        <v>{"value":"File","icon":"fas fa-file-alt","width":"335","text":"Menu gives options to manage your files","shortcut":[],"items":[</v>
      </c>
      <c r="I2" t="s">
        <v>253</v>
      </c>
      <c r="N2" t="str">
        <f>IF(ISBLANK(M2),"","mainSystem.keyHandler.bind"&amp;IF(ISBLANK(J2),"","Control")&amp;IF(ISBLANK(K2),"","Shift")&amp;"Key("&amp;M2&amp;", function (evt){"&amp;D2&amp;"});")</f>
        <v/>
      </c>
    </row>
    <row r="3" spans="1:15" x14ac:dyDescent="0.3">
      <c r="B3" t="s">
        <v>200</v>
      </c>
      <c r="C3" t="s">
        <v>151</v>
      </c>
      <c r="D3" t="s">
        <v>272</v>
      </c>
      <c r="E3" t="s">
        <v>199</v>
      </c>
      <c r="F3" t="str">
        <f t="shared" ref="F3:F55" si="0">"["&amp;IF(ISBLANK(J3),"","'"&amp;$J$1&amp;"',")&amp;IF(ISBLANK(K3),"","'"&amp;$K$1&amp;"',")&amp;IF(ISBLANK(L3),"","'"&amp;L3&amp;"',")&amp;"]"</f>
        <v>['Ctrl','O',]</v>
      </c>
      <c r="G3" t="str">
        <f t="shared" ref="G3:G55" si="1">IF(ISBLANK(A3),"{"&amp;CHAR(34)&amp;"value"&amp;CHAR(34)&amp;":"&amp;CHAR(34)&amp;B3&amp;CHAR(34)&amp;","&amp;CHAR(34)&amp;"icon"&amp;CHAR(34)&amp;":"&amp;CHAR(34)&amp;C3&amp;CHAR(34)&amp;","&amp;CHAR(34)&amp;"function"&amp;CHAR(34)&amp;":"&amp;CHAR(34)&amp;D3&amp;CHAR(34)&amp;","&amp;CHAR(34)&amp;"text"&amp;CHAR(34)&amp;":"&amp;CHAR(34)&amp;E3&amp;CHAR(34)&amp;","&amp;CHAR(34)&amp;"shortcut"&amp;CHAR(34)&amp;":"&amp;F3&amp;"}"&amp;IF(ISBLANK(A4),",","]},"),"{"&amp;CHAR(34)&amp;"value"&amp;CHAR(34)&amp;":"&amp;CHAR(34)&amp;A3&amp;CHAR(34)&amp;","&amp;CHAR(34)&amp;"icon"&amp;CHAR(34)&amp;":"&amp;CHAR(34)&amp;C3&amp;CHAR(34)&amp;","&amp;CHAR(34)&amp;"width"&amp;CHAR(34)&amp;":"&amp;CHAR(34)&amp;D3&amp;CHAR(34)&amp;","&amp;CHAR(34)&amp;"text"&amp;CHAR(34)&amp;":"&amp;CHAR(34)&amp;E3&amp;CHAR(34)&amp;","&amp;CHAR(34)&amp;"shortcut"&amp;CHAR(34)&amp;":"&amp;F3&amp;","&amp;CHAR(34)&amp;"items"&amp;CHAR(34)&amp;":[")</f>
        <v>{"value":"Cloud organizer","icon":"far fa-folder","function":"alert()","text":"Organize your Uyamak systems on your cloud storage","shortcut":['Ctrl','O',]},</v>
      </c>
      <c r="I3" t="s">
        <v>253</v>
      </c>
      <c r="J3">
        <v>1</v>
      </c>
      <c r="L3" t="s">
        <v>242</v>
      </c>
      <c r="M3">
        <v>79</v>
      </c>
      <c r="N3" t="str">
        <f t="shared" ref="N3:N64" si="2">IF(ISBLANK(M3),"","mainSystem.keyHandler.bind"&amp;IF(ISBLANK(J3),"","Control")&amp;IF(ISBLANK(K3),"","Shift")&amp;"Key("&amp;M3&amp;", function (evt){"&amp;D3&amp;"});")</f>
        <v>mainSystem.keyHandler.bindControlKey(79, function (evt){alert()});</v>
      </c>
    </row>
    <row r="4" spans="1:15" x14ac:dyDescent="0.3">
      <c r="B4" t="s">
        <v>118</v>
      </c>
      <c r="C4" t="s">
        <v>132</v>
      </c>
      <c r="D4" t="s">
        <v>272</v>
      </c>
      <c r="E4" t="s">
        <v>133</v>
      </c>
      <c r="F4" t="str">
        <f t="shared" si="0"/>
        <v>[]</v>
      </c>
      <c r="G4" t="str">
        <f t="shared" si="1"/>
        <v>{"value":"hl","icon":"fas fa-arrow-left","function":"alert()","text":"Good to go when eveything is fine and also I want to say something more 1","shortcut":[]},</v>
      </c>
      <c r="I4" t="s">
        <v>253</v>
      </c>
      <c r="N4" t="str">
        <f t="shared" si="2"/>
        <v/>
      </c>
    </row>
    <row r="5" spans="1:15" x14ac:dyDescent="0.3">
      <c r="B5" t="s">
        <v>137</v>
      </c>
      <c r="C5" t="s">
        <v>152</v>
      </c>
      <c r="D5" t="s">
        <v>272</v>
      </c>
      <c r="E5" t="s">
        <v>197</v>
      </c>
      <c r="F5" t="str">
        <f t="shared" si="0"/>
        <v>['Ctrl','S',]</v>
      </c>
      <c r="G5" t="str">
        <f t="shared" si="1"/>
        <v>{"value":"Save to local machine","icon":"fas fa-download","function":"alert()","text":"Download the Uyamak system to your local device as a file","shortcut":['Ctrl','S',]},</v>
      </c>
      <c r="I5" t="s">
        <v>253</v>
      </c>
      <c r="J5">
        <v>1</v>
      </c>
      <c r="L5" t="s">
        <v>243</v>
      </c>
      <c r="M5">
        <v>83</v>
      </c>
      <c r="N5" t="str">
        <f t="shared" si="2"/>
        <v>mainSystem.keyHandler.bindControlKey(83, function (evt){alert()});</v>
      </c>
    </row>
    <row r="6" spans="1:15" x14ac:dyDescent="0.3">
      <c r="B6" t="s">
        <v>138</v>
      </c>
      <c r="C6" t="s">
        <v>153</v>
      </c>
      <c r="D6" t="s">
        <v>272</v>
      </c>
      <c r="E6" t="s">
        <v>198</v>
      </c>
      <c r="F6" t="str">
        <f t="shared" si="0"/>
        <v>['Ctrl','L',]</v>
      </c>
      <c r="G6" t="str">
        <f t="shared" si="1"/>
        <v>{"value":"Load from local machine","icon":"fas fa-upload","function":"alert()","text":"Load a Uyamak system from your local device","shortcut":['Ctrl','L',]},</v>
      </c>
      <c r="I6" t="s">
        <v>253</v>
      </c>
      <c r="J6">
        <v>1</v>
      </c>
      <c r="L6" t="s">
        <v>246</v>
      </c>
      <c r="M6">
        <v>76</v>
      </c>
      <c r="N6" t="str">
        <f t="shared" si="2"/>
        <v>mainSystem.keyHandler.bindControlKey(76, function (evt){alert()});</v>
      </c>
    </row>
    <row r="7" spans="1:15" x14ac:dyDescent="0.3">
      <c r="B7" t="s">
        <v>118</v>
      </c>
      <c r="C7" t="s">
        <v>132</v>
      </c>
      <c r="D7" t="s">
        <v>272</v>
      </c>
      <c r="E7" t="s">
        <v>133</v>
      </c>
      <c r="F7" t="str">
        <f t="shared" si="0"/>
        <v>[]</v>
      </c>
      <c r="G7" t="str">
        <f t="shared" si="1"/>
        <v>{"value":"hl","icon":"fas fa-arrow-left","function":"alert()","text":"Good to go when eveything is fine and also I want to say something more 1","shortcut":[]},</v>
      </c>
      <c r="I7" t="s">
        <v>253</v>
      </c>
      <c r="N7" t="str">
        <f t="shared" si="2"/>
        <v/>
      </c>
    </row>
    <row r="8" spans="1:15" x14ac:dyDescent="0.3">
      <c r="B8" t="s">
        <v>140</v>
      </c>
      <c r="C8" t="s">
        <v>154</v>
      </c>
      <c r="D8" t="s">
        <v>272</v>
      </c>
      <c r="E8" t="s">
        <v>193</v>
      </c>
      <c r="F8" t="str">
        <f t="shared" si="0"/>
        <v>['Ctrl','J',]</v>
      </c>
      <c r="G8" t="str">
        <f t="shared" si="1"/>
        <v>{"value":"Share privately","icon":"fas fa-share-alt-square","function":"alert()","text":"Share Uyamak system with your friends and teachers","shortcut":['Ctrl','J',]},</v>
      </c>
      <c r="I8" t="s">
        <v>253</v>
      </c>
      <c r="J8">
        <v>1</v>
      </c>
      <c r="L8" t="s">
        <v>251</v>
      </c>
      <c r="M8">
        <v>74</v>
      </c>
      <c r="N8" t="str">
        <f t="shared" si="2"/>
        <v>mainSystem.keyHandler.bindControlKey(74, function (evt){alert()});</v>
      </c>
    </row>
    <row r="9" spans="1:15" x14ac:dyDescent="0.3">
      <c r="B9" t="s">
        <v>139</v>
      </c>
      <c r="C9" t="s">
        <v>155</v>
      </c>
      <c r="D9" t="s">
        <v>272</v>
      </c>
      <c r="E9" t="s">
        <v>194</v>
      </c>
      <c r="F9" t="str">
        <f t="shared" si="0"/>
        <v>['Ctrl','Shift','J',]</v>
      </c>
      <c r="G9" t="str">
        <f t="shared" si="1"/>
        <v>{"value":"Make public","icon":"fas fa-share-alt","function":"alert()","text":"Publish your Uyamak system to the public","shortcut":['Ctrl','Shift','J',]},</v>
      </c>
      <c r="I9" t="s">
        <v>253</v>
      </c>
      <c r="J9">
        <v>1</v>
      </c>
      <c r="K9">
        <v>1</v>
      </c>
      <c r="L9" t="s">
        <v>251</v>
      </c>
      <c r="M9">
        <v>74</v>
      </c>
      <c r="N9" t="str">
        <f t="shared" si="2"/>
        <v>mainSystem.keyHandler.bindControlShiftKey(74, function (evt){alert()});</v>
      </c>
    </row>
    <row r="10" spans="1:15" x14ac:dyDescent="0.3">
      <c r="B10" t="s">
        <v>118</v>
      </c>
      <c r="C10" t="s">
        <v>132</v>
      </c>
      <c r="D10" t="s">
        <v>272</v>
      </c>
      <c r="E10" t="s">
        <v>133</v>
      </c>
      <c r="F10" t="str">
        <f t="shared" si="0"/>
        <v>[]</v>
      </c>
      <c r="G10" t="str">
        <f t="shared" si="1"/>
        <v>{"value":"hl","icon":"fas fa-arrow-left","function":"alert()","text":"Good to go when eveything is fine and also I want to say something more 1","shortcut":[]},</v>
      </c>
      <c r="I10" t="s">
        <v>253</v>
      </c>
      <c r="N10" t="str">
        <f t="shared" si="2"/>
        <v/>
      </c>
    </row>
    <row r="11" spans="1:15" x14ac:dyDescent="0.3">
      <c r="B11" t="s">
        <v>120</v>
      </c>
      <c r="C11" t="s">
        <v>156</v>
      </c>
      <c r="D11" t="s">
        <v>272</v>
      </c>
      <c r="E11" t="s">
        <v>195</v>
      </c>
      <c r="F11" t="str">
        <f t="shared" si="0"/>
        <v>['Ctrl','P',]</v>
      </c>
      <c r="G11" t="str">
        <f t="shared" si="1"/>
        <v>{"value":"Print","icon":"fas fa-print","function":"alert()","text":"Print the Uyamak system","shortcut":['Ctrl','P',]}]},</v>
      </c>
      <c r="I11" t="s">
        <v>253</v>
      </c>
      <c r="J11">
        <v>1</v>
      </c>
      <c r="L11" t="s">
        <v>248</v>
      </c>
      <c r="M11">
        <v>80</v>
      </c>
      <c r="N11" t="str">
        <f t="shared" si="2"/>
        <v>mainSystem.keyHandler.bindControlKey(80, function (evt){alert()});</v>
      </c>
    </row>
    <row r="12" spans="1:15" x14ac:dyDescent="0.3">
      <c r="A12" t="s">
        <v>136</v>
      </c>
      <c r="C12" t="s">
        <v>15</v>
      </c>
      <c r="D12">
        <v>400</v>
      </c>
      <c r="E12" t="s">
        <v>196</v>
      </c>
      <c r="F12" t="str">
        <f t="shared" si="0"/>
        <v>[]</v>
      </c>
      <c r="G12" t="str">
        <f t="shared" si="1"/>
        <v>{"value":"System","icon":"fas fa-project-diagram","width":"400","text":"Menu gives options to manage your Uyamak system","shortcut":[],"items":[</v>
      </c>
      <c r="I12" t="s">
        <v>253</v>
      </c>
      <c r="N12" t="str">
        <f t="shared" si="2"/>
        <v/>
      </c>
    </row>
    <row r="13" spans="1:15" x14ac:dyDescent="0.3">
      <c r="B13" t="s">
        <v>234</v>
      </c>
      <c r="C13" t="s">
        <v>157</v>
      </c>
      <c r="D13" t="s">
        <v>272</v>
      </c>
      <c r="E13" t="s">
        <v>235</v>
      </c>
      <c r="F13" t="str">
        <f t="shared" si="0"/>
        <v>['Ctrl','U',]</v>
      </c>
      <c r="G13" t="str">
        <f t="shared" si="1"/>
        <v>{"value":"Show Uyamak library","icon":"fas fa-puzzle-piece","function":"alert()","text":"Displays the Uyamak library drawer where you can find all the Uyamak models","shortcut":['Ctrl','U',]},</v>
      </c>
      <c r="I13" t="s">
        <v>253</v>
      </c>
      <c r="J13">
        <v>1</v>
      </c>
      <c r="L13" t="s">
        <v>249</v>
      </c>
      <c r="M13">
        <v>85</v>
      </c>
      <c r="N13" t="str">
        <f t="shared" si="2"/>
        <v>mainSystem.keyHandler.bindControlKey(85, function (evt){alert()});</v>
      </c>
    </row>
    <row r="14" spans="1:15" x14ac:dyDescent="0.3">
      <c r="B14" t="s">
        <v>201</v>
      </c>
      <c r="C14" t="s">
        <v>158</v>
      </c>
      <c r="D14" t="s">
        <v>272</v>
      </c>
      <c r="E14" t="s">
        <v>203</v>
      </c>
      <c r="F14" t="str">
        <f t="shared" si="0"/>
        <v>['Ctrl','E',]</v>
      </c>
      <c r="G14" t="str">
        <f t="shared" si="1"/>
        <v>{"value":"Show Model Editor","icon":"fas fa-edit","function":"alert()","text":"Displays the Uyamak model editor where you can tweak the model settings","shortcut":['Ctrl','E',]},</v>
      </c>
      <c r="I14" t="s">
        <v>253</v>
      </c>
      <c r="J14">
        <v>1</v>
      </c>
      <c r="L14" t="s">
        <v>254</v>
      </c>
      <c r="M14">
        <v>69</v>
      </c>
      <c r="N14" t="str">
        <f t="shared" si="2"/>
        <v>mainSystem.keyHandler.bindControlKey(69, function (evt){alert()});</v>
      </c>
    </row>
    <row r="15" spans="1:15" x14ac:dyDescent="0.3">
      <c r="B15" t="s">
        <v>202</v>
      </c>
      <c r="C15" t="s">
        <v>19</v>
      </c>
      <c r="D15" t="s">
        <v>272</v>
      </c>
      <c r="E15" t="s">
        <v>204</v>
      </c>
      <c r="F15" t="str">
        <f t="shared" si="0"/>
        <v>['Ctrl','Shift','S',]</v>
      </c>
      <c r="G15" t="str">
        <f>IF(ISBLANK(A15),"{"&amp;CHAR(34)&amp;"value"&amp;CHAR(34)&amp;":"&amp;CHAR(34)&amp;B15&amp;CHAR(34)&amp;","&amp;CHAR(34)&amp;"icon"&amp;CHAR(34)&amp;":"&amp;CHAR(34)&amp;C15&amp;CHAR(34)&amp;","&amp;CHAR(34)&amp;"function"&amp;CHAR(34)&amp;":"&amp;CHAR(34)&amp;D15&amp;CHAR(34)&amp;","&amp;CHAR(34)&amp;"text"&amp;CHAR(34)&amp;":"&amp;CHAR(34)&amp;E15&amp;CHAR(34)&amp;","&amp;CHAR(34)&amp;"shortcut"&amp;CHAR(34)&amp;":"&amp;F15&amp;"}"&amp;IF(ISBLANK(A17),",","]},"),"{"&amp;CHAR(34)&amp;"value"&amp;CHAR(34)&amp;":"&amp;CHAR(34)&amp;A15&amp;CHAR(34)&amp;","&amp;CHAR(34)&amp;"icon"&amp;CHAR(34)&amp;":"&amp;CHAR(34)&amp;C15&amp;CHAR(34)&amp;","&amp;CHAR(34)&amp;"width"&amp;CHAR(34)&amp;":"&amp;CHAR(34)&amp;D15&amp;CHAR(34)&amp;","&amp;CHAR(34)&amp;"text"&amp;CHAR(34)&amp;":"&amp;CHAR(34)&amp;E15&amp;CHAR(34)&amp;","&amp;CHAR(34)&amp;"shortcut"&amp;CHAR(34)&amp;":"&amp;F15&amp;","&amp;CHAR(34)&amp;"items"&amp;CHAR(34)&amp;":[")</f>
        <v>{"value":"Show Simulation drawer","icon":"fas fa-play","function":"alert()","text":"Displays the simulation drawer where you can execute the Uyamak system","shortcut":['Ctrl','Shift','S',]},</v>
      </c>
      <c r="I15" t="s">
        <v>253</v>
      </c>
      <c r="J15">
        <v>1</v>
      </c>
      <c r="K15">
        <v>1</v>
      </c>
      <c r="L15" t="s">
        <v>243</v>
      </c>
      <c r="M15">
        <v>83</v>
      </c>
      <c r="N15" t="str">
        <f t="shared" si="2"/>
        <v>mainSystem.keyHandler.bindControlShiftKey(83, function (evt){alert()});</v>
      </c>
    </row>
    <row r="16" spans="1:15" x14ac:dyDescent="0.3">
      <c r="B16" t="s">
        <v>283</v>
      </c>
      <c r="C16" t="s">
        <v>285</v>
      </c>
      <c r="D16" t="s">
        <v>286</v>
      </c>
      <c r="E16" t="s">
        <v>284</v>
      </c>
      <c r="F16" t="str">
        <f t="shared" si="0"/>
        <v>['Ctrl','Shift','V',]</v>
      </c>
      <c r="G16" t="str">
        <f>IF(ISBLANK(A16),"{"&amp;CHAR(34)&amp;"value"&amp;CHAR(34)&amp;":"&amp;CHAR(34)&amp;B16&amp;CHAR(34)&amp;","&amp;CHAR(34)&amp;"icon"&amp;CHAR(34)&amp;":"&amp;CHAR(34)&amp;C16&amp;CHAR(34)&amp;","&amp;CHAR(34)&amp;"function"&amp;CHAR(34)&amp;":"&amp;CHAR(34)&amp;D16&amp;CHAR(34)&amp;","&amp;CHAR(34)&amp;"text"&amp;CHAR(34)&amp;":"&amp;CHAR(34)&amp;E16&amp;CHAR(34)&amp;","&amp;CHAR(34)&amp;"shortcut"&amp;CHAR(34)&amp;":"&amp;F16&amp;"}"&amp;IF(ISBLANK(A18),",","]},"),"{"&amp;CHAR(34)&amp;"value"&amp;CHAR(34)&amp;":"&amp;CHAR(34)&amp;A16&amp;CHAR(34)&amp;","&amp;CHAR(34)&amp;"icon"&amp;CHAR(34)&amp;":"&amp;CHAR(34)&amp;C16&amp;CHAR(34)&amp;","&amp;CHAR(34)&amp;"width"&amp;CHAR(34)&amp;":"&amp;CHAR(34)&amp;D16&amp;CHAR(34)&amp;","&amp;CHAR(34)&amp;"text"&amp;CHAR(34)&amp;":"&amp;CHAR(34)&amp;E16&amp;CHAR(34)&amp;","&amp;CHAR(34)&amp;"shortcut"&amp;CHAR(34)&amp;":"&amp;F16&amp;","&amp;CHAR(34)&amp;"items"&amp;CHAR(34)&amp;":[")</f>
        <v>{"value":"Show Variable manager","icon":"fas fa-equals","function":"ShowModelItem('variablesManager')","text":"Displays the Variable manager where you can add, edit or delete the Uyamak variables.","shortcut":['Ctrl','Shift','V',]},</v>
      </c>
      <c r="I16" t="s">
        <v>253</v>
      </c>
      <c r="J16">
        <v>1</v>
      </c>
      <c r="K16">
        <v>1</v>
      </c>
      <c r="L16" t="s">
        <v>257</v>
      </c>
      <c r="M16">
        <v>86</v>
      </c>
      <c r="N16" t="str">
        <f t="shared" si="2"/>
        <v>mainSystem.keyHandler.bindControlShiftKey(86, function (evt){ShowModelItem('variablesManager')});</v>
      </c>
    </row>
    <row r="17" spans="1:14" x14ac:dyDescent="0.3">
      <c r="B17" t="s">
        <v>118</v>
      </c>
      <c r="C17" t="s">
        <v>132</v>
      </c>
      <c r="D17" t="s">
        <v>272</v>
      </c>
      <c r="E17" t="s">
        <v>133</v>
      </c>
      <c r="F17" t="str">
        <f t="shared" si="0"/>
        <v>[]</v>
      </c>
      <c r="G17" t="str">
        <f t="shared" si="1"/>
        <v>{"value":"hl","icon":"fas fa-arrow-left","function":"alert()","text":"Good to go when eveything is fine and also I want to say something more 1","shortcut":[]},</v>
      </c>
      <c r="I17" t="s">
        <v>253</v>
      </c>
      <c r="N17" t="str">
        <f t="shared" si="2"/>
        <v/>
      </c>
    </row>
    <row r="18" spans="1:14" x14ac:dyDescent="0.3">
      <c r="B18" t="s">
        <v>236</v>
      </c>
      <c r="C18" t="s">
        <v>159</v>
      </c>
      <c r="D18" t="s">
        <v>317</v>
      </c>
      <c r="E18" t="s">
        <v>205</v>
      </c>
      <c r="F18" t="str">
        <f t="shared" si="0"/>
        <v>['Ctrl','K',]</v>
      </c>
      <c r="G18" t="str">
        <f t="shared" si="1"/>
        <v>{"value":"Create sub-system","icon":"far fa-object-group","function":"if (mainSystem.graph.isEnabled()) createSubModel();","text":"Creates Uyamak sub-system out of the selected Uyamak models","shortcut":['Ctrl','K',]},</v>
      </c>
      <c r="I18" t="s">
        <v>253</v>
      </c>
      <c r="J18">
        <v>1</v>
      </c>
      <c r="L18" t="s">
        <v>255</v>
      </c>
      <c r="M18">
        <v>75</v>
      </c>
      <c r="N18" t="str">
        <f t="shared" si="2"/>
        <v>mainSystem.keyHandler.bindControlKey(75, function (evt){if (mainSystem.graph.isEnabled()) createSubModel();});</v>
      </c>
    </row>
    <row r="19" spans="1:14" x14ac:dyDescent="0.3">
      <c r="B19" t="s">
        <v>237</v>
      </c>
      <c r="C19" t="s">
        <v>160</v>
      </c>
      <c r="D19" t="s">
        <v>318</v>
      </c>
      <c r="E19" t="s">
        <v>206</v>
      </c>
      <c r="F19" t="str">
        <f t="shared" si="0"/>
        <v>['Ctrl','Shift','K',]</v>
      </c>
      <c r="G19" t="str">
        <f t="shared" si="1"/>
        <v>{"value":"Dismantle sub-system","icon":"far fa-object-ungroup","function":"if (mainSystem.graph.isEnabled()) ungroupSubModel();","text":"Dismantles all the selected Uyamak sub-systems.","shortcut":['Ctrl','Shift','K',]}]},</v>
      </c>
      <c r="I19" t="s">
        <v>253</v>
      </c>
      <c r="J19">
        <v>1</v>
      </c>
      <c r="K19">
        <v>1</v>
      </c>
      <c r="L19" t="s">
        <v>255</v>
      </c>
      <c r="M19">
        <v>75</v>
      </c>
      <c r="N19" t="str">
        <f t="shared" si="2"/>
        <v>mainSystem.keyHandler.bindControlShiftKey(75, function (evt){if (mainSystem.graph.isEnabled()) ungroupSubModel();});</v>
      </c>
    </row>
    <row r="20" spans="1:14" x14ac:dyDescent="0.3">
      <c r="A20" t="s">
        <v>123</v>
      </c>
      <c r="C20" t="s">
        <v>188</v>
      </c>
      <c r="D20">
        <v>300</v>
      </c>
      <c r="E20" t="s">
        <v>214</v>
      </c>
      <c r="F20" t="str">
        <f t="shared" si="0"/>
        <v>[]</v>
      </c>
      <c r="G20" t="str">
        <f>IF(ISBLANK(A20),"{"&amp;CHAR(34)&amp;"value"&amp;CHAR(34)&amp;":"&amp;CHAR(34)&amp;B20&amp;CHAR(34)&amp;","&amp;CHAR(34)&amp;"icon"&amp;CHAR(34)&amp;":"&amp;CHAR(34)&amp;C20&amp;CHAR(34)&amp;","&amp;CHAR(34)&amp;"function"&amp;CHAR(34)&amp;":"&amp;CHAR(34)&amp;D20&amp;CHAR(34)&amp;","&amp;CHAR(34)&amp;"text"&amp;CHAR(34)&amp;":"&amp;CHAR(34)&amp;E20&amp;CHAR(34)&amp;","&amp;CHAR(34)&amp;"shortcut"&amp;CHAR(34)&amp;":"&amp;F20&amp;"}"&amp;IF(ISBLANK(A24),",","]},"),"{"&amp;CHAR(34)&amp;"value"&amp;CHAR(34)&amp;":"&amp;CHAR(34)&amp;A20&amp;CHAR(34)&amp;","&amp;CHAR(34)&amp;"icon"&amp;CHAR(34)&amp;":"&amp;CHAR(34)&amp;C20&amp;CHAR(34)&amp;","&amp;CHAR(34)&amp;"width"&amp;CHAR(34)&amp;":"&amp;CHAR(34)&amp;D20&amp;CHAR(34)&amp;","&amp;CHAR(34)&amp;"text"&amp;CHAR(34)&amp;":"&amp;CHAR(34)&amp;E20&amp;CHAR(34)&amp;","&amp;CHAR(34)&amp;"shortcut"&amp;CHAR(34)&amp;":"&amp;F20&amp;","&amp;CHAR(34)&amp;"items"&amp;CHAR(34)&amp;":[")</f>
        <v>{"value":"Edit","icon":"fas fa-pen","width":"300","text":"Menu gives options to manipulate the Uyamak system","shortcut":[],"items":[</v>
      </c>
      <c r="I20" t="s">
        <v>253</v>
      </c>
      <c r="N20" t="str">
        <f t="shared" si="2"/>
        <v/>
      </c>
    </row>
    <row r="21" spans="1:14" x14ac:dyDescent="0.3">
      <c r="B21" t="s">
        <v>268</v>
      </c>
      <c r="C21" t="s">
        <v>271</v>
      </c>
      <c r="D21" t="s">
        <v>272</v>
      </c>
      <c r="F21" t="str">
        <f t="shared" si="0"/>
        <v>['Ctrl','A',]</v>
      </c>
      <c r="G21" t="str">
        <f t="shared" ref="G21:G24" si="3">IF(ISBLANK(A21),"{"&amp;CHAR(34)&amp;"value"&amp;CHAR(34)&amp;":"&amp;CHAR(34)&amp;B21&amp;CHAR(34)&amp;","&amp;CHAR(34)&amp;"icon"&amp;CHAR(34)&amp;":"&amp;CHAR(34)&amp;C21&amp;CHAR(34)&amp;","&amp;CHAR(34)&amp;"function"&amp;CHAR(34)&amp;":"&amp;CHAR(34)&amp;D21&amp;CHAR(34)&amp;","&amp;CHAR(34)&amp;"text"&amp;CHAR(34)&amp;":"&amp;CHAR(34)&amp;E21&amp;CHAR(34)&amp;","&amp;CHAR(34)&amp;"shortcut"&amp;CHAR(34)&amp;":"&amp;F21&amp;"}"&amp;IF(ISBLANK(A25),",","]},"),"{"&amp;CHAR(34)&amp;"value"&amp;CHAR(34)&amp;":"&amp;CHAR(34)&amp;A21&amp;CHAR(34)&amp;","&amp;CHAR(34)&amp;"icon"&amp;CHAR(34)&amp;":"&amp;CHAR(34)&amp;C21&amp;CHAR(34)&amp;","&amp;CHAR(34)&amp;"width"&amp;CHAR(34)&amp;":"&amp;CHAR(34)&amp;D21&amp;CHAR(34)&amp;","&amp;CHAR(34)&amp;"text"&amp;CHAR(34)&amp;":"&amp;CHAR(34)&amp;E21&amp;CHAR(34)&amp;","&amp;CHAR(34)&amp;"shortcut"&amp;CHAR(34)&amp;":"&amp;F21&amp;","&amp;CHAR(34)&amp;"items"&amp;CHAR(34)&amp;":[")</f>
        <v>{"value":"Select all","icon":"far fa-check-square","function":"alert()","text":"","shortcut":['Ctrl','A',]},</v>
      </c>
      <c r="I21" t="s">
        <v>253</v>
      </c>
      <c r="J21">
        <v>1</v>
      </c>
      <c r="L21" t="s">
        <v>264</v>
      </c>
      <c r="M21">
        <v>65</v>
      </c>
      <c r="N21" t="str">
        <f t="shared" si="2"/>
        <v>mainSystem.keyHandler.bindControlKey(65, function (evt){alert()});</v>
      </c>
    </row>
    <row r="22" spans="1:14" x14ac:dyDescent="0.3">
      <c r="B22" t="s">
        <v>269</v>
      </c>
      <c r="C22" t="s">
        <v>270</v>
      </c>
      <c r="D22" t="s">
        <v>272</v>
      </c>
      <c r="F22" t="str">
        <f t="shared" si="0"/>
        <v>['Ctrl','Shift','A',]</v>
      </c>
      <c r="G22" t="str">
        <f t="shared" si="3"/>
        <v>{"value":"Select none","icon":"far fa-square","function":"alert()","text":"","shortcut":['Ctrl','Shift','A',]},</v>
      </c>
      <c r="I22" t="s">
        <v>253</v>
      </c>
      <c r="J22">
        <v>1</v>
      </c>
      <c r="K22">
        <v>1</v>
      </c>
      <c r="L22" t="s">
        <v>264</v>
      </c>
      <c r="M22">
        <v>65</v>
      </c>
      <c r="N22" t="str">
        <f t="shared" si="2"/>
        <v>mainSystem.keyHandler.bindControlShiftKey(65, function (evt){alert()});</v>
      </c>
    </row>
    <row r="23" spans="1:14" x14ac:dyDescent="0.3">
      <c r="B23" t="s">
        <v>118</v>
      </c>
      <c r="C23" t="s">
        <v>132</v>
      </c>
      <c r="D23" t="s">
        <v>272</v>
      </c>
      <c r="F23" t="str">
        <f t="shared" si="0"/>
        <v>[]</v>
      </c>
      <c r="G23" t="str">
        <f t="shared" si="3"/>
        <v>{"value":"hl","icon":"fas fa-arrow-left","function":"alert()","text":"","shortcut":[]},</v>
      </c>
      <c r="I23" t="s">
        <v>253</v>
      </c>
      <c r="N23" t="str">
        <f t="shared" si="2"/>
        <v/>
      </c>
    </row>
    <row r="24" spans="1:14" x14ac:dyDescent="0.3">
      <c r="B24" t="s">
        <v>124</v>
      </c>
      <c r="C24" t="s">
        <v>161</v>
      </c>
      <c r="D24" t="s">
        <v>272</v>
      </c>
      <c r="E24" t="s">
        <v>208</v>
      </c>
      <c r="F24" t="str">
        <f t="shared" si="0"/>
        <v>['Ctrl','X',]</v>
      </c>
      <c r="G24" t="str">
        <f t="shared" si="3"/>
        <v>{"value":"Cut","icon":"fas fa-cut","function":"alert()","text":"Copies the selected Uyamak models into the clipboard and deletes the original ones","shortcut":['Ctrl','X',]},</v>
      </c>
      <c r="I24" t="s">
        <v>253</v>
      </c>
      <c r="J24">
        <v>1</v>
      </c>
      <c r="L24" t="s">
        <v>256</v>
      </c>
      <c r="M24">
        <v>88</v>
      </c>
      <c r="N24" t="str">
        <f t="shared" si="2"/>
        <v>mainSystem.keyHandler.bindControlKey(88, function (evt){alert()});</v>
      </c>
    </row>
    <row r="25" spans="1:14" x14ac:dyDescent="0.3">
      <c r="B25" t="s">
        <v>125</v>
      </c>
      <c r="C25" t="s">
        <v>162</v>
      </c>
      <c r="D25" t="s">
        <v>272</v>
      </c>
      <c r="E25" t="s">
        <v>207</v>
      </c>
      <c r="F25" t="str">
        <f t="shared" si="0"/>
        <v>['Ctrl','C',]</v>
      </c>
      <c r="G25" t="str">
        <f t="shared" si="1"/>
        <v>{"value":"Copy","icon":"fas fa-copy","function":"alert()","text":"Copies the selected Uyamak models into the clipboard","shortcut":['Ctrl','C',]},</v>
      </c>
      <c r="I25" t="s">
        <v>253</v>
      </c>
      <c r="J25">
        <v>1</v>
      </c>
      <c r="L25" t="s">
        <v>244</v>
      </c>
      <c r="M25">
        <v>67</v>
      </c>
      <c r="N25" t="str">
        <f t="shared" si="2"/>
        <v>mainSystem.keyHandler.bindControlKey(67, function (evt){alert()});</v>
      </c>
    </row>
    <row r="26" spans="1:14" x14ac:dyDescent="0.3">
      <c r="B26" t="s">
        <v>126</v>
      </c>
      <c r="C26" t="s">
        <v>163</v>
      </c>
      <c r="D26" t="s">
        <v>272</v>
      </c>
      <c r="E26" t="s">
        <v>209</v>
      </c>
      <c r="F26" t="str">
        <f t="shared" si="0"/>
        <v>['Ctrl','V',]</v>
      </c>
      <c r="G26" t="str">
        <f t="shared" si="1"/>
        <v>{"value":"Paste","icon":"fas fa-paste","function":"alert()","text":"Pastes the clipboard Uyamak models to the present Uyamak system","shortcut":['Ctrl','V',]},</v>
      </c>
      <c r="I26" t="s">
        <v>253</v>
      </c>
      <c r="J26">
        <v>1</v>
      </c>
      <c r="L26" t="s">
        <v>257</v>
      </c>
      <c r="M26">
        <v>86</v>
      </c>
      <c r="N26" t="str">
        <f t="shared" si="2"/>
        <v>mainSystem.keyHandler.bindControlKey(86, function (evt){alert()});</v>
      </c>
    </row>
    <row r="27" spans="1:14" x14ac:dyDescent="0.3">
      <c r="B27" t="s">
        <v>164</v>
      </c>
      <c r="C27" t="s">
        <v>165</v>
      </c>
      <c r="D27" t="s">
        <v>272</v>
      </c>
      <c r="E27" t="s">
        <v>210</v>
      </c>
      <c r="F27" t="str">
        <f t="shared" si="0"/>
        <v>['Ctrl','Shift','C',]</v>
      </c>
      <c r="G27" t="str">
        <f t="shared" si="1"/>
        <v>{"value":"Clone","icon":"fas fa-clone","function":"alert()","text":"Clones the selected Uyamak models","shortcut":['Ctrl','Shift','C',]},</v>
      </c>
      <c r="I27" t="s">
        <v>253</v>
      </c>
      <c r="J27">
        <v>1</v>
      </c>
      <c r="K27">
        <v>1</v>
      </c>
      <c r="L27" t="s">
        <v>244</v>
      </c>
      <c r="M27">
        <v>67</v>
      </c>
      <c r="N27" t="str">
        <f t="shared" si="2"/>
        <v>mainSystem.keyHandler.bindControlShiftKey(67, function (evt){alert()});</v>
      </c>
    </row>
    <row r="28" spans="1:14" x14ac:dyDescent="0.3">
      <c r="B28" t="s">
        <v>33</v>
      </c>
      <c r="C28" t="s">
        <v>166</v>
      </c>
      <c r="D28" t="s">
        <v>316</v>
      </c>
      <c r="E28" t="s">
        <v>211</v>
      </c>
      <c r="F28" t="str">
        <f t="shared" si="0"/>
        <v>['Delete',]</v>
      </c>
      <c r="G28" t="str">
        <f t="shared" si="1"/>
        <v>{"value":"Delete","icon":"fas fa-trash-alt","function":"if (mainSystem.graph.isEnabled()) mainSystem.graph.removeCells();","text":"Delete the selected Uyamak models and Sub-systems","shortcut":['Delete',]},</v>
      </c>
      <c r="I28" t="s">
        <v>253</v>
      </c>
      <c r="L28" t="s">
        <v>33</v>
      </c>
      <c r="M28">
        <v>46</v>
      </c>
      <c r="N28" t="str">
        <f t="shared" si="2"/>
        <v>mainSystem.keyHandler.bindKey(46, function (evt){if (mainSystem.graph.isEnabled()) mainSystem.graph.removeCells();});</v>
      </c>
    </row>
    <row r="29" spans="1:14" x14ac:dyDescent="0.3">
      <c r="B29" t="s">
        <v>118</v>
      </c>
      <c r="C29" t="s">
        <v>132</v>
      </c>
      <c r="D29" t="s">
        <v>272</v>
      </c>
      <c r="E29" t="s">
        <v>133</v>
      </c>
      <c r="F29" t="str">
        <f t="shared" si="0"/>
        <v>[]</v>
      </c>
      <c r="G29" t="str">
        <f t="shared" si="1"/>
        <v>{"value":"hl","icon":"fas fa-arrow-left","function":"alert()","text":"Good to go when eveything is fine and also I want to say something more 1","shortcut":[]},</v>
      </c>
      <c r="I29" t="s">
        <v>253</v>
      </c>
      <c r="N29" t="str">
        <f t="shared" si="2"/>
        <v/>
      </c>
    </row>
    <row r="30" spans="1:14" x14ac:dyDescent="0.3">
      <c r="B30" t="s">
        <v>143</v>
      </c>
      <c r="C30" t="s">
        <v>167</v>
      </c>
      <c r="D30" t="s">
        <v>327</v>
      </c>
      <c r="E30" t="s">
        <v>212</v>
      </c>
      <c r="F30" t="str">
        <f t="shared" si="0"/>
        <v>['Ctrl','Z',]</v>
      </c>
      <c r="G30" t="str">
        <f t="shared" si="1"/>
        <v>{"value":"Undo","icon":"fas fa-undo","function":"mainSystem.undoManager.undo();","text":"Undo the recent changes","shortcut":['Ctrl','Z',]},</v>
      </c>
      <c r="I30" t="s">
        <v>253</v>
      </c>
      <c r="J30">
        <v>1</v>
      </c>
      <c r="L30" t="s">
        <v>258</v>
      </c>
      <c r="M30">
        <v>90</v>
      </c>
      <c r="N30" t="str">
        <f t="shared" si="2"/>
        <v>mainSystem.keyHandler.bindControlKey(90, function (evt){mainSystem.undoManager.undo();});</v>
      </c>
    </row>
    <row r="31" spans="1:14" x14ac:dyDescent="0.3">
      <c r="B31" t="s">
        <v>144</v>
      </c>
      <c r="C31" t="s">
        <v>168</v>
      </c>
      <c r="D31" t="s">
        <v>328</v>
      </c>
      <c r="E31" t="s">
        <v>213</v>
      </c>
      <c r="F31" t="str">
        <f t="shared" si="0"/>
        <v>['Ctrl','Shift','Z',]</v>
      </c>
      <c r="G31" t="str">
        <f t="shared" si="1"/>
        <v>{"value":"Redo","icon":"fas fa-redo","function":"mainSystem.undoManager.redo();","text":"Redo the recent changes","shortcut":['Ctrl','Shift','Z',]}]},</v>
      </c>
      <c r="I31" t="s">
        <v>253</v>
      </c>
      <c r="J31">
        <v>1</v>
      </c>
      <c r="K31">
        <v>1</v>
      </c>
      <c r="L31" t="s">
        <v>258</v>
      </c>
      <c r="M31">
        <v>90</v>
      </c>
      <c r="N31" t="str">
        <f t="shared" si="2"/>
        <v>mainSystem.keyHandler.bindControlShiftKey(90, function (evt){mainSystem.undoManager.redo();});</v>
      </c>
    </row>
    <row r="32" spans="1:14" x14ac:dyDescent="0.3">
      <c r="A32" t="s">
        <v>127</v>
      </c>
      <c r="C32" t="s">
        <v>189</v>
      </c>
      <c r="D32">
        <v>390</v>
      </c>
      <c r="E32" t="s">
        <v>215</v>
      </c>
      <c r="F32" t="str">
        <f t="shared" si="0"/>
        <v>[]</v>
      </c>
      <c r="G32" t="str">
        <f t="shared" si="1"/>
        <v>{"value":"View","icon":"fas fa-desktop","width":"390","text":"Menu gives different options to visualize the Uyamak system","shortcut":[],"items":[</v>
      </c>
      <c r="I32" t="s">
        <v>253</v>
      </c>
      <c r="N32" t="str">
        <f t="shared" si="2"/>
        <v/>
      </c>
    </row>
    <row r="33" spans="1:14" x14ac:dyDescent="0.3">
      <c r="B33" t="s">
        <v>129</v>
      </c>
      <c r="C33" t="s">
        <v>169</v>
      </c>
      <c r="D33" t="s">
        <v>319</v>
      </c>
      <c r="E33" t="s">
        <v>216</v>
      </c>
      <c r="F33" t="str">
        <f t="shared" si="0"/>
        <v>['Ctrl','+',]</v>
      </c>
      <c r="G33" t="str">
        <f t="shared" si="1"/>
        <v>{"value":"Zoom in","icon":"fas fa-search-plus","function":"mainSystem.graph.zoomIn();","text":"Zooms in","shortcut":['Ctrl','+',]},</v>
      </c>
      <c r="I33" t="s">
        <v>253</v>
      </c>
      <c r="J33">
        <v>1</v>
      </c>
      <c r="L33" t="s">
        <v>259</v>
      </c>
      <c r="M33">
        <v>107</v>
      </c>
      <c r="N33" t="str">
        <f t="shared" si="2"/>
        <v>mainSystem.keyHandler.bindControlKey(107, function (evt){mainSystem.graph.zoomIn();});</v>
      </c>
    </row>
    <row r="34" spans="1:14" x14ac:dyDescent="0.3">
      <c r="B34" t="s">
        <v>128</v>
      </c>
      <c r="C34" t="s">
        <v>170</v>
      </c>
      <c r="D34" t="s">
        <v>320</v>
      </c>
      <c r="E34" t="s">
        <v>217</v>
      </c>
      <c r="F34" t="str">
        <f t="shared" si="0"/>
        <v>['Ctrl','-',]</v>
      </c>
      <c r="G34" t="str">
        <f t="shared" si="1"/>
        <v>{"value":"Zoom out","icon":"fas fa-search-minus","function":"mainSystem.graph.zoomOut();","text":"Zooms out","shortcut":['Ctrl','-',]},</v>
      </c>
      <c r="I34" t="s">
        <v>253</v>
      </c>
      <c r="J34">
        <v>1</v>
      </c>
      <c r="L34" t="s">
        <v>260</v>
      </c>
      <c r="M34">
        <v>109</v>
      </c>
      <c r="N34" t="str">
        <f t="shared" si="2"/>
        <v>mainSystem.keyHandler.bindControlKey(109, function (evt){mainSystem.graph.zoomOut();});</v>
      </c>
    </row>
    <row r="35" spans="1:14" x14ac:dyDescent="0.3">
      <c r="B35" t="s">
        <v>131</v>
      </c>
      <c r="C35" t="s">
        <v>172</v>
      </c>
      <c r="D35" t="s">
        <v>321</v>
      </c>
      <c r="E35" t="s">
        <v>218</v>
      </c>
      <c r="F35" t="str">
        <f t="shared" si="0"/>
        <v>['Ctrl','0',]</v>
      </c>
      <c r="G35" t="str">
        <f t="shared" si="1"/>
        <v>{"value":"Original size","icon":"fas fa-compress","function":"mainSystem.graph.zoomActual();","text":"Shows the original size. Some items may be out of view. You can see them by scrolling","shortcut":['Ctrl','0',]},</v>
      </c>
      <c r="I35" t="s">
        <v>253</v>
      </c>
      <c r="J35">
        <v>1</v>
      </c>
      <c r="L35">
        <v>0</v>
      </c>
      <c r="M35">
        <v>96</v>
      </c>
      <c r="N35" t="str">
        <f t="shared" si="2"/>
        <v>mainSystem.keyHandler.bindControlKey(96, function (evt){mainSystem.graph.zoomActual();});</v>
      </c>
    </row>
    <row r="36" spans="1:14" x14ac:dyDescent="0.3">
      <c r="B36" t="s">
        <v>130</v>
      </c>
      <c r="C36" t="s">
        <v>171</v>
      </c>
      <c r="D36" t="s">
        <v>322</v>
      </c>
      <c r="E36" t="s">
        <v>219</v>
      </c>
      <c r="F36" t="str">
        <f t="shared" si="0"/>
        <v>['Ctrl','Shift','0',]</v>
      </c>
      <c r="G36" t="str">
        <f t="shared" si="1"/>
        <v>{"value":"Fit all","icon":"fas fa-expand","function":"mainSystem.graph.fit();","text":"Shows the complete Uyamak system","shortcut":['Ctrl','Shift','0',]},</v>
      </c>
      <c r="I36" t="s">
        <v>253</v>
      </c>
      <c r="J36">
        <v>1</v>
      </c>
      <c r="K36">
        <v>1</v>
      </c>
      <c r="L36">
        <v>0</v>
      </c>
      <c r="M36">
        <v>96</v>
      </c>
      <c r="N36" t="str">
        <f t="shared" si="2"/>
        <v>mainSystem.keyHandler.bindControlShiftKey(96, function (evt){mainSystem.graph.fit();});</v>
      </c>
    </row>
    <row r="37" spans="1:14" x14ac:dyDescent="0.3">
      <c r="B37" t="s">
        <v>118</v>
      </c>
      <c r="C37" t="s">
        <v>132</v>
      </c>
      <c r="D37" t="s">
        <v>272</v>
      </c>
      <c r="E37" t="s">
        <v>133</v>
      </c>
      <c r="F37" t="str">
        <f t="shared" si="0"/>
        <v>[]</v>
      </c>
      <c r="G37" t="str">
        <f t="shared" si="1"/>
        <v>{"value":"hl","icon":"fas fa-arrow-left","function":"alert()","text":"Good to go when eveything is fine and also I want to say something more 1","shortcut":[]},</v>
      </c>
      <c r="I37" t="s">
        <v>253</v>
      </c>
      <c r="N37" t="str">
        <f t="shared" si="2"/>
        <v/>
      </c>
    </row>
    <row r="38" spans="1:14" x14ac:dyDescent="0.3">
      <c r="B38" t="s">
        <v>145</v>
      </c>
      <c r="C38" t="s">
        <v>173</v>
      </c>
      <c r="D38" t="s">
        <v>273</v>
      </c>
      <c r="E38" t="s">
        <v>220</v>
      </c>
      <c r="F38" t="str">
        <f t="shared" si="0"/>
        <v>['Ctrl','M',]</v>
      </c>
      <c r="G38" t="str">
        <f t="shared" si="1"/>
        <v>{"value":"Minimize  subsystem(s)","icon":"fas fa-window-minimize","function":"foldItems();","text":"Minimizes the selected subsystem. If nothing is selected, all the sub-systems will be minimized","shortcut":['Ctrl','M',]},</v>
      </c>
      <c r="I38" t="s">
        <v>253</v>
      </c>
      <c r="J38">
        <v>1</v>
      </c>
      <c r="L38" t="s">
        <v>247</v>
      </c>
      <c r="M38">
        <v>77</v>
      </c>
      <c r="N38" t="str">
        <f t="shared" si="2"/>
        <v>mainSystem.keyHandler.bindControlKey(77, function (evt){foldItems();});</v>
      </c>
    </row>
    <row r="39" spans="1:14" x14ac:dyDescent="0.3">
      <c r="B39" t="s">
        <v>146</v>
      </c>
      <c r="C39" t="s">
        <v>174</v>
      </c>
      <c r="D39" t="s">
        <v>274</v>
      </c>
      <c r="E39" t="s">
        <v>221</v>
      </c>
      <c r="F39" t="str">
        <f t="shared" si="0"/>
        <v>['Ctrl','Shift','M',]</v>
      </c>
      <c r="G39" t="str">
        <f>IF(ISBLANK(A39),"{"&amp;CHAR(34)&amp;"value"&amp;CHAR(34)&amp;":"&amp;CHAR(34)&amp;B39&amp;CHAR(34)&amp;","&amp;CHAR(34)&amp;"icon"&amp;CHAR(34)&amp;":"&amp;CHAR(34)&amp;C39&amp;CHAR(34)&amp;","&amp;CHAR(34)&amp;"function"&amp;CHAR(34)&amp;":"&amp;CHAR(34)&amp;D39&amp;CHAR(34)&amp;","&amp;CHAR(34)&amp;"text"&amp;CHAR(34)&amp;":"&amp;CHAR(34)&amp;E39&amp;CHAR(34)&amp;","&amp;CHAR(34)&amp;"shortcut"&amp;CHAR(34)&amp;":"&amp;F39&amp;"}"&amp;IF(ISBLANK(A42),",","]},"),"{"&amp;CHAR(34)&amp;"value"&amp;CHAR(34)&amp;":"&amp;CHAR(34)&amp;A39&amp;CHAR(34)&amp;","&amp;CHAR(34)&amp;"icon"&amp;CHAR(34)&amp;":"&amp;CHAR(34)&amp;C39&amp;CHAR(34)&amp;","&amp;CHAR(34)&amp;"width"&amp;CHAR(34)&amp;":"&amp;CHAR(34)&amp;D39&amp;CHAR(34)&amp;","&amp;CHAR(34)&amp;"text"&amp;CHAR(34)&amp;":"&amp;CHAR(34)&amp;E39&amp;CHAR(34)&amp;","&amp;CHAR(34)&amp;"shortcut"&amp;CHAR(34)&amp;":"&amp;F39&amp;","&amp;CHAR(34)&amp;"items"&amp;CHAR(34)&amp;":[")</f>
        <v>{"value":"Maximize  subsystem(s)","icon":"fas fa-window-maximize","function":"foldItems(false);","text":"Maximizes the selected subsystem. If nothing is selected, all the sub-systems will be maximized","shortcut":['Ctrl','Shift','M',]},</v>
      </c>
      <c r="I39" t="s">
        <v>253</v>
      </c>
      <c r="J39">
        <v>1</v>
      </c>
      <c r="K39">
        <v>1</v>
      </c>
      <c r="L39" t="s">
        <v>247</v>
      </c>
      <c r="M39">
        <v>77</v>
      </c>
      <c r="N39" t="str">
        <f t="shared" si="2"/>
        <v>mainSystem.keyHandler.bindControlShiftKey(77, function (evt){foldItems(false);});</v>
      </c>
    </row>
    <row r="40" spans="1:14" x14ac:dyDescent="0.3">
      <c r="B40" t="s">
        <v>118</v>
      </c>
      <c r="C40" t="s">
        <v>174</v>
      </c>
      <c r="E40" t="s">
        <v>133</v>
      </c>
      <c r="F40" t="str">
        <f t="shared" si="0"/>
        <v>[]</v>
      </c>
      <c r="G40" t="str">
        <f t="shared" ref="G40:G42" si="4">IF(ISBLANK(A40),"{"&amp;CHAR(34)&amp;"value"&amp;CHAR(34)&amp;":"&amp;CHAR(34)&amp;B40&amp;CHAR(34)&amp;","&amp;CHAR(34)&amp;"icon"&amp;CHAR(34)&amp;":"&amp;CHAR(34)&amp;C40&amp;CHAR(34)&amp;","&amp;CHAR(34)&amp;"function"&amp;CHAR(34)&amp;":"&amp;CHAR(34)&amp;D40&amp;CHAR(34)&amp;","&amp;CHAR(34)&amp;"text"&amp;CHAR(34)&amp;":"&amp;CHAR(34)&amp;E40&amp;CHAR(34)&amp;","&amp;CHAR(34)&amp;"shortcut"&amp;CHAR(34)&amp;":"&amp;F40&amp;"}"&amp;IF(ISBLANK(A43),",","]},"),"{"&amp;CHAR(34)&amp;"value"&amp;CHAR(34)&amp;":"&amp;CHAR(34)&amp;A40&amp;CHAR(34)&amp;","&amp;CHAR(34)&amp;"icon"&amp;CHAR(34)&amp;":"&amp;CHAR(34)&amp;C40&amp;CHAR(34)&amp;","&amp;CHAR(34)&amp;"width"&amp;CHAR(34)&amp;":"&amp;CHAR(34)&amp;D40&amp;CHAR(34)&amp;","&amp;CHAR(34)&amp;"text"&amp;CHAR(34)&amp;":"&amp;CHAR(34)&amp;E40&amp;CHAR(34)&amp;","&amp;CHAR(34)&amp;"shortcut"&amp;CHAR(34)&amp;":"&amp;F40&amp;","&amp;CHAR(34)&amp;"items"&amp;CHAR(34)&amp;":[")</f>
        <v>{"value":"hl","icon":"fas fa-window-maximize","function":"","text":"Good to go when eveything is fine and also I want to say something more 1","shortcut":[]},</v>
      </c>
      <c r="I40" t="s">
        <v>253</v>
      </c>
      <c r="N40" t="str">
        <f t="shared" si="2"/>
        <v/>
      </c>
    </row>
    <row r="41" spans="1:14" x14ac:dyDescent="0.3">
      <c r="B41" t="s">
        <v>279</v>
      </c>
      <c r="C41" t="s">
        <v>280</v>
      </c>
      <c r="D41" t="s">
        <v>282</v>
      </c>
      <c r="E41" t="s">
        <v>281</v>
      </c>
      <c r="F41" t="str">
        <f t="shared" si="0"/>
        <v>['Ctrl','R',]</v>
      </c>
      <c r="G41" t="str">
        <f t="shared" si="4"/>
        <v>{"value":"Execution order","icon":"fas fa-sort-numeric-up-alt","function":"displayExecutionOrder()","text":"Shows simulation order and errors","shortcut":['Ctrl','R',]},</v>
      </c>
      <c r="I41" t="s">
        <v>253</v>
      </c>
      <c r="J41">
        <v>1</v>
      </c>
      <c r="L41" t="s">
        <v>250</v>
      </c>
      <c r="M41">
        <v>82</v>
      </c>
      <c r="N41" t="str">
        <f t="shared" si="2"/>
        <v>mainSystem.keyHandler.bindControlKey(82, function (evt){displayExecutionOrder()});</v>
      </c>
    </row>
    <row r="42" spans="1:14" x14ac:dyDescent="0.3">
      <c r="B42" t="s">
        <v>118</v>
      </c>
      <c r="C42" t="s">
        <v>174</v>
      </c>
      <c r="D42" t="s">
        <v>272</v>
      </c>
      <c r="E42" t="s">
        <v>133</v>
      </c>
      <c r="F42" t="str">
        <f t="shared" si="0"/>
        <v>[]</v>
      </c>
      <c r="G42" t="str">
        <f t="shared" si="4"/>
        <v>{"value":"hl","icon":"fas fa-window-maximize","function":"alert()","text":"Good to go when eveything is fine and also I want to say something more 1","shortcut":[]},</v>
      </c>
      <c r="I42" t="s">
        <v>253</v>
      </c>
      <c r="N42" t="str">
        <f t="shared" si="2"/>
        <v/>
      </c>
    </row>
    <row r="43" spans="1:14" x14ac:dyDescent="0.3">
      <c r="B43" t="s">
        <v>222</v>
      </c>
      <c r="C43" t="s">
        <v>177</v>
      </c>
      <c r="D43" t="s">
        <v>272</v>
      </c>
      <c r="E43" t="s">
        <v>223</v>
      </c>
      <c r="F43" t="str">
        <f t="shared" si="0"/>
        <v>['Ctrl','F',]</v>
      </c>
      <c r="G43" t="str">
        <f t="shared" si="1"/>
        <v>{"value":"System outline","icon":"fas fa-image","function":"alert()","text":"Shows outline of the Uyamak system in a small window on the top right corner","shortcut":['Ctrl','F',]},</v>
      </c>
      <c r="I43" t="s">
        <v>253</v>
      </c>
      <c r="J43">
        <v>1</v>
      </c>
      <c r="L43" t="s">
        <v>261</v>
      </c>
      <c r="M43">
        <v>70</v>
      </c>
      <c r="N43" t="str">
        <f t="shared" si="2"/>
        <v>mainSystem.keyHandler.bindControlKey(70, function (evt){alert()});</v>
      </c>
    </row>
    <row r="44" spans="1:14" x14ac:dyDescent="0.3">
      <c r="B44" t="s">
        <v>141</v>
      </c>
      <c r="C44" t="s">
        <v>176</v>
      </c>
      <c r="D44" t="s">
        <v>272</v>
      </c>
      <c r="E44" t="s">
        <v>224</v>
      </c>
      <c r="F44" t="str">
        <f t="shared" si="0"/>
        <v>['Ctrl','G',]</v>
      </c>
      <c r="G44" t="str">
        <f t="shared" si="1"/>
        <v>{"value":"Show/Hide Grid lines","icon":"fas fa-border-all","function":"alert()","text":"Shows or hide the grid lines","shortcut":['Ctrl','G',]},</v>
      </c>
      <c r="I44" t="s">
        <v>253</v>
      </c>
      <c r="J44">
        <v>1</v>
      </c>
      <c r="L44" t="s">
        <v>252</v>
      </c>
      <c r="M44">
        <v>71</v>
      </c>
      <c r="N44" t="str">
        <f t="shared" si="2"/>
        <v>mainSystem.keyHandler.bindControlKey(71, function (evt){alert()});</v>
      </c>
    </row>
    <row r="45" spans="1:14" x14ac:dyDescent="0.3">
      <c r="B45" t="s">
        <v>175</v>
      </c>
      <c r="C45" t="s">
        <v>178</v>
      </c>
      <c r="D45" t="s">
        <v>272</v>
      </c>
      <c r="E45" t="s">
        <v>225</v>
      </c>
      <c r="F45" t="str">
        <f t="shared" si="0"/>
        <v>['Ctrl','T',]</v>
      </c>
      <c r="G45" t="str">
        <f t="shared" si="1"/>
        <v>{"value":"Toggle snap to grid","icon":"fas fa-magnet","function":"alert()","text":"When snap to grid is activated, the blocks are moved at a steps instead of smoothly","shortcut":['Ctrl','T',]},</v>
      </c>
      <c r="I45" t="s">
        <v>253</v>
      </c>
      <c r="J45">
        <v>1</v>
      </c>
      <c r="L45" t="s">
        <v>262</v>
      </c>
      <c r="M45">
        <v>84</v>
      </c>
      <c r="N45" t="str">
        <f t="shared" si="2"/>
        <v>mainSystem.keyHandler.bindControlKey(84, function (evt){alert()});</v>
      </c>
    </row>
    <row r="46" spans="1:14" x14ac:dyDescent="0.3">
      <c r="B46" t="s">
        <v>142</v>
      </c>
      <c r="C46" t="s">
        <v>179</v>
      </c>
      <c r="D46" t="s">
        <v>272</v>
      </c>
      <c r="E46" t="s">
        <v>226</v>
      </c>
      <c r="F46" t="str">
        <f t="shared" si="0"/>
        <v>['Ctrl','Y',]</v>
      </c>
      <c r="G46" t="str">
        <f t="shared" si="1"/>
        <v>{"value":"Keyboard shortcuts","icon":"far fa-keyboard","function":"alert()","text":"Displays all the keyboard shortcuts","shortcut":['Ctrl','Y',]}]},</v>
      </c>
      <c r="I46" t="s">
        <v>253</v>
      </c>
      <c r="J46">
        <v>1</v>
      </c>
      <c r="L46" t="s">
        <v>263</v>
      </c>
      <c r="M46">
        <v>89</v>
      </c>
      <c r="N46" t="str">
        <f t="shared" si="2"/>
        <v>mainSystem.keyHandler.bindControlKey(89, function (evt){alert()});</v>
      </c>
    </row>
    <row r="47" spans="1:14" x14ac:dyDescent="0.3">
      <c r="A47" t="s">
        <v>122</v>
      </c>
      <c r="C47" t="s">
        <v>180</v>
      </c>
      <c r="D47">
        <v>315</v>
      </c>
      <c r="E47" t="s">
        <v>227</v>
      </c>
      <c r="F47" t="str">
        <f t="shared" si="0"/>
        <v>[]</v>
      </c>
      <c r="G47" t="str">
        <f t="shared" si="1"/>
        <v>{"value":"Account","icon":"fas fa-user-alt","width":"315","text":"Menu gives options to manage the user account","shortcut":[],"items":[</v>
      </c>
      <c r="I47" t="s">
        <v>253</v>
      </c>
      <c r="N47" t="str">
        <f t="shared" si="2"/>
        <v/>
      </c>
    </row>
    <row r="48" spans="1:14" x14ac:dyDescent="0.3">
      <c r="B48" t="s">
        <v>150</v>
      </c>
      <c r="C48" t="s">
        <v>190</v>
      </c>
      <c r="D48" t="s">
        <v>272</v>
      </c>
      <c r="E48" t="s">
        <v>228</v>
      </c>
      <c r="F48" t="str">
        <f t="shared" si="0"/>
        <v>[]</v>
      </c>
      <c r="G48" t="str">
        <f t="shared" si="1"/>
        <v>{"value":"Profile","icon":"fas fa-user-cog","function":"alert()","text":"Opens another page where you can manage your Uyamak profile","shortcut":[]},</v>
      </c>
      <c r="I48" t="s">
        <v>253</v>
      </c>
      <c r="N48" t="str">
        <f t="shared" si="2"/>
        <v/>
      </c>
    </row>
    <row r="49" spans="1:14" x14ac:dyDescent="0.3">
      <c r="B49" t="s">
        <v>121</v>
      </c>
      <c r="C49" t="s">
        <v>181</v>
      </c>
      <c r="D49" t="s">
        <v>272</v>
      </c>
      <c r="E49" t="s">
        <v>229</v>
      </c>
      <c r="F49" t="str">
        <f t="shared" si="0"/>
        <v>['Ctrl','B',]</v>
      </c>
      <c r="G49" t="str">
        <f t="shared" si="1"/>
        <v>{"value":"Extend licence period","icon":"fas fa-ticket-alt","function":"alert()","text":"Lets you extend the license period","shortcut":['Ctrl','B',]},</v>
      </c>
      <c r="I49" t="s">
        <v>253</v>
      </c>
      <c r="J49">
        <v>1</v>
      </c>
      <c r="L49" t="s">
        <v>265</v>
      </c>
      <c r="M49">
        <v>66</v>
      </c>
      <c r="N49" t="str">
        <f t="shared" si="2"/>
        <v>mainSystem.keyHandler.bindControlKey(66, function (evt){alert()});</v>
      </c>
    </row>
    <row r="50" spans="1:14" x14ac:dyDescent="0.3">
      <c r="B50" t="s">
        <v>119</v>
      </c>
      <c r="C50" t="s">
        <v>182</v>
      </c>
      <c r="D50" t="s">
        <v>272</v>
      </c>
      <c r="E50" t="s">
        <v>230</v>
      </c>
      <c r="F50" t="str">
        <f t="shared" si="0"/>
        <v>['Ctrl','W',]</v>
      </c>
      <c r="G50" t="str">
        <f t="shared" si="1"/>
        <v>{"value":"Sign out","icon":"fas fa-door-open","function":"alert()","text":"Signing out","shortcut":['Ctrl','W',]}]},</v>
      </c>
      <c r="I50" t="s">
        <v>253</v>
      </c>
      <c r="J50">
        <v>1</v>
      </c>
      <c r="L50" t="s">
        <v>266</v>
      </c>
      <c r="M50">
        <v>87</v>
      </c>
      <c r="N50" t="str">
        <f t="shared" si="2"/>
        <v>mainSystem.keyHandler.bindControlKey(87, function (evt){alert()});</v>
      </c>
    </row>
    <row r="51" spans="1:14" x14ac:dyDescent="0.3">
      <c r="A51" t="s">
        <v>147</v>
      </c>
      <c r="C51" t="s">
        <v>191</v>
      </c>
      <c r="D51">
        <v>275</v>
      </c>
      <c r="E51" t="s">
        <v>231</v>
      </c>
      <c r="F51" t="str">
        <f t="shared" si="0"/>
        <v>[]</v>
      </c>
      <c r="G51" t="str">
        <f t="shared" si="1"/>
        <v>{"value":"Help","icon":"far fa-life-ring","width":"275","text":"Menu gives access to documentation and help","shortcut":[],"items":[</v>
      </c>
      <c r="I51" t="s">
        <v>253</v>
      </c>
      <c r="N51" t="str">
        <f t="shared" si="2"/>
        <v/>
      </c>
    </row>
    <row r="52" spans="1:14" x14ac:dyDescent="0.3">
      <c r="B52" t="s">
        <v>148</v>
      </c>
      <c r="C52" t="s">
        <v>183</v>
      </c>
      <c r="D52" t="s">
        <v>272</v>
      </c>
      <c r="E52" t="s">
        <v>232</v>
      </c>
      <c r="F52" t="str">
        <f t="shared" si="0"/>
        <v>['Ctrl','D',]</v>
      </c>
      <c r="G52" t="str">
        <f t="shared" si="1"/>
        <v>{"value":"Documentation","icon":"fas fa-book","function":"alert()","text":"Takes you to the documentation page","shortcut":['Ctrl','D',]},</v>
      </c>
      <c r="I52" t="s">
        <v>253</v>
      </c>
      <c r="J52">
        <v>1</v>
      </c>
      <c r="L52" t="s">
        <v>245</v>
      </c>
      <c r="M52">
        <v>68</v>
      </c>
      <c r="N52" t="str">
        <f t="shared" si="2"/>
        <v>mainSystem.keyHandler.bindControlKey(68, function (evt){alert()});</v>
      </c>
    </row>
    <row r="53" spans="1:14" x14ac:dyDescent="0.3">
      <c r="B53" t="s">
        <v>184</v>
      </c>
      <c r="C53" t="s">
        <v>186</v>
      </c>
      <c r="D53" t="s">
        <v>272</v>
      </c>
      <c r="E53" t="s">
        <v>233</v>
      </c>
      <c r="F53" t="str">
        <f t="shared" si="0"/>
        <v>['Ctrl','H',]</v>
      </c>
      <c r="G53" t="str">
        <f t="shared" si="1"/>
        <v>{"value":"Context help","icon":"far fa-question-circle","function":"alert()","text":"Shows the documentation for the selected Uyamak model","shortcut":['Ctrl','H',]},</v>
      </c>
      <c r="I53" t="s">
        <v>253</v>
      </c>
      <c r="J53">
        <v>1</v>
      </c>
      <c r="L53" t="s">
        <v>267</v>
      </c>
      <c r="M53">
        <v>72</v>
      </c>
      <c r="N53" t="str">
        <f t="shared" si="2"/>
        <v>mainSystem.keyHandler.bindControlKey(72, function (evt){alert()});</v>
      </c>
    </row>
    <row r="54" spans="1:14" x14ac:dyDescent="0.3">
      <c r="B54" t="s">
        <v>118</v>
      </c>
      <c r="C54" t="s">
        <v>174</v>
      </c>
      <c r="D54" t="s">
        <v>272</v>
      </c>
      <c r="E54" t="s">
        <v>233</v>
      </c>
      <c r="F54" t="str">
        <f t="shared" si="0"/>
        <v>[]</v>
      </c>
      <c r="G54" t="str">
        <f t="shared" si="1"/>
        <v>{"value":"hl","icon":"fas fa-window-maximize","function":"alert()","text":"Shows the documentation for the selected Uyamak model","shortcut":[]},</v>
      </c>
      <c r="I54" t="s">
        <v>253</v>
      </c>
      <c r="N54" t="str">
        <f t="shared" si="2"/>
        <v/>
      </c>
    </row>
    <row r="55" spans="1:14" x14ac:dyDescent="0.3">
      <c r="B55" t="s">
        <v>149</v>
      </c>
      <c r="C55" t="s">
        <v>185</v>
      </c>
      <c r="D55" t="s">
        <v>272</v>
      </c>
      <c r="E55" t="s">
        <v>233</v>
      </c>
      <c r="F55" t="str">
        <f t="shared" si="0"/>
        <v>[]</v>
      </c>
      <c r="G55" t="str">
        <f t="shared" si="1"/>
        <v>{"value":"About","icon":"fas fa-info","function":"alert()","text":"Shows the documentation for the selected Uyamak model","shortcut":[]}]},</v>
      </c>
      <c r="I55" t="s">
        <v>253</v>
      </c>
      <c r="N55" t="str">
        <f t="shared" si="2"/>
        <v/>
      </c>
    </row>
    <row r="56" spans="1:14" x14ac:dyDescent="0.3">
      <c r="A56" t="s">
        <v>135</v>
      </c>
      <c r="I56" t="s">
        <v>253</v>
      </c>
      <c r="N56" t="str">
        <f t="shared" si="2"/>
        <v/>
      </c>
    </row>
    <row r="57" spans="1:14" x14ac:dyDescent="0.3">
      <c r="D57" t="s">
        <v>323</v>
      </c>
      <c r="I57" t="s">
        <v>253</v>
      </c>
      <c r="L57" t="s">
        <v>275</v>
      </c>
      <c r="M57">
        <v>38</v>
      </c>
      <c r="N57" t="str">
        <f t="shared" si="2"/>
        <v>mainSystem.keyHandler.bindKey(38, function (evt){movemainSystem.graph("up");});</v>
      </c>
    </row>
    <row r="58" spans="1:14" x14ac:dyDescent="0.3">
      <c r="D58" t="s">
        <v>324</v>
      </c>
      <c r="I58" t="s">
        <v>253</v>
      </c>
      <c r="L58" t="s">
        <v>276</v>
      </c>
      <c r="M58">
        <v>40</v>
      </c>
      <c r="N58" t="str">
        <f t="shared" si="2"/>
        <v>mainSystem.keyHandler.bindKey(40, function (evt){movemainSystem.graph("down");});</v>
      </c>
    </row>
    <row r="59" spans="1:14" x14ac:dyDescent="0.3">
      <c r="D59" t="s">
        <v>325</v>
      </c>
      <c r="I59" t="s">
        <v>253</v>
      </c>
      <c r="L59" t="s">
        <v>277</v>
      </c>
      <c r="M59">
        <v>39</v>
      </c>
      <c r="N59" t="str">
        <f t="shared" si="2"/>
        <v>mainSystem.keyHandler.bindKey(39, function (evt){movemainSystem.graph("right");});</v>
      </c>
    </row>
    <row r="60" spans="1:14" x14ac:dyDescent="0.3">
      <c r="D60" t="s">
        <v>326</v>
      </c>
      <c r="I60" t="s">
        <v>253</v>
      </c>
      <c r="L60" t="s">
        <v>278</v>
      </c>
      <c r="M60">
        <v>37</v>
      </c>
      <c r="N60" t="str">
        <f t="shared" si="2"/>
        <v>mainSystem.keyHandler.bindKey(37, function (evt){movemainSystem.graph("left");});</v>
      </c>
    </row>
    <row r="61" spans="1:14" x14ac:dyDescent="0.3">
      <c r="D61" t="s">
        <v>321</v>
      </c>
      <c r="J61">
        <v>1</v>
      </c>
      <c r="L61">
        <v>0</v>
      </c>
      <c r="M61">
        <v>48</v>
      </c>
      <c r="N61" t="str">
        <f t="shared" si="2"/>
        <v>mainSystem.keyHandler.bindControlKey(48, function (evt){mainSystem.graph.zoomActual();});</v>
      </c>
    </row>
    <row r="62" spans="1:14" x14ac:dyDescent="0.3">
      <c r="D62" t="s">
        <v>322</v>
      </c>
      <c r="J62">
        <v>1</v>
      </c>
      <c r="K62">
        <v>1</v>
      </c>
      <c r="L62">
        <v>0</v>
      </c>
      <c r="M62">
        <v>48</v>
      </c>
      <c r="N62" t="str">
        <f t="shared" si="2"/>
        <v>mainSystem.keyHandler.bindControlShiftKey(48, function (evt){mainSystem.graph.fit();});</v>
      </c>
    </row>
    <row r="63" spans="1:14" x14ac:dyDescent="0.3">
      <c r="N63" t="str">
        <f t="shared" si="2"/>
        <v/>
      </c>
    </row>
    <row r="64" spans="1:14" x14ac:dyDescent="0.3">
      <c r="N64" t="str">
        <f t="shared" si="2"/>
        <v/>
      </c>
    </row>
  </sheetData>
  <phoneticPr fontId="1" type="noConversion"/>
  <conditionalFormatting sqref="F1:F1048576">
    <cfRule type="duplicateValues" dxfId="1" priority="1"/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50CB0-786D-4D3C-93C0-166783B5CCA7}">
  <sheetPr codeName="Sheet4"/>
  <dimension ref="A1:G8"/>
  <sheetViews>
    <sheetView zoomScale="157" workbookViewId="0">
      <selection activeCell="F10" sqref="F10"/>
    </sheetView>
  </sheetViews>
  <sheetFormatPr defaultRowHeight="14.4" x14ac:dyDescent="0.3"/>
  <cols>
    <col min="3" max="3" width="17.109375" customWidth="1"/>
  </cols>
  <sheetData>
    <row r="1" spans="1:7" x14ac:dyDescent="0.3">
      <c r="A1" t="s">
        <v>288</v>
      </c>
      <c r="B1" t="s">
        <v>97</v>
      </c>
      <c r="C1" t="s">
        <v>289</v>
      </c>
      <c r="D1" t="s">
        <v>22</v>
      </c>
      <c r="E1" t="s">
        <v>36</v>
      </c>
      <c r="G1" t="str">
        <f>_xlfn.CONCAT("var umkBlockCategories=[",F:F,"]")</f>
        <v>var umkBlockCategories=[{"id":"sources","name":"Sources","desc":"Sources generate the signals to feed to the model.","icon":"","order":"0"},{"id":"sinks","name":"Sinks","desc":"Sinks output the information. They can be graphs or file download","icon":"","order":"1"},{"id":"basics","name":"Basic operations","desc":"Basic mathematical operations are given","icon":"","order":"2"},{"id":"logics","name":"Logical operations","desc":"Logical operations are available in this section","icon":"","order":"3"},{"id":"continuous","name":"Continuous time","desc":"Dynamic operations are available here for continuous time operations","icon":"","order":"4"},{"id":"discrete","name":"Discrete time","desc":"Dynamic operations are available here for discrete time operations","icon":"","order":"5"},{"id":"Hardware tools","name":"Hardware i/o blocks are available here","desc":"","icon":"","order":"6"},]</v>
      </c>
    </row>
    <row r="2" spans="1:7" x14ac:dyDescent="0.3">
      <c r="A2" t="s">
        <v>40</v>
      </c>
      <c r="B2" t="s">
        <v>46</v>
      </c>
      <c r="C2" t="s">
        <v>67</v>
      </c>
      <c r="E2">
        <v>0</v>
      </c>
      <c r="F2" t="str">
        <f>_xlfn.CONCAT("{"""&amp;$A$1&amp;""":"""&amp;A2&amp;""","&amp;""""&amp;$B$1&amp;""":"""&amp;B2&amp;""","&amp;""""&amp;$C$1&amp;""":"""&amp;C2&amp;""","&amp;""""&amp;$D$1&amp;""":"""&amp;D2&amp;""","&amp;""""&amp;$E$1&amp;""":"""&amp;E2&amp;"""},")</f>
        <v>{"id":"sources","name":"Sources","desc":"Sources generate the signals to feed to the model.","icon":"","order":"0"},</v>
      </c>
    </row>
    <row r="3" spans="1:7" x14ac:dyDescent="0.3">
      <c r="A3" t="s">
        <v>54</v>
      </c>
      <c r="B3" t="s">
        <v>53</v>
      </c>
      <c r="C3" t="s">
        <v>66</v>
      </c>
      <c r="E3">
        <v>1</v>
      </c>
      <c r="F3" t="str">
        <f t="shared" ref="F3:F8" si="0">_xlfn.CONCAT("{"""&amp;$A$1&amp;""":"""&amp;A3&amp;""","&amp;""""&amp;$B$1&amp;""":"""&amp;B3&amp;""","&amp;""""&amp;$C$1&amp;""":"""&amp;C3&amp;""","&amp;""""&amp;$D$1&amp;""":"""&amp;D3&amp;""","&amp;""""&amp;$E$1&amp;""":"""&amp;E3&amp;"""},")</f>
        <v>{"id":"sinks","name":"Sinks","desc":"Sinks output the information. They can be graphs or file download","icon":"","order":"1"},</v>
      </c>
    </row>
    <row r="4" spans="1:7" x14ac:dyDescent="0.3">
      <c r="A4" t="s">
        <v>41</v>
      </c>
      <c r="B4" t="s">
        <v>47</v>
      </c>
      <c r="C4" t="s">
        <v>68</v>
      </c>
      <c r="E4">
        <v>2</v>
      </c>
      <c r="F4" t="str">
        <f t="shared" si="0"/>
        <v>{"id":"basics","name":"Basic operations","desc":"Basic mathematical operations are given","icon":"","order":"2"},</v>
      </c>
    </row>
    <row r="5" spans="1:7" x14ac:dyDescent="0.3">
      <c r="A5" t="s">
        <v>42</v>
      </c>
      <c r="B5" t="s">
        <v>48</v>
      </c>
      <c r="C5" t="s">
        <v>69</v>
      </c>
      <c r="E5">
        <v>3</v>
      </c>
      <c r="F5" t="str">
        <f t="shared" si="0"/>
        <v>{"id":"logics","name":"Logical operations","desc":"Logical operations are available in this section","icon":"","order":"3"},</v>
      </c>
    </row>
    <row r="6" spans="1:7" x14ac:dyDescent="0.3">
      <c r="A6" t="s">
        <v>43</v>
      </c>
      <c r="B6" t="s">
        <v>49</v>
      </c>
      <c r="C6" t="s">
        <v>70</v>
      </c>
      <c r="E6">
        <v>4</v>
      </c>
      <c r="F6" t="str">
        <f t="shared" si="0"/>
        <v>{"id":"continuous","name":"Continuous time","desc":"Dynamic operations are available here for continuous time operations","icon":"","order":"4"},</v>
      </c>
    </row>
    <row r="7" spans="1:7" x14ac:dyDescent="0.3">
      <c r="A7" t="s">
        <v>44</v>
      </c>
      <c r="B7" t="s">
        <v>50</v>
      </c>
      <c r="C7" t="s">
        <v>71</v>
      </c>
      <c r="E7">
        <v>5</v>
      </c>
      <c r="F7" t="str">
        <f t="shared" si="0"/>
        <v>{"id":"discrete","name":"Discrete time","desc":"Dynamic operations are available here for discrete time operations","icon":"","order":"5"},</v>
      </c>
    </row>
    <row r="8" spans="1:7" x14ac:dyDescent="0.3">
      <c r="A8" t="s">
        <v>51</v>
      </c>
      <c r="B8" t="s">
        <v>72</v>
      </c>
      <c r="E8">
        <v>6</v>
      </c>
      <c r="F8" t="str">
        <f t="shared" si="0"/>
        <v>{"id":"Hardware tools","name":"Hardware i/o blocks are available here","desc":"","icon":"","order":"6"},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C199-4C78-43F5-9B30-3F244827938A}">
  <sheetPr codeName="Sheet5"/>
  <dimension ref="A1:J5"/>
  <sheetViews>
    <sheetView zoomScale="179" workbookViewId="0">
      <selection activeCell="J5" sqref="J5"/>
    </sheetView>
  </sheetViews>
  <sheetFormatPr defaultRowHeight="14.4" x14ac:dyDescent="0.3"/>
  <cols>
    <col min="1" max="1" width="14.6640625" style="5" bestFit="1" customWidth="1"/>
  </cols>
  <sheetData>
    <row r="1" spans="1:10" x14ac:dyDescent="0.3">
      <c r="A1" s="5" t="s">
        <v>288</v>
      </c>
      <c r="B1" t="s">
        <v>97</v>
      </c>
      <c r="C1" t="s">
        <v>61</v>
      </c>
      <c r="D1" t="s">
        <v>22</v>
      </c>
      <c r="E1" t="s">
        <v>291</v>
      </c>
      <c r="F1" t="s">
        <v>290</v>
      </c>
      <c r="G1" t="s">
        <v>292</v>
      </c>
      <c r="H1" t="s">
        <v>293</v>
      </c>
      <c r="I1" t="s">
        <v>294</v>
      </c>
      <c r="J1" t="s">
        <v>36</v>
      </c>
    </row>
    <row r="2" spans="1:10" x14ac:dyDescent="0.3">
      <c r="A2" s="5" t="s">
        <v>295</v>
      </c>
      <c r="B2" t="s">
        <v>296</v>
      </c>
      <c r="C2" t="s">
        <v>297</v>
      </c>
      <c r="D2" t="s">
        <v>298</v>
      </c>
      <c r="E2" t="s">
        <v>299</v>
      </c>
      <c r="F2" t="s">
        <v>300</v>
      </c>
      <c r="G2">
        <v>50</v>
      </c>
      <c r="H2">
        <v>50</v>
      </c>
      <c r="I2" t="s">
        <v>41</v>
      </c>
      <c r="J2">
        <v>0</v>
      </c>
    </row>
    <row r="3" spans="1:10" x14ac:dyDescent="0.3">
      <c r="A3" s="5" t="s">
        <v>301</v>
      </c>
      <c r="B3" t="s">
        <v>302</v>
      </c>
      <c r="C3" t="s">
        <v>303</v>
      </c>
      <c r="D3" t="s">
        <v>304</v>
      </c>
      <c r="E3" t="s">
        <v>305</v>
      </c>
      <c r="F3" t="s">
        <v>306</v>
      </c>
      <c r="G3">
        <v>50</v>
      </c>
      <c r="H3">
        <v>50</v>
      </c>
      <c r="I3" t="s">
        <v>40</v>
      </c>
      <c r="J3">
        <v>1</v>
      </c>
    </row>
    <row r="4" spans="1:10" x14ac:dyDescent="0.3">
      <c r="A4" s="5" t="s">
        <v>307</v>
      </c>
      <c r="B4" t="s">
        <v>309</v>
      </c>
      <c r="C4" t="s">
        <v>308</v>
      </c>
      <c r="D4" t="s">
        <v>310</v>
      </c>
      <c r="E4" t="s">
        <v>311</v>
      </c>
      <c r="F4" t="s">
        <v>312</v>
      </c>
      <c r="G4">
        <v>50</v>
      </c>
      <c r="H4">
        <v>50</v>
      </c>
      <c r="I4" t="s">
        <v>54</v>
      </c>
      <c r="J4">
        <v>2</v>
      </c>
    </row>
    <row r="5" spans="1:10" x14ac:dyDescent="0.3">
      <c r="A5" s="5" t="s">
        <v>315</v>
      </c>
      <c r="B5" t="s">
        <v>314</v>
      </c>
      <c r="C5" t="s">
        <v>313</v>
      </c>
      <c r="D5" t="s">
        <v>313</v>
      </c>
      <c r="E5" t="s">
        <v>311</v>
      </c>
      <c r="F5" t="s">
        <v>312</v>
      </c>
      <c r="G5">
        <v>100</v>
      </c>
      <c r="H5">
        <v>50</v>
      </c>
      <c r="I5" t="s">
        <v>54</v>
      </c>
      <c r="J5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76C0DC-DCCC-4436-A907-16EC86A321B2}">
          <x14:formula1>
            <xm:f>umkBlockCategories!$A:$A</xm:f>
          </x14:formula1>
          <xm:sqref>I1:I1048576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9AEB-C6BB-44D2-B1DC-A1A0A65CA6D9}">
  <sheetPr codeName="Sheet6"/>
  <dimension ref="A1:C4"/>
  <sheetViews>
    <sheetView zoomScaleNormal="100" workbookViewId="0">
      <selection activeCell="C2" sqref="C2"/>
    </sheetView>
  </sheetViews>
  <sheetFormatPr defaultRowHeight="14.4" x14ac:dyDescent="0.3"/>
  <cols>
    <col min="1" max="1" width="13.44140625" customWidth="1"/>
  </cols>
  <sheetData>
    <row r="1" spans="1:3" x14ac:dyDescent="0.3">
      <c r="A1" t="s">
        <v>85</v>
      </c>
      <c r="B1" t="str">
        <f>CHAR(34)&amp;"icon"&amp;ROW(A1)&amp;CHAR(34)&amp;":"&amp;CHAR(34)&amp;A1&amp;CHAR(34)&amp;IF(ISBLANK(A2),"",",")</f>
        <v>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"IconText":{"icon1":"&lt;svg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fill='","icon2":"' filter='url(#f0)'/&gt;&lt;/g&gt;&lt;g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76</v>
      </c>
      <c r="B2" t="str">
        <f t="shared" ref="B2:B4" si="0">CHAR(34)&amp;"icon"&amp;ROW(A2)&amp;CHAR(34)&amp;":"&amp;CHAR(34)&amp;A2&amp;CHAR(34)&amp;IF(ISBLANK(A3),"",",")</f>
        <v>"icon2":"' filter='url(#f0)'/&gt;&lt;/g&gt;&lt;g stroke-linecap='round' filter='url(#f1)' width='100' height='100' stroke='",</v>
      </c>
    </row>
    <row r="3" spans="1:3" ht="43.2" x14ac:dyDescent="0.3">
      <c r="A3" s="2" t="s">
        <v>84</v>
      </c>
      <c r="B3" t="str">
        <f t="shared" si="0"/>
        <v>"icon3":"' stroke-width='10' fill='none'&gt;",</v>
      </c>
    </row>
    <row r="4" spans="1:3" x14ac:dyDescent="0.3">
      <c r="A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001D-C99D-4E3C-BE5C-3929C71869C0}">
  <sheetPr codeName="Sheet7"/>
  <dimension ref="A1:C4"/>
  <sheetViews>
    <sheetView zoomScaleNormal="100" workbookViewId="0">
      <selection activeCell="C1" sqref="C1"/>
    </sheetView>
  </sheetViews>
  <sheetFormatPr defaultRowHeight="14.4" x14ac:dyDescent="0.3"/>
  <cols>
    <col min="1" max="1" width="13.44140625" style="4" customWidth="1"/>
  </cols>
  <sheetData>
    <row r="1" spans="1:3" x14ac:dyDescent="0.3">
      <c r="A1" s="4" t="s">
        <v>86</v>
      </c>
      <c r="B1" t="str">
        <f>CHAR(34)&amp;"icon"&amp;ROW(A1)&amp;CHAR(34)&amp;":"&amp;CHAR(34)&amp;A1&amp;CHAR(34)&amp;IF(ISBLANK(A2),"",",")</f>
        <v>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"networkIcon":{"icon1":"&lt;svg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fill='","icon2":"'/&gt;&lt;/g&gt;&lt;g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87</v>
      </c>
      <c r="B2" t="str">
        <f t="shared" ref="B2:B4" si="0">CHAR(34)&amp;"icon"&amp;ROW(A2)&amp;CHAR(34)&amp;":"&amp;CHAR(34)&amp;A2&amp;CHAR(34)&amp;IF(ISBLANK(A3),"",",")</f>
        <v>"icon2":"'/&gt;&lt;/g&gt;&lt;g stroke-linecap='round' filter='url(#f1)' width='100' height='100' stroke='",</v>
      </c>
    </row>
    <row r="3" spans="1:3" x14ac:dyDescent="0.3">
      <c r="A3" s="3" t="s">
        <v>84</v>
      </c>
      <c r="B3" t="str">
        <f t="shared" si="0"/>
        <v>"icon3":"' stroke-width='10' fill='none'&gt;",</v>
      </c>
    </row>
    <row r="4" spans="1:3" x14ac:dyDescent="0.3">
      <c r="A4" s="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5BB5-727D-43CB-AB8E-FD2D3EDBD069}">
  <sheetPr codeName="Sheet8"/>
  <dimension ref="A1:I19"/>
  <sheetViews>
    <sheetView workbookViewId="0">
      <selection activeCell="E1" sqref="E1"/>
    </sheetView>
  </sheetViews>
  <sheetFormatPr defaultRowHeight="14.4" x14ac:dyDescent="0.3"/>
  <cols>
    <col min="1" max="1" width="16" bestFit="1" customWidth="1"/>
  </cols>
  <sheetData>
    <row r="1" spans="1:9" x14ac:dyDescent="0.3">
      <c r="A1" t="s">
        <v>97</v>
      </c>
      <c r="B1" t="s">
        <v>89</v>
      </c>
      <c r="C1" t="s">
        <v>90</v>
      </c>
      <c r="E1" t="str">
        <f ca="1">"const "&amp;MID(CELL("filename",A1),FIND("]",CELL("filename",A1))+1,255)&amp;"=["&amp;_xlfn.CONCAT(D:D)&amp;"];"</f>
        <v>const blockTemplate=[{"name":"Category","type":"string","argument":""},{"name":"Name","type":"string","argument":""},{"name":"Description","type":"string","argument":""},{"name":"Parameters","type":"json","argument":""},{"name":"Label","type":"function","argument":""},{"name":"Icon","type":"function","argument":""},{"name":"Init","type":"function","argument":""},{"name":"End","type":"function","argument":""},{"name":"Constructor","type":"function","argument":"Data"},{"name":"Destructor","type":"function","argument":"Data"},{"name":"RunTimeExec","type":"function","argument":""},{"name":"Evaluate","type":"function","argument":""},{"name":"Details","type":"function","argument":""},{"name":"ValidateParams","type":"function","argument":""},{"name":"bid","type":"string","argument":""},{"name":"Colors","type":"object","argument":""},{"name":"TerminalsIn","type":"object","argument":""},{"name":"TerminalsOut","type":"object","argument":""}];</v>
      </c>
    </row>
    <row r="2" spans="1:9" x14ac:dyDescent="0.3">
      <c r="A2" t="s">
        <v>91</v>
      </c>
      <c r="B2" t="s">
        <v>93</v>
      </c>
      <c r="D2" t="str">
        <f>"{"&amp;CHAR(34)&amp;$A$1&amp;CHAR(34)&amp;":"&amp;CHAR(34)&amp;A2&amp;CHAR(34)&amp;","&amp;CHAR(34)&amp;$B$1&amp;CHAR(34)&amp;":"&amp;CHAR(34)&amp;B2&amp;CHAR(34)&amp;","&amp;CHAR(34)&amp;$C$1&amp;CHAR(34)&amp;":"&amp;CHAR(34)&amp;C2&amp;CHAR(34)&amp;"}"&amp;IF(ISBLANK(A3),"",",")</f>
        <v>{"name":"Category","type":"string","argument":""},</v>
      </c>
      <c r="I2" t="str">
        <f>TRIM(A2)</f>
        <v>Category</v>
      </c>
    </row>
    <row r="3" spans="1:9" x14ac:dyDescent="0.3">
      <c r="A3" t="s">
        <v>88</v>
      </c>
      <c r="B3" t="s">
        <v>93</v>
      </c>
      <c r="D3" t="str">
        <f t="shared" ref="D3:D19" si="0">"{"&amp;CHAR(34)&amp;$A$1&amp;CHAR(34)&amp;":"&amp;CHAR(34)&amp;A3&amp;CHAR(34)&amp;","&amp;CHAR(34)&amp;$B$1&amp;CHAR(34)&amp;":"&amp;CHAR(34)&amp;B3&amp;CHAR(34)&amp;","&amp;CHAR(34)&amp;$C$1&amp;CHAR(34)&amp;":"&amp;CHAR(34)&amp;C3&amp;CHAR(34)&amp;"}"&amp;IF(ISBLANK(A4),"",",")</f>
        <v>{"name":"Name","type":"string","argument":""},</v>
      </c>
      <c r="I3" t="str">
        <f t="shared" ref="I3:I19" si="1">TRIM(A3)</f>
        <v>Name</v>
      </c>
    </row>
    <row r="4" spans="1:9" x14ac:dyDescent="0.3">
      <c r="A4" t="s">
        <v>92</v>
      </c>
      <c r="B4" t="s">
        <v>93</v>
      </c>
      <c r="D4" t="str">
        <f t="shared" si="0"/>
        <v>{"name":"Description","type":"string","argument":""},</v>
      </c>
      <c r="I4" t="str">
        <f t="shared" si="1"/>
        <v>Description</v>
      </c>
    </row>
    <row r="5" spans="1:9" x14ac:dyDescent="0.3">
      <c r="A5" t="s">
        <v>94</v>
      </c>
      <c r="B5" t="s">
        <v>95</v>
      </c>
      <c r="D5" t="str">
        <f t="shared" si="0"/>
        <v>{"name":"Parameters","type":"json","argument":""},</v>
      </c>
      <c r="I5" t="str">
        <f t="shared" si="1"/>
        <v>Parameters</v>
      </c>
    </row>
    <row r="6" spans="1:9" x14ac:dyDescent="0.3">
      <c r="A6" t="s">
        <v>98</v>
      </c>
      <c r="B6" t="s">
        <v>23</v>
      </c>
      <c r="D6" t="str">
        <f>"{"&amp;CHAR(34)&amp;$A$1&amp;CHAR(34)&amp;":"&amp;CHAR(34)&amp;A6&amp;CHAR(34)&amp;","&amp;CHAR(34)&amp;$B$1&amp;CHAR(34)&amp;":"&amp;CHAR(34)&amp;B6&amp;CHAR(34)&amp;","&amp;CHAR(34)&amp;$C$1&amp;CHAR(34)&amp;":"&amp;CHAR(34)&amp;C6&amp;CHAR(34)&amp;"}"&amp;IF(ISBLANK(#REF!),"",",")</f>
        <v>{"name":"Label","type":"function","argument":""},</v>
      </c>
      <c r="I6" t="str">
        <f t="shared" si="1"/>
        <v>Label</v>
      </c>
    </row>
    <row r="7" spans="1:9" x14ac:dyDescent="0.3">
      <c r="A7" t="s">
        <v>99</v>
      </c>
      <c r="B7" t="s">
        <v>23</v>
      </c>
      <c r="D7" t="str">
        <f t="shared" si="0"/>
        <v>{"name":"Icon","type":"function","argument":""},</v>
      </c>
      <c r="I7" t="str">
        <f t="shared" si="1"/>
        <v>Icon</v>
      </c>
    </row>
    <row r="8" spans="1:9" x14ac:dyDescent="0.3">
      <c r="A8" t="s">
        <v>100</v>
      </c>
      <c r="B8" t="s">
        <v>23</v>
      </c>
      <c r="D8" t="str">
        <f t="shared" si="0"/>
        <v>{"name":"Init","type":"function","argument":""},</v>
      </c>
      <c r="I8" t="str">
        <f t="shared" si="1"/>
        <v>Init</v>
      </c>
    </row>
    <row r="9" spans="1:9" x14ac:dyDescent="0.3">
      <c r="A9" t="s">
        <v>101</v>
      </c>
      <c r="B9" t="s">
        <v>23</v>
      </c>
      <c r="D9" t="str">
        <f t="shared" si="0"/>
        <v>{"name":"End","type":"function","argument":""},</v>
      </c>
      <c r="I9" t="str">
        <f t="shared" si="1"/>
        <v>End</v>
      </c>
    </row>
    <row r="10" spans="1:9" x14ac:dyDescent="0.3">
      <c r="A10" t="s">
        <v>102</v>
      </c>
      <c r="B10" t="s">
        <v>23</v>
      </c>
      <c r="C10" t="s">
        <v>96</v>
      </c>
      <c r="D10" t="str">
        <f t="shared" si="0"/>
        <v>{"name":"Constructor","type":"function","argument":"Data"},</v>
      </c>
      <c r="I10" t="str">
        <f t="shared" si="1"/>
        <v>Constructor</v>
      </c>
    </row>
    <row r="11" spans="1:9" x14ac:dyDescent="0.3">
      <c r="A11" t="s">
        <v>103</v>
      </c>
      <c r="B11" t="s">
        <v>23</v>
      </c>
      <c r="C11" t="s">
        <v>96</v>
      </c>
      <c r="D11" t="str">
        <f t="shared" si="0"/>
        <v>{"name":"Destructor","type":"function","argument":"Data"},</v>
      </c>
      <c r="I11" t="str">
        <f t="shared" si="1"/>
        <v>Destructor</v>
      </c>
    </row>
    <row r="12" spans="1:9" x14ac:dyDescent="0.3">
      <c r="A12" t="s">
        <v>104</v>
      </c>
      <c r="B12" t="s">
        <v>23</v>
      </c>
      <c r="D12" t="str">
        <f t="shared" si="0"/>
        <v>{"name":"RunTimeExec","type":"function","argument":""},</v>
      </c>
      <c r="I12" t="str">
        <f t="shared" si="1"/>
        <v>RunTimeExec</v>
      </c>
    </row>
    <row r="13" spans="1:9" x14ac:dyDescent="0.3">
      <c r="A13" t="s">
        <v>105</v>
      </c>
      <c r="B13" t="s">
        <v>23</v>
      </c>
      <c r="D13" t="str">
        <f t="shared" si="0"/>
        <v>{"name":"Evaluate","type":"function","argument":""},</v>
      </c>
      <c r="I13" t="str">
        <f t="shared" si="1"/>
        <v>Evaluate</v>
      </c>
    </row>
    <row r="14" spans="1:9" x14ac:dyDescent="0.3">
      <c r="A14" t="s">
        <v>106</v>
      </c>
      <c r="B14" t="s">
        <v>23</v>
      </c>
      <c r="D14" t="str">
        <f t="shared" si="0"/>
        <v>{"name":"Details","type":"function","argument":""},</v>
      </c>
      <c r="I14" t="str">
        <f t="shared" si="1"/>
        <v>Details</v>
      </c>
    </row>
    <row r="15" spans="1:9" x14ac:dyDescent="0.3">
      <c r="A15" t="s">
        <v>107</v>
      </c>
      <c r="B15" t="s">
        <v>23</v>
      </c>
      <c r="D15" t="str">
        <f t="shared" si="0"/>
        <v>{"name":"ValidateParams","type":"function","argument":""},</v>
      </c>
      <c r="I15" t="str">
        <f t="shared" si="1"/>
        <v>ValidateParams</v>
      </c>
    </row>
    <row r="16" spans="1:9" x14ac:dyDescent="0.3">
      <c r="A16" t="s">
        <v>110</v>
      </c>
      <c r="B16" t="s">
        <v>93</v>
      </c>
      <c r="D16" t="str">
        <f t="shared" si="0"/>
        <v>{"name":"bid","type":"string","argument":""},</v>
      </c>
      <c r="I16" t="str">
        <f t="shared" si="1"/>
        <v>bid</v>
      </c>
    </row>
    <row r="17" spans="1:9" x14ac:dyDescent="0.3">
      <c r="A17" t="s">
        <v>111</v>
      </c>
      <c r="B17" t="s">
        <v>112</v>
      </c>
      <c r="D17" t="str">
        <f t="shared" si="0"/>
        <v>{"name":"Colors","type":"object","argument":""},</v>
      </c>
      <c r="I17" t="str">
        <f t="shared" si="1"/>
        <v>Colors</v>
      </c>
    </row>
    <row r="18" spans="1:9" x14ac:dyDescent="0.3">
      <c r="A18" t="s">
        <v>113</v>
      </c>
      <c r="B18" t="s">
        <v>112</v>
      </c>
      <c r="D18" t="str">
        <f t="shared" si="0"/>
        <v>{"name":"TerminalsIn","type":"object","argument":""},</v>
      </c>
      <c r="I18" t="str">
        <f t="shared" si="1"/>
        <v>TerminalsIn</v>
      </c>
    </row>
    <row r="19" spans="1:9" x14ac:dyDescent="0.3">
      <c r="A19" t="s">
        <v>114</v>
      </c>
      <c r="B19" t="s">
        <v>112</v>
      </c>
      <c r="D19" t="str">
        <f t="shared" si="0"/>
        <v>{"name":"TerminalsOut","type":"object","argument":""}</v>
      </c>
      <c r="I19" t="str">
        <f t="shared" si="1"/>
        <v>TerminalsOut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CD0A-41AE-40C5-9AB3-7B6EB0447C99}">
  <sheetPr codeName="Sheet9"/>
  <dimension ref="A1:L6"/>
  <sheetViews>
    <sheetView workbookViewId="0">
      <selection activeCell="C1" sqref="C1"/>
    </sheetView>
  </sheetViews>
  <sheetFormatPr defaultRowHeight="14.4" x14ac:dyDescent="0.3"/>
  <cols>
    <col min="1" max="1" width="14.77734375" bestFit="1" customWidth="1"/>
  </cols>
  <sheetData>
    <row r="1" spans="1:12" x14ac:dyDescent="0.3">
      <c r="A1" t="s">
        <v>241</v>
      </c>
      <c r="B1" t="s">
        <v>329</v>
      </c>
      <c r="C1" t="s">
        <v>330</v>
      </c>
      <c r="J1" t="str">
        <f ca="1">"const "&amp; MID(CELL("filename",A1),FIND("]",CELL("filename",A1))+1,255)&amp;"={"&amp;_xlfn.CONCAT(K:K)&amp;","&amp;_xlfn.CONCAT(L:L)&amp;"}"</f>
        <v>const GUIText={"en-us":{"hide":"Hide","errorShortWidth":"Your screen's width is too small to run this app. ","errorShortHeight":"Your screen's height is too small to run this app. "},"es-mx":{"hide":"Esconder","errorShortWidth":"El ancho de su pantalla es demasiado pequeño para ejecutar esta aplicación.","errorShortHeight":"La altura de su pantalla es demasiado pequeña para ejecutar esta aplicación."}}</v>
      </c>
      <c r="K1" t="str">
        <f>""""&amp;B1&amp;""":{"</f>
        <v>"en-us":{</v>
      </c>
      <c r="L1" t="str">
        <f>""""&amp;C1&amp;""":{"</f>
        <v>"es-mx":{</v>
      </c>
    </row>
    <row r="2" spans="1:12" x14ac:dyDescent="0.3">
      <c r="A2" t="s">
        <v>339</v>
      </c>
      <c r="B2" t="s">
        <v>331</v>
      </c>
      <c r="C2" t="s">
        <v>332</v>
      </c>
      <c r="K2" t="str">
        <f>IF(ISBLANK($A2),"",""""&amp;$A2&amp;""":"""&amp;B2&amp;""""&amp;IF(ISBLANK(A3),"}",","))</f>
        <v>"hide":"Hide",</v>
      </c>
      <c r="L2" t="str">
        <f>IF(ISBLANK($A2),"",""""&amp;$A2&amp;""":"""&amp;C2&amp;""""&amp;IF(ISBLANK(B3),"}",","))</f>
        <v>"hide":"Esconder",</v>
      </c>
    </row>
    <row r="3" spans="1:12" x14ac:dyDescent="0.3">
      <c r="A3" t="s">
        <v>333</v>
      </c>
      <c r="B3" t="s">
        <v>335</v>
      </c>
      <c r="C3" t="s">
        <v>337</v>
      </c>
      <c r="K3" t="str">
        <f t="shared" ref="K3:L6" si="0">IF(ISBLANK($A3),"",""""&amp;$A3&amp;""":"""&amp;B3&amp;""""&amp;IF(ISBLANK(A4),"}",","))</f>
        <v>"errorShortWidth":"Your screen's width is too small to run this app. ",</v>
      </c>
      <c r="L3" t="str">
        <f t="shared" si="0"/>
        <v>"errorShortWidth":"El ancho de su pantalla es demasiado pequeño para ejecutar esta aplicación.",</v>
      </c>
    </row>
    <row r="4" spans="1:12" x14ac:dyDescent="0.3">
      <c r="A4" t="s">
        <v>334</v>
      </c>
      <c r="B4" t="s">
        <v>336</v>
      </c>
      <c r="C4" t="s">
        <v>338</v>
      </c>
      <c r="K4" t="str">
        <f t="shared" si="0"/>
        <v>"errorShortHeight":"Your screen's height is too small to run this app. "}</v>
      </c>
      <c r="L4" t="str">
        <f t="shared" si="0"/>
        <v>"errorShortHeight":"La altura de su pantalla es demasiado pequeña para ejecutar esta aplicación."}</v>
      </c>
    </row>
    <row r="5" spans="1:12" x14ac:dyDescent="0.3">
      <c r="K5" t="str">
        <f t="shared" si="0"/>
        <v/>
      </c>
      <c r="L5" t="str">
        <f t="shared" si="0"/>
        <v/>
      </c>
    </row>
    <row r="6" spans="1:12" x14ac:dyDescent="0.3">
      <c r="K6" t="str">
        <f t="shared" si="0"/>
        <v/>
      </c>
      <c r="L6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tools</vt:lpstr>
      <vt:lpstr>functionsCategories</vt:lpstr>
      <vt:lpstr>toolBar</vt:lpstr>
      <vt:lpstr>umkBlockCategories</vt:lpstr>
      <vt:lpstr>umkBlockSummary</vt:lpstr>
      <vt:lpstr>IconText</vt:lpstr>
      <vt:lpstr>networkIcon</vt:lpstr>
      <vt:lpstr>blockTemplate</vt:lpstr>
      <vt:lpstr>GUIText</vt:lpstr>
      <vt:lpstr>menu</vt:lpstr>
      <vt:lpstr>javascriptKeycodes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Satya Soujanya Gadi</dc:creator>
  <cp:lastModifiedBy>Venkata Satya Soujanya Gadi</cp:lastModifiedBy>
  <dcterms:created xsi:type="dcterms:W3CDTF">2019-07-11T03:45:52Z</dcterms:created>
  <dcterms:modified xsi:type="dcterms:W3CDTF">2020-03-26T00:56:30Z</dcterms:modified>
</cp:coreProperties>
</file>