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DFB_CRRDC\Documents\"/>
    </mc:Choice>
  </mc:AlternateContent>
  <xr:revisionPtr revIDLastSave="0" documentId="13_ncr:1_{31D5596E-C174-47B3-8745-D54E0F86757E}" xr6:coauthVersionLast="47" xr6:coauthVersionMax="47" xr10:uidLastSave="{00000000-0000-0000-0000-000000000000}"/>
  <bookViews>
    <workbookView xWindow="-108" yWindow="-108" windowWidth="23256" windowHeight="12576" activeTab="1" xr2:uid="{CC0D1D9A-EA48-4A21-86FC-6C68B4D4C15C}"/>
  </bookViews>
  <sheets>
    <sheet name="PLAN D'ACTION 023 VF" sheetId="1" r:id="rId1"/>
    <sheet name="RESSOURCES" sheetId="2" r:id="rId2"/>
    <sheet name="EMPLOI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1" i="2" l="1"/>
  <c r="C58" i="2"/>
  <c r="C64" i="2"/>
  <c r="C52" i="2"/>
  <c r="C49" i="2"/>
  <c r="C45" i="2"/>
  <c r="C40" i="2"/>
  <c r="C39" i="2"/>
  <c r="C38" i="2"/>
  <c r="C37" i="2"/>
  <c r="C36" i="2"/>
  <c r="C32" i="2"/>
  <c r="C25" i="2"/>
  <c r="C5" i="2"/>
  <c r="C13" i="2" s="1"/>
  <c r="C28" i="3"/>
  <c r="E29" i="1"/>
  <c r="E403" i="1" s="1"/>
  <c r="C284" i="3"/>
  <c r="C215" i="3"/>
  <c r="C158" i="3"/>
  <c r="C138" i="3"/>
  <c r="C122" i="3"/>
  <c r="C68" i="3"/>
  <c r="C35" i="3"/>
  <c r="C327" i="3"/>
  <c r="C362" i="3" s="1"/>
  <c r="C311" i="3"/>
  <c r="C324" i="3" s="1"/>
  <c r="C10" i="3"/>
  <c r="C273" i="3"/>
  <c r="C107" i="3"/>
  <c r="C106" i="3"/>
  <c r="C96" i="3"/>
  <c r="E364" i="1"/>
  <c r="C22" i="2" l="1"/>
  <c r="C41" i="2"/>
  <c r="C59" i="2" s="1"/>
  <c r="C363" i="3"/>
  <c r="C118" i="3"/>
  <c r="C66" i="2" l="1"/>
  <c r="D17" i="2" l="1"/>
  <c r="D18" i="2"/>
  <c r="D19" i="2"/>
  <c r="D20" i="2"/>
  <c r="D31" i="2"/>
  <c r="D70" i="2"/>
  <c r="D43" i="2"/>
  <c r="D6" i="2"/>
  <c r="D57" i="2"/>
  <c r="D56" i="2"/>
  <c r="D55" i="2"/>
  <c r="D54" i="2"/>
  <c r="D36" i="2"/>
  <c r="D10" i="2"/>
  <c r="D15" i="2"/>
  <c r="D9" i="2"/>
  <c r="D5" i="2"/>
  <c r="D28" i="2"/>
  <c r="D35" i="2"/>
  <c r="D13" i="2"/>
  <c r="D30" i="2"/>
  <c r="D51" i="2"/>
  <c r="D52" i="2" s="1"/>
  <c r="D61" i="2"/>
  <c r="D39" i="2"/>
  <c r="D40" i="2"/>
  <c r="D63" i="2"/>
  <c r="D24" i="2"/>
  <c r="D25" i="2" s="1"/>
  <c r="D29" i="2"/>
  <c r="D16" i="2"/>
  <c r="D44" i="2"/>
  <c r="D62" i="2"/>
  <c r="D7" i="2"/>
  <c r="D38" i="2"/>
  <c r="D37" i="2"/>
  <c r="D11" i="2"/>
  <c r="D8" i="2"/>
  <c r="D47" i="2"/>
  <c r="D49" i="2" s="1"/>
  <c r="D45" i="2" l="1"/>
  <c r="D58" i="2"/>
  <c r="D64" i="2"/>
  <c r="D32" i="2"/>
  <c r="D21" i="2"/>
  <c r="D22" i="2" s="1"/>
  <c r="D41" i="2"/>
  <c r="D59" i="2" l="1"/>
  <c r="D66" i="2" s="1"/>
  <c r="C366" i="3"/>
  <c r="C365" i="3"/>
  <c r="E141" i="1"/>
  <c r="E399" i="1"/>
  <c r="E348" i="1"/>
  <c r="E361" i="1" s="1"/>
  <c r="E344" i="1"/>
  <c r="E335" i="1"/>
  <c r="E315" i="1"/>
  <c r="E303" i="1"/>
  <c r="E244" i="1"/>
  <c r="E184" i="1"/>
  <c r="E176" i="1"/>
  <c r="E161" i="1"/>
  <c r="E135" i="1"/>
  <c r="E122" i="1"/>
  <c r="E121" i="1"/>
  <c r="E111" i="1"/>
  <c r="E89" i="1"/>
  <c r="E37" i="1"/>
  <c r="E13" i="1"/>
  <c r="E77" i="1"/>
  <c r="E52" i="1"/>
  <c r="E48" i="1"/>
  <c r="E185" i="1" l="1"/>
  <c r="E400" i="1"/>
  <c r="C367" i="3"/>
  <c r="C369" i="3" s="1"/>
  <c r="E78" i="1"/>
  <c r="E124" i="1"/>
  <c r="E136" i="1" s="1"/>
  <c r="D368" i="3" l="1"/>
  <c r="D276" i="3"/>
  <c r="D178" i="3"/>
  <c r="D147" i="3"/>
  <c r="D120" i="3"/>
  <c r="D59" i="3"/>
  <c r="D283" i="3"/>
  <c r="D279" i="3"/>
  <c r="D275" i="3"/>
  <c r="D183" i="3"/>
  <c r="D168" i="3"/>
  <c r="D150" i="3"/>
  <c r="D146" i="3"/>
  <c r="D142" i="3"/>
  <c r="D137" i="3"/>
  <c r="D133" i="3"/>
  <c r="D129" i="3"/>
  <c r="D125" i="3"/>
  <c r="D117" i="3"/>
  <c r="D113" i="3"/>
  <c r="D58" i="3"/>
  <c r="D30" i="3"/>
  <c r="D282" i="3"/>
  <c r="D278" i="3"/>
  <c r="D182" i="3"/>
  <c r="D149" i="3"/>
  <c r="D145" i="3"/>
  <c r="D141" i="3"/>
  <c r="D136" i="3"/>
  <c r="D132" i="3"/>
  <c r="D128" i="3"/>
  <c r="D124" i="3"/>
  <c r="D116" i="3"/>
  <c r="D112" i="3"/>
  <c r="D109" i="3"/>
  <c r="D57" i="3"/>
  <c r="D281" i="3"/>
  <c r="D277" i="3"/>
  <c r="D199" i="3"/>
  <c r="D181" i="3"/>
  <c r="D152" i="3"/>
  <c r="D148" i="3"/>
  <c r="D140" i="3"/>
  <c r="D135" i="3"/>
  <c r="D131" i="3"/>
  <c r="D127" i="3"/>
  <c r="D121" i="3"/>
  <c r="D111" i="3"/>
  <c r="D134" i="3"/>
  <c r="D114" i="3"/>
  <c r="D144" i="3"/>
  <c r="D115" i="3"/>
  <c r="D280" i="3"/>
  <c r="D198" i="3"/>
  <c r="D151" i="3"/>
  <c r="D143" i="3"/>
  <c r="D130" i="3"/>
  <c r="D126" i="3"/>
  <c r="D110" i="3"/>
  <c r="D31" i="3"/>
  <c r="D17" i="3"/>
  <c r="D13" i="3"/>
  <c r="D8" i="3"/>
  <c r="D16" i="3"/>
  <c r="D7" i="3"/>
  <c r="D5" i="3"/>
  <c r="D15" i="3"/>
  <c r="D14" i="3"/>
  <c r="D9" i="3"/>
  <c r="D296" i="3"/>
  <c r="D138" i="3" l="1"/>
  <c r="D284" i="3"/>
  <c r="D122" i="3"/>
  <c r="D10" i="3"/>
  <c r="D169" i="3"/>
  <c r="D55" i="3"/>
  <c r="D365" i="3"/>
  <c r="D322" i="3"/>
  <c r="D321" i="3"/>
  <c r="D99" i="3"/>
  <c r="D95" i="3"/>
  <c r="D91" i="3"/>
  <c r="D87" i="3"/>
  <c r="D83" i="3"/>
  <c r="D79" i="3"/>
  <c r="D94" i="3"/>
  <c r="D90" i="3"/>
  <c r="D86" i="3"/>
  <c r="D82" i="3"/>
  <c r="D98" i="3"/>
  <c r="D97" i="3"/>
  <c r="D93" i="3"/>
  <c r="D89" i="3"/>
  <c r="D85" i="3"/>
  <c r="D81" i="3"/>
  <c r="D77" i="3"/>
  <c r="D96" i="3"/>
  <c r="D92" i="3"/>
  <c r="D88" i="3"/>
  <c r="D84" i="3"/>
  <c r="D80" i="3"/>
  <c r="D76" i="3"/>
  <c r="D78" i="3"/>
  <c r="D174" i="3"/>
  <c r="D188" i="3"/>
  <c r="D194" i="3"/>
  <c r="D32" i="3"/>
  <c r="D35" i="3" s="1"/>
  <c r="D262" i="3"/>
  <c r="D206" i="3"/>
  <c r="D172" i="3"/>
  <c r="D306" i="3"/>
  <c r="D67" i="3"/>
  <c r="D318" i="3"/>
  <c r="D307" i="3"/>
  <c r="D203" i="3"/>
  <c r="D348" i="3"/>
  <c r="D304" i="3"/>
  <c r="D351" i="3"/>
  <c r="D197" i="3"/>
  <c r="D259" i="3"/>
  <c r="D56" i="3"/>
  <c r="D236" i="3"/>
  <c r="D37" i="3"/>
  <c r="D225" i="3"/>
  <c r="D242" i="3"/>
  <c r="D367" i="3"/>
  <c r="D42" i="3"/>
  <c r="D271" i="3"/>
  <c r="D100" i="3"/>
  <c r="D20" i="3"/>
  <c r="D70" i="3"/>
  <c r="D256" i="3"/>
  <c r="D71" i="3"/>
  <c r="D233" i="3"/>
  <c r="D289" i="3"/>
  <c r="D18" i="3"/>
  <c r="D28" i="3" s="1"/>
  <c r="D50" i="3"/>
  <c r="D235" i="3"/>
  <c r="D294" i="3"/>
  <c r="D208" i="3"/>
  <c r="D47" i="3"/>
  <c r="D166" i="3"/>
  <c r="D268" i="3"/>
  <c r="D354" i="3"/>
  <c r="D159" i="3"/>
  <c r="D257" i="3"/>
  <c r="D343" i="3"/>
  <c r="D360" i="3"/>
  <c r="D344" i="3"/>
  <c r="D301" i="3"/>
  <c r="D258" i="3"/>
  <c r="D230" i="3"/>
  <c r="D339" i="3"/>
  <c r="D316" i="3"/>
  <c r="D288" i="3"/>
  <c r="D249" i="3"/>
  <c r="D217" i="3"/>
  <c r="D179" i="3"/>
  <c r="D154" i="3"/>
  <c r="D53" i="3"/>
  <c r="D338" i="3"/>
  <c r="D323" i="3"/>
  <c r="D291" i="3"/>
  <c r="D252" i="3"/>
  <c r="D224" i="3"/>
  <c r="D190" i="3"/>
  <c r="D105" i="3"/>
  <c r="D48" i="3"/>
  <c r="D286" i="3"/>
  <c r="D209" i="3"/>
  <c r="D155" i="3"/>
  <c r="D314" i="3"/>
  <c r="D185" i="3"/>
  <c r="D46" i="3"/>
  <c r="D345" i="3"/>
  <c r="D255" i="3"/>
  <c r="D192" i="3"/>
  <c r="D66" i="3"/>
  <c r="D26" i="3"/>
  <c r="D251" i="3"/>
  <c r="D212" i="3"/>
  <c r="D104" i="3"/>
  <c r="D328" i="3"/>
  <c r="D293" i="3"/>
  <c r="D254" i="3"/>
  <c r="D222" i="3"/>
  <c r="D359" i="3"/>
  <c r="D327" i="3"/>
  <c r="D312" i="3"/>
  <c r="D269" i="3"/>
  <c r="D237" i="3"/>
  <c r="D211" i="3"/>
  <c r="D176" i="3"/>
  <c r="D102" i="3"/>
  <c r="D41" i="3"/>
  <c r="D24" i="3"/>
  <c r="D334" i="3"/>
  <c r="D311" i="3"/>
  <c r="D272" i="3"/>
  <c r="D248" i="3"/>
  <c r="D214" i="3"/>
  <c r="D171" i="3"/>
  <c r="D101" i="3"/>
  <c r="D44" i="3"/>
  <c r="D231" i="3"/>
  <c r="D196" i="3"/>
  <c r="D103" i="3"/>
  <c r="D298" i="3"/>
  <c r="D108" i="3"/>
  <c r="D39" i="3"/>
  <c r="D329" i="3"/>
  <c r="D177" i="3"/>
  <c r="D51" i="3"/>
  <c r="D357" i="3"/>
  <c r="D25" i="3"/>
  <c r="D156" i="3"/>
  <c r="D219" i="3"/>
  <c r="D213" i="3"/>
  <c r="D23" i="3"/>
  <c r="D193" i="3"/>
  <c r="D349" i="3"/>
  <c r="D164" i="3"/>
  <c r="D302" i="3"/>
  <c r="D162" i="3"/>
  <c r="D232" i="3"/>
  <c r="D299" i="3"/>
  <c r="D346" i="3"/>
  <c r="D61" i="3"/>
  <c r="D64" i="3" s="1"/>
  <c r="D195" i="3"/>
  <c r="D253" i="3"/>
  <c r="D238" i="3"/>
  <c r="D317" i="3"/>
  <c r="D366" i="3"/>
  <c r="D73" i="3"/>
  <c r="D189" i="3"/>
  <c r="D290" i="3"/>
  <c r="D22" i="3"/>
  <c r="D38" i="3"/>
  <c r="D160" i="3"/>
  <c r="D205" i="3"/>
  <c r="D223" i="3"/>
  <c r="D27" i="3"/>
  <c r="D54" i="3"/>
  <c r="D170" i="3"/>
  <c r="D227" i="3"/>
  <c r="D333" i="3"/>
  <c r="D34" i="3"/>
  <c r="D62" i="3"/>
  <c r="D180" i="3"/>
  <c r="D247" i="3"/>
  <c r="D353" i="3"/>
  <c r="D60" i="3"/>
  <c r="D153" i="3"/>
  <c r="D158" i="3" s="1"/>
  <c r="D186" i="3"/>
  <c r="D210" i="3"/>
  <c r="D220" i="3"/>
  <c r="D240" i="3"/>
  <c r="D264" i="3"/>
  <c r="D295" i="3"/>
  <c r="D315" i="3"/>
  <c r="D330" i="3"/>
  <c r="D350" i="3"/>
  <c r="D49" i="3"/>
  <c r="D75" i="3"/>
  <c r="D163" i="3"/>
  <c r="D191" i="3"/>
  <c r="D221" i="3"/>
  <c r="D241" i="3"/>
  <c r="D265" i="3"/>
  <c r="D300" i="3"/>
  <c r="D320" i="3"/>
  <c r="D335" i="3"/>
  <c r="D355" i="3"/>
  <c r="D226" i="3"/>
  <c r="D246" i="3"/>
  <c r="D270" i="3"/>
  <c r="D305" i="3"/>
  <c r="D332" i="3"/>
  <c r="D356" i="3"/>
  <c r="D340" i="3"/>
  <c r="D313" i="3"/>
  <c r="D297" i="3"/>
  <c r="D266" i="3"/>
  <c r="D250" i="3"/>
  <c r="D234" i="3"/>
  <c r="D218" i="3"/>
  <c r="D347" i="3"/>
  <c r="D331" i="3"/>
  <c r="D308" i="3"/>
  <c r="D292" i="3"/>
  <c r="D261" i="3"/>
  <c r="D245" i="3"/>
  <c r="D229" i="3"/>
  <c r="D207" i="3"/>
  <c r="D187" i="3"/>
  <c r="D167" i="3"/>
  <c r="D106" i="3"/>
  <c r="D65" i="3"/>
  <c r="D45" i="3"/>
  <c r="D33" i="3"/>
  <c r="D358" i="3"/>
  <c r="D342" i="3"/>
  <c r="D326" i="3"/>
  <c r="D319" i="3"/>
  <c r="D303" i="3"/>
  <c r="D287" i="3"/>
  <c r="D260" i="3"/>
  <c r="D244" i="3"/>
  <c r="D228" i="3"/>
  <c r="D202" i="3"/>
  <c r="D175" i="3"/>
  <c r="D157" i="3"/>
  <c r="D74" i="3"/>
  <c r="D52" i="3"/>
  <c r="D337" i="3"/>
  <c r="D263" i="3"/>
  <c r="D201" i="3"/>
  <c r="D173" i="3"/>
  <c r="D72" i="3"/>
  <c r="D40" i="3"/>
  <c r="D243" i="3"/>
  <c r="D200" i="3"/>
  <c r="D161" i="3"/>
  <c r="D361" i="3"/>
  <c r="D310" i="3"/>
  <c r="D239" i="3"/>
  <c r="D184" i="3"/>
  <c r="D107" i="3"/>
  <c r="D43" i="3"/>
  <c r="D341" i="3"/>
  <c r="D267" i="3"/>
  <c r="D204" i="3"/>
  <c r="D165" i="3"/>
  <c r="D63" i="3"/>
  <c r="D21" i="3"/>
  <c r="D19" i="3"/>
  <c r="D352" i="3"/>
  <c r="D336" i="3"/>
  <c r="D309" i="3"/>
  <c r="D215" i="3" l="1"/>
  <c r="D68" i="3"/>
  <c r="D369" i="3"/>
  <c r="D118" i="3"/>
  <c r="D324" i="3"/>
  <c r="D363" i="3"/>
  <c r="D27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COORD PROG CRRDC</author>
    <author>Gethou Diyabanza</author>
  </authors>
  <commentList>
    <comment ref="B18" authorId="0" shapeId="0" xr:uid="{AC8B3FE9-82AD-4321-81C4-9DD6E84FBAA9}">
      <text>
        <r>
          <rPr>
            <b/>
            <sz val="9"/>
            <color indexed="81"/>
            <rFont val="Tahoma"/>
            <family val="2"/>
          </rPr>
          <t>COORD PROG CRRDC:</t>
        </r>
        <r>
          <rPr>
            <sz val="9"/>
            <color indexed="81"/>
            <rFont val="Tahoma"/>
            <family val="2"/>
          </rPr>
          <t xml:space="preserve">
Nord Kivu, Sud Kivu, Ituri, Haut Katanga,Tanganyika, Haut-Uélé,Bas-Uélé et Maniema</t>
        </r>
      </text>
    </comment>
    <comment ref="B19" authorId="0" shapeId="0" xr:uid="{F854DB96-A090-4D4A-B656-53EBB184031A}">
      <text>
        <r>
          <rPr>
            <b/>
            <sz val="9"/>
            <color indexed="81"/>
            <rFont val="Tahoma"/>
            <family val="2"/>
          </rPr>
          <t>COORD PROG CRRDC:</t>
        </r>
        <r>
          <rPr>
            <sz val="9"/>
            <color indexed="81"/>
            <rFont val="Tahoma"/>
            <family val="2"/>
          </rPr>
          <t xml:space="preserve">
Nord Kivu, Sud Kivu, Ituri, Haut Katanga,Tanganyika, Haut-Uélé,Bas-Uélé et Maniema</t>
        </r>
      </text>
    </comment>
    <comment ref="C22" authorId="0" shapeId="0" xr:uid="{8011A2E4-C0C1-4A02-A9EF-FC6883E2CAEA}">
      <text>
        <r>
          <rPr>
            <b/>
            <sz val="9"/>
            <color indexed="81"/>
            <rFont val="Tahoma"/>
            <family val="2"/>
          </rPr>
          <t>COORD PROG CRRDC:</t>
        </r>
        <r>
          <rPr>
            <sz val="9"/>
            <color indexed="81"/>
            <rFont val="Tahoma"/>
            <family val="2"/>
          </rPr>
          <t xml:space="preserve">
15 formateurs</t>
        </r>
      </text>
    </comment>
    <comment ref="B139" authorId="0" shapeId="0" xr:uid="{06F7E6A0-1546-4B1A-9005-F6F763A6055E}">
      <text>
        <r>
          <rPr>
            <b/>
            <sz val="9"/>
            <color indexed="81"/>
            <rFont val="Tahoma"/>
            <family val="2"/>
          </rPr>
          <t>COORD PROG CRRDC:</t>
        </r>
        <r>
          <rPr>
            <sz val="9"/>
            <color indexed="81"/>
            <rFont val="Tahoma"/>
            <family val="2"/>
          </rPr>
          <t xml:space="preserve">
Ituri
Tanganyika
NK
SK</t>
        </r>
      </text>
    </comment>
    <comment ref="B151" authorId="0" shapeId="0" xr:uid="{EB26B37A-8E4B-4CEF-BE34-BDF0CCFB0321}">
      <text>
        <r>
          <rPr>
            <b/>
            <sz val="9"/>
            <color indexed="81"/>
            <rFont val="Tahoma"/>
            <family val="2"/>
          </rPr>
          <t>COORD PROG CRRDC:</t>
        </r>
        <r>
          <rPr>
            <sz val="9"/>
            <color indexed="81"/>
            <rFont val="Tahoma"/>
            <family val="2"/>
          </rPr>
          <t xml:space="preserve">
NK</t>
        </r>
      </text>
    </comment>
    <comment ref="B273" authorId="0" shapeId="0" xr:uid="{3B1910F9-52B6-4CCB-A800-78164DD70FFE}">
      <text>
        <r>
          <rPr>
            <b/>
            <sz val="9"/>
            <color indexed="81"/>
            <rFont val="Tahoma"/>
            <family val="2"/>
          </rPr>
          <t>COORD PROG CRRDC:</t>
        </r>
        <r>
          <rPr>
            <sz val="9"/>
            <color indexed="81"/>
            <rFont val="Tahoma"/>
            <family val="2"/>
          </rPr>
          <t xml:space="preserve">
( NK, SK, H-KAT, B.UE, TANG,ITU,H-UE et MAN)</t>
        </r>
      </text>
    </comment>
    <comment ref="C312" authorId="0" shapeId="0" xr:uid="{4BE5E4FE-C456-44C2-8762-DCA5B656BE84}">
      <text>
        <r>
          <rPr>
            <b/>
            <sz val="9"/>
            <color indexed="81"/>
            <rFont val="Tahoma"/>
            <family val="2"/>
          </rPr>
          <t>COORD PROG CRRDC:</t>
        </r>
        <r>
          <rPr>
            <sz val="9"/>
            <color indexed="81"/>
            <rFont val="Tahoma"/>
            <family val="2"/>
          </rPr>
          <t xml:space="preserve">
75.384$ (PF GDM: 720$ x 12=8640$
DIR GRU: 1076$ x 12=12912$
DIR GRC-V: 1092$ x 12=13104$
DIR JEUN: 1028$ x 12= 6168$
CD Watsan: 720$ x 12= 8640$
CD Sécu: 720$ x 12=8640$
ASS GRU: 720$ x 12=8640$) + 12.336$ (Dir CRP:1028*12=)
</t>
        </r>
      </text>
    </comment>
    <comment ref="B326" authorId="0" shapeId="0" xr:uid="{61DB38DB-3277-4046-82F9-DD1B5590BDF6}">
      <text>
        <r>
          <rPr>
            <b/>
            <sz val="9"/>
            <color indexed="81"/>
            <rFont val="Tahoma"/>
            <family val="2"/>
          </rPr>
          <t>COORD PROG CRRDC:</t>
        </r>
        <r>
          <rPr>
            <sz val="9"/>
            <color indexed="81"/>
            <rFont val="Tahoma"/>
            <family val="2"/>
          </rPr>
          <t xml:space="preserve">
Haut-Kat et Tanganyika</t>
        </r>
      </text>
    </comment>
    <comment ref="B329" authorId="0" shapeId="0" xr:uid="{0C2A72C3-3E01-4C28-BC9B-5D2EBAE15A68}">
      <text>
        <r>
          <rPr>
            <b/>
            <sz val="9"/>
            <color indexed="81"/>
            <rFont val="Tahoma"/>
            <family val="2"/>
          </rPr>
          <t>COORD PROG 
CICR: 2 BOCA</t>
        </r>
      </text>
    </comment>
    <comment ref="B331" authorId="0" shapeId="0" xr:uid="{C594BFCD-9167-4998-BD58-0BC0982EF920}">
      <text>
        <r>
          <rPr>
            <b/>
            <sz val="9"/>
            <color indexed="81"/>
            <rFont val="Tahoma"/>
            <family val="2"/>
          </rPr>
          <t>COORD PROG CRRDC:</t>
        </r>
        <r>
          <rPr>
            <sz val="9"/>
            <color indexed="81"/>
            <rFont val="Tahoma"/>
            <family val="2"/>
          </rPr>
          <t xml:space="preserve">
2 ateliers de 5 jours avec 20 personnes (Goma et Kinshasa)</t>
        </r>
      </text>
    </comment>
    <comment ref="B358" authorId="1" shapeId="0" xr:uid="{F8CAC6EA-C4E6-4C8C-913D-7CDF99A5D831}">
      <text>
        <r>
          <rPr>
            <sz val="9"/>
            <color indexed="81"/>
            <rFont val="Tahoma"/>
            <family val="2"/>
          </rPr>
          <t xml:space="preserve">2 missions de 10 jours pour 5 personnes (2 CICR, 2 CRRDC national, 1 CRRDC province). Est-ce que nous incluons Kinshasa ? </t>
        </r>
      </text>
    </comment>
    <comment ref="B369" authorId="0" shapeId="0" xr:uid="{8B411473-3DB8-438F-82B0-095BC56F53B9}">
      <text>
        <r>
          <rPr>
            <b/>
            <sz val="9"/>
            <color indexed="81"/>
            <rFont val="Tahoma"/>
            <family val="2"/>
          </rPr>
          <t>COORD PROG CRRDC:</t>
        </r>
        <r>
          <rPr>
            <sz val="9"/>
            <color indexed="81"/>
            <rFont val="Tahoma"/>
            <family val="2"/>
          </rPr>
          <t xml:space="preserve">
10 motos x 3000$=30000$
1. Zongo / Sud Ubangi
2. Yumbi/Mai-ndombe
3. Yakoma / Nord Ubangi
4. Butembo / Nord Kivu
5. Masisi / Nord Kivu
6. Salamabila/ Maniema
7. Fizi / Sud Kivu
8. Kabare/ Sud Kivu
9. Pweto / Haut Katanga
10. Nyunzu / Tanganyika</t>
        </r>
      </text>
    </comment>
    <comment ref="C372" authorId="0" shapeId="0" xr:uid="{BFE9A8EE-76E4-4525-8575-A003C2B555F5}">
      <text>
        <r>
          <rPr>
            <b/>
            <sz val="9"/>
            <color indexed="81"/>
            <rFont val="Tahoma"/>
            <family val="2"/>
          </rPr>
          <t>COORD PROG CRRDC:</t>
        </r>
        <r>
          <rPr>
            <sz val="9"/>
            <color indexed="81"/>
            <rFont val="Tahoma"/>
            <family val="2"/>
          </rPr>
          <t xml:space="preserve">
Kin
Ituri
NK
SK
TANG
LUU</t>
        </r>
      </text>
    </comment>
    <comment ref="C376" authorId="0" shapeId="0" xr:uid="{997D9043-B2BF-4AE5-9143-018CF2BDA43C}">
      <text>
        <r>
          <rPr>
            <b/>
            <sz val="9"/>
            <color indexed="81"/>
            <rFont val="Tahoma"/>
            <family val="2"/>
          </rPr>
          <t>COORD PROG CRRDC:</t>
        </r>
        <r>
          <rPr>
            <sz val="9"/>
            <color indexed="81"/>
            <rFont val="Tahoma"/>
            <family val="2"/>
          </rPr>
          <t xml:space="preserve">
 ( Kalemie, Bukavu, Buta et Isiro)</t>
        </r>
      </text>
    </comment>
    <comment ref="B379" authorId="0" shapeId="0" xr:uid="{DCB6089F-75D2-4F46-A5AA-4B0CA1258B10}">
      <text>
        <r>
          <rPr>
            <b/>
            <sz val="9"/>
            <color indexed="81"/>
            <rFont val="Tahoma"/>
            <family val="2"/>
          </rPr>
          <t>COORD PROG CRRDC:</t>
        </r>
        <r>
          <rPr>
            <sz val="9"/>
            <color indexed="81"/>
            <rFont val="Tahoma"/>
            <family val="2"/>
          </rPr>
          <t xml:space="preserve">
2 branches</t>
        </r>
      </text>
    </comment>
    <comment ref="C379" authorId="0" shapeId="0" xr:uid="{D906AE76-CC4E-44A9-A7DA-B7B3F2D7CCD4}">
      <text>
        <r>
          <rPr>
            <b/>
            <sz val="9"/>
            <color indexed="81"/>
            <rFont val="Tahoma"/>
            <family val="2"/>
          </rPr>
          <t>COORD PROG CRRDC:</t>
        </r>
        <r>
          <rPr>
            <sz val="9"/>
            <color indexed="81"/>
            <rFont val="Tahoma"/>
            <family val="2"/>
          </rPr>
          <t xml:space="preserve">
Prosecs</t>
        </r>
      </text>
    </comment>
    <comment ref="C395" authorId="0" shapeId="0" xr:uid="{DA26B8E4-DFD9-4818-B322-933206CF96DC}">
      <text>
        <r>
          <rPr>
            <b/>
            <sz val="9"/>
            <color indexed="81"/>
            <rFont val="Tahoma"/>
            <family val="2"/>
          </rPr>
          <t>COORD PROG CRRDC:</t>
        </r>
        <r>
          <rPr>
            <sz val="9"/>
            <color indexed="81"/>
            <rFont val="Tahoma"/>
            <family val="2"/>
          </rPr>
          <t xml:space="preserve">
Appui CICR:</t>
        </r>
        <r>
          <rPr>
            <b/>
            <sz val="9"/>
            <color indexed="81"/>
            <rFont val="Tahoma"/>
            <family val="2"/>
          </rPr>
          <t xml:space="preserve"> 7239$</t>
        </r>
      </text>
    </comment>
    <comment ref="B396" authorId="0" shapeId="0" xr:uid="{7744B632-CC45-4B8D-80DA-14DB6A3FBCB7}">
      <text>
        <r>
          <rPr>
            <b/>
            <sz val="9"/>
            <color indexed="81"/>
            <rFont val="Tahoma"/>
            <family val="2"/>
          </rPr>
          <t>COORD PROG CRRDC:</t>
        </r>
        <r>
          <rPr>
            <sz val="9"/>
            <color indexed="81"/>
            <rFont val="Tahoma"/>
            <family val="2"/>
          </rPr>
          <t xml:space="preserve">
210$ x 8 prov x 12 mois = 20160$</t>
        </r>
      </text>
    </comment>
    <comment ref="B397" authorId="0" shapeId="0" xr:uid="{9252EDC0-32BB-4368-907B-A0B25D0B59E7}">
      <text>
        <r>
          <rPr>
            <b/>
            <sz val="9"/>
            <color indexed="81"/>
            <rFont val="Tahoma"/>
            <family val="2"/>
          </rPr>
          <t>COORD PROG CRRDC:</t>
        </r>
        <r>
          <rPr>
            <sz val="9"/>
            <color indexed="81"/>
            <rFont val="Tahoma"/>
            <family val="2"/>
          </rPr>
          <t xml:space="preserve">
Beni et Uvira= 160$ x 2 terr x 12 mois = 3840$</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COORD PROG CRRDC</author>
    <author>Gethou Diyabanza</author>
  </authors>
  <commentList>
    <comment ref="B19" authorId="0" shapeId="0" xr:uid="{3E8ABC05-1828-4F85-935D-CA5921318BED}">
      <text>
        <r>
          <rPr>
            <b/>
            <sz val="9"/>
            <color indexed="81"/>
            <rFont val="Tahoma"/>
            <family val="2"/>
          </rPr>
          <t>COORD PROG CRRDC:</t>
        </r>
        <r>
          <rPr>
            <sz val="9"/>
            <color indexed="81"/>
            <rFont val="Tahoma"/>
            <family val="2"/>
          </rPr>
          <t xml:space="preserve">
Nord Kivu, Sud Kivu, Ituri, Haut Katanga,Tanganyika, Haut-Uélé,Bas-Uélé et Maniema</t>
        </r>
      </text>
    </comment>
    <comment ref="B20" authorId="0" shapeId="0" xr:uid="{70F2994C-0F95-490C-82BE-3B26415A230B}">
      <text>
        <r>
          <rPr>
            <b/>
            <sz val="9"/>
            <color indexed="81"/>
            <rFont val="Tahoma"/>
            <family val="2"/>
          </rPr>
          <t>COORD PROG CRRDC:</t>
        </r>
        <r>
          <rPr>
            <sz val="9"/>
            <color indexed="81"/>
            <rFont val="Tahoma"/>
            <family val="2"/>
          </rPr>
          <t xml:space="preserve">
Nord Kivu, Sud Kivu, Ituri, Haut Katanga,Tanganyika, Haut-Uélé,Bas-Uélé et Maniema</t>
        </r>
      </text>
    </comment>
    <comment ref="B120" authorId="0" shapeId="0" xr:uid="{05B03752-2D79-4F3F-B513-6365731D83CA}">
      <text>
        <r>
          <rPr>
            <b/>
            <sz val="9"/>
            <color indexed="81"/>
            <rFont val="Tahoma"/>
            <family val="2"/>
          </rPr>
          <t>COORD PROG CRRDC:</t>
        </r>
        <r>
          <rPr>
            <sz val="9"/>
            <color indexed="81"/>
            <rFont val="Tahoma"/>
            <family val="2"/>
          </rPr>
          <t xml:space="preserve">
Ituri
Tanganyika
NK
SK</t>
        </r>
      </text>
    </comment>
    <comment ref="B128" authorId="0" shapeId="0" xr:uid="{4B021EF3-36AF-4CA6-BF39-0BEA6C9D12EB}">
      <text>
        <r>
          <rPr>
            <b/>
            <sz val="9"/>
            <color indexed="81"/>
            <rFont val="Tahoma"/>
            <family val="2"/>
          </rPr>
          <t>COORD PROG CRRDC:</t>
        </r>
        <r>
          <rPr>
            <sz val="9"/>
            <color indexed="81"/>
            <rFont val="Tahoma"/>
            <family val="2"/>
          </rPr>
          <t xml:space="preserve">
NK</t>
        </r>
      </text>
    </comment>
    <comment ref="B243" authorId="0" shapeId="0" xr:uid="{832DE0CE-2AB1-4B47-BE5C-3FC194B8EDB4}">
      <text>
        <r>
          <rPr>
            <b/>
            <sz val="9"/>
            <color indexed="81"/>
            <rFont val="Tahoma"/>
            <family val="2"/>
          </rPr>
          <t>COORD PROG CRRDC:</t>
        </r>
        <r>
          <rPr>
            <sz val="9"/>
            <color indexed="81"/>
            <rFont val="Tahoma"/>
            <family val="2"/>
          </rPr>
          <t xml:space="preserve">
( NK, SK, H-KAT, B.UE, TANG,ITU,H-UE et MAN)</t>
        </r>
      </text>
    </comment>
    <comment ref="B293" authorId="0" shapeId="0" xr:uid="{F2269680-DE08-4544-BE65-84E7E0CE11F7}">
      <text>
        <r>
          <rPr>
            <b/>
            <sz val="9"/>
            <color indexed="81"/>
            <rFont val="Tahoma"/>
            <family val="2"/>
          </rPr>
          <t>COORD PROG CRRDC:</t>
        </r>
        <r>
          <rPr>
            <sz val="9"/>
            <color indexed="81"/>
            <rFont val="Tahoma"/>
            <family val="2"/>
          </rPr>
          <t xml:space="preserve">
Haut-Kat et Tanganyika</t>
        </r>
      </text>
    </comment>
    <comment ref="B296" authorId="0" shapeId="0" xr:uid="{DA65AE24-3A5A-40E9-9B03-F3AFEBF2C327}">
      <text>
        <r>
          <rPr>
            <b/>
            <sz val="9"/>
            <color indexed="81"/>
            <rFont val="Tahoma"/>
            <family val="2"/>
          </rPr>
          <t>COORD PROG 
CICR: 2 BOCA</t>
        </r>
      </text>
    </comment>
    <comment ref="B298" authorId="0" shapeId="0" xr:uid="{8A48F96C-2E86-40F2-9991-8D4D3D859ED4}">
      <text>
        <r>
          <rPr>
            <b/>
            <sz val="9"/>
            <color indexed="81"/>
            <rFont val="Tahoma"/>
            <family val="2"/>
          </rPr>
          <t>COORD PROG CRRDC:</t>
        </r>
        <r>
          <rPr>
            <sz val="9"/>
            <color indexed="81"/>
            <rFont val="Tahoma"/>
            <family val="2"/>
          </rPr>
          <t xml:space="preserve">
2 ateliers de 5 jours avec 20 personnes (Goma et Kinshasa)</t>
        </r>
      </text>
    </comment>
    <comment ref="B321" authorId="1" shapeId="0" xr:uid="{5959D37F-78EB-41C1-B6F9-18CAE0EC247B}">
      <text>
        <r>
          <rPr>
            <sz val="9"/>
            <color indexed="81"/>
            <rFont val="Tahoma"/>
            <family val="2"/>
          </rPr>
          <t xml:space="preserve">2 missions de 10 jours pour 5 personnes (2 CICR, 2 CRRDC national, 1 CRRDC province). Est-ce que nous incluons Kinshasa ? </t>
        </r>
      </text>
    </comment>
    <comment ref="B332" authorId="0" shapeId="0" xr:uid="{85DE9D6E-D300-4EA6-835B-B417F1BE5183}">
      <text>
        <r>
          <rPr>
            <b/>
            <sz val="9"/>
            <color indexed="81"/>
            <rFont val="Tahoma"/>
            <family val="2"/>
          </rPr>
          <t>COORD PROG CRRDC:</t>
        </r>
        <r>
          <rPr>
            <sz val="9"/>
            <color indexed="81"/>
            <rFont val="Tahoma"/>
            <family val="2"/>
          </rPr>
          <t xml:space="preserve">
10 motos x 3000$=30000$
1. Zongo / Sud Ubangi
2. Yumbi/Mai-ndombe
3. Yakoma / Nord Ubangi
4. Butembo / Nord Kivu
5. Masisi / Nord Kivu
6. Salamabila/ Maniema
7. Fizi / Sud Kivu
8. Kabare/ Sud Kivu
9. Pweto / Haut Katanga
10. Nyunzu / Tanganyika</t>
        </r>
      </text>
    </comment>
    <comment ref="B342" authorId="0" shapeId="0" xr:uid="{1D9F0B11-A02E-44F0-B93A-2BF98E69080F}">
      <text>
        <r>
          <rPr>
            <b/>
            <sz val="9"/>
            <color indexed="81"/>
            <rFont val="Tahoma"/>
            <family val="2"/>
          </rPr>
          <t>COORD PROG CRRDC:</t>
        </r>
        <r>
          <rPr>
            <sz val="9"/>
            <color indexed="81"/>
            <rFont val="Tahoma"/>
            <family val="2"/>
          </rPr>
          <t xml:space="preserve">
2 branches</t>
        </r>
      </text>
    </comment>
    <comment ref="B359" authorId="0" shapeId="0" xr:uid="{C5871BE6-1017-4D7F-ABFF-226079FFA5D9}">
      <text>
        <r>
          <rPr>
            <b/>
            <sz val="9"/>
            <color indexed="81"/>
            <rFont val="Tahoma"/>
            <family val="2"/>
          </rPr>
          <t>COORD PROG CRRDC:</t>
        </r>
        <r>
          <rPr>
            <sz val="9"/>
            <color indexed="81"/>
            <rFont val="Tahoma"/>
            <family val="2"/>
          </rPr>
          <t xml:space="preserve">
210$ x 8 prov x 12 mois = 20160$</t>
        </r>
      </text>
    </comment>
    <comment ref="B360" authorId="0" shapeId="0" xr:uid="{2C09D9E0-F11F-4778-AB89-2F30C6A51843}">
      <text>
        <r>
          <rPr>
            <b/>
            <sz val="9"/>
            <color indexed="81"/>
            <rFont val="Tahoma"/>
            <family val="2"/>
          </rPr>
          <t>COORD PROG CRRDC:</t>
        </r>
        <r>
          <rPr>
            <sz val="9"/>
            <color indexed="81"/>
            <rFont val="Tahoma"/>
            <family val="2"/>
          </rPr>
          <t xml:space="preserve">
Beni et Uvira= 160$ x 2 terr x 12 mois = 3840$</t>
        </r>
      </text>
    </comment>
  </commentList>
</comments>
</file>

<file path=xl/sharedStrings.xml><?xml version="1.0" encoding="utf-8"?>
<sst xmlns="http://schemas.openxmlformats.org/spreadsheetml/2006/main" count="2054" uniqueCount="691">
  <si>
    <t>PLAN D'ACTION CRRDC  2023</t>
  </si>
  <si>
    <t>DOMAINE</t>
  </si>
  <si>
    <t>ACTIVITES</t>
  </si>
  <si>
    <t>CIBLE / SITE</t>
  </si>
  <si>
    <t>FINANCEMENT /
PARTENAIRE</t>
  </si>
  <si>
    <t xml:space="preserve">COUT  USD </t>
  </si>
  <si>
    <t>A) PRESTATION DES SERVICES</t>
  </si>
  <si>
    <t>Objectif Global: Contribuer à l’amélioration de la qualité de prestation des services de la CRRDC pour plus performances dans le renforcement de la résilience des populations et des communautés congolaises face aux situations de crise humanitaires.</t>
  </si>
  <si>
    <t xml:space="preserve"> II. DIRECTION  DES OPERATIONS</t>
  </si>
  <si>
    <t xml:space="preserve">Résultat 1:   Porter secours aux victimes des catastrophes et des urgences sur toute l’étendue  
                   du pays.
</t>
  </si>
  <si>
    <t>Secours aux victimes</t>
  </si>
  <si>
    <t xml:space="preserve">Organiser, suivre et encadrer les provinces dans les activités des secours et urgences : évaluation des besoins, mobilisation des ressources, pré positionnement des matériels, suivi terrain. </t>
  </si>
  <si>
    <t>Provinces touchées par les crises</t>
  </si>
  <si>
    <t>CRRDC et Partenaires</t>
  </si>
  <si>
    <t>Fonds d'urgence</t>
  </si>
  <si>
    <t>Siège</t>
  </si>
  <si>
    <t>CICR, CRS, FICR</t>
  </si>
  <si>
    <t>Renforcement des capacités</t>
  </si>
  <si>
    <t>Atelier Provincial  Accès Plus Sûr (APS)</t>
  </si>
  <si>
    <t>CICR</t>
  </si>
  <si>
    <t>Renforcer les capacités Spécifique des secouristes dans des zones d’intervention (Sécuritaire opération, Lutte anti mine, GDM, Gestion des réfugiés et déplacés, abris d’urgence…)</t>
  </si>
  <si>
    <t>plan de contingence</t>
  </si>
  <si>
    <t xml:space="preserve">Actualisation  et elaborer de plan de contingeance des elections </t>
  </si>
  <si>
    <t>Activation Plan de Contingence</t>
  </si>
  <si>
    <t xml:space="preserve">Siège et Branches </t>
  </si>
  <si>
    <t>Sous-total secours aux victimes</t>
  </si>
  <si>
    <t xml:space="preserve">Résultat 2: Venir en aide aux personnes touchées par les crises (inondations, vents violant,  
                     mouvement des populations, éruption volcanique, feu de brousse, séismes, ensablement
</t>
  </si>
  <si>
    <t xml:space="preserve">Secours et Assistance </t>
  </si>
  <si>
    <t>Crises et Catastrophes Evolutives</t>
  </si>
  <si>
    <t>IFRC</t>
  </si>
  <si>
    <t xml:space="preserve">10 Provinces probablement touchées par les crises </t>
  </si>
  <si>
    <t xml:space="preserve">Sous-total  aide aux personnes touchées par les crises </t>
  </si>
  <si>
    <t>Résultat 3 : Les Liens Familiaux sont retablis par les volontaires formés, équipés et motivés</t>
  </si>
  <si>
    <t xml:space="preserve">RLF </t>
  </si>
  <si>
    <t>Primes mensuelles à payer aux 210 Volontaires RLF(VRLF)</t>
  </si>
  <si>
    <t>Primes mensuelles à payer aux 18 CB Prov. RLF</t>
  </si>
  <si>
    <t xml:space="preserve">Toutes les coordinations </t>
  </si>
  <si>
    <t>Primes mensuelles à payer aux 3 PF RLF</t>
  </si>
  <si>
    <t>Kit Economat Antennes RLF</t>
  </si>
  <si>
    <t>Frais de crédits de communication et internet des CBs et PFRLF</t>
  </si>
  <si>
    <t>Frais de transport/déplacement VRLF entre de l'antenne et la coordination</t>
  </si>
  <si>
    <t>Branches</t>
  </si>
  <si>
    <t>Kits vélos et vélos RLF</t>
  </si>
  <si>
    <t>Kits moto et MOTOS CBRLF et PFRLF</t>
  </si>
  <si>
    <t>Laptops et imprimantes</t>
  </si>
  <si>
    <t xml:space="preserve">Internet et Com 14 CBs </t>
  </si>
  <si>
    <t>Matériel de protection terrain pour VRLF</t>
  </si>
  <si>
    <t>Maintenance motos CB et PF</t>
  </si>
  <si>
    <t>Carburant-Téléphones-Economat</t>
  </si>
  <si>
    <t xml:space="preserve">21 coordinations provinciales et 210 antennes RLF </t>
  </si>
  <si>
    <t xml:space="preserve">Tournées visite antennes par les CBs </t>
  </si>
  <si>
    <t xml:space="preserve">21 coordinations provinciales </t>
  </si>
  <si>
    <t>Formation Ad Hoc VRLF-Recyclages</t>
  </si>
  <si>
    <t>Atelier Annuel des CBRLF</t>
  </si>
  <si>
    <t>Mission Terrain CDN RLF au Siège</t>
  </si>
  <si>
    <t>Contribution Salaire CD au Siège</t>
  </si>
  <si>
    <t>Contribution Salaires 2 ASS RLF au Siège</t>
  </si>
  <si>
    <t>Distribution MCR par Téléphone</t>
  </si>
  <si>
    <t>Frais envoi Kits et Courriers aux Coord.RLF</t>
  </si>
  <si>
    <t>20 coordinations,210 antennes RLF</t>
  </si>
  <si>
    <t>Frais de Commission Transfert Primes VRLF</t>
  </si>
  <si>
    <t>Prise en charge des frais de transaction banquaires + SOFICOM</t>
  </si>
  <si>
    <t>Sous-total RLF</t>
  </si>
  <si>
    <t xml:space="preserve">TOTAL REPONSE AUX URGENCES </t>
  </si>
  <si>
    <t xml:space="preserve"> I. DIRECTION GESTION DES RISQUES DE CATASTROPHES ET VOLONTAIRES-SECOURISTES</t>
  </si>
  <si>
    <t xml:space="preserve">1. Contribuer à la réduction des catastrophes de tout genre </t>
  </si>
  <si>
    <t>Résultat 1:  La CRRDC apporte une réponse efficace  aux catastrophes de tout genre survenues dans le pays</t>
  </si>
  <si>
    <t xml:space="preserve">Réponse efficace </t>
  </si>
  <si>
    <t>Migration et Identité</t>
  </si>
  <si>
    <t>Développer le Volontariat dans les situations d'urgence</t>
  </si>
  <si>
    <t xml:space="preserve">26 provinces </t>
  </si>
  <si>
    <t>Soutenir les missions de vulgarisation du "Plan National de Réponse et Relevement aux Catastrophes et Urgences Sanitaires" à l'Est du Pays (provinces prioritaires)</t>
  </si>
  <si>
    <t>26 provinces</t>
  </si>
  <si>
    <t xml:space="preserve">CICR </t>
  </si>
  <si>
    <t>Organisantion de 2 ateliers  par le CICR/FICR/CRRDC pour présenter RCCM</t>
  </si>
  <si>
    <t>Sous-total Réponse Efficace</t>
  </si>
  <si>
    <t>2. Contribuer à la réduction des urgences telles que les accidents de la voie publiques, les noyades, etc. et leurs conséquences sur les victimes,.</t>
  </si>
  <si>
    <t>Résultat 1: Les compétences des volontaires secouristes et formateurs sont renforcées</t>
  </si>
  <si>
    <t>Renforcement des Capacités</t>
  </si>
  <si>
    <t>Organiser 20 sessions de formation en PSBC secourisme niveau 1(pour les partenaires externes)</t>
  </si>
  <si>
    <t xml:space="preserve">Branches </t>
  </si>
  <si>
    <t>Organiser la Formation des Formateurs PSBC</t>
  </si>
  <si>
    <t xml:space="preserve">Formation de 120 volontaires  en prémiere secour </t>
  </si>
  <si>
    <t>Doter 3000 Kits EHI</t>
  </si>
  <si>
    <t>Doter en trousses de secours (500 sacs +contenus)</t>
  </si>
  <si>
    <t>Doter contenus pour réapprovisionnement (250)</t>
  </si>
  <si>
    <t>Organiser deux sessions de formation des formateurs PSP</t>
  </si>
  <si>
    <t>Organiser une formation  Sauvetage Nautique</t>
  </si>
  <si>
    <t>Organiser deux sessions de formation des formateurs PSBC niveau 1</t>
  </si>
  <si>
    <t xml:space="preserve">Siège </t>
  </si>
  <si>
    <t>Organiser 5 sessions de formation des formateurs de secourisme niveau 2</t>
  </si>
  <si>
    <t>Siège CRRDC</t>
  </si>
  <si>
    <t>Organiser 2 sessions de formation pilote de secourisme niveau 2</t>
  </si>
  <si>
    <t>Organiser les sessions de formation des formateurs en première secour sychologique (PSS)</t>
  </si>
  <si>
    <t>Siège et branches</t>
  </si>
  <si>
    <t>IFRC,CRS</t>
  </si>
  <si>
    <t>Organiser les sessions de formation ECOSEC M1 et M2</t>
  </si>
  <si>
    <t>Sous-total Renforcement des Capacités</t>
  </si>
  <si>
    <t>3. Contribuer à la Réduction d’impacts des catastrophes et urgences sanitaires  dans des zones exposées ou touchées.</t>
  </si>
  <si>
    <t>Résultat 1: Les capacités de préparations et de réponses aux urgences de la CRRDC sont renforcées</t>
  </si>
  <si>
    <t>Préparation et Réponse</t>
  </si>
  <si>
    <t>Formation en ligne sur Action Anticipatoire (A,A) dans le cadre d'ECHO PPP</t>
  </si>
  <si>
    <t>Siège et Branches</t>
  </si>
  <si>
    <t>CRB</t>
  </si>
  <si>
    <t>CRS</t>
  </si>
  <si>
    <t>Validation, reproduction et vulgarisation du plan de réponse aux catastrophe et urgences sanitaires de la société nationale</t>
  </si>
  <si>
    <t>Siège, Kinshasa, Kongo-Central</t>
  </si>
  <si>
    <t>Elaboration, validation, reproduction et  vulgarisation des Procédures  Opérationnelles Standardisées  pour soutenir la mise en œuvre du plan de réponse national aux catastrophes et urgences sanitaires</t>
  </si>
  <si>
    <t>Organiser un atelier  de développement de la stratégie national de gestion des catastrophes</t>
  </si>
  <si>
    <t>Orgniser le Rally  , eddition 3 dans la ville de Kinshasa ou une autre province au choix</t>
  </si>
  <si>
    <t>Ville de Kinshasa + 1 province de choix</t>
  </si>
  <si>
    <t>CRRDC</t>
  </si>
  <si>
    <t xml:space="preserve">6 branches </t>
  </si>
  <si>
    <t>Sous-total Préparation et Réponse</t>
  </si>
  <si>
    <t>1. Santé et bien-être</t>
  </si>
  <si>
    <t>Résultat 1.1: La Société nationale partage ses expériences avec d'autres partenaires lors des réunions de coordination nationale, provinciale et locale en vue d’améliorer la qualité de services de la CRRDC et maitriser les stratégies et politiques du pays en matière de santé.</t>
  </si>
  <si>
    <t>Santé et Bien-être</t>
  </si>
  <si>
    <t>Ecart croissant en matière de Santé et Bien-être</t>
  </si>
  <si>
    <t>Siège et 26 branches</t>
  </si>
  <si>
    <t>Participer aux différentes réunions des clusters (Wash, Santé,nutrition , securite alimentaire,cellule de la surveillance épidémiologique à tous les niveaux, etc),</t>
  </si>
  <si>
    <t>Participer aux réunions de coordination de la riposte contre les épidémies et  pandémies à tous les niveaux: national, provincial et local: (Covid 19, Ebola, choléra, Rougeole etc…)</t>
  </si>
  <si>
    <t>Participer aux réunions de programme élargi de vaccination au niveau national ( CCIA)  (vaccination de routine, fièvre jaune,rougeole, polio  etc)</t>
  </si>
  <si>
    <t>Présenter les plans d’action santé de la CRRDC au niveau des différentes réunions des coordinations humanitaires (OCHA, OMS , UNICEF……)</t>
  </si>
  <si>
    <t>Appuyer les branches a participer aux réunions de coordination de la zone de santé (CLC), de la Division Provinciale de la Santé (DPS)(CPC),</t>
  </si>
  <si>
    <t>Sous-total Résultat 1.1.</t>
  </si>
  <si>
    <t xml:space="preserve">Résultat 1.2. : La santé et le bien-être des tous à tout âge sont promus, protégés et améliorés grâce à l’accès à des services de santé durables, abordables, appropriés et de qualité toute la vie,  afin de permettre à tous de vivre en bonne santé 
</t>
  </si>
  <si>
    <t>Formation et recyclage des volontaires sur le CREC/WASH  en faveur de la vaccination COVID-19,</t>
  </si>
  <si>
    <t>Kinshasa, Nord-Kivu</t>
  </si>
  <si>
    <t>Formation des formateurs sur le CREC/WASH  en faveur de la vaccination COVID-19,</t>
  </si>
  <si>
    <t>Enquêts CAP pour la perceprion de la population sur le vaccin COVID-19</t>
  </si>
  <si>
    <t xml:space="preserve">Organiser les seances de sensibilisation sur l'acceptation du vaccin autours des points d'eau, dans les ménages, dans les sites de vaccination et dans les lieux publics </t>
  </si>
  <si>
    <t>Supervision des activités par les superviseurs de zone CR pendant 10 mois</t>
  </si>
  <si>
    <t>Renforcement des capacités des assistants sociaux pour la prise en charge des en période de confinement pour COVID</t>
  </si>
  <si>
    <t>FICR</t>
  </si>
  <si>
    <t>Communication des supersiveurs et production et diffusion des émissions interactives</t>
  </si>
  <si>
    <t>Formation des gestionnaires des points d'eau</t>
  </si>
  <si>
    <t xml:space="preserve">Motivation de l'équipe de gestion de projet et assurance des volontaires </t>
  </si>
  <si>
    <t>Contribution aux indemnités du personnel de la Croix-Rouge de la RDC</t>
  </si>
  <si>
    <t>Frais administratif CRRDC (Siège, Goma et Kinshasa à justifier)</t>
  </si>
  <si>
    <t>Communication et Internet staff CRRDC</t>
  </si>
  <si>
    <t xml:space="preserve">Suivi du statut vaccinal, par le biais de visites à domicile, des enfants de 0 à 23 mois, des femmes enceintes et des jeunes filles en âge de procréer et rétro-information au centre de santé, </t>
  </si>
  <si>
    <t>Ituri et Lomami</t>
  </si>
  <si>
    <t>Motiver les chefs d'équipe, les superviseurs, les encodeurs, l'IM et le CEA</t>
  </si>
  <si>
    <t>Appuyer techniquement et financièrement les aires de santé à faible couverture dans l’organisation des semaines de vaccination de l’enfant (les AVI /récupération des perdues de vues d’une semaine par mois pendant trois mois) ; (coûts logistique, perdiems, etc.)</t>
  </si>
  <si>
    <t>Soutenir l'organisation des réunions de validation des données au niveau des aires de santé ciblées</t>
  </si>
  <si>
    <t>Soutenir l'organisation des réunions de validation des données au niveau de la zone de santé ciblées</t>
  </si>
  <si>
    <t>Organiser les missions techniques de suivi trimestriel de l'equipe nat SN vers les provinces/ZS et AS</t>
  </si>
  <si>
    <t>Organiser une rencontre de préparation de la récupération des enfants zéro dose par zone de de santé, validation des données sur la couverture vaccinale dans chacune des aires de santé avec les Infirmiers Titulaires</t>
  </si>
  <si>
    <t xml:space="preserve">Kinshasa, Kongo Central </t>
  </si>
  <si>
    <t>Organiser un atelier de leçons apprises et perspectives de durabilité sur le processus de la récupération des enfants en conflits avec le calendrier vaccinal</t>
  </si>
  <si>
    <t>Achat Lap top pour le chargé de  S&amp;E de la SN et communication et internet pour l'équipe du projet SN</t>
  </si>
  <si>
    <t>Organisation d’une enquête CAP finale</t>
  </si>
  <si>
    <t xml:space="preserve">Kinshasa et Kongo Central </t>
  </si>
  <si>
    <t>Réalisation Mission Trimestrielle de Suivi Evaluation du projet/Kinshasa - Maluku</t>
  </si>
  <si>
    <t xml:space="preserve">Kinshasa  </t>
  </si>
  <si>
    <t xml:space="preserve">Mission mensuelle de suivi et évaluation de l'équipe national et provinciale </t>
  </si>
  <si>
    <t>Siège, Kinshasa Kongo Central</t>
  </si>
  <si>
    <t>Indemnités du personnel du siège de la SN pour le projet CP3</t>
  </si>
  <si>
    <t xml:space="preserve">Mission de terrain pour 2 staffs + chauffeur du Siège de la SN et 2 staffs + chauffeur provincial </t>
  </si>
  <si>
    <t>Kit de protection (Imperméable, bottes, t-shirts, chasubles, Sac, gel hydroalcoolique...) - pour volontaires des 2 provinces impliqués activement dans le programme CP3</t>
  </si>
  <si>
    <t xml:space="preserve">Fonctionnement, contribution personnel CR et missions terrain au Kongo Central </t>
  </si>
  <si>
    <t xml:space="preserve">Kongo Central </t>
  </si>
  <si>
    <t>Fonctionnement, contribution personnel CR et missions terrain à Kinshasa</t>
  </si>
  <si>
    <t>Evaluation  finale</t>
  </si>
  <si>
    <t xml:space="preserve">Indemnités du staff de la SN(2 superviseurs provinciaux, chef de projet, assistant finance, Directeur santé, chargé se S&amp;E, chargé des travaux de manutention, ) </t>
  </si>
  <si>
    <t>Frais administratifs en faveur de la SN (6,5%) et frais bancaires PEV de Routine</t>
  </si>
  <si>
    <t>Frais bancaires, frais express union pour CP3</t>
  </si>
  <si>
    <t>Sous-total Résultat 1.2.</t>
  </si>
  <si>
    <t>Résultat 1.3: La santé et la dignité des communautés en situation d’urgence sont maintenues en donnant accès à des services de santé appropriés</t>
  </si>
  <si>
    <t>Recyclage de 330 volontaires sur la Surveillance a Base Communautaire et sur le circuit de la transmission des données et des alertes</t>
  </si>
  <si>
    <t>Kinshasa et Kongo Central</t>
  </si>
  <si>
    <t>Impression et distribution des cahier d’activités des volontaires ou cahier de bord de volontaire a chaque volontaire CP3 actifs,</t>
  </si>
  <si>
    <t>Créer et soutenir une réunion mensuelle de suivi et de la supervision reunissant l'ECZ et le superviseur de zone CP3</t>
  </si>
  <si>
    <t>Réunion trimestrielle d'auto évaluation de l'équipe CP3</t>
  </si>
  <si>
    <t>Supervision de l'équipe cadre de la zone de santé</t>
  </si>
  <si>
    <t xml:space="preserve">Visite à domicile des volontaires sur la surveillance à base communautaires dans 23 aires de santé </t>
  </si>
  <si>
    <t xml:space="preserve">Visite à domicile des chefs d'équipe sur la surveillance à base communautaires dans 23 aires de santé </t>
  </si>
  <si>
    <t>Formation du personnel des centres hospitaliers de la Croix-Rouge de la RDC : prévention et contrôle des infections, élaboration d'un plan de contingence en cas d'épidémie</t>
  </si>
  <si>
    <t xml:space="preserve">IFRC </t>
  </si>
  <si>
    <t xml:space="preserve">Production et diffusion du matériel de sensibilisation du personnel des centres de santé de la CRRDC sur la PCI suite à une nouvelle évaluation </t>
  </si>
  <si>
    <t>Sous-total Résultat 1.3.</t>
  </si>
  <si>
    <t>Sous-total Santé et bien-être</t>
  </si>
  <si>
    <t>2. Eau, Hygiène et Assainissement</t>
  </si>
  <si>
    <t>Résultat 2.1: La population a l’accès, dans des conditions équitables, à des services d'eau, d’assainissement et d’hygiène adéquats, respectueux de l’environnement et mettre fin à la défécation en plein air, en accordant une attention particulière aux besoins des femmes et des filles et des personnes en situation vulnérable</t>
  </si>
  <si>
    <t>Atelier GDM dans 4 branches</t>
  </si>
  <si>
    <t>EHA</t>
  </si>
  <si>
    <t>Développer la stratégie santé/WASH de la SN</t>
  </si>
  <si>
    <t xml:space="preserve">Siège et 26 provinces </t>
  </si>
  <si>
    <t>IFRC / CICR</t>
  </si>
  <si>
    <t>Sous-total EHA</t>
  </si>
  <si>
    <t>Projets/programmes</t>
  </si>
  <si>
    <t>Organiser un atelier de planification des activités de l'année suivante</t>
  </si>
  <si>
    <t>Cadres du siège et CODIR</t>
  </si>
  <si>
    <t>Elaboration rapport annuel 2022 de la SN</t>
  </si>
  <si>
    <t>SN et partenaires</t>
  </si>
  <si>
    <t>Participation à la plannification des élaboration des tout le projet et programme  ET Son suivi terrain de la CRRDC avec les partenaire du mouvement</t>
  </si>
  <si>
    <t>S'impregnier les differents accords de la SN avec les differents partenaire interne et externe de la CRRDC pour l'année</t>
  </si>
  <si>
    <t>Participer à l'élaboration de plan stratégique du mouvement et degager un budget pour l'année</t>
  </si>
  <si>
    <t xml:space="preserve">Faire le suivi budgetaire de chaque projet, programme, activités et soumettre un rapport mensuel </t>
  </si>
  <si>
    <t>Réalisation des PDM Projet Food avec la Fédération</t>
  </si>
  <si>
    <t>Kwango</t>
  </si>
  <si>
    <t>Formation de points focaux PMER</t>
  </si>
  <si>
    <t>10 Provinces</t>
  </si>
  <si>
    <t>FICR et CRRDC</t>
  </si>
  <si>
    <t>Réalisation des missions de suivis-évaluations autres projets, urgences et DREF</t>
  </si>
  <si>
    <t>5 Provinces</t>
  </si>
  <si>
    <t>PNS, FICR et CRRDC</t>
  </si>
  <si>
    <t>Réalisation des enquêtes post-distribution de MILD</t>
  </si>
  <si>
    <t>Ituri, Kongo-Central, Tshopo et Haut-Uélé</t>
  </si>
  <si>
    <t>AMF</t>
  </si>
  <si>
    <t>Réalisation des missions de suivi de programmes DGD</t>
  </si>
  <si>
    <t>Réalisation des missions de suivi de projet Covid USAID</t>
  </si>
  <si>
    <t>Nord Kivu et Kinshasa</t>
  </si>
  <si>
    <t>CRRDC et FICR</t>
  </si>
  <si>
    <t>Mission de réalisation du plan d'action communautaire pour 3 AS programme DGD</t>
  </si>
  <si>
    <t>Formation de volontaires en planification et reporting</t>
  </si>
  <si>
    <t>PMER Officer</t>
  </si>
  <si>
    <t>Echange d'expériences en PMER dans 2 pays</t>
  </si>
  <si>
    <t>Participation à la formation Climat change, Cash transfert, Red Rose, etc.</t>
  </si>
  <si>
    <t>Renforcement des capacités en domaines diverses</t>
  </si>
  <si>
    <t>Réalisation SSB à mi-parcours projet USAID</t>
  </si>
  <si>
    <t>Réalisation SSB à initiale et finale projet USAID</t>
  </si>
  <si>
    <t>Enquête CAP initiale et finale projet Covid USAID</t>
  </si>
  <si>
    <t>Suivi des indicateurs des projet et rapportage dans le système FICR pour la SN (communication et internet)</t>
  </si>
  <si>
    <t>Réalisation des évaluation multisectorielle en urgence</t>
  </si>
  <si>
    <t>5 branches</t>
  </si>
  <si>
    <t>CICR, FICR, PNS et CRRDC</t>
  </si>
  <si>
    <t>Réalisation de l'évaluation des besoins pour des projets futurs</t>
  </si>
  <si>
    <t>Siège de la SN</t>
  </si>
  <si>
    <t>CRRDC et partenaires</t>
  </si>
  <si>
    <t>Elaboration des rapports intermédiaires (trimestriels et semestriel) (cartouche pour impression et reliure)</t>
  </si>
  <si>
    <t>Siège &amp; branches</t>
  </si>
  <si>
    <t xml:space="preserve">CRRDC </t>
  </si>
  <si>
    <t>Auto-évaluation PMER de la CRRDC (3 ateliers)</t>
  </si>
  <si>
    <t>Elaboration stratégies PMER de la SN à la suite d’auto-évaluation PMER (production et reproduction)</t>
  </si>
  <si>
    <t>5 Branches</t>
  </si>
  <si>
    <t xml:space="preserve">RC de PF PMER en thème spécifique (M&amp;E), PPR (planification, projet et reporting), collecte de données et analyse Excell </t>
  </si>
  <si>
    <t>PMER Officer/SNP</t>
  </si>
  <si>
    <t>CICR, FICR et CRRDC</t>
  </si>
  <si>
    <t>RC de PMER Officer CRRDC à l’international &amp; échange d’expériences</t>
  </si>
  <si>
    <t>FICR, CICR et CRRDC</t>
  </si>
  <si>
    <t>Organiser un atelier d’harmonisation et d’unification des outils opérationnels et institutionnel et de partage d’expériences entre différents projets et acteurs de la SN</t>
  </si>
  <si>
    <t>Gestionnaires projets/programmes/partenaires à Kinshasa/siège</t>
  </si>
  <si>
    <t>Equipe terrain et bénéficiaires projet CP3 à Kinshasa</t>
  </si>
  <si>
    <t>Réalisation Mission Trimestrielle de Suivi Evaluation du projet/Kongo-Central</t>
  </si>
  <si>
    <t>Equipe terrain et bénéficiaires projetCP3 au Kongo-Central</t>
  </si>
  <si>
    <t>Formation des volontaires et superviseurs en Planification et Reporting</t>
  </si>
  <si>
    <t>Sous-branches de Kinshasa et Kongo-central &amp; volontaires projet CP3</t>
  </si>
  <si>
    <t>Renforcement collecte des données et suivi des indicateurs programme</t>
  </si>
  <si>
    <t>Equipe programme/ Kwango</t>
  </si>
  <si>
    <t>Elaboration plan communautaire de résilience</t>
  </si>
  <si>
    <t>Communauté Kwango</t>
  </si>
  <si>
    <t>Réalisation évaluation finale projet Covid/USAID</t>
  </si>
  <si>
    <t>Kinshasa et Nord Kivu</t>
  </si>
  <si>
    <t>Réalisation d'un atelier des leçons apprises projet Covid/Usaid, DREF méningite</t>
  </si>
  <si>
    <t>Réalisation d'une mission de planification communautaire</t>
  </si>
  <si>
    <t>Réalisation du PDM</t>
  </si>
  <si>
    <t>Ituri, Tshopo et Kongo-Central</t>
  </si>
  <si>
    <t>Réalisation de la formation des formateurs des EVCA</t>
  </si>
  <si>
    <t>Kinshasa et branches, siège</t>
  </si>
  <si>
    <t>Réalisation des EVCA</t>
  </si>
  <si>
    <t>Sud Kivu (Uvira et Baraka)</t>
  </si>
  <si>
    <t>CRF</t>
  </si>
  <si>
    <t>Renforcement en introduction au DREF</t>
  </si>
  <si>
    <t>Tshopo, 3 autres branches</t>
  </si>
  <si>
    <t>CRRDC, IFRC, PNS</t>
  </si>
  <si>
    <t>Renforcement des capacités des branches en monitorage et supervision PDM</t>
  </si>
  <si>
    <t>Cadres et volontaires 5 Branches</t>
  </si>
  <si>
    <t>PARTENAIRES ET SN</t>
  </si>
  <si>
    <t>Suivi-formatif, des indicateurs, activités, Dref et Appels</t>
  </si>
  <si>
    <t>Nord Kivu et RDC</t>
  </si>
  <si>
    <t>CICR, FICR, SNP et CRRDC</t>
  </si>
  <si>
    <t>Organisation missions de supervision, Suivi-Evaluation de la mise en œuvre d'activités dans les programmes et projets de la CRRDC</t>
  </si>
  <si>
    <t xml:space="preserve">Organisation des réunions de coordination sur les états d'avancements (états des lieux) des projets avec les équipes projets </t>
  </si>
  <si>
    <t>Organisation des réunions d'évaluations à mi-parcours et finales du PAO 22</t>
  </si>
  <si>
    <t>Renforcement des capacités et échanges d'expériences Directrice des programmes SN : Missions internationales</t>
  </si>
  <si>
    <t xml:space="preserve">Coordinatrice des Programmes </t>
  </si>
  <si>
    <t>Suivi des activités SECAL dans le Kasai avec la CRE</t>
  </si>
  <si>
    <t xml:space="preserve">Kwango </t>
  </si>
  <si>
    <t>Suivi des activités du projet PANZI, PPP et autres à Kinshasa, Bukavu et Uvira</t>
  </si>
  <si>
    <t>Sud-Kivu</t>
  </si>
  <si>
    <t>tenue des réunions trimestrielles d'évaluation des projets/programmes avec tous les partenaires</t>
  </si>
  <si>
    <t>Suivi des activités Projet Fonds Humanitaires (Crise de Kouamouth)</t>
  </si>
  <si>
    <t>Kikwit (Kwilu)</t>
  </si>
  <si>
    <t>CRE</t>
  </si>
  <si>
    <t>Hip Echo</t>
  </si>
  <si>
    <t>Nord Kivu et Ituri</t>
  </si>
  <si>
    <t xml:space="preserve">Projet7637 : Renforcement de l’autonomisation des femmes à Bandundu en améliorant leur situation sociale et économique et en promouvant leur participation sociale et l’équité entre les sexes - Securité alimentaire /developement communautaire </t>
  </si>
  <si>
    <t>Bandundu-Ville (Kwilu)</t>
  </si>
  <si>
    <t>Projet UE : Renforcement de la Démocratie et Consolidation de la Paix</t>
  </si>
  <si>
    <t>Tshikapa (Kasai)</t>
  </si>
  <si>
    <t>Suivi du projet PAU</t>
  </si>
  <si>
    <t>PA 2022-2026 (DGD)</t>
  </si>
  <si>
    <t>Kenge</t>
  </si>
  <si>
    <t>TOTAL PROGRAMMES ET PARTENARIAT</t>
  </si>
  <si>
    <t>Valeurs, pouvoir et inclusion</t>
  </si>
  <si>
    <t>VPI</t>
  </si>
  <si>
    <t xml:space="preserve">15 branches sur 26 </t>
  </si>
  <si>
    <t>SN &amp; CICR</t>
  </si>
  <si>
    <t>Redynamisation des activités de la jeunesse</t>
  </si>
  <si>
    <t xml:space="preserve">8 branches sur 26 </t>
  </si>
  <si>
    <t>Organisation d'un atelier de validation des textes normatifs et modules de formation CRJ</t>
  </si>
  <si>
    <t>siege</t>
  </si>
  <si>
    <t>vulgarisation &amp; sensibilisation</t>
  </si>
  <si>
    <t>Impression des imprimés de valeurs ( cartes CRJ, foulards, emblemes et tenues CRJ, Etc.</t>
  </si>
  <si>
    <t>Renforcement des capacités de la jeunesse</t>
  </si>
  <si>
    <t>Protection de l'Enfance _PE (ESFGA)</t>
  </si>
  <si>
    <t>siège et branches</t>
  </si>
  <si>
    <t>Organisation d'une formation de formateurs CRJ (Encadreurs)</t>
  </si>
  <si>
    <t>Formation des jeunes des branches de la CRRDC sur les notions de base de la CRJ et notion d’entreprenariat pour les jeunes (AGRs).</t>
  </si>
  <si>
    <t>siege et branche</t>
  </si>
  <si>
    <t xml:space="preserve">
Dotation en AGRs pour la CRJ
</t>
  </si>
  <si>
    <t>Organisation des activités publiques ( assainissement,visite guidée,marche de sensibilisation pour la solidarité), concours multidisciplinaires pour la promotion des normes et valeurs humanitaires, Etc.</t>
  </si>
  <si>
    <t>Organisation d'un Congrès national de la Croix-Rouge Jeunesse.</t>
  </si>
  <si>
    <t xml:space="preserve">
Soutien aux échanges d’expériences de la jeunesse de la CRRDC avec des jeunes des autres SN ou des autres structures/organisations</t>
  </si>
  <si>
    <t>Recensement des jeunes de la CRJ</t>
  </si>
  <si>
    <t>Promotion de la participation de la jeunesse de la CRRDC aux activités du Ministère congolais de la jeunesse, culture &amp; art , affairs sociales à travers le conseil national de la jeunesse.</t>
  </si>
  <si>
    <t xml:space="preserve">Faire le plaidoyer de la CRJ/CRRDC auprès des partenaires du mouvement et hors mouvement </t>
  </si>
  <si>
    <t>TOTAL JEUNESSE</t>
  </si>
  <si>
    <t>Faire un plaidoyer auprès des autorités étatiques et d’autres partenaires pour un accès équitable des filles et garçons à l’éducation ;</t>
  </si>
  <si>
    <t>Kinshasa, Sud-Kivu, Nord-Kivu, Ituri, Equateur</t>
  </si>
  <si>
    <t>Sensibiliser les communautés touchées à favoriser un accès équitable des filles et des garçons à l’éducation.</t>
  </si>
  <si>
    <t>Organiser des séances des sensibilisations des parents sur les conséquences de l’interruption de l’éducation dans les zones touchées</t>
  </si>
  <si>
    <t>Développer les outils d’Information, Education et Communication (IEC).</t>
  </si>
  <si>
    <t>Organiser des séances des sensibilisations des jeunes (filles et garçons) sur les conséquences de l’interruption de l’éducation dans les communautés cibles, les écoles et universités</t>
  </si>
  <si>
    <t>Protection, Genre et Inclusion</t>
  </si>
  <si>
    <t>Celebrer la Journée Internationale des Droits des Femmes</t>
  </si>
  <si>
    <t>Siège et branches de la CRRDC</t>
  </si>
  <si>
    <t>Celebrer et organiser les 16 jours d'activismes</t>
  </si>
  <si>
    <t>Identification des points focaux en PGI dans toutes les branches de la CRRDC</t>
  </si>
  <si>
    <t>Vulgariser la politique Genre et Diversité de la CRRDC dans toutes  les branches</t>
  </si>
  <si>
    <t xml:space="preserve">Organiser les séances de briefing et sensibilisation des cadres et volontaires sur les VSBG, PEAS </t>
  </si>
  <si>
    <t xml:space="preserve">Siège et branches </t>
  </si>
  <si>
    <t>Organiser des séances de sensibilisation sur les VSBG, PEAS dans les universités et les écoles cibles durant le mois de mars, novembre et décembre</t>
  </si>
  <si>
    <t>Réunion trimestrielle des composantes du Mouvement dans le cadre de la préparation des actions de lutte contre les violences sexuelles</t>
  </si>
  <si>
    <t>Former les cadres et volontaires sur les VSBG</t>
  </si>
  <si>
    <t>Kinshasa, Nord-Kivu, Sud-Kivu, Ituri, Maniema,Kasai</t>
  </si>
  <si>
    <t>Former les cadres et volontaires sur la PEAS</t>
  </si>
  <si>
    <t>Kinshasa,Nord-Kivu, Sud-Kivu, Ituri, Maniema,Kasai</t>
  </si>
  <si>
    <t>Former/Recycler les cadres et volontaires sur les approches Genre et Diversité</t>
  </si>
  <si>
    <t xml:space="preserve">Sensibiliser les communautés sur la prise en compte et l'integration de la place de la femme au sein du mouvement </t>
  </si>
  <si>
    <t>Sensibilisations des communautés affectées par les crises sur les VSBG</t>
  </si>
  <si>
    <t>Atelier national de la stratégie et plan d'action VS</t>
  </si>
  <si>
    <t>TOTAL PROTECTION GENRE &amp; INCLUSION</t>
  </si>
  <si>
    <t>Visibilité &amp; communication</t>
  </si>
  <si>
    <t>Impression des dépliants CR</t>
  </si>
  <si>
    <t>Impression dépliants  + Stratégie VS</t>
  </si>
  <si>
    <t>Impression documents de sensibilisation pour volontaires</t>
  </si>
  <si>
    <t>Publication Magasine Echo de la CR</t>
  </si>
  <si>
    <t>Impression Calendriers CR 2022</t>
  </si>
  <si>
    <t>Campagne Emblème :CONFERENCES DIR CRP &amp; REMPLACEMENT SIGNES</t>
  </si>
  <si>
    <t>Campagne Emblème :Remplacement insignes 10 branches</t>
  </si>
  <si>
    <t>Atelier national communication</t>
  </si>
  <si>
    <t>Séances de diffusion internes et externes Kinshasa</t>
  </si>
  <si>
    <t>Impression Manuel du Diffuseur</t>
  </si>
  <si>
    <t>Séances de diffusion internes et externes  Provinces</t>
  </si>
  <si>
    <t xml:space="preserve">Mission Direction  CRP + mission media / medias Sociaux: Kin </t>
  </si>
  <si>
    <t xml:space="preserve">Mission Media / 10 Provinces </t>
  </si>
  <si>
    <t>Tournées trimestrielles/semestrielles CD Kin et 10 Provinces</t>
  </si>
  <si>
    <t>Mobilisation Journalistes + médias</t>
  </si>
  <si>
    <t>Tournées trimestrielles/semestrielles Siège  vers Branches</t>
  </si>
  <si>
    <t xml:space="preserve">Redynamisation des Clubs des journalistes Kin et Prov </t>
  </si>
  <si>
    <t xml:space="preserve">Celebration 08 MAI Kinshasa &amp; siège </t>
  </si>
  <si>
    <t>Celebration 08 Mai provinces</t>
  </si>
  <si>
    <t>Kit diffusion (Gilets diffuseurs, Roll Up, Emblèmes, Megaphones)</t>
  </si>
  <si>
    <t>Mission Photo Site Web pour la Direction CRP</t>
  </si>
  <si>
    <t>Organisation des séances de sensibilisations de la jeunesse sur différentes thématiques pour le changement des comportements, Sensibiliser les jeunes sur les DNH (diffusions des normes humanitaires), Droit de l’enfant, DIH (droit international humanitaire)
Elargir le programme P.E (protection de l’enfance) et DNH à travers le pays</t>
  </si>
  <si>
    <t>Organisation de 4 conférences de presse sur les dispositions prises, les actions à mener et les avancées réalisées auprès des bailleurs</t>
  </si>
  <si>
    <t>Organisation des concours au sein des écoles et universités sur les conférences thématiques /Célébration des journées internationales (Journée Internationale de l'éducation et de la culture africaine,Journée de la Drépanocytose,Journée de la Jeunesse, Journée mondiale de l'enfant africain,etc.)</t>
  </si>
  <si>
    <t>Renforcement des capacités des diffuseurs sur la connaissance du Mouvement, Technique de Communication, etc.</t>
  </si>
  <si>
    <t>FICR/CICR</t>
  </si>
  <si>
    <t>Promotion des articles publiés sur la page Facebook/IG/Twitter de la CRRDC</t>
  </si>
  <si>
    <t>Production Dosssards</t>
  </si>
  <si>
    <t xml:space="preserve">Production Drapeaux </t>
  </si>
  <si>
    <t>Production et diffusion des spots audiovisuels sur les actions de la CRRDC</t>
  </si>
  <si>
    <t>Materiels de communications et Equipements</t>
  </si>
  <si>
    <t>Dotation des branches en modems + routeurs</t>
  </si>
  <si>
    <t>Dotation des vélos aux CRP territoires</t>
  </si>
  <si>
    <t>territoires</t>
  </si>
  <si>
    <t xml:space="preserve">Installation de kit de l'energie solaire </t>
  </si>
  <si>
    <t>Equipement télé travail</t>
  </si>
  <si>
    <t>siège, Nord-Kivu</t>
  </si>
  <si>
    <t>Dotation des materiels de prises de vues</t>
  </si>
  <si>
    <t>26 Provinces et siège</t>
  </si>
  <si>
    <t>Partage d'experience IT avec d'autres sociétés Sœurs</t>
  </si>
  <si>
    <t>Kenya, Cote-d'Ivoire,Senegal</t>
  </si>
  <si>
    <t>Amelioration de la fourniture Internet et Réabonnement</t>
  </si>
  <si>
    <t>siège</t>
  </si>
  <si>
    <t>Mise en place du système de sécurité par Videosurveillance</t>
  </si>
  <si>
    <t>Cablage et installation internet nouveau batiment R+1</t>
  </si>
  <si>
    <t>Renforcement équipement salle de reunion</t>
  </si>
  <si>
    <t>Maintenance des équipements Informatiques</t>
  </si>
  <si>
    <t>Siège, Kwango, equateur</t>
  </si>
  <si>
    <t>Carte de services et Accessoires</t>
  </si>
  <si>
    <t xml:space="preserve">Renforcement des capacités du personnel en NTIC </t>
  </si>
  <si>
    <t>siège, Equateur Matadi, Kinshasa, Nord-Kivu,Sud-Kivu</t>
  </si>
  <si>
    <t>Formation Points Focaux 5 branches</t>
  </si>
  <si>
    <t>Engagement Com &amp; Redev</t>
  </si>
  <si>
    <t xml:space="preserve">Atelier de validation de la stratégie CEA /CRRDC </t>
  </si>
  <si>
    <t xml:space="preserve">Formation du personnel, des volontaires et des membres en CEA </t>
  </si>
  <si>
    <t xml:space="preserve">Diffusion de la Stratégie CEA auprès des Partenaires Techniques et Financiers  </t>
  </si>
  <si>
    <t>Diffusion COVID Radio marché</t>
  </si>
  <si>
    <t>Atelier d'élaboration d’un guide sur la gestion de mécanisme de plaintes</t>
  </si>
  <si>
    <t>Conception d’outils de communication adaptés pour soutenir le changement de comportement dans le cadre des projets et programmes de la CRRDC</t>
  </si>
  <si>
    <t>Atelier formation des volontaires/relais communautaires COVID 19</t>
  </si>
  <si>
    <t xml:space="preserve">Atelier d'élaboration d’un recueil/guide de messages d’alertes utiles diffusables en situation d’urgence  </t>
  </si>
  <si>
    <t>Impression des supports de communication en situation d'urgence</t>
  </si>
  <si>
    <t>Siège, branches</t>
  </si>
  <si>
    <t xml:space="preserve">Diffusion de messages utiles en situation d’urgence pour les communautés affectées et autres acteurs humanitaires </t>
  </si>
  <si>
    <t>Réalisalisation des documentaires sur les thématiques abordées lors des urgences</t>
  </si>
  <si>
    <t>Production et réalisation des émissions Echos , micro programmes et émissions inter actives sur la CR au niveau du siege et des branches</t>
  </si>
  <si>
    <t>Mission de suivi des cas remontés par la ligne verte</t>
  </si>
  <si>
    <t>TOTAL COMMUNICATION</t>
  </si>
  <si>
    <t>Ressources Humaines</t>
  </si>
  <si>
    <t xml:space="preserve">Sélection des formations professionnelles importantes pour les cadres et les y inscrire </t>
  </si>
  <si>
    <t>Personnel salarié du Secrétariat Général et des projets (INPP)</t>
  </si>
  <si>
    <t>GPRS</t>
  </si>
  <si>
    <t xml:space="preserve">Personnel salarié du Secrétariat Général et des projets </t>
  </si>
  <si>
    <t>Organision des formations spécifiques des volontaires de la CRRDC</t>
  </si>
  <si>
    <t>Selon les besoins</t>
  </si>
  <si>
    <t>Payement des salaires pour le personnel salariés</t>
  </si>
  <si>
    <t>Paiement des primes des volontaires lors des journées spéciales pandant les activités</t>
  </si>
  <si>
    <t>Appui aux primes des volontaires de branches</t>
  </si>
  <si>
    <t>Appui Salarial Siège + Indemnités des volontaires et charges sociales</t>
  </si>
  <si>
    <t>Appui CRPs Provinces (12 mois)</t>
  </si>
  <si>
    <t>Appui aux Volontaires dans la gestion SECU (Assurance,etc</t>
  </si>
  <si>
    <t>Branches (CICR)</t>
  </si>
  <si>
    <t>Sous-total Ressources Humaines</t>
  </si>
  <si>
    <t>DIRECTION ADMINISTRATION, RH ET LOGISTIQUE</t>
  </si>
  <si>
    <t xml:space="preserve"> III. DIRECTION  SANTE </t>
  </si>
  <si>
    <t>IV. DIRECTION JEUNESSE</t>
  </si>
  <si>
    <t>Résultat 4 : La Sociétés nationale contribue à un changement positif dans les communautés grâce à une meilleure compréhension, appropriation et application concrète des valeurs humanitaires et des principes fondamentaux, en se concentrant particulièrement sur les connaissances, les compétences et le comportement des jeunes.</t>
  </si>
  <si>
    <t>V. COORDINATION PROTECTION GENRE ET INCLUSION</t>
  </si>
  <si>
    <t>Résultat 5.1 : L a CRRDC encourage et soutient l'accès équitable à une éducation de qualité pour tous les garçons et les filles touchés par une catastrophe, une crise ou qui sont déplacés</t>
  </si>
  <si>
    <t>Sous-total R5.1</t>
  </si>
  <si>
    <t>Résultat 5.2 : L a CRRDC mène des actions concrètes et des plaidoyers pour lutter contre les violences basées sur le genre et toutes formes de discrimination</t>
  </si>
  <si>
    <t>Sous-total R5.2</t>
  </si>
  <si>
    <t>VI. DIRECTION DES PROGRAMMES ET PARTENARIAT</t>
  </si>
  <si>
    <t xml:space="preserve">Résultat 6 : </t>
  </si>
  <si>
    <t>VII. DIRECTION COMMUNICATION</t>
  </si>
  <si>
    <t>Résultat 8 : La gestion des ressources humaines de la CRRDC est optimisée afin de répondre en temps opportun aux urgences</t>
  </si>
  <si>
    <t>Résultat 7</t>
  </si>
  <si>
    <t>Objetif Global: Assurer le renforcement des capacités organisationnelles de la CRRDC pour des services plus efficaces et efficients</t>
  </si>
  <si>
    <t xml:space="preserve">Organisation de l’Assemblée Générale et formation leadership   </t>
  </si>
  <si>
    <t>Siège/26 branches</t>
  </si>
  <si>
    <t xml:space="preserve">Organisation des Assemblées Provinciales Ordinaires  et Vulgarisation textes juridiques                            </t>
  </si>
  <si>
    <t>26 Branches</t>
  </si>
  <si>
    <t>Atelier partenariat interne et externe</t>
  </si>
  <si>
    <t>Congrès national de gestion</t>
  </si>
  <si>
    <t>Impression des textes pour la jeunesse</t>
  </si>
  <si>
    <t xml:space="preserve">Appui aux 4 branches modèles (AGR, Equipement) </t>
  </si>
  <si>
    <t>Audit pour 4 provinces</t>
  </si>
  <si>
    <t>Kinshasa, Tanganyika, Nord-Kivu et Sud-Kivu</t>
  </si>
  <si>
    <t>Appui à la Construction et réhabilitation  bureaux des comités des bases</t>
  </si>
  <si>
    <t>Construction Bureaux Croix-Rouge Haut-UELE et clôture bureau MMA</t>
  </si>
  <si>
    <t>Construction/extension bureau</t>
  </si>
  <si>
    <t>Kwango/Kenge</t>
  </si>
  <si>
    <t xml:space="preserve">Organisation de 06 BOCA avec plans d'action pour le dév des branches </t>
  </si>
  <si>
    <t xml:space="preserve">Haut-Katanga, Lualaba, Tanganyika, Tshopo, </t>
  </si>
  <si>
    <t>Formation des responsables Financiers des territoires</t>
  </si>
  <si>
    <t xml:space="preserve">Siège + Branches </t>
  </si>
  <si>
    <r>
      <t xml:space="preserve">Organisation avec la IFRC de 2 mini-MIC pour </t>
    </r>
    <r>
      <rPr>
        <b/>
        <sz val="16"/>
        <color theme="1"/>
        <rFont val="Arial Narrow"/>
        <family val="2"/>
      </rPr>
      <t>20</t>
    </r>
    <r>
      <rPr>
        <sz val="16"/>
        <color theme="1"/>
        <rFont val="Arial Narrow"/>
        <family val="2"/>
      </rPr>
      <t xml:space="preserve"> leaders des branches CRRDC </t>
    </r>
  </si>
  <si>
    <t>Vulgarisation des textes de la CRRDC (Statuts et R.I, Code de Conduite, Politique de MR,R.O.I CRJ, Politique Jeunesse, Manuel formation CRJ, PEAS,Politique Genre et Diversité, Stratégie de Communication/CEA,etc.)</t>
  </si>
  <si>
    <t>Impression Code de Conduite CRRDC</t>
  </si>
  <si>
    <t>Vulgarisation des textes PEAS/obligation de Conformité (Kin, MMA, SK)</t>
  </si>
  <si>
    <t>Siège + Branches</t>
  </si>
  <si>
    <t>Sous-total Renforcement des capacités</t>
  </si>
  <si>
    <t>Mobilisation des ressources</t>
  </si>
  <si>
    <t>Atelier de validation de la politique de Mobilisation des Ressources</t>
  </si>
  <si>
    <t>Impression Politique de Mobilisation des Ressources</t>
  </si>
  <si>
    <t>Organisation du lancement du C-phone (Citizen Smarthones)</t>
  </si>
  <si>
    <t>Siège et Branche de Kinshasa</t>
  </si>
  <si>
    <t>T4H/Vodacom</t>
  </si>
  <si>
    <t>Impression des des outils pour le marketing (affiches, Dépliants, Banderoles, T-shirts)</t>
  </si>
  <si>
    <t>Siège, Haut-Katanga, Lualaba, Kongo Central</t>
  </si>
  <si>
    <t>T4H (à confirmer)</t>
  </si>
  <si>
    <t>Entrepôt pour C-phones (location ou construction)</t>
  </si>
  <si>
    <t>Mission AGR dans les branches</t>
  </si>
  <si>
    <t xml:space="preserve">Micro projets communautaires AGRs </t>
  </si>
  <si>
    <t>Sous-total mobilisation des ressources</t>
  </si>
  <si>
    <t xml:space="preserve">Partenariat Stratégique </t>
  </si>
  <si>
    <t xml:space="preserve">Engagement, Redevabilité et Confiance </t>
  </si>
  <si>
    <t>Organisation d'une réunion de partenariat à interne et externe</t>
  </si>
  <si>
    <t>CRRDC, FICR</t>
  </si>
  <si>
    <t>Participation aux réunions de clusters/HAG (transport/communication)</t>
  </si>
  <si>
    <t>Participation aux réunions internationales/statutaires</t>
  </si>
  <si>
    <t>Cadres du Siège/branches</t>
  </si>
  <si>
    <t>Atelier Planification conjointe pour 2023 comprenant : consultation des branches et organisation d’un atelier de 3 jours pour la validation d’une ébauche de plan 2021 avec le siège national de la CRRDC</t>
  </si>
  <si>
    <t>Siège + branches (NK, SK, H-KAT, TANG,ITU,H-UE, B-UE, MAN)</t>
  </si>
  <si>
    <t xml:space="preserve">Réunion bilatérale avec les branches </t>
  </si>
  <si>
    <t>Evaluation Conjointe Gouvernance-Gestion</t>
  </si>
  <si>
    <t>Evaluation du Partenariat MPC (Missions conjointes dans les zones d'intervention)</t>
  </si>
  <si>
    <t>Realisé</t>
  </si>
  <si>
    <t>Atelier de Partenairat Mouvement / Réunions de coordination au sein de la délégation</t>
  </si>
  <si>
    <t xml:space="preserve"> Journnées Portes Ouvertes ( Dates commémoratives SN : ex.'anniv de la SN)</t>
  </si>
  <si>
    <t>Organisation des missions (Scopping mission CR Suédoise)</t>
  </si>
  <si>
    <t>Tenue des réunions stratégiques (tripartites) Trimestrelles</t>
  </si>
  <si>
    <t xml:space="preserve"> Kinshasa, Goma et Bukavu</t>
  </si>
  <si>
    <t xml:space="preserve">Tournée d’éval CRRDC/CICR  et atelier pour le plan d'action </t>
  </si>
  <si>
    <t>Participation d'un pax à la réunion internatinale</t>
  </si>
  <si>
    <t xml:space="preserve">Participation d'un pax à la Conférence Internationale (2023) </t>
  </si>
  <si>
    <t>Sous-total Partenariat Stratégique</t>
  </si>
  <si>
    <t>IX. DEVELOPPEMENT ORGANISATIONNEL</t>
  </si>
  <si>
    <t xml:space="preserve">Résultat 9.1: Développement de la Société Nationale (NSD) </t>
  </si>
  <si>
    <t>Résultat 9.2: Mobilisation des Ressources: La CRRDC mobilise des ressources (X+20% des fonds propres) pour l'accroissement de son autonime financière</t>
  </si>
  <si>
    <t>Résultat 9.3: Partenariat stratégique</t>
  </si>
  <si>
    <t>Fonctionnement</t>
  </si>
  <si>
    <r>
      <t>Carburant et lubrifiant véhicules/gro</t>
    </r>
    <r>
      <rPr>
        <sz val="16"/>
        <color rgb="FF000000"/>
        <rFont val="Arial Narrow"/>
        <family val="2"/>
      </rPr>
      <t>upe électrogène</t>
    </r>
  </si>
  <si>
    <t>Siège &amp; Branches</t>
  </si>
  <si>
    <t>Entretiens (Véhicules, Assurances &amp; groupe électrogène)</t>
  </si>
  <si>
    <t>Siège, Nord-Kivu, Sud-Kivu, Kasaï-Oriental, Equateur et Sud-Ubangi</t>
  </si>
  <si>
    <t>Entretien matériels informatiques</t>
  </si>
  <si>
    <t>Siège &amp; branches (selon le besoin)</t>
  </si>
  <si>
    <t>Consommables bureaux (cartouches, papiers, etc.)</t>
  </si>
  <si>
    <t>Abonnement internet</t>
  </si>
  <si>
    <t xml:space="preserve">Soutien matériel des branches et des territoires (mat.identification ) </t>
  </si>
  <si>
    <t>Branches et territoires</t>
  </si>
  <si>
    <t>Moto</t>
  </si>
  <si>
    <t>Kit entretien Moto</t>
  </si>
  <si>
    <t>Kit protection moto</t>
  </si>
  <si>
    <t>Entretien véhicules</t>
  </si>
  <si>
    <t>Vélos CRP Térritoires</t>
  </si>
  <si>
    <t>Entretien Radio</t>
  </si>
  <si>
    <t>Laptop</t>
  </si>
  <si>
    <t>Laptop Branches</t>
  </si>
  <si>
    <t>Land cruiser</t>
  </si>
  <si>
    <t>ISIRO</t>
  </si>
  <si>
    <t xml:space="preserve">Mission de Soutien aux branches </t>
  </si>
  <si>
    <t>Mobiliers des bureaux</t>
  </si>
  <si>
    <t>Changement tenues : Transport pour les tenues</t>
  </si>
  <si>
    <t>Installationdes panneaux solaires + Internet</t>
  </si>
  <si>
    <t xml:space="preserve">Préparation de la CRRDC et sa participation aux réunions régionales / internationales (A redéfinir définir liste meetings 2021 que l’on soutient) </t>
  </si>
  <si>
    <t>Conseil des délégués</t>
  </si>
  <si>
    <t>Atelier suivi des résolutions 33ème CI</t>
  </si>
  <si>
    <t>Hébergement site Web de la CRRDC</t>
  </si>
  <si>
    <t>Frais compensatoire Gouvernance SN</t>
  </si>
  <si>
    <t>Dossiers judiciaires</t>
  </si>
  <si>
    <t>Assistance sociale</t>
  </si>
  <si>
    <t>Impression des cartes de membre 2023</t>
  </si>
  <si>
    <t>Impression des brevets</t>
  </si>
  <si>
    <t>Impression des cartes de service</t>
  </si>
  <si>
    <t>Cotisation Statutaire à la FICR et CICR</t>
  </si>
  <si>
    <t>Communication (téléphone)</t>
  </si>
  <si>
    <t>Frais bancaires</t>
  </si>
  <si>
    <t xml:space="preserve">Frais de fonctionnement des branches </t>
  </si>
  <si>
    <t xml:space="preserve">Frais de fonctionnement des territoires </t>
  </si>
  <si>
    <t>Sous-total Fonctionnement</t>
  </si>
  <si>
    <t>Résultat 9.4 : Le fonctionnement de la CRRDC tant au Siège que dans les branches est assuré tout au long de l’année 2021</t>
  </si>
  <si>
    <t>TOTAL GENERAL</t>
  </si>
  <si>
    <t>Sous-total DEVELOPPEMENT ORGANISATIONNEL</t>
  </si>
  <si>
    <t>II. VOLET EMPLOIS  2023</t>
  </si>
  <si>
    <t>Désignation</t>
  </si>
  <si>
    <t>Montant USD</t>
  </si>
  <si>
    <t xml:space="preserve">% </t>
  </si>
  <si>
    <t>INVESTISSEMENT</t>
  </si>
  <si>
    <t>1.1</t>
  </si>
  <si>
    <t>Immobilier</t>
  </si>
  <si>
    <t>1.2</t>
  </si>
  <si>
    <t>Mobilier</t>
  </si>
  <si>
    <t>Achat mobilier pour les bureaux CRRDC</t>
  </si>
  <si>
    <t xml:space="preserve">Demarches sur les differends aux Terrains CR RDC (DUMI, KIMPOKO, MBENSEKE) </t>
  </si>
  <si>
    <t>TOTAL INVESTISSEMENT</t>
  </si>
  <si>
    <t>PROGRAMME</t>
  </si>
  <si>
    <t>GESTION DES RISQUES DE CATASTROPHES ET VOLONTAIRES</t>
  </si>
  <si>
    <t>S/TOTAL 1</t>
  </si>
  <si>
    <t>S/TOTAL 2</t>
  </si>
  <si>
    <t>COMMUNICATION ET RELATIONS PUBLIQUES</t>
  </si>
  <si>
    <t>S/TOTAL 7</t>
  </si>
  <si>
    <t>DEVELOPPEMENT ORGANISATIONNEL</t>
  </si>
  <si>
    <r>
      <t xml:space="preserve">Organisation avec la IFRC de 2 mini-MIC pour </t>
    </r>
    <r>
      <rPr>
        <sz val="18"/>
        <color indexed="8"/>
        <rFont val="Arial Narrow"/>
        <family val="2"/>
      </rPr>
      <t>20</t>
    </r>
    <r>
      <rPr>
        <sz val="18"/>
        <color indexed="8"/>
        <rFont val="Arial Narrow"/>
        <family val="2"/>
      </rPr>
      <t xml:space="preserve"> leaders des branches CRRDC </t>
    </r>
  </si>
  <si>
    <t>S/TOTAL DEVELOPPEMENT ORGANISATIONNEL</t>
  </si>
  <si>
    <t>SOUTIEN AU FONCTIONNEMENT</t>
  </si>
  <si>
    <r>
      <t>Carburant et lubrifiant véhicules/gro</t>
    </r>
    <r>
      <rPr>
        <sz val="18"/>
        <color indexed="8"/>
        <rFont val="Arial Narrow"/>
        <family val="2"/>
      </rPr>
      <t>upe électrogène</t>
    </r>
  </si>
  <si>
    <t>Motos</t>
  </si>
  <si>
    <t>Kit entretien Motos</t>
  </si>
  <si>
    <t>Kit protection motos</t>
  </si>
  <si>
    <t xml:space="preserve">Laptops </t>
  </si>
  <si>
    <t>Laptops Branches</t>
  </si>
  <si>
    <t>Véhicule Land cruiser</t>
  </si>
  <si>
    <t>Assistances sociales</t>
  </si>
  <si>
    <t>Redressement du système comptable de la CRRDC</t>
  </si>
  <si>
    <t>S/TOTAL FONCTIONNEMENT</t>
  </si>
  <si>
    <t>S/TOTAL 8</t>
  </si>
  <si>
    <t>TOTAL PROGRAMMES</t>
  </si>
  <si>
    <t>TOTAL FONCTIONNEMENT</t>
  </si>
  <si>
    <t>TOTAL DEVELOPPEMENT ORGANISATIONNEL</t>
  </si>
  <si>
    <t>TOTAL BUDGET EMPLOIS</t>
  </si>
  <si>
    <t>DIRECTION DES OPERATIONS</t>
  </si>
  <si>
    <t xml:space="preserve">PREPARATION ET REPONSE </t>
  </si>
  <si>
    <r>
      <rPr>
        <sz val="14"/>
        <rFont val="Times New Roman"/>
        <family val="1"/>
      </rPr>
      <t xml:space="preserve"> </t>
    </r>
    <r>
      <rPr>
        <sz val="14"/>
        <rFont val="Arial Narrow"/>
        <family val="2"/>
      </rPr>
      <t>Assister 13000 ménages affectés par diverse crises ( inondations, vents violant …) en NFI, Abris d’urgences,  …</t>
    </r>
  </si>
  <si>
    <t>Kinshasa, Kongo Central et Equateur</t>
  </si>
  <si>
    <t>DIRECTION SANTE</t>
  </si>
  <si>
    <t>EAU, HYGIENE ET ASSAINISSEMENT</t>
  </si>
  <si>
    <t>DIRECTION JEUNESSE</t>
  </si>
  <si>
    <t>COORDINATION PROTECTION, GENRE ET INCLUSION</t>
  </si>
  <si>
    <t>DIRECTION DES PROGRAMMES ET PARTENARIAT</t>
  </si>
  <si>
    <r>
      <rPr>
        <sz val="16"/>
        <rFont val="Times New Roman"/>
        <family val="1"/>
      </rPr>
      <t xml:space="preserve"> </t>
    </r>
    <r>
      <rPr>
        <sz val="16"/>
        <rFont val="Arial Narrow"/>
        <family val="2"/>
      </rPr>
      <t>Assister 13000 ménages affectés par diverse crises ( inondations, vents violant …) en NFI, Abris d’urgences,  …</t>
    </r>
  </si>
  <si>
    <t xml:space="preserve">Achat générateur </t>
  </si>
  <si>
    <t>Sous-total INVESTISSEMENT</t>
  </si>
  <si>
    <t>Travaux de construction 2è niveau du bureau CRRDC au Secrétariat Gén</t>
  </si>
  <si>
    <t xml:space="preserve">II. </t>
  </si>
  <si>
    <t>I</t>
  </si>
  <si>
    <t xml:space="preserve">S/TOTAL </t>
  </si>
  <si>
    <t>III</t>
  </si>
  <si>
    <t>IV</t>
  </si>
  <si>
    <t>V</t>
  </si>
  <si>
    <t>VI</t>
  </si>
  <si>
    <t>VII</t>
  </si>
  <si>
    <t>VIII</t>
  </si>
  <si>
    <t>IX</t>
  </si>
  <si>
    <t>I. VOLET RESSOURCES   2023</t>
  </si>
  <si>
    <t>DESCRIPTION</t>
  </si>
  <si>
    <t>%</t>
  </si>
  <si>
    <t>CONTRIBUTIONS VOLONTAIRES</t>
  </si>
  <si>
    <t>a</t>
  </si>
  <si>
    <t xml:space="preserve">Partenaires du Mouvement </t>
  </si>
  <si>
    <t xml:space="preserve">Appui CICR </t>
  </si>
  <si>
    <t>Appui  Croix Rouge de la Belgique</t>
  </si>
  <si>
    <t>Appui Croix Rouge Espagnole</t>
  </si>
  <si>
    <t>Appui Croix Rouge Suédoise</t>
  </si>
  <si>
    <t>Appui FICR</t>
  </si>
  <si>
    <t>Appui FICR  CP3</t>
  </si>
  <si>
    <t>Appui  Croix Rouge Française</t>
  </si>
  <si>
    <t>Sous Total 1 a</t>
  </si>
  <si>
    <t>b</t>
  </si>
  <si>
    <t>Organisations Internationales</t>
  </si>
  <si>
    <t>GAVI SANRU</t>
  </si>
  <si>
    <t>Sous Total (1 a + 1 b)</t>
  </si>
  <si>
    <t>Contributions statutaires</t>
  </si>
  <si>
    <t xml:space="preserve">Cartes des membres </t>
  </si>
  <si>
    <t>Sous Total 2</t>
  </si>
  <si>
    <t>Rédevances des Unités économiques</t>
  </si>
  <si>
    <t>Centres de santé CR</t>
  </si>
  <si>
    <t>Institutions d'enseignenements supérieurs CR / ISSS-CR</t>
  </si>
  <si>
    <t>Redevances des provinces sur leurs Untés éconoimiques</t>
  </si>
  <si>
    <t>Redevances des untés éconoimiques Centre Orthopédique de Kalembe-lembe</t>
  </si>
  <si>
    <t>Autres Produits divers : mobilisation des ressources</t>
  </si>
  <si>
    <t>Sous Total 3</t>
  </si>
  <si>
    <t>Revenus des biens mobiliers et immobiliers</t>
  </si>
  <si>
    <t>Salle Djomo</t>
  </si>
  <si>
    <t>Loyer bureau/ Croix Rouge Espagnole</t>
  </si>
  <si>
    <t>Loyer bureau/ Croix Rouge Fédération</t>
  </si>
  <si>
    <t>Loyer bureau/ Croix Rouge de la Belgique</t>
  </si>
  <si>
    <t>Loyer bureau/ Croix Rouge Française</t>
  </si>
  <si>
    <t>Loyer bureau/ Croix Rouge Suédoise</t>
  </si>
  <si>
    <t>Sous Total 4</t>
  </si>
  <si>
    <t xml:space="preserve">Allocations et retributions reçues </t>
  </si>
  <si>
    <t>Cours de sécourisme dans les entreprises</t>
  </si>
  <si>
    <t>Contributions des comités provinciaux à l'Assemblée Générale</t>
  </si>
  <si>
    <t>Sous Total 5</t>
  </si>
  <si>
    <t>Produits reçus divers</t>
  </si>
  <si>
    <t>Brevets</t>
  </si>
  <si>
    <t>Sous Total 6</t>
  </si>
  <si>
    <t>Diverses créances</t>
  </si>
  <si>
    <t>Créances auprès des comités provinciaux</t>
  </si>
  <si>
    <t>Sous Total 7</t>
  </si>
  <si>
    <t>TOTAL FONDS PROPRES</t>
  </si>
  <si>
    <t>Gouvernement</t>
  </si>
  <si>
    <t>Appui du gouvernement au personnel detaché</t>
  </si>
  <si>
    <t>Appui aux fournitures en Eau</t>
  </si>
  <si>
    <t xml:space="preserve">Appui aux fournitures en Electricité </t>
  </si>
  <si>
    <t>Sous Total 8</t>
  </si>
  <si>
    <t>TOTAL BUDGET RESSOURCES</t>
  </si>
  <si>
    <t>Investissement</t>
  </si>
  <si>
    <t>Travaux de construction du bureau au Secrétariat Général</t>
  </si>
  <si>
    <t>Achats mobiliers de bureau</t>
  </si>
  <si>
    <t xml:space="preserve">Achat Générateur </t>
  </si>
  <si>
    <t>Divers dossier Kimpoko, Mbeseke et Dumi</t>
  </si>
  <si>
    <t>FONDS HUMANITAIRE</t>
  </si>
  <si>
    <t xml:space="preserve">                                               Sous Total 1 b</t>
  </si>
  <si>
    <t>FONDS MONDIAL</t>
  </si>
  <si>
    <t>CDC Africa</t>
  </si>
  <si>
    <t>661800-618100-618110</t>
  </si>
  <si>
    <t>661800-618100-618110-618120</t>
  </si>
  <si>
    <t>661200-613001</t>
  </si>
  <si>
    <t>604210-605710-604700</t>
  </si>
  <si>
    <t>661800-618100-618110-618120-661200-657201</t>
  </si>
  <si>
    <t>661800-618100-618110-618120-613001</t>
  </si>
  <si>
    <t>661800-613001-605710-627001</t>
  </si>
  <si>
    <t>627001-627002</t>
  </si>
  <si>
    <t>613001-618120-622210</t>
  </si>
  <si>
    <t>605700-605710</t>
  </si>
  <si>
    <t>604700-627002</t>
  </si>
  <si>
    <t>613001-661800</t>
  </si>
  <si>
    <t>661800-613001-618120</t>
  </si>
  <si>
    <t>613001-605710</t>
  </si>
  <si>
    <t>613001-627000-627001-627002</t>
  </si>
  <si>
    <t>604200-604210</t>
  </si>
  <si>
    <t>604700-604200-624310-624320-605700-6057010</t>
  </si>
  <si>
    <t>661800-618100-618110-618120-613001-632400</t>
  </si>
  <si>
    <t xml:space="preserve">N°Compte Comptable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</si>
</sst>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quot; &quot;#,##0.00&quot; &quot;;&quot;-&quot;#,##0.00&quot; &quot;;&quot; -&quot;00&quot; &quot;;&quot; &quot;@&quot; &quot;"/>
    <numFmt numFmtId="165" formatCode="&quot; &quot;#,##0&quot; &quot;;&quot;-&quot;#,##0&quot; &quot;;&quot; -&quot;00&quot; &quot;;&quot; &quot;@&quot; &quot;"/>
    <numFmt numFmtId="166" formatCode="_-* #,##0.00\ _€_-;\-* #,##0.00\ _€_-;_-* &quot;-&quot;??\ _€_-;_-@_-"/>
  </numFmts>
  <fonts count="74" x14ac:knownFonts="1">
    <font>
      <sz val="11"/>
      <color theme="1"/>
      <name val="Calibri"/>
      <family val="2"/>
      <scheme val="minor"/>
    </font>
    <font>
      <sz val="11"/>
      <color theme="1"/>
      <name val="Calibri"/>
      <family val="2"/>
      <scheme val="minor"/>
    </font>
    <font>
      <sz val="11"/>
      <color theme="1"/>
      <name val="Arial Narrow"/>
      <family val="2"/>
    </font>
    <font>
      <b/>
      <sz val="36"/>
      <color theme="1"/>
      <name val="Arial Narrow"/>
      <family val="2"/>
    </font>
    <font>
      <b/>
      <sz val="13"/>
      <color theme="0"/>
      <name val="Arial Narrow"/>
      <family val="2"/>
    </font>
    <font>
      <b/>
      <sz val="14"/>
      <name val="Arial Narrow"/>
      <family val="2"/>
    </font>
    <font>
      <b/>
      <sz val="11"/>
      <color rgb="FF0070C0"/>
      <name val="Arial Narrow"/>
      <family val="2"/>
    </font>
    <font>
      <b/>
      <sz val="11"/>
      <color theme="1"/>
      <name val="Arial Narrow"/>
      <family val="2"/>
    </font>
    <font>
      <b/>
      <sz val="12"/>
      <color rgb="FFFF0000"/>
      <name val="Arial Narrow"/>
      <family val="2"/>
    </font>
    <font>
      <b/>
      <sz val="11"/>
      <color rgb="FF7030A0"/>
      <name val="Arial Narrow"/>
      <family val="2"/>
    </font>
    <font>
      <b/>
      <sz val="14"/>
      <color theme="0"/>
      <name val="Arial Narrow"/>
      <family val="2"/>
    </font>
    <font>
      <b/>
      <sz val="16"/>
      <color rgb="FFFF0000"/>
      <name val="Arial Narrow"/>
      <family val="2"/>
    </font>
    <font>
      <b/>
      <sz val="16"/>
      <name val="Arial Narrow"/>
      <family val="2"/>
    </font>
    <font>
      <b/>
      <sz val="16"/>
      <color rgb="FF0070C0"/>
      <name val="Arial Narrow"/>
      <family val="2"/>
    </font>
    <font>
      <b/>
      <sz val="16"/>
      <color rgb="FF00B0F0"/>
      <name val="Arial Narrow"/>
      <family val="2"/>
    </font>
    <font>
      <sz val="16"/>
      <color theme="1"/>
      <name val="Arial Narrow"/>
      <family val="2"/>
    </font>
    <font>
      <sz val="16"/>
      <name val="Arial Narrow"/>
      <family val="2"/>
    </font>
    <font>
      <b/>
      <sz val="18"/>
      <name val="Arial Narrow"/>
      <family val="2"/>
    </font>
    <font>
      <b/>
      <sz val="9"/>
      <color indexed="81"/>
      <name val="Tahoma"/>
      <family val="2"/>
    </font>
    <font>
      <sz val="9"/>
      <color indexed="81"/>
      <name val="Tahoma"/>
      <family val="2"/>
    </font>
    <font>
      <b/>
      <sz val="16"/>
      <color rgb="FF7030A0"/>
      <name val="Arial Narrow"/>
      <family val="2"/>
    </font>
    <font>
      <sz val="16"/>
      <color rgb="FF7030A0"/>
      <name val="Arial Narrow"/>
      <family val="2"/>
    </font>
    <font>
      <sz val="11"/>
      <color rgb="FF000000"/>
      <name val="Calibri"/>
      <family val="2"/>
    </font>
    <font>
      <sz val="10"/>
      <color rgb="FF000000"/>
      <name val="Arial"/>
      <family val="2"/>
    </font>
    <font>
      <b/>
      <sz val="16"/>
      <color theme="8" tint="-0.499984740745262"/>
      <name val="Arial Narrow"/>
      <family val="2"/>
    </font>
    <font>
      <b/>
      <sz val="14"/>
      <color rgb="FFFF0000"/>
      <name val="Arial Narrow"/>
      <family val="2"/>
    </font>
    <font>
      <sz val="14"/>
      <color theme="1"/>
      <name val="Arial Narrow"/>
      <family val="2"/>
    </font>
    <font>
      <b/>
      <sz val="14"/>
      <name val="Calibri"/>
      <family val="2"/>
      <scheme val="minor"/>
    </font>
    <font>
      <b/>
      <sz val="14"/>
      <color theme="1"/>
      <name val="Calibri"/>
      <family val="2"/>
      <scheme val="minor"/>
    </font>
    <font>
      <b/>
      <sz val="14"/>
      <color rgb="FFFF0000"/>
      <name val="Calibri"/>
      <family val="2"/>
      <scheme val="minor"/>
    </font>
    <font>
      <b/>
      <sz val="14"/>
      <color rgb="FF0070C0"/>
      <name val="Calibri"/>
      <family val="2"/>
      <scheme val="minor"/>
    </font>
    <font>
      <b/>
      <sz val="14"/>
      <color theme="0"/>
      <name val="Calibri"/>
      <family val="2"/>
      <scheme val="minor"/>
    </font>
    <font>
      <b/>
      <sz val="14"/>
      <color rgb="FF0070C0"/>
      <name val="Arial Narrow"/>
      <family val="2"/>
    </font>
    <font>
      <b/>
      <sz val="14"/>
      <color rgb="FF7030A0"/>
      <name val="Arial Narrow"/>
      <family val="2"/>
    </font>
    <font>
      <sz val="14"/>
      <name val="Arial Narrow"/>
      <family val="2"/>
    </font>
    <font>
      <b/>
      <sz val="11"/>
      <color rgb="FFFF0000"/>
      <name val="Arial Narrow"/>
      <family val="2"/>
    </font>
    <font>
      <sz val="14"/>
      <color rgb="FF000000"/>
      <name val="Arial Narrow"/>
      <family val="2"/>
    </font>
    <font>
      <sz val="16"/>
      <color rgb="FF000000"/>
      <name val="Arial Narrow"/>
      <family val="2"/>
    </font>
    <font>
      <b/>
      <sz val="16"/>
      <color rgb="FF000000"/>
      <name val="Arial Narrow"/>
      <family val="2"/>
    </font>
    <font>
      <b/>
      <sz val="16"/>
      <color theme="1"/>
      <name val="Arial Narrow"/>
      <family val="2"/>
    </font>
    <font>
      <b/>
      <sz val="18"/>
      <color theme="0"/>
      <name val="Arial Narrow"/>
      <family val="2"/>
    </font>
    <font>
      <b/>
      <sz val="18"/>
      <color theme="1"/>
      <name val="Arial Narrow"/>
      <family val="2"/>
    </font>
    <font>
      <b/>
      <sz val="24"/>
      <color theme="1"/>
      <name val="Arial"/>
      <family val="2"/>
    </font>
    <font>
      <b/>
      <sz val="18"/>
      <color indexed="8"/>
      <name val="Arial"/>
      <family val="2"/>
    </font>
    <font>
      <sz val="18"/>
      <color indexed="8"/>
      <name val="Arial"/>
      <family val="2"/>
    </font>
    <font>
      <sz val="18"/>
      <name val="Arial"/>
      <family val="2"/>
    </font>
    <font>
      <b/>
      <sz val="18"/>
      <name val="Arial"/>
      <family val="2"/>
    </font>
    <font>
      <sz val="18"/>
      <color theme="1"/>
      <name val="Arial Narrow"/>
      <family val="2"/>
    </font>
    <font>
      <sz val="18"/>
      <color rgb="FF000000"/>
      <name val="Arial Narrow"/>
      <family val="2"/>
    </font>
    <font>
      <sz val="18"/>
      <color indexed="8"/>
      <name val="Arial Narrow"/>
      <family val="2"/>
    </font>
    <font>
      <sz val="14"/>
      <color theme="1"/>
      <name val="Arial"/>
      <family val="2"/>
    </font>
    <font>
      <sz val="11"/>
      <color theme="1"/>
      <name val="Arial"/>
      <family val="2"/>
    </font>
    <font>
      <sz val="14"/>
      <name val="Arial Narrow"/>
      <family val="1"/>
    </font>
    <font>
      <sz val="14"/>
      <name val="Times New Roman"/>
      <family val="1"/>
    </font>
    <font>
      <sz val="14"/>
      <name val="Arial"/>
      <family val="2"/>
    </font>
    <font>
      <b/>
      <sz val="16"/>
      <color indexed="8"/>
      <name val="Arial"/>
      <family val="2"/>
    </font>
    <font>
      <sz val="16"/>
      <color indexed="8"/>
      <name val="Arial"/>
      <family val="2"/>
    </font>
    <font>
      <sz val="16"/>
      <name val="Arial Narrow"/>
      <family val="1"/>
    </font>
    <font>
      <sz val="16"/>
      <name val="Times New Roman"/>
      <family val="1"/>
    </font>
    <font>
      <sz val="8"/>
      <name val="Calibri"/>
      <family val="2"/>
      <scheme val="minor"/>
    </font>
    <font>
      <b/>
      <sz val="36"/>
      <name val="Calibri"/>
      <family val="2"/>
      <scheme val="minor"/>
    </font>
    <font>
      <b/>
      <sz val="22"/>
      <name val="Calibri"/>
      <family val="2"/>
      <scheme val="minor"/>
    </font>
    <font>
      <b/>
      <sz val="20"/>
      <name val="Arial"/>
      <family val="2"/>
    </font>
    <font>
      <b/>
      <sz val="20"/>
      <color indexed="8"/>
      <name val="Arial"/>
      <family val="2"/>
    </font>
    <font>
      <sz val="20"/>
      <name val="Arial"/>
      <family val="2"/>
    </font>
    <font>
      <b/>
      <i/>
      <sz val="20"/>
      <name val="Arial"/>
      <family val="2"/>
    </font>
    <font>
      <sz val="20"/>
      <color indexed="8"/>
      <name val="Arial"/>
      <family val="2"/>
    </font>
    <font>
      <b/>
      <i/>
      <sz val="20"/>
      <color indexed="8"/>
      <name val="Arial"/>
      <family val="2"/>
    </font>
    <font>
      <i/>
      <sz val="16"/>
      <color indexed="8"/>
      <name val="Arial"/>
      <family val="2"/>
    </font>
    <font>
      <b/>
      <sz val="14"/>
      <color indexed="8"/>
      <name val="Arial"/>
      <family val="2"/>
    </font>
    <font>
      <b/>
      <sz val="14"/>
      <color theme="1"/>
      <name val="Arial Narrow"/>
      <family val="2"/>
    </font>
    <font>
      <b/>
      <sz val="14"/>
      <color rgb="FFC00000"/>
      <name val="Arial Narrow"/>
      <family val="2"/>
    </font>
    <font>
      <b/>
      <sz val="14"/>
      <name val="Arial"/>
      <family val="2"/>
    </font>
    <font>
      <b/>
      <sz val="11"/>
      <color indexed="8"/>
      <name val="Arial"/>
      <family val="2"/>
    </font>
  </fonts>
  <fills count="14">
    <fill>
      <patternFill patternType="none"/>
    </fill>
    <fill>
      <patternFill patternType="gray125"/>
    </fill>
    <fill>
      <patternFill patternType="solid">
        <fgColor rgb="FF002060"/>
        <bgColor indexed="64"/>
      </patternFill>
    </fill>
    <fill>
      <patternFill patternType="solid">
        <fgColor rgb="FF66FF33"/>
        <bgColor indexed="64"/>
      </patternFill>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rgb="FFFFC000"/>
        <bgColor indexed="64"/>
      </patternFill>
    </fill>
    <fill>
      <patternFill patternType="solid">
        <fgColor rgb="FF92D050"/>
        <bgColor indexed="64"/>
      </patternFill>
    </fill>
  </fills>
  <borders count="49">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indexed="64"/>
      </left>
      <right/>
      <top/>
      <bottom style="thin">
        <color auto="1"/>
      </bottom>
      <diagonal/>
    </border>
    <border>
      <left/>
      <right/>
      <top/>
      <bottom style="thin">
        <color auto="1"/>
      </bottom>
      <diagonal/>
    </border>
    <border>
      <left/>
      <right style="medium">
        <color indexed="64"/>
      </right>
      <top/>
      <bottom style="thin">
        <color auto="1"/>
      </bottom>
      <diagonal/>
    </border>
    <border>
      <left style="medium">
        <color indexed="64"/>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indexed="64"/>
      </right>
      <top style="thin">
        <color auto="1"/>
      </top>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auto="1"/>
      </top>
      <bottom style="thin">
        <color auto="1"/>
      </bottom>
      <diagonal/>
    </border>
    <border>
      <left/>
      <right/>
      <top style="thin">
        <color auto="1"/>
      </top>
      <bottom style="thin">
        <color auto="1"/>
      </bottom>
      <diagonal/>
    </border>
    <border>
      <left/>
      <right style="medium">
        <color indexed="64"/>
      </right>
      <top style="thin">
        <color auto="1"/>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right style="medium">
        <color indexed="64"/>
      </right>
      <top style="medium">
        <color indexed="64"/>
      </top>
      <bottom style="thin">
        <color auto="1"/>
      </bottom>
      <diagonal/>
    </border>
    <border>
      <left style="thin">
        <color indexed="64"/>
      </left>
      <right/>
      <top/>
      <bottom style="thin">
        <color indexed="64"/>
      </bottom>
      <diagonal/>
    </border>
    <border>
      <left style="thin">
        <color theme="5" tint="-0.499984740745262"/>
      </left>
      <right style="thin">
        <color theme="5" tint="-0.499984740745262"/>
      </right>
      <top style="thin">
        <color theme="5" tint="-0.499984740745262"/>
      </top>
      <bottom style="thin">
        <color theme="5" tint="-0.499984740745262"/>
      </bottom>
      <diagonal/>
    </border>
    <border>
      <left/>
      <right style="thin">
        <color auto="1"/>
      </right>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top style="thin">
        <color auto="1"/>
      </top>
      <bottom/>
      <diagonal/>
    </border>
    <border>
      <left/>
      <right/>
      <top style="thin">
        <color auto="1"/>
      </top>
      <bottom/>
      <diagonal/>
    </border>
    <border>
      <left style="medium">
        <color indexed="64"/>
      </left>
      <right style="medium">
        <color indexed="64"/>
      </right>
      <top style="medium">
        <color indexed="64"/>
      </top>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right style="medium">
        <color indexed="64"/>
      </right>
      <top style="thin">
        <color indexed="64"/>
      </top>
      <bottom/>
      <diagonal/>
    </border>
    <border>
      <left style="thin">
        <color indexed="64"/>
      </left>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s>
  <cellStyleXfs count="7">
    <xf numFmtId="0" fontId="0" fillId="0" borderId="0"/>
    <xf numFmtId="43" fontId="1" fillId="0" borderId="0" applyFont="0" applyFill="0" applyBorder="0" applyAlignment="0" applyProtection="0"/>
    <xf numFmtId="0" fontId="22" fillId="0" borderId="0"/>
    <xf numFmtId="0" fontId="23" fillId="0" borderId="0" applyNumberFormat="0" applyBorder="0" applyProtection="0"/>
    <xf numFmtId="164" fontId="22" fillId="0" borderId="0" applyFont="0" applyFill="0" applyBorder="0" applyAlignment="0" applyProtection="0"/>
    <xf numFmtId="0" fontId="1" fillId="0" borderId="0"/>
    <xf numFmtId="166" fontId="1" fillId="0" borderId="0" applyFont="0" applyFill="0" applyBorder="0" applyAlignment="0" applyProtection="0"/>
  </cellStyleXfs>
  <cellXfs count="430">
    <xf numFmtId="0" fontId="0" fillId="0" borderId="0" xfId="0"/>
    <xf numFmtId="0" fontId="2" fillId="0" borderId="0" xfId="0" applyFont="1" applyAlignment="1">
      <alignment horizontal="left" vertical="center"/>
    </xf>
    <xf numFmtId="4" fontId="2" fillId="0" borderId="0" xfId="0" applyNumberFormat="1" applyFont="1" applyAlignment="1">
      <alignment vertical="center"/>
    </xf>
    <xf numFmtId="0" fontId="3" fillId="0" borderId="0" xfId="0" applyFont="1" applyAlignment="1">
      <alignment horizontal="center" vertical="center"/>
    </xf>
    <xf numFmtId="0" fontId="4" fillId="2" borderId="4" xfId="0" applyFont="1" applyFill="1" applyBorder="1" applyAlignment="1">
      <alignment horizontal="center" vertical="center"/>
    </xf>
    <xf numFmtId="0" fontId="4" fillId="2" borderId="5" xfId="0" applyFont="1" applyFill="1" applyBorder="1" applyAlignment="1">
      <alignment horizontal="center" vertical="center"/>
    </xf>
    <xf numFmtId="0" fontId="4" fillId="2" borderId="5" xfId="0" applyFont="1" applyFill="1" applyBorder="1" applyAlignment="1">
      <alignment horizontal="center" vertical="center" wrapText="1"/>
    </xf>
    <xf numFmtId="4" fontId="4" fillId="2" borderId="4" xfId="1" applyNumberFormat="1" applyFont="1" applyFill="1" applyBorder="1" applyAlignment="1" applyProtection="1">
      <alignment horizontal="center" vertical="center" wrapText="1"/>
    </xf>
    <xf numFmtId="0" fontId="7" fillId="5" borderId="12" xfId="0" applyFont="1" applyFill="1" applyBorder="1" applyAlignment="1">
      <alignment horizontal="left" vertical="center"/>
    </xf>
    <xf numFmtId="0" fontId="2" fillId="5" borderId="0" xfId="0" applyFont="1" applyFill="1" applyAlignment="1">
      <alignment vertical="center"/>
    </xf>
    <xf numFmtId="0" fontId="2" fillId="5" borderId="0" xfId="0" applyFont="1" applyFill="1" applyAlignment="1">
      <alignment vertical="center" wrapText="1"/>
    </xf>
    <xf numFmtId="4" fontId="7" fillId="5" borderId="13" xfId="0" applyNumberFormat="1" applyFont="1" applyFill="1" applyBorder="1" applyAlignment="1">
      <alignment vertical="center"/>
    </xf>
    <xf numFmtId="4" fontId="9" fillId="4" borderId="17" xfId="0" applyNumberFormat="1" applyFont="1" applyFill="1" applyBorder="1" applyAlignment="1">
      <alignment horizontal="right" vertical="center" wrapText="1"/>
    </xf>
    <xf numFmtId="4" fontId="10" fillId="2" borderId="21" xfId="0" applyNumberFormat="1" applyFont="1" applyFill="1" applyBorder="1" applyAlignment="1">
      <alignment vertical="center"/>
    </xf>
    <xf numFmtId="0" fontId="13" fillId="7" borderId="18" xfId="0" applyFont="1" applyFill="1" applyBorder="1" applyAlignment="1">
      <alignment horizontal="left" vertical="center" wrapText="1"/>
    </xf>
    <xf numFmtId="4" fontId="13" fillId="7" borderId="19" xfId="0" applyNumberFormat="1" applyFont="1" applyFill="1" applyBorder="1" applyAlignment="1">
      <alignment horizontal="left" vertical="center" wrapText="1"/>
    </xf>
    <xf numFmtId="0" fontId="15" fillId="0" borderId="20" xfId="0" applyFont="1" applyBorder="1" applyAlignment="1">
      <alignment horizontal="left" vertical="center"/>
    </xf>
    <xf numFmtId="0" fontId="16" fillId="0" borderId="4" xfId="0" applyFont="1" applyBorder="1" applyAlignment="1">
      <alignment horizontal="justify" vertical="center"/>
    </xf>
    <xf numFmtId="0" fontId="15" fillId="0" borderId="4" xfId="0" applyFont="1" applyBorder="1" applyAlignment="1">
      <alignment vertical="center" wrapText="1"/>
    </xf>
    <xf numFmtId="0" fontId="15" fillId="0" borderId="4" xfId="0" applyFont="1" applyBorder="1" applyAlignment="1">
      <alignment vertical="center"/>
    </xf>
    <xf numFmtId="4" fontId="15" fillId="0" borderId="21" xfId="0" applyNumberFormat="1" applyFont="1" applyBorder="1" applyAlignment="1">
      <alignment vertical="center"/>
    </xf>
    <xf numFmtId="4" fontId="15" fillId="0" borderId="18" xfId="0" applyNumberFormat="1" applyFont="1" applyBorder="1" applyAlignment="1">
      <alignment vertical="center"/>
    </xf>
    <xf numFmtId="0" fontId="15" fillId="0" borderId="17" xfId="0" applyFont="1" applyBorder="1" applyAlignment="1">
      <alignment horizontal="left" vertical="center"/>
    </xf>
    <xf numFmtId="0" fontId="16" fillId="0" borderId="18" xfId="0" applyFont="1" applyBorder="1" applyAlignment="1">
      <alignment horizontal="justify" vertical="center"/>
    </xf>
    <xf numFmtId="0" fontId="15" fillId="0" borderId="18" xfId="0" applyFont="1" applyBorder="1" applyAlignment="1">
      <alignment vertical="center" wrapText="1"/>
    </xf>
    <xf numFmtId="0" fontId="15" fillId="0" borderId="22" xfId="0" applyFont="1" applyBorder="1" applyAlignment="1">
      <alignment vertical="center"/>
    </xf>
    <xf numFmtId="0" fontId="15" fillId="0" borderId="18" xfId="0" applyFont="1" applyBorder="1" applyAlignment="1">
      <alignment vertical="center"/>
    </xf>
    <xf numFmtId="4" fontId="16" fillId="0" borderId="4" xfId="0" applyNumberFormat="1" applyFont="1" applyBorder="1" applyAlignment="1">
      <alignment horizontal="right" vertical="center" wrapText="1"/>
    </xf>
    <xf numFmtId="4" fontId="12" fillId="9" borderId="17" xfId="0" applyNumberFormat="1" applyFont="1" applyFill="1" applyBorder="1" applyAlignment="1">
      <alignment vertical="center" wrapText="1"/>
    </xf>
    <xf numFmtId="0" fontId="20" fillId="0" borderId="4" xfId="0" applyFont="1" applyBorder="1" applyAlignment="1">
      <alignment horizontal="left" vertical="center" wrapText="1"/>
    </xf>
    <xf numFmtId="0" fontId="16" fillId="0" borderId="4" xfId="0" applyFont="1" applyBorder="1" applyAlignment="1">
      <alignment horizontal="left" vertical="top"/>
    </xf>
    <xf numFmtId="0" fontId="16" fillId="0" borderId="4" xfId="0" applyFont="1" applyBorder="1" applyAlignment="1">
      <alignment horizontal="left" vertical="top" wrapText="1"/>
    </xf>
    <xf numFmtId="0" fontId="16" fillId="0" borderId="4" xfId="0" applyFont="1" applyBorder="1" applyAlignment="1">
      <alignment vertical="top" wrapText="1"/>
    </xf>
    <xf numFmtId="0" fontId="16" fillId="0" borderId="4" xfId="0" applyFont="1" applyBorder="1" applyAlignment="1">
      <alignment vertical="top"/>
    </xf>
    <xf numFmtId="4" fontId="16" fillId="0" borderId="4" xfId="0" applyNumberFormat="1" applyFont="1" applyBorder="1" applyAlignment="1">
      <alignment vertical="center" wrapText="1"/>
    </xf>
    <xf numFmtId="4" fontId="21" fillId="0" borderId="21" xfId="0" applyNumberFormat="1" applyFont="1" applyBorder="1" applyAlignment="1">
      <alignment vertical="center"/>
    </xf>
    <xf numFmtId="4" fontId="16" fillId="6" borderId="4" xfId="0" applyNumberFormat="1" applyFont="1" applyFill="1" applyBorder="1" applyAlignment="1">
      <alignment vertical="center" wrapText="1"/>
    </xf>
    <xf numFmtId="0" fontId="16" fillId="0" borderId="4" xfId="2" applyFont="1" applyBorder="1" applyAlignment="1">
      <alignment vertical="top" wrapText="1"/>
    </xf>
    <xf numFmtId="0" fontId="16" fillId="0" borderId="4" xfId="2" applyFont="1" applyBorder="1" applyAlignment="1">
      <alignment vertical="center" wrapText="1"/>
    </xf>
    <xf numFmtId="165" fontId="16" fillId="0" borderId="5" xfId="4" applyNumberFormat="1" applyFont="1" applyFill="1" applyBorder="1" applyAlignment="1" applyProtection="1">
      <alignment horizontal="left" vertical="top"/>
      <protection locked="0"/>
    </xf>
    <xf numFmtId="165" fontId="16" fillId="0" borderId="4" xfId="4" applyNumberFormat="1" applyFont="1" applyFill="1" applyBorder="1" applyAlignment="1" applyProtection="1">
      <alignment horizontal="left" vertical="top"/>
      <protection locked="0"/>
    </xf>
    <xf numFmtId="0" fontId="16" fillId="0" borderId="4" xfId="0" applyFont="1" applyBorder="1" applyAlignment="1">
      <alignment horizontal="left" vertical="center" wrapText="1"/>
    </xf>
    <xf numFmtId="4" fontId="16" fillId="0" borderId="23" xfId="0" applyNumberFormat="1" applyFont="1" applyBorder="1" applyAlignment="1">
      <alignment vertical="center" wrapText="1"/>
    </xf>
    <xf numFmtId="0" fontId="15" fillId="0" borderId="4" xfId="0" applyFont="1" applyBorder="1" applyAlignment="1">
      <alignment vertical="top" wrapText="1"/>
    </xf>
    <xf numFmtId="0" fontId="15" fillId="0" borderId="4" xfId="0" applyFont="1" applyBorder="1" applyAlignment="1">
      <alignment vertical="top"/>
    </xf>
    <xf numFmtId="0" fontId="16" fillId="0" borderId="4" xfId="0" applyFont="1" applyBorder="1" applyAlignment="1">
      <alignment vertical="center" wrapText="1"/>
    </xf>
    <xf numFmtId="0" fontId="16" fillId="0" borderId="23" xfId="0" applyFont="1" applyBorder="1" applyAlignment="1">
      <alignment vertical="center" wrapText="1"/>
    </xf>
    <xf numFmtId="0" fontId="16" fillId="0" borderId="4" xfId="0" applyFont="1" applyBorder="1" applyAlignment="1">
      <alignment vertical="center"/>
    </xf>
    <xf numFmtId="0" fontId="15" fillId="0" borderId="23" xfId="0" applyFont="1" applyBorder="1" applyAlignment="1">
      <alignment vertical="center" wrapText="1"/>
    </xf>
    <xf numFmtId="0" fontId="16" fillId="0" borderId="18" xfId="0" applyFont="1" applyBorder="1" applyAlignment="1">
      <alignment horizontal="left" vertical="top" wrapText="1"/>
    </xf>
    <xf numFmtId="4" fontId="21" fillId="0" borderId="23" xfId="0" applyNumberFormat="1" applyFont="1" applyBorder="1" applyAlignment="1">
      <alignment vertical="center"/>
    </xf>
    <xf numFmtId="0" fontId="16" fillId="0" borderId="4" xfId="0" applyFont="1" applyBorder="1" applyAlignment="1">
      <alignment horizontal="left" wrapText="1"/>
    </xf>
    <xf numFmtId="0" fontId="16" fillId="0" borderId="23" xfId="0" applyFont="1" applyBorder="1" applyAlignment="1">
      <alignment horizontal="left" wrapText="1"/>
    </xf>
    <xf numFmtId="3" fontId="21" fillId="0" borderId="4" xfId="0" applyNumberFormat="1" applyFont="1" applyBorder="1" applyAlignment="1">
      <alignment vertical="top"/>
    </xf>
    <xf numFmtId="0" fontId="21" fillId="0" borderId="4" xfId="0" applyFont="1" applyBorder="1" applyAlignment="1">
      <alignment vertical="top" wrapText="1"/>
    </xf>
    <xf numFmtId="0" fontId="21" fillId="0" borderId="4" xfId="0" applyFont="1" applyBorder="1" applyAlignment="1">
      <alignment vertical="top"/>
    </xf>
    <xf numFmtId="3" fontId="21" fillId="0" borderId="23" xfId="0" applyNumberFormat="1" applyFont="1" applyBorder="1" applyAlignment="1">
      <alignment vertical="top"/>
    </xf>
    <xf numFmtId="4" fontId="20" fillId="0" borderId="21" xfId="0" applyNumberFormat="1" applyFont="1" applyBorder="1" applyAlignment="1">
      <alignment vertical="center"/>
    </xf>
    <xf numFmtId="4" fontId="20" fillId="0" borderId="23" xfId="0" applyNumberFormat="1" applyFont="1" applyBorder="1" applyAlignment="1">
      <alignment vertical="center"/>
    </xf>
    <xf numFmtId="0" fontId="11" fillId="0" borderId="4" xfId="0" applyFont="1" applyBorder="1" applyAlignment="1">
      <alignment horizontal="left" vertical="center"/>
    </xf>
    <xf numFmtId="0" fontId="15" fillId="0" borderId="23" xfId="0" applyFont="1" applyBorder="1" applyAlignment="1">
      <alignment vertical="center"/>
    </xf>
    <xf numFmtId="0" fontId="15" fillId="0" borderId="4" xfId="0" applyFont="1" applyBorder="1" applyAlignment="1">
      <alignment horizontal="left" vertical="center" wrapText="1"/>
    </xf>
    <xf numFmtId="0" fontId="26" fillId="0" borderId="20" xfId="0" applyFont="1" applyBorder="1" applyAlignment="1">
      <alignment horizontal="left" vertical="center"/>
    </xf>
    <xf numFmtId="0" fontId="26" fillId="0" borderId="4" xfId="0" applyFont="1" applyBorder="1" applyAlignment="1">
      <alignment horizontal="justify" vertical="center"/>
    </xf>
    <xf numFmtId="4" fontId="26" fillId="0" borderId="21" xfId="0" applyNumberFormat="1" applyFont="1" applyBorder="1" applyAlignment="1">
      <alignment vertical="center"/>
    </xf>
    <xf numFmtId="0" fontId="26" fillId="0" borderId="23" xfId="0" applyFont="1" applyBorder="1" applyAlignment="1">
      <alignment horizontal="justify" vertical="center"/>
    </xf>
    <xf numFmtId="0" fontId="26" fillId="0" borderId="4" xfId="0" applyFont="1" applyBorder="1" applyAlignment="1">
      <alignment vertical="top" wrapText="1"/>
    </xf>
    <xf numFmtId="4" fontId="26" fillId="0" borderId="21" xfId="0" applyNumberFormat="1" applyFont="1" applyBorder="1" applyAlignment="1">
      <alignment vertical="top"/>
    </xf>
    <xf numFmtId="0" fontId="26" fillId="0" borderId="4" xfId="0" applyFont="1" applyBorder="1" applyAlignment="1">
      <alignment vertical="center" wrapText="1"/>
    </xf>
    <xf numFmtId="4" fontId="26" fillId="0" borderId="21" xfId="0" applyNumberFormat="1" applyFont="1" applyBorder="1" applyAlignment="1">
      <alignment horizontal="right" vertical="top"/>
    </xf>
    <xf numFmtId="4" fontId="26" fillId="0" borderId="21" xfId="0" applyNumberFormat="1" applyFont="1" applyBorder="1" applyAlignment="1">
      <alignment horizontal="left" vertical="top"/>
    </xf>
    <xf numFmtId="0" fontId="28" fillId="0" borderId="12" xfId="0" applyFont="1" applyBorder="1" applyAlignment="1">
      <alignment horizontal="left" vertical="center"/>
    </xf>
    <xf numFmtId="0" fontId="28" fillId="0" borderId="0" xfId="0" applyFont="1" applyAlignment="1">
      <alignment horizontal="left" vertical="center"/>
    </xf>
    <xf numFmtId="4" fontId="28" fillId="0" borderId="13" xfId="0" applyNumberFormat="1" applyFont="1" applyBorder="1" applyAlignment="1">
      <alignment vertical="center"/>
    </xf>
    <xf numFmtId="0" fontId="26" fillId="0" borderId="4" xfId="0" applyFont="1" applyBorder="1" applyAlignment="1">
      <alignment horizontal="justify" vertical="center" wrapText="1"/>
    </xf>
    <xf numFmtId="4" fontId="31" fillId="2" borderId="24" xfId="0" applyNumberFormat="1" applyFont="1" applyFill="1" applyBorder="1" applyAlignment="1">
      <alignment vertical="center"/>
    </xf>
    <xf numFmtId="0" fontId="26" fillId="0" borderId="4" xfId="0" applyFont="1" applyBorder="1" applyAlignment="1">
      <alignment vertical="center"/>
    </xf>
    <xf numFmtId="0" fontId="26" fillId="0" borderId="12" xfId="0" applyFont="1" applyBorder="1" applyAlignment="1">
      <alignment horizontal="left" vertical="center"/>
    </xf>
    <xf numFmtId="0" fontId="26" fillId="0" borderId="0" xfId="0" applyFont="1" applyAlignment="1">
      <alignment horizontal="justify" vertical="center"/>
    </xf>
    <xf numFmtId="0" fontId="26" fillId="0" borderId="0" xfId="0" applyFont="1" applyAlignment="1">
      <alignment vertical="center" wrapText="1"/>
    </xf>
    <xf numFmtId="0" fontId="26" fillId="0" borderId="0" xfId="0" applyFont="1" applyAlignment="1">
      <alignment vertical="center"/>
    </xf>
    <xf numFmtId="4" fontId="33" fillId="11" borderId="7" xfId="0" applyNumberFormat="1" applyFont="1" applyFill="1" applyBorder="1" applyAlignment="1">
      <alignment vertical="center"/>
    </xf>
    <xf numFmtId="0" fontId="34" fillId="0" borderId="4" xfId="0" applyFont="1" applyBorder="1" applyAlignment="1">
      <alignment vertical="center" wrapText="1"/>
    </xf>
    <xf numFmtId="0" fontId="34" fillId="0" borderId="4" xfId="0" applyFont="1" applyBorder="1" applyAlignment="1">
      <alignment vertical="center"/>
    </xf>
    <xf numFmtId="4" fontId="34" fillId="0" borderId="21" xfId="0" applyNumberFormat="1" applyFont="1" applyBorder="1" applyAlignment="1">
      <alignment vertical="center"/>
    </xf>
    <xf numFmtId="4" fontId="26" fillId="0" borderId="23" xfId="0" applyNumberFormat="1" applyFont="1" applyBorder="1" applyAlignment="1">
      <alignment horizontal="right" vertical="center"/>
    </xf>
    <xf numFmtId="0" fontId="35" fillId="6" borderId="4" xfId="0" applyFont="1" applyFill="1" applyBorder="1" applyAlignment="1">
      <alignment horizontal="left" vertical="center"/>
    </xf>
    <xf numFmtId="4" fontId="10" fillId="2" borderId="4" xfId="0" applyNumberFormat="1" applyFont="1" applyFill="1" applyBorder="1" applyAlignment="1">
      <alignment vertical="center"/>
    </xf>
    <xf numFmtId="0" fontId="26" fillId="0" borderId="4" xfId="0" applyFont="1" applyBorder="1" applyAlignment="1">
      <alignment horizontal="left" vertical="center"/>
    </xf>
    <xf numFmtId="0" fontId="36" fillId="0" borderId="4" xfId="0" applyFont="1" applyBorder="1" applyAlignment="1">
      <alignment horizontal="left" vertical="center" wrapText="1" readingOrder="1"/>
    </xf>
    <xf numFmtId="4" fontId="26" fillId="0" borderId="4" xfId="0" applyNumberFormat="1" applyFont="1" applyBorder="1"/>
    <xf numFmtId="4" fontId="26" fillId="0" borderId="4" xfId="0" applyNumberFormat="1" applyFont="1" applyBorder="1" applyAlignment="1">
      <alignment vertical="top"/>
    </xf>
    <xf numFmtId="0" fontId="26" fillId="11" borderId="4" xfId="0" applyFont="1" applyFill="1" applyBorder="1" applyAlignment="1">
      <alignment vertical="center"/>
    </xf>
    <xf numFmtId="0" fontId="36" fillId="11" borderId="4" xfId="0" applyFont="1" applyFill="1" applyBorder="1" applyAlignment="1">
      <alignment vertical="center" wrapText="1" readingOrder="1"/>
    </xf>
    <xf numFmtId="0" fontId="26" fillId="11" borderId="4" xfId="0" applyFont="1" applyFill="1" applyBorder="1" applyAlignment="1">
      <alignment vertical="top" wrapText="1"/>
    </xf>
    <xf numFmtId="0" fontId="37" fillId="0" borderId="23" xfId="0" applyFont="1" applyBorder="1" applyAlignment="1">
      <alignment vertical="center" wrapText="1"/>
    </xf>
    <xf numFmtId="0" fontId="37" fillId="0" borderId="23" xfId="0" applyFont="1" applyBorder="1" applyAlignment="1">
      <alignment horizontal="justify" vertical="top" wrapText="1"/>
    </xf>
    <xf numFmtId="0" fontId="37" fillId="0" borderId="23" xfId="0" applyFont="1" applyBorder="1" applyAlignment="1">
      <alignment horizontal="justify" vertical="center" wrapText="1"/>
    </xf>
    <xf numFmtId="4" fontId="37" fillId="0" borderId="23" xfId="0" applyNumberFormat="1" applyFont="1" applyBorder="1" applyAlignment="1">
      <alignment horizontal="right" vertical="center" wrapText="1"/>
    </xf>
    <xf numFmtId="0" fontId="15" fillId="0" borderId="23" xfId="0" applyFont="1" applyBorder="1" applyAlignment="1">
      <alignment horizontal="justify" vertical="center" wrapText="1"/>
    </xf>
    <xf numFmtId="4" fontId="15" fillId="0" borderId="23" xfId="0" applyNumberFormat="1" applyFont="1" applyBorder="1" applyAlignment="1">
      <alignment horizontal="right" vertical="center" wrapText="1"/>
    </xf>
    <xf numFmtId="0" fontId="15" fillId="0" borderId="18" xfId="0" applyFont="1" applyBorder="1" applyAlignment="1">
      <alignment horizontal="justify" vertical="center" wrapText="1"/>
    </xf>
    <xf numFmtId="4" fontId="15" fillId="0" borderId="28" xfId="0" applyNumberFormat="1" applyFont="1" applyBorder="1" applyAlignment="1">
      <alignment horizontal="right" vertical="center" wrapText="1"/>
    </xf>
    <xf numFmtId="4" fontId="38" fillId="0" borderId="28" xfId="0" applyNumberFormat="1" applyFont="1" applyBorder="1" applyAlignment="1">
      <alignment horizontal="right" vertical="center" wrapText="1"/>
    </xf>
    <xf numFmtId="0" fontId="16" fillId="0" borderId="4" xfId="3" applyFont="1" applyBorder="1" applyAlignment="1" applyProtection="1">
      <alignment vertical="top" wrapText="1"/>
      <protection locked="0"/>
    </xf>
    <xf numFmtId="0" fontId="15" fillId="0" borderId="5" xfId="0" applyFont="1" applyBorder="1" applyAlignment="1">
      <alignment vertical="center" wrapText="1"/>
    </xf>
    <xf numFmtId="4" fontId="15" fillId="0" borderId="23" xfId="0" applyNumberFormat="1" applyFont="1" applyBorder="1"/>
    <xf numFmtId="4" fontId="15" fillId="0" borderId="23" xfId="0" applyNumberFormat="1" applyFont="1" applyBorder="1" applyAlignment="1">
      <alignment vertical="center"/>
    </xf>
    <xf numFmtId="0" fontId="15" fillId="0" borderId="28" xfId="0" applyFont="1" applyBorder="1" applyAlignment="1">
      <alignment vertical="center" wrapText="1"/>
    </xf>
    <xf numFmtId="0" fontId="20" fillId="0" borderId="28" xfId="0" applyFont="1" applyBorder="1" applyAlignment="1">
      <alignment vertical="center" wrapText="1"/>
    </xf>
    <xf numFmtId="0" fontId="15" fillId="0" borderId="29" xfId="0" applyFont="1" applyBorder="1" applyAlignment="1">
      <alignment vertical="center"/>
    </xf>
    <xf numFmtId="0" fontId="15" fillId="0" borderId="0" xfId="0" applyFont="1" applyAlignment="1">
      <alignment vertical="center"/>
    </xf>
    <xf numFmtId="0" fontId="15" fillId="0" borderId="30" xfId="0" applyFont="1" applyBorder="1" applyAlignment="1">
      <alignment vertical="center" wrapText="1"/>
    </xf>
    <xf numFmtId="4" fontId="37" fillId="0" borderId="21" xfId="0" applyNumberFormat="1" applyFont="1" applyBorder="1" applyAlignment="1">
      <alignment horizontal="right" vertical="center" wrapText="1"/>
    </xf>
    <xf numFmtId="0" fontId="15" fillId="0" borderId="7" xfId="0" applyFont="1" applyBorder="1" applyAlignment="1">
      <alignment vertical="center" wrapText="1"/>
    </xf>
    <xf numFmtId="4" fontId="20" fillId="0" borderId="28" xfId="0" applyNumberFormat="1" applyFont="1" applyBorder="1" applyAlignment="1">
      <alignment vertical="center" wrapText="1"/>
    </xf>
    <xf numFmtId="0" fontId="37" fillId="0" borderId="4" xfId="0" applyFont="1" applyBorder="1" applyAlignment="1">
      <alignment vertical="center" wrapText="1"/>
    </xf>
    <xf numFmtId="4" fontId="15" fillId="0" borderId="24" xfId="0" applyNumberFormat="1" applyFont="1" applyBorder="1" applyAlignment="1">
      <alignment horizontal="right" vertical="center" wrapText="1"/>
    </xf>
    <xf numFmtId="4" fontId="41" fillId="12" borderId="34" xfId="0" applyNumberFormat="1" applyFont="1" applyFill="1" applyBorder="1" applyAlignment="1">
      <alignment horizontal="right" vertical="center"/>
    </xf>
    <xf numFmtId="4" fontId="12" fillId="9" borderId="21" xfId="0" applyNumberFormat="1" applyFont="1" applyFill="1" applyBorder="1" applyAlignment="1">
      <alignment vertical="center"/>
    </xf>
    <xf numFmtId="0" fontId="16" fillId="0" borderId="5" xfId="0" applyFont="1" applyBorder="1" applyAlignment="1">
      <alignment vertical="center" wrapText="1"/>
    </xf>
    <xf numFmtId="4" fontId="16" fillId="0" borderId="23" xfId="0" applyNumberFormat="1" applyFont="1" applyBorder="1"/>
    <xf numFmtId="0" fontId="26" fillId="0" borderId="4" xfId="0" applyFont="1" applyBorder="1" applyAlignment="1">
      <alignment horizontal="left" vertical="center" wrapText="1"/>
    </xf>
    <xf numFmtId="0" fontId="26" fillId="0" borderId="23" xfId="0" applyFont="1" applyBorder="1"/>
    <xf numFmtId="0" fontId="26" fillId="0" borderId="4" xfId="0" applyFont="1" applyBorder="1"/>
    <xf numFmtId="0" fontId="26" fillId="0" borderId="23" xfId="0" applyFont="1" applyBorder="1" applyAlignment="1">
      <alignment vertical="center"/>
    </xf>
    <xf numFmtId="4" fontId="39" fillId="0" borderId="0" xfId="0" applyNumberFormat="1" applyFont="1"/>
    <xf numFmtId="0" fontId="43" fillId="0" borderId="36" xfId="5" applyFont="1" applyBorder="1" applyAlignment="1">
      <alignment vertical="center" wrapText="1"/>
    </xf>
    <xf numFmtId="0" fontId="43" fillId="5" borderId="37" xfId="5" applyFont="1" applyFill="1" applyBorder="1" applyAlignment="1">
      <alignment horizontal="center" vertical="center" wrapText="1"/>
    </xf>
    <xf numFmtId="0" fontId="43" fillId="6" borderId="28" xfId="5" applyFont="1" applyFill="1" applyBorder="1" applyAlignment="1">
      <alignment vertical="center" wrapText="1"/>
    </xf>
    <xf numFmtId="3" fontId="43" fillId="5" borderId="28" xfId="5" applyNumberFormat="1" applyFont="1" applyFill="1" applyBorder="1" applyAlignment="1">
      <alignment horizontal="right" vertical="center"/>
    </xf>
    <xf numFmtId="3" fontId="43" fillId="5" borderId="37" xfId="5" applyNumberFormat="1" applyFont="1" applyFill="1" applyBorder="1" applyAlignment="1">
      <alignment horizontal="center" vertical="center" wrapText="1"/>
    </xf>
    <xf numFmtId="3" fontId="43" fillId="5" borderId="23" xfId="5" applyNumberFormat="1" applyFont="1" applyFill="1" applyBorder="1" applyAlignment="1">
      <alignment horizontal="right" vertical="center"/>
    </xf>
    <xf numFmtId="3" fontId="44" fillId="5" borderId="23" xfId="5" applyNumberFormat="1" applyFont="1" applyFill="1" applyBorder="1" applyAlignment="1">
      <alignment horizontal="right" vertical="center"/>
    </xf>
    <xf numFmtId="4" fontId="43" fillId="5" borderId="37" xfId="5" applyNumberFormat="1" applyFont="1" applyFill="1" applyBorder="1" applyAlignment="1">
      <alignment horizontal="center" vertical="center" wrapText="1"/>
    </xf>
    <xf numFmtId="0" fontId="43" fillId="0" borderId="28" xfId="5" applyFont="1" applyBorder="1" applyAlignment="1">
      <alignment vertical="center" wrapText="1"/>
    </xf>
    <xf numFmtId="0" fontId="44" fillId="5" borderId="37" xfId="5" applyFont="1" applyFill="1" applyBorder="1" applyAlignment="1">
      <alignment horizontal="left" vertical="center" wrapText="1"/>
    </xf>
    <xf numFmtId="166" fontId="45" fillId="0" borderId="37" xfId="6" applyFont="1" applyFill="1" applyBorder="1"/>
    <xf numFmtId="166" fontId="45" fillId="0" borderId="19" xfId="6" applyFont="1" applyFill="1" applyBorder="1"/>
    <xf numFmtId="0" fontId="43" fillId="5" borderId="37" xfId="5" applyFont="1" applyFill="1" applyBorder="1" applyAlignment="1">
      <alignment horizontal="left" vertical="center" wrapText="1"/>
    </xf>
    <xf numFmtId="3" fontId="44" fillId="6" borderId="4" xfId="5" applyNumberFormat="1" applyFont="1" applyFill="1" applyBorder="1" applyAlignment="1">
      <alignment horizontal="center" vertical="center" wrapText="1"/>
    </xf>
    <xf numFmtId="3" fontId="44" fillId="5" borderId="20" xfId="5" applyNumberFormat="1" applyFont="1" applyFill="1" applyBorder="1" applyAlignment="1">
      <alignment horizontal="left" vertical="center"/>
    </xf>
    <xf numFmtId="3" fontId="44" fillId="5" borderId="4" xfId="5" applyNumberFormat="1" applyFont="1" applyFill="1" applyBorder="1" applyAlignment="1">
      <alignment horizontal="center" vertical="center" wrapText="1"/>
    </xf>
    <xf numFmtId="166" fontId="45" fillId="0" borderId="4" xfId="6" applyFont="1" applyFill="1" applyBorder="1"/>
    <xf numFmtId="166" fontId="45" fillId="0" borderId="19" xfId="6" applyFont="1" applyFill="1" applyBorder="1" applyAlignment="1"/>
    <xf numFmtId="0" fontId="47" fillId="0" borderId="23" xfId="0" applyFont="1" applyBorder="1" applyAlignment="1">
      <alignment vertical="center" wrapText="1"/>
    </xf>
    <xf numFmtId="3" fontId="43" fillId="6" borderId="20" xfId="5" applyNumberFormat="1" applyFont="1" applyFill="1" applyBorder="1" applyAlignment="1">
      <alignment horizontal="right" vertical="center"/>
    </xf>
    <xf numFmtId="3" fontId="44" fillId="6" borderId="28" xfId="5" applyNumberFormat="1" applyFont="1" applyFill="1" applyBorder="1" applyAlignment="1">
      <alignment horizontal="center" vertical="center" wrapText="1"/>
    </xf>
    <xf numFmtId="166" fontId="45" fillId="6" borderId="4" xfId="6" applyFont="1" applyFill="1" applyBorder="1"/>
    <xf numFmtId="4" fontId="16" fillId="0" borderId="21" xfId="0" applyNumberFormat="1" applyFont="1" applyBorder="1" applyAlignment="1">
      <alignment vertical="center"/>
    </xf>
    <xf numFmtId="4" fontId="15" fillId="0" borderId="21" xfId="0" applyNumberFormat="1" applyFont="1" applyBorder="1" applyAlignment="1">
      <alignment vertical="top"/>
    </xf>
    <xf numFmtId="4" fontId="15" fillId="0" borderId="21" xfId="0" applyNumberFormat="1" applyFont="1" applyBorder="1" applyAlignment="1">
      <alignment horizontal="right" vertical="top"/>
    </xf>
    <xf numFmtId="0" fontId="47" fillId="0" borderId="5" xfId="0" applyFont="1" applyBorder="1" applyAlignment="1">
      <alignment vertical="center" wrapText="1"/>
    </xf>
    <xf numFmtId="0" fontId="48" fillId="0" borderId="23" xfId="0" applyFont="1" applyBorder="1" applyAlignment="1">
      <alignment vertical="center" wrapText="1"/>
    </xf>
    <xf numFmtId="0" fontId="17" fillId="0" borderId="23" xfId="0" applyFont="1" applyBorder="1" applyAlignment="1">
      <alignment vertical="center" wrapText="1"/>
    </xf>
    <xf numFmtId="4" fontId="17" fillId="13" borderId="21" xfId="0" applyNumberFormat="1" applyFont="1" applyFill="1" applyBorder="1" applyAlignment="1">
      <alignment horizontal="right" vertical="center" wrapText="1"/>
    </xf>
    <xf numFmtId="166" fontId="45" fillId="6" borderId="19" xfId="6" applyFont="1" applyFill="1" applyBorder="1"/>
    <xf numFmtId="0" fontId="47" fillId="0" borderId="17" xfId="0" applyFont="1" applyBorder="1" applyAlignment="1">
      <alignment horizontal="left" vertical="center"/>
    </xf>
    <xf numFmtId="4" fontId="15" fillId="0" borderId="4" xfId="0" applyNumberFormat="1" applyFont="1" applyBorder="1" applyAlignment="1">
      <alignment horizontal="right" vertical="center" wrapText="1"/>
    </xf>
    <xf numFmtId="0" fontId="17" fillId="0" borderId="17" xfId="0" applyFont="1" applyBorder="1" applyAlignment="1">
      <alignment horizontal="left" vertical="center"/>
    </xf>
    <xf numFmtId="3" fontId="44" fillId="6" borderId="5" xfId="5" applyNumberFormat="1" applyFont="1" applyFill="1" applyBorder="1" applyAlignment="1">
      <alignment horizontal="center" vertical="center" wrapText="1"/>
    </xf>
    <xf numFmtId="3" fontId="44" fillId="5" borderId="5" xfId="5" applyNumberFormat="1" applyFont="1" applyFill="1" applyBorder="1" applyAlignment="1">
      <alignment horizontal="center" vertical="center" wrapText="1"/>
    </xf>
    <xf numFmtId="3" fontId="43" fillId="5" borderId="20" xfId="5" applyNumberFormat="1" applyFont="1" applyFill="1" applyBorder="1" applyAlignment="1">
      <alignment horizontal="right" vertical="center"/>
    </xf>
    <xf numFmtId="0" fontId="43" fillId="12" borderId="37" xfId="5" applyFont="1" applyFill="1" applyBorder="1" applyAlignment="1">
      <alignment horizontal="left" vertical="center" wrapText="1"/>
    </xf>
    <xf numFmtId="3" fontId="43" fillId="12" borderId="20" xfId="5" applyNumberFormat="1" applyFont="1" applyFill="1" applyBorder="1" applyAlignment="1">
      <alignment vertical="center"/>
    </xf>
    <xf numFmtId="3" fontId="43" fillId="5" borderId="5" xfId="5" applyNumberFormat="1" applyFont="1" applyFill="1" applyBorder="1" applyAlignment="1">
      <alignment horizontal="center" vertical="center" wrapText="1"/>
    </xf>
    <xf numFmtId="0" fontId="50" fillId="5" borderId="0" xfId="5" applyFont="1" applyFill="1"/>
    <xf numFmtId="0" fontId="51" fillId="5" borderId="0" xfId="5" applyFont="1" applyFill="1" applyAlignment="1">
      <alignment horizontal="right"/>
    </xf>
    <xf numFmtId="0" fontId="50" fillId="5" borderId="0" xfId="5" applyFont="1" applyFill="1" applyAlignment="1">
      <alignment horizontal="center"/>
    </xf>
    <xf numFmtId="0" fontId="44" fillId="0" borderId="38" xfId="5" applyFont="1" applyBorder="1" applyAlignment="1">
      <alignment horizontal="right" vertical="center" wrapText="1"/>
    </xf>
    <xf numFmtId="0" fontId="43" fillId="0" borderId="38" xfId="5" applyFont="1" applyBorder="1" applyAlignment="1">
      <alignment horizontal="right" vertical="center" wrapText="1"/>
    </xf>
    <xf numFmtId="0" fontId="46" fillId="0" borderId="23" xfId="5" applyFont="1" applyBorder="1" applyAlignment="1">
      <alignment horizontal="left" vertical="center" shrinkToFit="1"/>
    </xf>
    <xf numFmtId="4" fontId="34" fillId="0" borderId="4" xfId="0" applyNumberFormat="1" applyFont="1" applyBorder="1" applyAlignment="1">
      <alignment horizontal="left" vertical="center" wrapText="1"/>
    </xf>
    <xf numFmtId="4" fontId="34" fillId="0" borderId="4" xfId="0" applyNumberFormat="1" applyFont="1" applyBorder="1" applyAlignment="1">
      <alignment horizontal="right" vertical="center" wrapText="1"/>
    </xf>
    <xf numFmtId="4" fontId="34" fillId="0" borderId="4" xfId="0" applyNumberFormat="1" applyFont="1" applyBorder="1" applyAlignment="1">
      <alignment vertical="center" wrapText="1"/>
    </xf>
    <xf numFmtId="0" fontId="52" fillId="0" borderId="4" xfId="0" applyFont="1" applyBorder="1" applyAlignment="1">
      <alignment vertical="center" wrapText="1"/>
    </xf>
    <xf numFmtId="0" fontId="26" fillId="0" borderId="22" xfId="0" applyFont="1" applyBorder="1" applyAlignment="1">
      <alignment horizontal="left" vertical="center"/>
    </xf>
    <xf numFmtId="4" fontId="33" fillId="4" borderId="21" xfId="0" applyNumberFormat="1" applyFont="1" applyFill="1" applyBorder="1" applyAlignment="1">
      <alignment vertical="center"/>
    </xf>
    <xf numFmtId="4" fontId="33" fillId="4" borderId="17" xfId="0" applyNumberFormat="1" applyFont="1" applyFill="1" applyBorder="1" applyAlignment="1">
      <alignment horizontal="right" vertical="center" wrapText="1"/>
    </xf>
    <xf numFmtId="0" fontId="54" fillId="0" borderId="23" xfId="5" applyFont="1" applyBorder="1" applyAlignment="1">
      <alignment vertical="center" shrinkToFit="1"/>
    </xf>
    <xf numFmtId="0" fontId="55" fillId="5" borderId="37" xfId="5" applyFont="1" applyFill="1" applyBorder="1" applyAlignment="1">
      <alignment horizontal="left" vertical="center" wrapText="1"/>
    </xf>
    <xf numFmtId="3" fontId="55" fillId="6" borderId="20" xfId="5" applyNumberFormat="1" applyFont="1" applyFill="1" applyBorder="1" applyAlignment="1">
      <alignment vertical="center"/>
    </xf>
    <xf numFmtId="3" fontId="56" fillId="5" borderId="17" xfId="5" applyNumberFormat="1" applyFont="1" applyFill="1" applyBorder="1" applyAlignment="1">
      <alignment horizontal="left" vertical="center"/>
    </xf>
    <xf numFmtId="4" fontId="16" fillId="0" borderId="4" xfId="0" applyNumberFormat="1" applyFont="1" applyBorder="1" applyAlignment="1">
      <alignment horizontal="left" vertical="center" wrapText="1"/>
    </xf>
    <xf numFmtId="0" fontId="57" fillId="0" borderId="4" xfId="0" applyFont="1" applyBorder="1" applyAlignment="1">
      <alignment vertical="center" wrapText="1"/>
    </xf>
    <xf numFmtId="0" fontId="15" fillId="0" borderId="4" xfId="0" applyFont="1" applyBorder="1"/>
    <xf numFmtId="0" fontId="15" fillId="0" borderId="4" xfId="0" applyFont="1" applyBorder="1" applyAlignment="1">
      <alignment horizontal="justify" vertical="center"/>
    </xf>
    <xf numFmtId="0" fontId="15" fillId="0" borderId="0" xfId="0" applyFont="1" applyAlignment="1">
      <alignment horizontal="justify" vertical="center"/>
    </xf>
    <xf numFmtId="0" fontId="15" fillId="0" borderId="23" xfId="0" applyFont="1" applyBorder="1" applyAlignment="1">
      <alignment horizontal="justify" vertical="center"/>
    </xf>
    <xf numFmtId="4" fontId="15" fillId="0" borderId="21" xfId="0" applyNumberFormat="1" applyFont="1" applyBorder="1" applyAlignment="1">
      <alignment horizontal="left" vertical="top"/>
    </xf>
    <xf numFmtId="0" fontId="37" fillId="0" borderId="4" xfId="0" applyFont="1" applyBorder="1" applyAlignment="1">
      <alignment horizontal="left" vertical="center" wrapText="1" readingOrder="1"/>
    </xf>
    <xf numFmtId="0" fontId="15" fillId="0" borderId="4" xfId="0" applyFont="1" applyBorder="1" applyAlignment="1">
      <alignment horizontal="left" vertical="center"/>
    </xf>
    <xf numFmtId="4" fontId="15" fillId="0" borderId="4" xfId="0" applyNumberFormat="1" applyFont="1" applyBorder="1"/>
    <xf numFmtId="4" fontId="15" fillId="0" borderId="4" xfId="0" applyNumberFormat="1" applyFont="1" applyBorder="1" applyAlignment="1">
      <alignment vertical="top"/>
    </xf>
    <xf numFmtId="0" fontId="37" fillId="11" borderId="4" xfId="0" applyFont="1" applyFill="1" applyBorder="1" applyAlignment="1">
      <alignment vertical="center" wrapText="1" readingOrder="1"/>
    </xf>
    <xf numFmtId="3" fontId="43" fillId="0" borderId="20" xfId="5" applyNumberFormat="1" applyFont="1" applyBorder="1" applyAlignment="1">
      <alignment horizontal="right" vertical="center"/>
    </xf>
    <xf numFmtId="3" fontId="44" fillId="0" borderId="28" xfId="5" applyNumberFormat="1" applyFont="1" applyBorder="1" applyAlignment="1">
      <alignment horizontal="center" vertical="center" wrapText="1"/>
    </xf>
    <xf numFmtId="0" fontId="43" fillId="6" borderId="23" xfId="5" applyFont="1" applyFill="1" applyBorder="1" applyAlignment="1">
      <alignment horizontal="left" vertical="center" wrapText="1"/>
    </xf>
    <xf numFmtId="3" fontId="43" fillId="6" borderId="18" xfId="5" applyNumberFormat="1" applyFont="1" applyFill="1" applyBorder="1" applyAlignment="1">
      <alignment horizontal="right" vertical="center"/>
    </xf>
    <xf numFmtId="0" fontId="39" fillId="6" borderId="23" xfId="0" applyFont="1" applyFill="1" applyBorder="1" applyAlignment="1">
      <alignment vertical="center" wrapText="1"/>
    </xf>
    <xf numFmtId="0" fontId="12" fillId="6" borderId="23" xfId="0" applyFont="1" applyFill="1" applyBorder="1" applyAlignment="1">
      <alignment vertical="center" wrapText="1"/>
    </xf>
    <xf numFmtId="4" fontId="16" fillId="6" borderId="23" xfId="0" applyNumberFormat="1" applyFont="1" applyFill="1" applyBorder="1" applyAlignment="1">
      <alignment vertical="center" wrapText="1"/>
    </xf>
    <xf numFmtId="0" fontId="39" fillId="6" borderId="4" xfId="0" applyFont="1" applyFill="1" applyBorder="1" applyAlignment="1">
      <alignment vertical="center" wrapText="1"/>
    </xf>
    <xf numFmtId="0" fontId="15" fillId="6" borderId="4" xfId="0" applyFont="1" applyFill="1" applyBorder="1" applyAlignment="1">
      <alignment vertical="center"/>
    </xf>
    <xf numFmtId="0" fontId="39" fillId="6" borderId="18" xfId="0" applyFont="1" applyFill="1" applyBorder="1" applyAlignment="1">
      <alignment vertical="center" wrapText="1"/>
    </xf>
    <xf numFmtId="4" fontId="16" fillId="6" borderId="23" xfId="0" applyNumberFormat="1" applyFont="1" applyFill="1" applyBorder="1" applyAlignment="1">
      <alignment horizontal="right" vertical="center" wrapText="1"/>
    </xf>
    <xf numFmtId="3" fontId="44" fillId="6" borderId="23" xfId="5" applyNumberFormat="1" applyFont="1" applyFill="1" applyBorder="1" applyAlignment="1">
      <alignment horizontal="right" vertical="center"/>
    </xf>
    <xf numFmtId="3" fontId="44" fillId="6" borderId="37" xfId="5" applyNumberFormat="1" applyFont="1" applyFill="1" applyBorder="1" applyAlignment="1">
      <alignment horizontal="center" vertical="center" wrapText="1"/>
    </xf>
    <xf numFmtId="4" fontId="17" fillId="13" borderId="18" xfId="0" applyNumberFormat="1" applyFont="1" applyFill="1" applyBorder="1" applyAlignment="1">
      <alignment horizontal="right" vertical="center" wrapText="1"/>
    </xf>
    <xf numFmtId="0" fontId="20" fillId="0" borderId="39" xfId="0" applyFont="1" applyBorder="1" applyAlignment="1">
      <alignment horizontal="left" vertical="center"/>
    </xf>
    <xf numFmtId="0" fontId="20" fillId="0" borderId="40" xfId="0" applyFont="1" applyBorder="1" applyAlignment="1">
      <alignment horizontal="left" vertical="center"/>
    </xf>
    <xf numFmtId="4" fontId="38" fillId="0" borderId="41" xfId="0" applyNumberFormat="1" applyFont="1" applyBorder="1" applyAlignment="1">
      <alignment horizontal="right" vertical="center" wrapText="1"/>
    </xf>
    <xf numFmtId="4" fontId="39" fillId="0" borderId="4" xfId="0" applyNumberFormat="1" applyFont="1" applyBorder="1"/>
    <xf numFmtId="0" fontId="43" fillId="5" borderId="36" xfId="5" applyFont="1" applyFill="1" applyBorder="1" applyAlignment="1">
      <alignment horizontal="center" vertical="center" wrapText="1"/>
    </xf>
    <xf numFmtId="4" fontId="12" fillId="0" borderId="23" xfId="0" applyNumberFormat="1" applyFont="1" applyBorder="1" applyAlignment="1">
      <alignment horizontal="right" vertical="center" wrapText="1"/>
    </xf>
    <xf numFmtId="4" fontId="39" fillId="0" borderId="4" xfId="0" applyNumberFormat="1" applyFont="1" applyBorder="1" applyAlignment="1">
      <alignment vertical="center"/>
    </xf>
    <xf numFmtId="4" fontId="12" fillId="0" borderId="23" xfId="0" applyNumberFormat="1" applyFont="1" applyBorder="1" applyAlignment="1">
      <alignment vertical="center" wrapText="1"/>
    </xf>
    <xf numFmtId="0" fontId="55" fillId="5" borderId="17" xfId="5" applyFont="1" applyFill="1" applyBorder="1" applyAlignment="1">
      <alignment horizontal="left" vertical="center" wrapText="1"/>
    </xf>
    <xf numFmtId="4" fontId="15" fillId="0" borderId="4" xfId="0" applyNumberFormat="1" applyFont="1" applyBorder="1" applyAlignment="1">
      <alignment horizontal="right" vertical="center"/>
    </xf>
    <xf numFmtId="4" fontId="39" fillId="0" borderId="4" xfId="0" applyNumberFormat="1" applyFont="1" applyBorder="1" applyAlignment="1">
      <alignment horizontal="right" vertical="center"/>
    </xf>
    <xf numFmtId="166" fontId="45" fillId="0" borderId="18" xfId="6" applyFont="1" applyFill="1" applyBorder="1"/>
    <xf numFmtId="4" fontId="39" fillId="0" borderId="18" xfId="0" applyNumberFormat="1" applyFont="1" applyBorder="1" applyAlignment="1">
      <alignment horizontal="right" vertical="top"/>
    </xf>
    <xf numFmtId="4" fontId="39" fillId="0" borderId="7" xfId="0" applyNumberFormat="1" applyFont="1" applyBorder="1" applyAlignment="1">
      <alignment horizontal="right" vertical="center" wrapText="1"/>
    </xf>
    <xf numFmtId="0" fontId="43" fillId="6" borderId="37" xfId="5" applyFont="1" applyFill="1" applyBorder="1" applyAlignment="1">
      <alignment horizontal="left" vertical="center" wrapText="1"/>
    </xf>
    <xf numFmtId="3" fontId="44" fillId="6" borderId="20" xfId="5" applyNumberFormat="1" applyFont="1" applyFill="1" applyBorder="1" applyAlignment="1">
      <alignment horizontal="left" vertical="center"/>
    </xf>
    <xf numFmtId="0" fontId="12" fillId="6" borderId="6" xfId="0" applyFont="1" applyFill="1" applyBorder="1" applyAlignment="1">
      <alignment vertical="center"/>
    </xf>
    <xf numFmtId="0" fontId="12" fillId="6" borderId="7" xfId="0" applyFont="1" applyFill="1" applyBorder="1" applyAlignme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7" fillId="6" borderId="23" xfId="0" applyFont="1" applyFill="1" applyBorder="1" applyAlignment="1">
      <alignment vertical="center" wrapText="1"/>
    </xf>
    <xf numFmtId="0" fontId="17" fillId="6" borderId="21" xfId="0" applyFont="1" applyFill="1" applyBorder="1" applyAlignment="1">
      <alignment horizontal="right" vertical="center" wrapText="1"/>
    </xf>
    <xf numFmtId="166" fontId="45" fillId="5" borderId="37" xfId="6" applyFont="1" applyFill="1" applyBorder="1" applyAlignment="1">
      <alignment horizontal="center" vertical="top"/>
    </xf>
    <xf numFmtId="166" fontId="45" fillId="5" borderId="37" xfId="6" applyFont="1" applyFill="1" applyBorder="1" applyAlignment="1">
      <alignment horizontal="center"/>
    </xf>
    <xf numFmtId="43" fontId="45" fillId="5" borderId="37" xfId="1" applyFont="1" applyFill="1" applyBorder="1" applyAlignment="1">
      <alignment vertical="center"/>
    </xf>
    <xf numFmtId="0" fontId="16" fillId="0" borderId="23" xfId="0" applyFont="1" applyBorder="1" applyAlignment="1">
      <alignment horizontal="left" vertical="top" wrapText="1"/>
    </xf>
    <xf numFmtId="0" fontId="16" fillId="0" borderId="23" xfId="0" applyFont="1" applyBorder="1" applyAlignment="1">
      <alignment horizontal="left" vertical="center" wrapText="1"/>
    </xf>
    <xf numFmtId="4" fontId="12" fillId="0" borderId="4" xfId="0" applyNumberFormat="1" applyFont="1" applyBorder="1" applyAlignment="1">
      <alignment vertical="center" wrapText="1"/>
    </xf>
    <xf numFmtId="0" fontId="39" fillId="0" borderId="4" xfId="0" applyFont="1" applyBorder="1" applyAlignment="1">
      <alignment vertical="center"/>
    </xf>
    <xf numFmtId="4" fontId="15" fillId="0" borderId="21" xfId="0" applyNumberFormat="1" applyFont="1" applyBorder="1"/>
    <xf numFmtId="4" fontId="37" fillId="0" borderId="4" xfId="0" applyNumberFormat="1" applyFont="1" applyBorder="1" applyAlignment="1">
      <alignment horizontal="right" vertical="center" wrapText="1"/>
    </xf>
    <xf numFmtId="43" fontId="61" fillId="5" borderId="3" xfId="1" applyFont="1" applyFill="1" applyBorder="1" applyAlignment="1">
      <alignment horizontal="center" vertical="center"/>
    </xf>
    <xf numFmtId="0" fontId="62" fillId="5" borderId="26" xfId="0" applyFont="1" applyFill="1" applyBorder="1" applyAlignment="1">
      <alignment horizontal="center"/>
    </xf>
    <xf numFmtId="0" fontId="63" fillId="5" borderId="43" xfId="5" applyFont="1" applyFill="1" applyBorder="1" applyAlignment="1">
      <alignment horizontal="center" vertical="center" wrapText="1"/>
    </xf>
    <xf numFmtId="43" fontId="64" fillId="5" borderId="19" xfId="1" applyFont="1" applyFill="1" applyBorder="1" applyAlignment="1">
      <alignment horizontal="center"/>
    </xf>
    <xf numFmtId="0" fontId="63" fillId="5" borderId="20" xfId="5" applyFont="1" applyFill="1" applyBorder="1" applyAlignment="1">
      <alignment horizontal="right" vertical="center" wrapText="1"/>
    </xf>
    <xf numFmtId="0" fontId="65" fillId="5" borderId="23" xfId="0" applyFont="1" applyFill="1" applyBorder="1"/>
    <xf numFmtId="3" fontId="64" fillId="5" borderId="4" xfId="0" applyNumberFormat="1" applyFont="1" applyFill="1" applyBorder="1"/>
    <xf numFmtId="43" fontId="64" fillId="5" borderId="19" xfId="1" applyFont="1" applyFill="1" applyBorder="1"/>
    <xf numFmtId="0" fontId="65" fillId="5" borderId="23" xfId="0" applyFont="1" applyFill="1" applyBorder="1" applyAlignment="1">
      <alignment wrapText="1"/>
    </xf>
    <xf numFmtId="0" fontId="63" fillId="0" borderId="20" xfId="5" applyFont="1" applyBorder="1" applyAlignment="1">
      <alignment horizontal="right" vertical="center" wrapText="1"/>
    </xf>
    <xf numFmtId="3" fontId="64" fillId="0" borderId="10" xfId="0" applyNumberFormat="1" applyFont="1" applyBorder="1"/>
    <xf numFmtId="3" fontId="64" fillId="0" borderId="4" xfId="0" applyNumberFormat="1" applyFont="1" applyBorder="1"/>
    <xf numFmtId="43" fontId="64" fillId="0" borderId="19" xfId="1" applyFont="1" applyFill="1" applyBorder="1"/>
    <xf numFmtId="0" fontId="64" fillId="0" borderId="10" xfId="0" applyFont="1" applyBorder="1"/>
    <xf numFmtId="3" fontId="66" fillId="0" borderId="4" xfId="5" applyNumberFormat="1" applyFont="1" applyBorder="1" applyAlignment="1">
      <alignment horizontal="right" vertical="center"/>
    </xf>
    <xf numFmtId="0" fontId="64" fillId="0" borderId="4" xfId="0" applyFont="1" applyBorder="1"/>
    <xf numFmtId="3" fontId="67" fillId="0" borderId="4" xfId="5" applyNumberFormat="1" applyFont="1" applyBorder="1" applyAlignment="1">
      <alignment horizontal="right" vertical="center"/>
    </xf>
    <xf numFmtId="3" fontId="62" fillId="0" borderId="4" xfId="0" applyNumberFormat="1" applyFont="1" applyBorder="1"/>
    <xf numFmtId="43" fontId="62" fillId="0" borderId="19" xfId="1" applyFont="1" applyFill="1" applyBorder="1"/>
    <xf numFmtId="0" fontId="65" fillId="0" borderId="23" xfId="0" applyFont="1" applyBorder="1"/>
    <xf numFmtId="4" fontId="62" fillId="0" borderId="19" xfId="0" applyNumberFormat="1" applyFont="1" applyBorder="1"/>
    <xf numFmtId="4" fontId="65" fillId="0" borderId="19" xfId="0" applyNumberFormat="1" applyFont="1" applyBorder="1"/>
    <xf numFmtId="0" fontId="65" fillId="0" borderId="28" xfId="0" applyFont="1" applyBorder="1"/>
    <xf numFmtId="43" fontId="64" fillId="0" borderId="8" xfId="1" applyFont="1" applyFill="1" applyBorder="1"/>
    <xf numFmtId="0" fontId="64" fillId="0" borderId="24" xfId="0" applyFont="1" applyBorder="1"/>
    <xf numFmtId="43" fontId="64" fillId="0" borderId="44" xfId="1" applyFont="1" applyFill="1" applyBorder="1"/>
    <xf numFmtId="3" fontId="65" fillId="0" borderId="4" xfId="0" applyNumberFormat="1" applyFont="1" applyBorder="1"/>
    <xf numFmtId="0" fontId="64" fillId="0" borderId="4" xfId="0" applyFont="1" applyBorder="1" applyAlignment="1">
      <alignment horizontal="right"/>
    </xf>
    <xf numFmtId="0" fontId="64" fillId="0" borderId="23" xfId="0" applyFont="1" applyBorder="1"/>
    <xf numFmtId="0" fontId="64" fillId="0" borderId="24" xfId="0" applyFont="1" applyBorder="1" applyAlignment="1">
      <alignment wrapText="1"/>
    </xf>
    <xf numFmtId="0" fontId="64" fillId="0" borderId="45" xfId="0" applyFont="1" applyBorder="1"/>
    <xf numFmtId="43" fontId="65" fillId="0" borderId="19" xfId="1" applyFont="1" applyFill="1" applyBorder="1"/>
    <xf numFmtId="43" fontId="65" fillId="0" borderId="8" xfId="1" applyFont="1" applyFill="1" applyBorder="1"/>
    <xf numFmtId="0" fontId="64" fillId="0" borderId="28" xfId="0" applyFont="1" applyBorder="1"/>
    <xf numFmtId="0" fontId="62" fillId="0" borderId="4" xfId="0" applyFont="1" applyBorder="1"/>
    <xf numFmtId="0" fontId="63" fillId="5" borderId="46" xfId="5" applyFont="1" applyFill="1" applyBorder="1" applyAlignment="1">
      <alignment horizontal="right" vertical="center" wrapText="1"/>
    </xf>
    <xf numFmtId="0" fontId="62" fillId="12" borderId="47" xfId="0" applyFont="1" applyFill="1" applyBorder="1" applyAlignment="1">
      <alignment horizontal="left"/>
    </xf>
    <xf numFmtId="3" fontId="65" fillId="12" borderId="47" xfId="0" applyNumberFormat="1" applyFont="1" applyFill="1" applyBorder="1"/>
    <xf numFmtId="43" fontId="64" fillId="5" borderId="48" xfId="1" applyFont="1" applyFill="1" applyBorder="1"/>
    <xf numFmtId="0" fontId="54" fillId="5" borderId="0" xfId="0" applyFont="1" applyFill="1"/>
    <xf numFmtId="3" fontId="54" fillId="0" borderId="0" xfId="0" applyNumberFormat="1" applyFont="1"/>
    <xf numFmtId="43" fontId="54" fillId="5" borderId="0" xfId="1" applyFont="1" applyFill="1"/>
    <xf numFmtId="3" fontId="67" fillId="0" borderId="4" xfId="5" applyNumberFormat="1" applyFont="1" applyBorder="1" applyAlignment="1">
      <alignment horizontal="left" vertical="center"/>
    </xf>
    <xf numFmtId="3" fontId="68" fillId="0" borderId="4" xfId="5" applyNumberFormat="1" applyFont="1" applyBorder="1" applyAlignment="1">
      <alignment horizontal="left" vertical="center" wrapText="1"/>
    </xf>
    <xf numFmtId="3" fontId="0" fillId="0" borderId="0" xfId="0" applyNumberFormat="1"/>
    <xf numFmtId="3" fontId="44" fillId="5" borderId="4" xfId="5" applyNumberFormat="1" applyFont="1" applyFill="1" applyBorder="1" applyAlignment="1">
      <alignment horizontal="right" vertical="center"/>
    </xf>
    <xf numFmtId="3" fontId="68" fillId="0" borderId="4" xfId="5" applyNumberFormat="1" applyFont="1" applyBorder="1" applyAlignment="1">
      <alignment horizontal="left" vertical="center"/>
    </xf>
    <xf numFmtId="0" fontId="62" fillId="0" borderId="10" xfId="0" applyFont="1" applyBorder="1"/>
    <xf numFmtId="0" fontId="13" fillId="0" borderId="17" xfId="0" applyFont="1" applyBorder="1" applyAlignment="1">
      <alignment horizontal="left" vertical="center" wrapText="1"/>
    </xf>
    <xf numFmtId="0" fontId="13" fillId="0" borderId="18" xfId="0" applyFont="1" applyBorder="1" applyAlignment="1">
      <alignment horizontal="left" vertical="center" wrapText="1"/>
    </xf>
    <xf numFmtId="0" fontId="20" fillId="0" borderId="17" xfId="0" applyFont="1" applyBorder="1" applyAlignment="1">
      <alignment horizontal="left" vertical="center"/>
    </xf>
    <xf numFmtId="0" fontId="20" fillId="0" borderId="18" xfId="0" applyFont="1" applyBorder="1" applyAlignment="1">
      <alignment horizontal="left" vertical="center"/>
    </xf>
    <xf numFmtId="0" fontId="40" fillId="12" borderId="31" xfId="0" applyFont="1" applyFill="1" applyBorder="1" applyAlignment="1">
      <alignment horizontal="center" vertical="center"/>
    </xf>
    <xf numFmtId="0" fontId="40" fillId="12" borderId="32" xfId="0" applyFont="1" applyFill="1" applyBorder="1" applyAlignment="1">
      <alignment horizontal="center" vertical="center"/>
    </xf>
    <xf numFmtId="0" fontId="40" fillId="12" borderId="33" xfId="0" applyFont="1" applyFill="1" applyBorder="1" applyAlignment="1">
      <alignment horizontal="center" vertical="center"/>
    </xf>
    <xf numFmtId="0" fontId="13" fillId="0" borderId="17" xfId="0" applyFont="1" applyBorder="1" applyAlignment="1">
      <alignment horizontal="left" vertical="center"/>
    </xf>
    <xf numFmtId="0" fontId="13" fillId="0" borderId="18" xfId="0" applyFont="1" applyBorder="1" applyAlignment="1">
      <alignment horizontal="left" vertical="center"/>
    </xf>
    <xf numFmtId="0" fontId="20" fillId="0" borderId="23" xfId="0" applyFont="1" applyBorder="1" applyAlignment="1">
      <alignment horizontal="left" vertical="center" wrapText="1"/>
    </xf>
    <xf numFmtId="0" fontId="20" fillId="0" borderId="18" xfId="0" applyFont="1" applyBorder="1" applyAlignment="1">
      <alignment horizontal="left" vertical="center" wrapText="1"/>
    </xf>
    <xf numFmtId="0" fontId="20" fillId="0" borderId="22" xfId="0" applyFont="1" applyBorder="1" applyAlignment="1">
      <alignment horizontal="left" vertical="center" wrapText="1"/>
    </xf>
    <xf numFmtId="0" fontId="32" fillId="0" borderId="17" xfId="0" applyFont="1" applyBorder="1" applyAlignment="1">
      <alignment wrapText="1"/>
    </xf>
    <xf numFmtId="0" fontId="32" fillId="0" borderId="18" xfId="0" applyFont="1" applyBorder="1" applyAlignment="1">
      <alignment wrapText="1"/>
    </xf>
    <xf numFmtId="0" fontId="32" fillId="0" borderId="19" xfId="0" applyFont="1" applyBorder="1" applyAlignment="1">
      <alignment wrapText="1"/>
    </xf>
    <xf numFmtId="0" fontId="33" fillId="11" borderId="23" xfId="0" applyFont="1" applyFill="1" applyBorder="1" applyAlignment="1">
      <alignment horizontal="left" vertical="center" wrapText="1"/>
    </xf>
    <xf numFmtId="0" fontId="33" fillId="11" borderId="18" xfId="0" applyFont="1" applyFill="1" applyBorder="1" applyAlignment="1">
      <alignment horizontal="left" vertical="center" wrapText="1"/>
    </xf>
    <xf numFmtId="0" fontId="33" fillId="11" borderId="22" xfId="0" applyFont="1" applyFill="1" applyBorder="1" applyAlignment="1">
      <alignment horizontal="left" vertical="center" wrapText="1"/>
    </xf>
    <xf numFmtId="0" fontId="32" fillId="0" borderId="17" xfId="0" applyFont="1" applyBorder="1" applyAlignment="1">
      <alignment horizontal="left" wrapText="1"/>
    </xf>
    <xf numFmtId="0" fontId="32" fillId="0" borderId="18" xfId="0" applyFont="1" applyBorder="1" applyAlignment="1">
      <alignment horizontal="left" wrapText="1"/>
    </xf>
    <xf numFmtId="0" fontId="10" fillId="2" borderId="17" xfId="0" applyFont="1" applyFill="1" applyBorder="1" applyAlignment="1">
      <alignment horizontal="left" vertical="center"/>
    </xf>
    <xf numFmtId="0" fontId="10" fillId="2" borderId="18" xfId="0" applyFont="1" applyFill="1" applyBorder="1" applyAlignment="1">
      <alignment horizontal="left" vertical="center"/>
    </xf>
    <xf numFmtId="0" fontId="10" fillId="2" borderId="22" xfId="0" applyFont="1" applyFill="1" applyBorder="1" applyAlignment="1">
      <alignment horizontal="left" vertical="center"/>
    </xf>
    <xf numFmtId="0" fontId="35" fillId="6" borderId="4" xfId="0" applyFont="1" applyFill="1" applyBorder="1" applyAlignment="1">
      <alignment horizontal="left" vertical="center"/>
    </xf>
    <xf numFmtId="0" fontId="5" fillId="3" borderId="6" xfId="0" applyFont="1" applyFill="1" applyBorder="1" applyAlignment="1">
      <alignment horizontal="left" vertical="center"/>
    </xf>
    <xf numFmtId="0" fontId="5" fillId="3" borderId="7" xfId="0" applyFont="1" applyFill="1" applyBorder="1" applyAlignment="1">
      <alignment horizontal="left" vertical="center"/>
    </xf>
    <xf numFmtId="0" fontId="5" fillId="3" borderId="8" xfId="0" applyFont="1" applyFill="1" applyBorder="1" applyAlignment="1">
      <alignment horizontal="left" vertical="center"/>
    </xf>
    <xf numFmtId="0" fontId="25" fillId="6" borderId="17" xfId="0" applyFont="1" applyFill="1" applyBorder="1" applyAlignment="1">
      <alignment horizontal="left" vertical="center" wrapText="1"/>
    </xf>
    <xf numFmtId="0" fontId="25" fillId="6" borderId="18" xfId="0" applyFont="1" applyFill="1" applyBorder="1" applyAlignment="1">
      <alignment horizontal="left" vertical="center" wrapText="1"/>
    </xf>
    <xf numFmtId="0" fontId="25" fillId="6" borderId="19" xfId="0" applyFont="1" applyFill="1" applyBorder="1" applyAlignment="1">
      <alignment horizontal="left" vertical="center" wrapText="1"/>
    </xf>
    <xf numFmtId="0" fontId="25" fillId="5" borderId="17" xfId="0" applyFont="1" applyFill="1" applyBorder="1" applyAlignment="1">
      <alignment horizontal="left" vertical="center" wrapText="1"/>
    </xf>
    <xf numFmtId="0" fontId="25" fillId="5" borderId="18" xfId="0" applyFont="1" applyFill="1" applyBorder="1" applyAlignment="1">
      <alignment horizontal="left" vertical="center" wrapText="1"/>
    </xf>
    <xf numFmtId="0" fontId="25" fillId="5" borderId="19" xfId="0" applyFont="1" applyFill="1" applyBorder="1" applyAlignment="1">
      <alignment horizontal="left" vertical="center" wrapText="1"/>
    </xf>
    <xf numFmtId="0" fontId="10" fillId="2" borderId="4" xfId="0" applyFont="1" applyFill="1" applyBorder="1" applyAlignment="1">
      <alignment horizontal="left" vertical="center"/>
    </xf>
    <xf numFmtId="0" fontId="5" fillId="6" borderId="6" xfId="0" applyFont="1" applyFill="1" applyBorder="1" applyAlignment="1">
      <alignment horizontal="left" vertical="center"/>
    </xf>
    <xf numFmtId="0" fontId="5" fillId="6" borderId="7" xfId="0" applyFont="1" applyFill="1" applyBorder="1" applyAlignment="1">
      <alignment horizontal="left" vertical="center"/>
    </xf>
    <xf numFmtId="0" fontId="5" fillId="6" borderId="8" xfId="0" applyFont="1" applyFill="1" applyBorder="1" applyAlignment="1">
      <alignment horizontal="left" vertical="center"/>
    </xf>
    <xf numFmtId="0" fontId="20" fillId="0" borderId="22" xfId="0" applyFont="1" applyBorder="1" applyAlignment="1">
      <alignment horizontal="left" vertical="center"/>
    </xf>
    <xf numFmtId="0" fontId="39" fillId="6" borderId="17" xfId="0" applyFont="1" applyFill="1" applyBorder="1" applyAlignment="1">
      <alignment horizontal="left" vertical="center"/>
    </xf>
    <xf numFmtId="0" fontId="39" fillId="6" borderId="18" xfId="0" applyFont="1" applyFill="1" applyBorder="1" applyAlignment="1">
      <alignment horizontal="left" vertical="center"/>
    </xf>
    <xf numFmtId="0" fontId="11" fillId="0" borderId="4" xfId="0" applyFont="1" applyBorder="1" applyAlignment="1">
      <alignment horizontal="left" vertical="top" wrapText="1"/>
    </xf>
    <xf numFmtId="0" fontId="20" fillId="0" borderId="4" xfId="0" applyFont="1" applyBorder="1" applyAlignment="1">
      <alignment horizontal="left" vertical="center" wrapText="1"/>
    </xf>
    <xf numFmtId="0" fontId="21" fillId="0" borderId="17" xfId="0" applyFont="1" applyBorder="1" applyAlignment="1">
      <alignment horizontal="left" vertical="center" wrapText="1"/>
    </xf>
    <xf numFmtId="0" fontId="21" fillId="0" borderId="18" xfId="0" applyFont="1" applyBorder="1" applyAlignment="1">
      <alignment horizontal="left" vertical="center" wrapText="1"/>
    </xf>
    <xf numFmtId="0" fontId="21" fillId="0" borderId="22" xfId="0" applyFont="1" applyBorder="1" applyAlignment="1">
      <alignment horizontal="left" vertical="center" wrapText="1"/>
    </xf>
    <xf numFmtId="0" fontId="13" fillId="0" borderId="4" xfId="0" applyFont="1" applyBorder="1" applyAlignment="1">
      <alignment horizontal="left" vertical="top" wrapText="1"/>
    </xf>
    <xf numFmtId="0" fontId="13" fillId="0" borderId="4" xfId="0" applyFont="1" applyBorder="1" applyAlignment="1">
      <alignment horizontal="left" vertical="center" wrapText="1"/>
    </xf>
    <xf numFmtId="0" fontId="13" fillId="0" borderId="24" xfId="0" applyFont="1" applyBorder="1" applyAlignment="1">
      <alignment horizontal="left" vertical="center" wrapText="1"/>
    </xf>
    <xf numFmtId="0" fontId="24" fillId="0" borderId="4" xfId="0" applyFont="1" applyBorder="1" applyAlignment="1">
      <alignment horizontal="left" vertical="center" wrapText="1"/>
    </xf>
    <xf numFmtId="0" fontId="24" fillId="0" borderId="23" xfId="0" applyFont="1" applyBorder="1" applyAlignment="1">
      <alignment horizontal="left" vertical="center" wrapText="1"/>
    </xf>
    <xf numFmtId="0" fontId="27" fillId="3" borderId="6" xfId="0" applyFont="1" applyFill="1" applyBorder="1" applyAlignment="1">
      <alignment horizontal="left" vertical="center"/>
    </xf>
    <xf numFmtId="0" fontId="27" fillId="3" borderId="7" xfId="0" applyFont="1" applyFill="1" applyBorder="1" applyAlignment="1">
      <alignment horizontal="left" vertical="center"/>
    </xf>
    <xf numFmtId="0" fontId="27" fillId="3" borderId="8" xfId="0" applyFont="1" applyFill="1" applyBorder="1" applyAlignment="1">
      <alignment horizontal="left" vertical="center"/>
    </xf>
    <xf numFmtId="0" fontId="29" fillId="6" borderId="25" xfId="0" applyFont="1" applyFill="1" applyBorder="1" applyAlignment="1">
      <alignment horizontal="left" vertical="center" wrapText="1"/>
    </xf>
    <xf numFmtId="0" fontId="29" fillId="6" borderId="26" xfId="0" applyFont="1" applyFill="1" applyBorder="1" applyAlignment="1">
      <alignment horizontal="left" vertical="center" wrapText="1"/>
    </xf>
    <xf numFmtId="0" fontId="29" fillId="6" borderId="27" xfId="0" applyFont="1" applyFill="1" applyBorder="1" applyAlignment="1">
      <alignment horizontal="left" vertical="center" wrapText="1"/>
    </xf>
    <xf numFmtId="0" fontId="29" fillId="10" borderId="17" xfId="0" applyFont="1" applyFill="1" applyBorder="1" applyAlignment="1">
      <alignment horizontal="left" vertical="center"/>
    </xf>
    <xf numFmtId="0" fontId="29" fillId="10" borderId="18" xfId="0" applyFont="1" applyFill="1" applyBorder="1" applyAlignment="1">
      <alignment horizontal="left" vertical="center"/>
    </xf>
    <xf numFmtId="0" fontId="29" fillId="10" borderId="19" xfId="0" applyFont="1" applyFill="1" applyBorder="1" applyAlignment="1">
      <alignment horizontal="left" vertical="center"/>
    </xf>
    <xf numFmtId="0" fontId="30" fillId="10" borderId="17" xfId="0" applyFont="1" applyFill="1" applyBorder="1" applyAlignment="1">
      <alignment horizontal="left" vertical="center" wrapText="1"/>
    </xf>
    <xf numFmtId="0" fontId="30" fillId="10" borderId="18" xfId="0" applyFont="1" applyFill="1" applyBorder="1" applyAlignment="1">
      <alignment horizontal="left" vertical="center" wrapText="1"/>
    </xf>
    <xf numFmtId="0" fontId="30" fillId="10" borderId="19" xfId="0" applyFont="1" applyFill="1" applyBorder="1" applyAlignment="1">
      <alignment horizontal="left" vertical="center" wrapText="1"/>
    </xf>
    <xf numFmtId="0" fontId="31" fillId="2" borderId="17" xfId="0" applyFont="1" applyFill="1" applyBorder="1" applyAlignment="1">
      <alignment horizontal="left" vertical="center"/>
    </xf>
    <xf numFmtId="0" fontId="31" fillId="2" borderId="18" xfId="0" applyFont="1" applyFill="1" applyBorder="1" applyAlignment="1">
      <alignment horizontal="left" vertical="center"/>
    </xf>
    <xf numFmtId="0" fontId="31" fillId="2" borderId="22" xfId="0" applyFont="1" applyFill="1" applyBorder="1" applyAlignment="1">
      <alignment horizontal="left" vertical="center"/>
    </xf>
    <xf numFmtId="0" fontId="11" fillId="0" borderId="14" xfId="0" applyFont="1" applyBorder="1" applyAlignment="1">
      <alignment horizontal="left" vertical="center" wrapText="1"/>
    </xf>
    <xf numFmtId="0" fontId="11" fillId="0" borderId="15" xfId="0" applyFont="1" applyBorder="1" applyAlignment="1">
      <alignment horizontal="left" vertical="center" wrapText="1"/>
    </xf>
    <xf numFmtId="0" fontId="11" fillId="0" borderId="16" xfId="0" applyFont="1" applyBorder="1" applyAlignment="1">
      <alignment horizontal="left" vertical="center" wrapText="1"/>
    </xf>
    <xf numFmtId="0" fontId="11" fillId="6" borderId="20" xfId="0" applyFont="1" applyFill="1" applyBorder="1" applyAlignment="1">
      <alignment horizontal="left" vertical="center" wrapText="1"/>
    </xf>
    <xf numFmtId="0" fontId="11" fillId="6" borderId="4" xfId="0" applyFont="1" applyFill="1" applyBorder="1" applyAlignment="1">
      <alignment horizontal="left" vertical="center" wrapText="1"/>
    </xf>
    <xf numFmtId="0" fontId="11" fillId="6" borderId="21" xfId="0" applyFont="1" applyFill="1" applyBorder="1" applyAlignment="1">
      <alignment horizontal="left" vertical="center" wrapText="1"/>
    </xf>
    <xf numFmtId="0" fontId="12" fillId="7" borderId="17" xfId="0" applyFont="1" applyFill="1" applyBorder="1" applyAlignment="1">
      <alignment horizontal="center" vertical="center" wrapText="1"/>
    </xf>
    <xf numFmtId="0" fontId="12" fillId="7" borderId="18" xfId="0" applyFont="1" applyFill="1" applyBorder="1" applyAlignment="1">
      <alignment horizontal="center" vertical="center" wrapText="1"/>
    </xf>
    <xf numFmtId="0" fontId="14" fillId="0" borderId="17" xfId="0" applyFont="1" applyBorder="1" applyAlignment="1">
      <alignment horizontal="left" vertical="center" wrapText="1"/>
    </xf>
    <xf numFmtId="0" fontId="14" fillId="0" borderId="18" xfId="0" applyFont="1" applyBorder="1" applyAlignment="1">
      <alignment horizontal="left" vertical="center" wrapText="1"/>
    </xf>
    <xf numFmtId="0" fontId="14" fillId="0" borderId="19" xfId="0" applyFont="1" applyBorder="1" applyAlignment="1">
      <alignment horizontal="left" vertical="center" wrapText="1"/>
    </xf>
    <xf numFmtId="0" fontId="17" fillId="9" borderId="17" xfId="0" applyFont="1" applyFill="1" applyBorder="1" applyAlignment="1">
      <alignment horizontal="left" vertical="center" wrapText="1"/>
    </xf>
    <xf numFmtId="0" fontId="17" fillId="9" borderId="18" xfId="0" applyFont="1" applyFill="1" applyBorder="1" applyAlignment="1">
      <alignment horizontal="left" vertical="center" wrapText="1"/>
    </xf>
    <xf numFmtId="0" fontId="17" fillId="9" borderId="22" xfId="0" applyFont="1" applyFill="1" applyBorder="1" applyAlignment="1">
      <alignment horizontal="left" vertical="center" wrapText="1"/>
    </xf>
    <xf numFmtId="0" fontId="5" fillId="7" borderId="17" xfId="0" applyFont="1" applyFill="1" applyBorder="1" applyAlignment="1">
      <alignment horizontal="left" vertical="center" wrapText="1"/>
    </xf>
    <xf numFmtId="0" fontId="5" fillId="7" borderId="18" xfId="0" applyFont="1" applyFill="1" applyBorder="1" applyAlignment="1">
      <alignment horizontal="left" vertical="center" wrapText="1"/>
    </xf>
    <xf numFmtId="0" fontId="5" fillId="7" borderId="19" xfId="0" applyFont="1" applyFill="1" applyBorder="1" applyAlignment="1">
      <alignment horizontal="left" vertical="center" wrapText="1"/>
    </xf>
    <xf numFmtId="0" fontId="6" fillId="4" borderId="17" xfId="0" applyFont="1" applyFill="1" applyBorder="1" applyAlignment="1">
      <alignment horizontal="left" vertical="center" wrapText="1"/>
    </xf>
    <xf numFmtId="0" fontId="6" fillId="4" borderId="18" xfId="0" applyFont="1" applyFill="1" applyBorder="1" applyAlignment="1">
      <alignment horizontal="left" vertical="center" wrapText="1"/>
    </xf>
    <xf numFmtId="0" fontId="6" fillId="4" borderId="19" xfId="0" applyFont="1" applyFill="1" applyBorder="1" applyAlignment="1">
      <alignment horizontal="left" vertical="center" wrapText="1"/>
    </xf>
    <xf numFmtId="0" fontId="9" fillId="4" borderId="17" xfId="0" applyFont="1" applyFill="1" applyBorder="1" applyAlignment="1">
      <alignment horizontal="left" vertical="center" wrapText="1"/>
    </xf>
    <xf numFmtId="0" fontId="9" fillId="4" borderId="18" xfId="0" applyFont="1" applyFill="1" applyBorder="1" applyAlignment="1">
      <alignment horizontal="left" vertical="center" wrapText="1"/>
    </xf>
    <xf numFmtId="0" fontId="6" fillId="4" borderId="17" xfId="0" applyFont="1" applyFill="1" applyBorder="1" applyAlignment="1">
      <alignment horizontal="left" vertical="center"/>
    </xf>
    <xf numFmtId="0" fontId="6" fillId="4" borderId="18" xfId="0" applyFont="1" applyFill="1" applyBorder="1" applyAlignment="1">
      <alignment horizontal="left" vertical="center"/>
    </xf>
    <xf numFmtId="0" fontId="6" fillId="4" borderId="19" xfId="0" applyFont="1" applyFill="1" applyBorder="1" applyAlignment="1">
      <alignment horizontal="left" vertical="center"/>
    </xf>
    <xf numFmtId="0" fontId="33" fillId="4" borderId="17" xfId="0" applyFont="1" applyFill="1" applyBorder="1" applyAlignment="1">
      <alignment horizontal="left" vertical="center" wrapText="1"/>
    </xf>
    <xf numFmtId="0" fontId="33" fillId="4" borderId="18" xfId="0" applyFont="1" applyFill="1" applyBorder="1" applyAlignment="1">
      <alignment horizontal="left" vertical="center" wrapText="1"/>
    </xf>
    <xf numFmtId="0" fontId="33" fillId="4" borderId="22" xfId="0" applyFont="1" applyFill="1" applyBorder="1" applyAlignment="1">
      <alignment horizontal="left" vertical="center" wrapText="1"/>
    </xf>
    <xf numFmtId="0" fontId="10" fillId="2" borderId="14" xfId="0" applyFont="1" applyFill="1" applyBorder="1" applyAlignment="1">
      <alignment horizontal="left" vertical="center"/>
    </xf>
    <xf numFmtId="0" fontId="10" fillId="2" borderId="15" xfId="0" applyFont="1" applyFill="1" applyBorder="1" applyAlignment="1">
      <alignment horizontal="left" vertical="center"/>
    </xf>
    <xf numFmtId="0" fontId="12" fillId="9" borderId="17" xfId="0" applyFont="1" applyFill="1" applyBorder="1" applyAlignment="1">
      <alignment horizontal="left" vertical="center" wrapText="1"/>
    </xf>
    <xf numFmtId="0" fontId="12" fillId="9" borderId="18" xfId="0" applyFont="1" applyFill="1" applyBorder="1" applyAlignment="1">
      <alignment horizontal="left" vertical="center" wrapText="1"/>
    </xf>
    <xf numFmtId="0" fontId="12" fillId="9" borderId="22" xfId="0" applyFont="1" applyFill="1" applyBorder="1" applyAlignment="1">
      <alignment horizontal="left" vertical="center" wrapText="1"/>
    </xf>
    <xf numFmtId="0" fontId="11" fillId="8" borderId="17" xfId="0" applyFont="1" applyFill="1" applyBorder="1" applyAlignment="1">
      <alignment horizontal="left" vertical="center" wrapText="1"/>
    </xf>
    <xf numFmtId="0" fontId="11" fillId="8" borderId="18" xfId="0" applyFont="1" applyFill="1" applyBorder="1" applyAlignment="1">
      <alignment horizontal="left" vertical="center" wrapText="1"/>
    </xf>
    <xf numFmtId="0" fontId="11" fillId="8" borderId="19" xfId="0" applyFont="1" applyFill="1" applyBorder="1" applyAlignment="1">
      <alignment horizontal="left" vertical="center" wrapText="1"/>
    </xf>
    <xf numFmtId="0" fontId="13" fillId="0" borderId="19" xfId="0" applyFont="1" applyBorder="1" applyAlignment="1">
      <alignment horizontal="left" vertical="center" wrapText="1"/>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6" fillId="4" borderId="9" xfId="0" applyFont="1" applyFill="1" applyBorder="1" applyAlignment="1">
      <alignment horizontal="left" vertical="center" wrapText="1"/>
    </xf>
    <xf numFmtId="0" fontId="6" fillId="4" borderId="10" xfId="0" applyFont="1" applyFill="1" applyBorder="1" applyAlignment="1">
      <alignment horizontal="left" vertical="center" wrapText="1"/>
    </xf>
    <xf numFmtId="0" fontId="6" fillId="4" borderId="11" xfId="0" applyFont="1" applyFill="1" applyBorder="1" applyAlignment="1">
      <alignment horizontal="left" vertical="center" wrapText="1"/>
    </xf>
    <xf numFmtId="0" fontId="8" fillId="6" borderId="14" xfId="0" applyFont="1" applyFill="1" applyBorder="1" applyAlignment="1">
      <alignment horizontal="left" vertical="center" wrapText="1"/>
    </xf>
    <xf numFmtId="0" fontId="8" fillId="6" borderId="15" xfId="0" applyFont="1" applyFill="1" applyBorder="1" applyAlignment="1">
      <alignment horizontal="left" vertical="center" wrapText="1"/>
    </xf>
    <xf numFmtId="0" fontId="8" fillId="6" borderId="16" xfId="0" applyFont="1" applyFill="1" applyBorder="1" applyAlignment="1">
      <alignment horizontal="left" vertical="center" wrapText="1"/>
    </xf>
    <xf numFmtId="0" fontId="60" fillId="6" borderId="1" xfId="0" applyFont="1" applyFill="1" applyBorder="1" applyAlignment="1">
      <alignment horizontal="center" vertical="center"/>
    </xf>
    <xf numFmtId="0" fontId="60" fillId="6" borderId="2" xfId="0" applyFont="1" applyFill="1" applyBorder="1" applyAlignment="1">
      <alignment horizontal="center" vertical="center"/>
    </xf>
    <xf numFmtId="0" fontId="60" fillId="6" borderId="42" xfId="0" applyFont="1" applyFill="1" applyBorder="1" applyAlignment="1">
      <alignment horizontal="center" vertical="center"/>
    </xf>
    <xf numFmtId="0" fontId="42" fillId="5" borderId="1" xfId="5" applyFont="1" applyFill="1" applyBorder="1" applyAlignment="1">
      <alignment horizontal="center" vertical="top"/>
    </xf>
    <xf numFmtId="0" fontId="42" fillId="5" borderId="2" xfId="5" applyFont="1" applyFill="1" applyBorder="1" applyAlignment="1">
      <alignment horizontal="center" vertical="top"/>
    </xf>
    <xf numFmtId="0" fontId="42" fillId="5" borderId="16" xfId="5" applyFont="1" applyFill="1" applyBorder="1" applyAlignment="1">
      <alignment horizontal="center" vertical="top"/>
    </xf>
    <xf numFmtId="0" fontId="69" fillId="0" borderId="38" xfId="5" applyFont="1" applyBorder="1" applyAlignment="1">
      <alignment horizontal="right" vertical="center" wrapText="1"/>
    </xf>
    <xf numFmtId="0" fontId="69" fillId="0" borderId="20" xfId="5" applyFont="1" applyBorder="1" applyAlignment="1">
      <alignment horizontal="right" vertical="center" wrapText="1"/>
    </xf>
    <xf numFmtId="0" fontId="70" fillId="0" borderId="4" xfId="0" applyFont="1" applyBorder="1" applyAlignment="1">
      <alignment horizontal="center" vertical="center" wrapText="1"/>
    </xf>
    <xf numFmtId="0" fontId="70" fillId="0" borderId="20" xfId="0" applyFont="1" applyBorder="1" applyAlignment="1">
      <alignment horizontal="center" vertical="center"/>
    </xf>
    <xf numFmtId="0" fontId="70" fillId="0" borderId="20" xfId="0" applyFont="1" applyBorder="1" applyAlignment="1">
      <alignment horizontal="right" vertical="center"/>
    </xf>
    <xf numFmtId="0" fontId="69" fillId="0" borderId="38" xfId="5" applyFont="1" applyBorder="1" applyAlignment="1">
      <alignment horizontal="center" vertical="center" wrapText="1"/>
    </xf>
    <xf numFmtId="0" fontId="69" fillId="5" borderId="38" xfId="5" applyFont="1" applyFill="1" applyBorder="1" applyAlignment="1">
      <alignment horizontal="right" vertical="center" wrapText="1"/>
    </xf>
    <xf numFmtId="0" fontId="69" fillId="5" borderId="6" xfId="5" applyFont="1" applyFill="1" applyBorder="1" applyAlignment="1">
      <alignment horizontal="right" vertical="center" wrapText="1"/>
    </xf>
    <xf numFmtId="0" fontId="69" fillId="5" borderId="37" xfId="5" applyFont="1" applyFill="1" applyBorder="1" applyAlignment="1">
      <alignment horizontal="left" vertical="center" wrapText="1"/>
    </xf>
    <xf numFmtId="0" fontId="69" fillId="5" borderId="37" xfId="5" applyFont="1" applyFill="1" applyBorder="1" applyAlignment="1">
      <alignment horizontal="right" vertical="center" wrapText="1"/>
    </xf>
    <xf numFmtId="0" fontId="70" fillId="0" borderId="4" xfId="0" applyFont="1" applyBorder="1" applyAlignment="1">
      <alignment horizontal="left" vertical="center" wrapText="1"/>
    </xf>
    <xf numFmtId="0" fontId="70" fillId="0" borderId="20" xfId="0" applyFont="1" applyBorder="1" applyAlignment="1">
      <alignment horizontal="left" vertical="center"/>
    </xf>
    <xf numFmtId="0" fontId="71" fillId="0" borderId="17" xfId="0" applyFont="1" applyBorder="1" applyAlignment="1">
      <alignment horizontal="left" vertical="center"/>
    </xf>
    <xf numFmtId="0" fontId="28" fillId="0" borderId="0" xfId="0" applyFont="1"/>
    <xf numFmtId="0" fontId="72" fillId="5" borderId="6" xfId="5" applyFont="1" applyFill="1" applyBorder="1" applyAlignment="1">
      <alignment horizontal="right" vertical="center" wrapText="1"/>
    </xf>
    <xf numFmtId="0" fontId="70" fillId="0" borderId="20" xfId="0" applyFont="1" applyBorder="1" applyAlignment="1">
      <alignment horizontal="right" vertical="center" wrapText="1"/>
    </xf>
    <xf numFmtId="0" fontId="70" fillId="0" borderId="17" xfId="0" applyFont="1" applyBorder="1" applyAlignment="1">
      <alignment horizontal="right" vertical="center"/>
    </xf>
    <xf numFmtId="0" fontId="69" fillId="5" borderId="17" xfId="5" applyFont="1" applyFill="1" applyBorder="1" applyAlignment="1">
      <alignment horizontal="right" vertical="center" wrapText="1"/>
    </xf>
    <xf numFmtId="0" fontId="5" fillId="0" borderId="20" xfId="0" applyFont="1" applyBorder="1" applyAlignment="1">
      <alignment horizontal="right" vertical="center"/>
    </xf>
    <xf numFmtId="0" fontId="71" fillId="0" borderId="17" xfId="0" applyFont="1" applyBorder="1" applyAlignment="1">
      <alignment horizontal="right" vertical="center"/>
    </xf>
    <xf numFmtId="0" fontId="5" fillId="0" borderId="17" xfId="0" applyFont="1" applyBorder="1" applyAlignment="1">
      <alignment horizontal="right" vertical="center"/>
    </xf>
    <xf numFmtId="0" fontId="5" fillId="0" borderId="17" xfId="0" applyFont="1" applyBorder="1" applyAlignment="1">
      <alignment horizontal="right" vertical="center" wrapText="1"/>
    </xf>
    <xf numFmtId="0" fontId="70" fillId="0" borderId="4" xfId="0" applyFont="1" applyBorder="1" applyAlignment="1">
      <alignment horizontal="right" vertical="center" wrapText="1"/>
    </xf>
    <xf numFmtId="0" fontId="69" fillId="5" borderId="4" xfId="5" applyFont="1" applyFill="1" applyBorder="1" applyAlignment="1">
      <alignment horizontal="right" vertical="center" wrapText="1"/>
    </xf>
    <xf numFmtId="0" fontId="73" fillId="0" borderId="35" xfId="5" applyFont="1" applyBorder="1" applyAlignment="1">
      <alignment vertical="center" wrapText="1"/>
    </xf>
  </cellXfs>
  <cellStyles count="7">
    <cellStyle name="Comma 8 2 3" xfId="4" xr:uid="{82CD76A3-482F-40C0-A246-D7DBD659BD74}"/>
    <cellStyle name="Milliers" xfId="1" builtinId="3"/>
    <cellStyle name="Milliers 4" xfId="6" xr:uid="{3F5C5783-6675-4DA7-8876-E290562348F3}"/>
    <cellStyle name="Normal" xfId="0" builtinId="0"/>
    <cellStyle name="Normal 10 3" xfId="3" xr:uid="{9F1A6407-7FE3-4F3F-A907-97439E23FDE3}"/>
    <cellStyle name="Normal 27" xfId="2" xr:uid="{DC5D7A82-2D37-4B08-9D52-8AC6FF227D0D}"/>
    <cellStyle name="Normal 6" xfId="5" xr:uid="{0D5B591E-E88D-4775-87A4-B819765509F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85824-2E8D-4A46-B00F-FEFDE07CEE0C}">
  <dimension ref="A1:E403"/>
  <sheetViews>
    <sheetView topLeftCell="A392" workbookViewId="0">
      <selection activeCell="E241" sqref="E241"/>
    </sheetView>
  </sheetViews>
  <sheetFormatPr baseColWidth="10" defaultRowHeight="14.4" x14ac:dyDescent="0.3"/>
  <cols>
    <col min="1" max="1" width="36" customWidth="1"/>
    <col min="2" max="2" width="67" customWidth="1"/>
    <col min="3" max="3" width="26.77734375" customWidth="1"/>
    <col min="4" max="4" width="20" customWidth="1"/>
    <col min="5" max="5" width="21.44140625" customWidth="1"/>
  </cols>
  <sheetData>
    <row r="1" spans="1:5" ht="45" thickBot="1" x14ac:dyDescent="0.35">
      <c r="A1" s="1"/>
      <c r="B1" s="390" t="s">
        <v>0</v>
      </c>
      <c r="C1" s="391"/>
      <c r="D1" s="392"/>
      <c r="E1" s="2"/>
    </row>
    <row r="2" spans="1:5" ht="44.4" x14ac:dyDescent="0.3">
      <c r="A2" s="1"/>
      <c r="B2" s="3"/>
      <c r="C2" s="3"/>
      <c r="D2" s="3"/>
      <c r="E2" s="2"/>
    </row>
    <row r="3" spans="1:5" ht="67.2" x14ac:dyDescent="0.3">
      <c r="A3" s="4" t="s">
        <v>1</v>
      </c>
      <c r="B3" s="5" t="s">
        <v>2</v>
      </c>
      <c r="C3" s="6" t="s">
        <v>3</v>
      </c>
      <c r="D3" s="6" t="s">
        <v>4</v>
      </c>
      <c r="E3" s="7" t="s">
        <v>5</v>
      </c>
    </row>
    <row r="4" spans="1:5" ht="18" x14ac:dyDescent="0.3">
      <c r="A4" s="312" t="s">
        <v>6</v>
      </c>
      <c r="B4" s="313"/>
      <c r="C4" s="313"/>
      <c r="D4" s="313"/>
      <c r="E4" s="314"/>
    </row>
    <row r="5" spans="1:5" ht="20.399999999999999" x14ac:dyDescent="0.3">
      <c r="A5" s="356" t="s">
        <v>64</v>
      </c>
      <c r="B5" s="357"/>
      <c r="C5" s="357"/>
      <c r="D5" s="357"/>
      <c r="E5" s="358"/>
    </row>
    <row r="6" spans="1:5" ht="20.399999999999999" x14ac:dyDescent="0.3">
      <c r="A6" s="359" t="s">
        <v>65</v>
      </c>
      <c r="B6" s="360"/>
      <c r="C6" s="14"/>
      <c r="D6" s="14"/>
      <c r="E6" s="15"/>
    </row>
    <row r="7" spans="1:5" ht="20.399999999999999" x14ac:dyDescent="0.3">
      <c r="A7" s="361" t="s">
        <v>66</v>
      </c>
      <c r="B7" s="362"/>
      <c r="C7" s="362"/>
      <c r="D7" s="362"/>
      <c r="E7" s="363"/>
    </row>
    <row r="8" spans="1:5" ht="20.399999999999999" x14ac:dyDescent="0.3">
      <c r="A8" s="16" t="s">
        <v>67</v>
      </c>
      <c r="B8" s="17" t="s">
        <v>68</v>
      </c>
      <c r="C8" s="18" t="s">
        <v>41</v>
      </c>
      <c r="D8" s="19" t="s">
        <v>29</v>
      </c>
      <c r="E8" s="20">
        <v>20000</v>
      </c>
    </row>
    <row r="9" spans="1:5" ht="20.399999999999999" x14ac:dyDescent="0.3">
      <c r="A9" s="16" t="s">
        <v>67</v>
      </c>
      <c r="B9" s="17" t="s">
        <v>69</v>
      </c>
      <c r="C9" s="18" t="s">
        <v>70</v>
      </c>
      <c r="D9" s="19" t="s">
        <v>13</v>
      </c>
      <c r="E9" s="20">
        <v>30000</v>
      </c>
    </row>
    <row r="10" spans="1:5" ht="61.2" x14ac:dyDescent="0.3">
      <c r="A10" s="16" t="s">
        <v>67</v>
      </c>
      <c r="B10" s="17" t="s">
        <v>71</v>
      </c>
      <c r="C10" s="18" t="s">
        <v>72</v>
      </c>
      <c r="D10" s="19" t="s">
        <v>73</v>
      </c>
      <c r="E10" s="20">
        <v>35000</v>
      </c>
    </row>
    <row r="11" spans="1:5" ht="40.799999999999997" x14ac:dyDescent="0.3">
      <c r="A11" s="16" t="s">
        <v>67</v>
      </c>
      <c r="B11" s="17" t="s">
        <v>74</v>
      </c>
      <c r="C11" s="18" t="s">
        <v>15</v>
      </c>
      <c r="D11" s="19" t="s">
        <v>19</v>
      </c>
      <c r="E11" s="21">
        <v>3900</v>
      </c>
    </row>
    <row r="12" spans="1:5" ht="20.399999999999999" x14ac:dyDescent="0.3">
      <c r="A12" s="22"/>
      <c r="B12" s="23"/>
      <c r="C12" s="24"/>
      <c r="D12" s="25"/>
      <c r="E12" s="21"/>
    </row>
    <row r="13" spans="1:5" ht="23.4" x14ac:dyDescent="0.3">
      <c r="A13" s="364" t="s">
        <v>75</v>
      </c>
      <c r="B13" s="365"/>
      <c r="C13" s="365"/>
      <c r="D13" s="366"/>
      <c r="E13" s="28">
        <f>SUM(E8:E11)</f>
        <v>88900</v>
      </c>
    </row>
    <row r="14" spans="1:5" ht="18" x14ac:dyDescent="0.3">
      <c r="A14" s="367" t="s">
        <v>76</v>
      </c>
      <c r="B14" s="368"/>
      <c r="C14" s="368"/>
      <c r="D14" s="368"/>
      <c r="E14" s="369"/>
    </row>
    <row r="15" spans="1:5" ht="20.399999999999999" x14ac:dyDescent="0.3">
      <c r="A15" s="361" t="s">
        <v>77</v>
      </c>
      <c r="B15" s="362"/>
      <c r="C15" s="362"/>
      <c r="D15" s="362"/>
      <c r="E15" s="363"/>
    </row>
    <row r="16" spans="1:5" ht="40.799999999999997" x14ac:dyDescent="0.3">
      <c r="A16" s="16" t="s">
        <v>78</v>
      </c>
      <c r="B16" s="17" t="s">
        <v>79</v>
      </c>
      <c r="C16" s="18" t="s">
        <v>80</v>
      </c>
      <c r="D16" s="19" t="s">
        <v>19</v>
      </c>
      <c r="E16" s="20">
        <v>10000</v>
      </c>
    </row>
    <row r="17" spans="1:5" ht="20.399999999999999" x14ac:dyDescent="0.3">
      <c r="A17" s="16" t="s">
        <v>78</v>
      </c>
      <c r="B17" s="17" t="s">
        <v>81</v>
      </c>
      <c r="C17" s="18" t="s">
        <v>15</v>
      </c>
      <c r="D17" s="19" t="s">
        <v>19</v>
      </c>
      <c r="E17" s="20">
        <v>20000</v>
      </c>
    </row>
    <row r="18" spans="1:5" ht="20.399999999999999" x14ac:dyDescent="0.3">
      <c r="A18" s="16" t="s">
        <v>78</v>
      </c>
      <c r="B18" s="17" t="s">
        <v>82</v>
      </c>
      <c r="C18" s="18" t="s">
        <v>80</v>
      </c>
      <c r="D18" s="19" t="s">
        <v>19</v>
      </c>
      <c r="E18" s="20">
        <v>93010</v>
      </c>
    </row>
    <row r="19" spans="1:5" ht="20.399999999999999" x14ac:dyDescent="0.3">
      <c r="A19" s="16" t="s">
        <v>78</v>
      </c>
      <c r="B19" s="17" t="s">
        <v>83</v>
      </c>
      <c r="C19" s="18" t="s">
        <v>80</v>
      </c>
      <c r="D19" s="19" t="s">
        <v>19</v>
      </c>
      <c r="E19" s="20">
        <v>100000</v>
      </c>
    </row>
    <row r="20" spans="1:5" ht="20.399999999999999" x14ac:dyDescent="0.3">
      <c r="A20" s="16" t="s">
        <v>78</v>
      </c>
      <c r="B20" s="17" t="s">
        <v>84</v>
      </c>
      <c r="C20" s="18" t="s">
        <v>15</v>
      </c>
      <c r="D20" s="19" t="s">
        <v>19</v>
      </c>
      <c r="E20" s="20">
        <v>45603</v>
      </c>
    </row>
    <row r="21" spans="1:5" ht="20.399999999999999" x14ac:dyDescent="0.3">
      <c r="A21" s="16" t="s">
        <v>78</v>
      </c>
      <c r="B21" s="17" t="s">
        <v>85</v>
      </c>
      <c r="C21" s="18" t="s">
        <v>15</v>
      </c>
      <c r="D21" s="19" t="s">
        <v>19</v>
      </c>
      <c r="E21" s="20">
        <v>16287</v>
      </c>
    </row>
    <row r="22" spans="1:5" ht="20.399999999999999" x14ac:dyDescent="0.3">
      <c r="A22" s="16" t="s">
        <v>78</v>
      </c>
      <c r="B22" s="17" t="s">
        <v>86</v>
      </c>
      <c r="C22" s="18" t="s">
        <v>80</v>
      </c>
      <c r="D22" s="19" t="s">
        <v>19</v>
      </c>
      <c r="E22" s="20">
        <v>5400</v>
      </c>
    </row>
    <row r="23" spans="1:5" ht="20.399999999999999" x14ac:dyDescent="0.3">
      <c r="A23" s="16" t="s">
        <v>78</v>
      </c>
      <c r="B23" s="17" t="s">
        <v>87</v>
      </c>
      <c r="C23" s="18" t="s">
        <v>15</v>
      </c>
      <c r="D23" s="19" t="s">
        <v>19</v>
      </c>
      <c r="E23" s="20">
        <v>6500</v>
      </c>
    </row>
    <row r="24" spans="1:5" ht="40.799999999999997" x14ac:dyDescent="0.3">
      <c r="A24" s="16" t="s">
        <v>78</v>
      </c>
      <c r="B24" s="17" t="s">
        <v>88</v>
      </c>
      <c r="C24" s="18" t="s">
        <v>89</v>
      </c>
      <c r="D24" s="19" t="s">
        <v>19</v>
      </c>
      <c r="E24" s="20">
        <v>0</v>
      </c>
    </row>
    <row r="25" spans="1:5" ht="40.799999999999997" x14ac:dyDescent="0.3">
      <c r="A25" s="16" t="s">
        <v>78</v>
      </c>
      <c r="B25" s="17" t="s">
        <v>90</v>
      </c>
      <c r="C25" s="18" t="s">
        <v>91</v>
      </c>
      <c r="D25" s="19" t="s">
        <v>29</v>
      </c>
      <c r="E25" s="20">
        <v>10000</v>
      </c>
    </row>
    <row r="26" spans="1:5" ht="40.799999999999997" x14ac:dyDescent="0.3">
      <c r="A26" s="16" t="s">
        <v>78</v>
      </c>
      <c r="B26" s="17" t="s">
        <v>92</v>
      </c>
      <c r="C26" s="18" t="s">
        <v>91</v>
      </c>
      <c r="D26" s="19" t="s">
        <v>29</v>
      </c>
      <c r="E26" s="20">
        <v>6000</v>
      </c>
    </row>
    <row r="27" spans="1:5" ht="40.799999999999997" x14ac:dyDescent="0.3">
      <c r="A27" s="16" t="s">
        <v>78</v>
      </c>
      <c r="B27" s="17" t="s">
        <v>93</v>
      </c>
      <c r="C27" s="18" t="s">
        <v>94</v>
      </c>
      <c r="D27" s="19" t="s">
        <v>95</v>
      </c>
      <c r="E27" s="20"/>
    </row>
    <row r="28" spans="1:5" ht="20.399999999999999" x14ac:dyDescent="0.3">
      <c r="A28" s="16" t="s">
        <v>78</v>
      </c>
      <c r="B28" s="17" t="s">
        <v>96</v>
      </c>
      <c r="C28" s="18" t="s">
        <v>91</v>
      </c>
      <c r="D28" s="19" t="s">
        <v>29</v>
      </c>
      <c r="E28" s="20">
        <v>60000</v>
      </c>
    </row>
    <row r="29" spans="1:5" ht="20.399999999999999" x14ac:dyDescent="0.3">
      <c r="A29" s="383" t="s">
        <v>97</v>
      </c>
      <c r="B29" s="384"/>
      <c r="C29" s="384"/>
      <c r="D29" s="385"/>
      <c r="E29" s="28">
        <f>SUM(E16:E28)</f>
        <v>372800</v>
      </c>
    </row>
    <row r="30" spans="1:5" ht="20.399999999999999" x14ac:dyDescent="0.3">
      <c r="A30" s="386" t="s">
        <v>98</v>
      </c>
      <c r="B30" s="387"/>
      <c r="C30" s="387"/>
      <c r="D30" s="387"/>
      <c r="E30" s="388"/>
    </row>
    <row r="31" spans="1:5" ht="20.399999999999999" x14ac:dyDescent="0.3">
      <c r="A31" s="288" t="s">
        <v>99</v>
      </c>
      <c r="B31" s="289"/>
      <c r="C31" s="289"/>
      <c r="D31" s="289"/>
      <c r="E31" s="389"/>
    </row>
    <row r="32" spans="1:5" ht="40.799999999999997" x14ac:dyDescent="0.3">
      <c r="A32" s="16" t="s">
        <v>100</v>
      </c>
      <c r="B32" s="24" t="s">
        <v>101</v>
      </c>
      <c r="C32" s="24" t="s">
        <v>102</v>
      </c>
      <c r="D32" s="26" t="s">
        <v>29</v>
      </c>
      <c r="E32" s="27">
        <v>50000</v>
      </c>
    </row>
    <row r="33" spans="1:5" ht="61.2" x14ac:dyDescent="0.3">
      <c r="A33" s="16" t="s">
        <v>100</v>
      </c>
      <c r="B33" s="24" t="s">
        <v>105</v>
      </c>
      <c r="C33" s="24" t="s">
        <v>106</v>
      </c>
      <c r="D33" s="26" t="s">
        <v>29</v>
      </c>
      <c r="E33" s="27">
        <v>6000</v>
      </c>
    </row>
    <row r="34" spans="1:5" ht="81.599999999999994" x14ac:dyDescent="0.3">
      <c r="A34" s="16" t="s">
        <v>100</v>
      </c>
      <c r="B34" s="24" t="s">
        <v>107</v>
      </c>
      <c r="C34" s="24" t="s">
        <v>106</v>
      </c>
      <c r="D34" s="26" t="s">
        <v>29</v>
      </c>
      <c r="E34" s="27">
        <v>5090</v>
      </c>
    </row>
    <row r="35" spans="1:5" ht="40.799999999999997" x14ac:dyDescent="0.3">
      <c r="A35" s="16" t="s">
        <v>100</v>
      </c>
      <c r="B35" s="24" t="s">
        <v>108</v>
      </c>
      <c r="C35" s="24" t="s">
        <v>106</v>
      </c>
      <c r="D35" s="26" t="s">
        <v>29</v>
      </c>
      <c r="E35" s="27">
        <v>8000</v>
      </c>
    </row>
    <row r="36" spans="1:5" ht="40.799999999999997" x14ac:dyDescent="0.3">
      <c r="A36" s="16" t="s">
        <v>100</v>
      </c>
      <c r="B36" s="24" t="s">
        <v>109</v>
      </c>
      <c r="C36" s="24" t="s">
        <v>110</v>
      </c>
      <c r="D36" s="26" t="s">
        <v>111</v>
      </c>
      <c r="E36" s="27">
        <v>9000</v>
      </c>
    </row>
    <row r="37" spans="1:5" ht="20.399999999999999" x14ac:dyDescent="0.3">
      <c r="A37" s="383" t="s">
        <v>113</v>
      </c>
      <c r="B37" s="384"/>
      <c r="C37" s="384"/>
      <c r="D37" s="385"/>
      <c r="E37" s="119">
        <f>SUM(E32:E36)</f>
        <v>78090</v>
      </c>
    </row>
    <row r="38" spans="1:5" x14ac:dyDescent="0.3">
      <c r="A38" s="393" t="s">
        <v>7</v>
      </c>
      <c r="B38" s="394"/>
      <c r="C38" s="394"/>
      <c r="D38" s="394"/>
      <c r="E38" s="395"/>
    </row>
    <row r="39" spans="1:5" ht="15" thickBot="1" x14ac:dyDescent="0.35">
      <c r="A39" s="8"/>
      <c r="B39" s="9"/>
      <c r="C39" s="10"/>
      <c r="D39" s="9"/>
      <c r="E39" s="11"/>
    </row>
    <row r="40" spans="1:5" ht="15.6" x14ac:dyDescent="0.3">
      <c r="A40" s="396" t="s">
        <v>8</v>
      </c>
      <c r="B40" s="397"/>
      <c r="C40" s="397"/>
      <c r="D40" s="397"/>
      <c r="E40" s="398"/>
    </row>
    <row r="41" spans="1:5" x14ac:dyDescent="0.3">
      <c r="A41" s="370" t="s">
        <v>9</v>
      </c>
      <c r="B41" s="371"/>
      <c r="C41" s="371"/>
      <c r="D41" s="371"/>
      <c r="E41" s="372"/>
    </row>
    <row r="42" spans="1:5" ht="51" customHeight="1" x14ac:dyDescent="0.3">
      <c r="A42" s="122" t="s">
        <v>10</v>
      </c>
      <c r="B42" s="82" t="s">
        <v>11</v>
      </c>
      <c r="C42" s="82" t="s">
        <v>12</v>
      </c>
      <c r="D42" s="82" t="s">
        <v>13</v>
      </c>
      <c r="E42" s="173">
        <v>20000</v>
      </c>
    </row>
    <row r="43" spans="1:5" ht="43.2" customHeight="1" x14ac:dyDescent="0.3">
      <c r="A43" s="122" t="s">
        <v>10</v>
      </c>
      <c r="B43" s="82" t="s">
        <v>14</v>
      </c>
      <c r="C43" s="82" t="s">
        <v>15</v>
      </c>
      <c r="D43" s="82" t="s">
        <v>16</v>
      </c>
      <c r="E43" s="173">
        <v>50000</v>
      </c>
    </row>
    <row r="44" spans="1:5" ht="43.2" customHeight="1" x14ac:dyDescent="0.3">
      <c r="A44" s="122" t="s">
        <v>17</v>
      </c>
      <c r="B44" s="82" t="s">
        <v>18</v>
      </c>
      <c r="C44" s="82" t="s">
        <v>15</v>
      </c>
      <c r="D44" s="82" t="s">
        <v>19</v>
      </c>
      <c r="E44" s="173">
        <v>15000</v>
      </c>
    </row>
    <row r="45" spans="1:5" ht="43.2" customHeight="1" x14ac:dyDescent="0.3">
      <c r="A45" s="122" t="s">
        <v>17</v>
      </c>
      <c r="B45" s="82" t="s">
        <v>20</v>
      </c>
      <c r="C45" s="82" t="s">
        <v>12</v>
      </c>
      <c r="D45" s="82" t="s">
        <v>13</v>
      </c>
      <c r="E45" s="173">
        <v>20000</v>
      </c>
    </row>
    <row r="46" spans="1:5" ht="25.05" customHeight="1" x14ac:dyDescent="0.3">
      <c r="A46" s="122" t="s">
        <v>21</v>
      </c>
      <c r="B46" s="172" t="s">
        <v>22</v>
      </c>
      <c r="C46" s="82" t="s">
        <v>12</v>
      </c>
      <c r="D46" s="82" t="s">
        <v>13</v>
      </c>
      <c r="E46" s="173">
        <v>22000</v>
      </c>
    </row>
    <row r="47" spans="1:5" ht="25.05" customHeight="1" x14ac:dyDescent="0.3">
      <c r="A47" s="122" t="s">
        <v>21</v>
      </c>
      <c r="B47" s="82" t="s">
        <v>23</v>
      </c>
      <c r="C47" s="82" t="s">
        <v>24</v>
      </c>
      <c r="D47" s="82" t="s">
        <v>19</v>
      </c>
      <c r="E47" s="173">
        <v>2100</v>
      </c>
    </row>
    <row r="48" spans="1:5" ht="25.05" customHeight="1" x14ac:dyDescent="0.3">
      <c r="A48" s="373" t="s">
        <v>25</v>
      </c>
      <c r="B48" s="374"/>
      <c r="C48" s="374"/>
      <c r="D48" s="374"/>
      <c r="E48" s="12">
        <f>SUM(E42:E47)</f>
        <v>129100</v>
      </c>
    </row>
    <row r="49" spans="1:5" ht="38.4" customHeight="1" x14ac:dyDescent="0.3">
      <c r="A49" s="370" t="s">
        <v>26</v>
      </c>
      <c r="B49" s="371"/>
      <c r="C49" s="371"/>
      <c r="D49" s="371"/>
      <c r="E49" s="372"/>
    </row>
    <row r="50" spans="1:5" ht="25.05" customHeight="1" x14ac:dyDescent="0.3">
      <c r="A50" s="174" t="s">
        <v>27</v>
      </c>
      <c r="B50" s="174" t="s">
        <v>28</v>
      </c>
      <c r="C50" s="174" t="s">
        <v>24</v>
      </c>
      <c r="D50" s="174" t="s">
        <v>29</v>
      </c>
      <c r="E50" s="174">
        <v>60000</v>
      </c>
    </row>
    <row r="51" spans="1:5" ht="34.200000000000003" customHeight="1" x14ac:dyDescent="0.3">
      <c r="A51" s="88" t="s">
        <v>27</v>
      </c>
      <c r="B51" s="175" t="s">
        <v>589</v>
      </c>
      <c r="C51" s="82" t="s">
        <v>30</v>
      </c>
      <c r="D51" s="82" t="s">
        <v>13</v>
      </c>
      <c r="E51" s="174">
        <v>800000</v>
      </c>
    </row>
    <row r="52" spans="1:5" ht="25.05" customHeight="1" x14ac:dyDescent="0.3">
      <c r="A52" s="373" t="s">
        <v>31</v>
      </c>
      <c r="B52" s="374"/>
      <c r="C52" s="374"/>
      <c r="D52" s="374"/>
      <c r="E52" s="178">
        <f>SUM(E50:E51)</f>
        <v>860000</v>
      </c>
    </row>
    <row r="53" spans="1:5" ht="25.05" customHeight="1" x14ac:dyDescent="0.3">
      <c r="A53" s="375" t="s">
        <v>32</v>
      </c>
      <c r="B53" s="376"/>
      <c r="C53" s="376"/>
      <c r="D53" s="376"/>
      <c r="E53" s="377"/>
    </row>
    <row r="54" spans="1:5" ht="25.05" customHeight="1" x14ac:dyDescent="0.3">
      <c r="A54" s="62" t="s">
        <v>33</v>
      </c>
      <c r="B54" s="68" t="s">
        <v>34</v>
      </c>
      <c r="C54" s="68" t="s">
        <v>24</v>
      </c>
      <c r="D54" s="76" t="s">
        <v>19</v>
      </c>
      <c r="E54" s="64">
        <v>192000</v>
      </c>
    </row>
    <row r="55" spans="1:5" ht="25.05" customHeight="1" x14ac:dyDescent="0.3">
      <c r="A55" s="62" t="s">
        <v>33</v>
      </c>
      <c r="B55" s="68" t="s">
        <v>35</v>
      </c>
      <c r="C55" s="68" t="s">
        <v>36</v>
      </c>
      <c r="D55" s="76" t="s">
        <v>19</v>
      </c>
      <c r="E55" s="64">
        <v>82080</v>
      </c>
    </row>
    <row r="56" spans="1:5" ht="25.05" customHeight="1" x14ac:dyDescent="0.3">
      <c r="A56" s="62" t="s">
        <v>33</v>
      </c>
      <c r="B56" s="68" t="s">
        <v>37</v>
      </c>
      <c r="C56" s="68" t="s">
        <v>36</v>
      </c>
      <c r="D56" s="76" t="s">
        <v>19</v>
      </c>
      <c r="E56" s="64">
        <v>8208</v>
      </c>
    </row>
    <row r="57" spans="1:5" ht="25.05" customHeight="1" x14ac:dyDescent="0.3">
      <c r="A57" s="62" t="s">
        <v>33</v>
      </c>
      <c r="B57" s="68" t="s">
        <v>38</v>
      </c>
      <c r="C57" s="68" t="s">
        <v>15</v>
      </c>
      <c r="D57" s="76" t="s">
        <v>19</v>
      </c>
      <c r="E57" s="64">
        <v>8800</v>
      </c>
    </row>
    <row r="58" spans="1:5" ht="25.05" customHeight="1" x14ac:dyDescent="0.3">
      <c r="A58" s="62" t="s">
        <v>33</v>
      </c>
      <c r="B58" s="68" t="s">
        <v>39</v>
      </c>
      <c r="C58" s="62" t="s">
        <v>24</v>
      </c>
      <c r="D58" s="68" t="s">
        <v>19</v>
      </c>
      <c r="E58" s="64">
        <v>5120</v>
      </c>
    </row>
    <row r="59" spans="1:5" ht="25.05" customHeight="1" x14ac:dyDescent="0.3">
      <c r="A59" s="62" t="s">
        <v>33</v>
      </c>
      <c r="B59" s="68" t="s">
        <v>40</v>
      </c>
      <c r="C59" s="176" t="s">
        <v>41</v>
      </c>
      <c r="D59" s="68" t="s">
        <v>19</v>
      </c>
      <c r="E59" s="64">
        <v>2800</v>
      </c>
    </row>
    <row r="60" spans="1:5" ht="25.05" customHeight="1" x14ac:dyDescent="0.3">
      <c r="A60" s="62" t="s">
        <v>33</v>
      </c>
      <c r="B60" s="68" t="s">
        <v>42</v>
      </c>
      <c r="C60" s="68" t="s">
        <v>41</v>
      </c>
      <c r="D60" s="76" t="s">
        <v>19</v>
      </c>
      <c r="E60" s="64">
        <v>11290</v>
      </c>
    </row>
    <row r="61" spans="1:5" ht="25.05" customHeight="1" x14ac:dyDescent="0.3">
      <c r="A61" s="62" t="s">
        <v>33</v>
      </c>
      <c r="B61" s="68" t="s">
        <v>43</v>
      </c>
      <c r="C61" s="68" t="s">
        <v>24</v>
      </c>
      <c r="D61" s="76" t="s">
        <v>19</v>
      </c>
      <c r="E61" s="64">
        <v>12100</v>
      </c>
    </row>
    <row r="62" spans="1:5" ht="25.05" customHeight="1" x14ac:dyDescent="0.3">
      <c r="A62" s="62" t="s">
        <v>33</v>
      </c>
      <c r="B62" s="68" t="s">
        <v>44</v>
      </c>
      <c r="C62" s="68" t="s">
        <v>24</v>
      </c>
      <c r="D62" s="76" t="s">
        <v>19</v>
      </c>
      <c r="E62" s="64">
        <v>6700</v>
      </c>
    </row>
    <row r="63" spans="1:5" ht="25.05" customHeight="1" x14ac:dyDescent="0.3">
      <c r="A63" s="62" t="s">
        <v>33</v>
      </c>
      <c r="B63" s="68" t="s">
        <v>45</v>
      </c>
      <c r="C63" s="68" t="s">
        <v>41</v>
      </c>
      <c r="D63" s="76" t="s">
        <v>19</v>
      </c>
      <c r="E63" s="64">
        <v>5760</v>
      </c>
    </row>
    <row r="64" spans="1:5" ht="25.05" customHeight="1" x14ac:dyDescent="0.3">
      <c r="A64" s="62" t="s">
        <v>33</v>
      </c>
      <c r="B64" s="68" t="s">
        <v>46</v>
      </c>
      <c r="C64" s="68" t="s">
        <v>41</v>
      </c>
      <c r="D64" s="76" t="s">
        <v>19</v>
      </c>
      <c r="E64" s="64">
        <v>490</v>
      </c>
    </row>
    <row r="65" spans="1:5" ht="25.05" customHeight="1" x14ac:dyDescent="0.3">
      <c r="A65" s="62" t="s">
        <v>33</v>
      </c>
      <c r="B65" s="68" t="s">
        <v>47</v>
      </c>
      <c r="C65" s="68" t="s">
        <v>24</v>
      </c>
      <c r="D65" s="76" t="s">
        <v>19</v>
      </c>
      <c r="E65" s="64">
        <v>4560</v>
      </c>
    </row>
    <row r="66" spans="1:5" ht="25.05" customHeight="1" x14ac:dyDescent="0.3">
      <c r="A66" s="62" t="s">
        <v>33</v>
      </c>
      <c r="B66" s="68" t="s">
        <v>48</v>
      </c>
      <c r="C66" s="68" t="s">
        <v>49</v>
      </c>
      <c r="D66" s="76" t="s">
        <v>19</v>
      </c>
      <c r="E66" s="64">
        <v>3760</v>
      </c>
    </row>
    <row r="67" spans="1:5" ht="25.05" customHeight="1" x14ac:dyDescent="0.3">
      <c r="A67" s="62" t="s">
        <v>33</v>
      </c>
      <c r="B67" s="68" t="s">
        <v>50</v>
      </c>
      <c r="C67" s="68" t="s">
        <v>51</v>
      </c>
      <c r="D67" s="76" t="s">
        <v>19</v>
      </c>
      <c r="E67" s="64">
        <v>21200</v>
      </c>
    </row>
    <row r="68" spans="1:5" ht="25.05" customHeight="1" x14ac:dyDescent="0.3">
      <c r="A68" s="62" t="s">
        <v>33</v>
      </c>
      <c r="B68" s="68" t="s">
        <v>52</v>
      </c>
      <c r="C68" s="68" t="s">
        <v>15</v>
      </c>
      <c r="D68" s="76" t="s">
        <v>19</v>
      </c>
      <c r="E68" s="64">
        <v>20385</v>
      </c>
    </row>
    <row r="69" spans="1:5" ht="25.05" customHeight="1" x14ac:dyDescent="0.3">
      <c r="A69" s="62" t="s">
        <v>33</v>
      </c>
      <c r="B69" s="68" t="s">
        <v>53</v>
      </c>
      <c r="C69" s="68" t="s">
        <v>24</v>
      </c>
      <c r="D69" s="76" t="s">
        <v>19</v>
      </c>
      <c r="E69" s="64">
        <v>23000</v>
      </c>
    </row>
    <row r="70" spans="1:5" ht="25.05" customHeight="1" x14ac:dyDescent="0.3">
      <c r="A70" s="62" t="s">
        <v>33</v>
      </c>
      <c r="B70" s="68" t="s">
        <v>54</v>
      </c>
      <c r="C70" s="68" t="s">
        <v>15</v>
      </c>
      <c r="D70" s="76" t="s">
        <v>19</v>
      </c>
      <c r="E70" s="76">
        <v>12000</v>
      </c>
    </row>
    <row r="71" spans="1:5" ht="25.05" customHeight="1" x14ac:dyDescent="0.3">
      <c r="A71" s="62" t="s">
        <v>33</v>
      </c>
      <c r="B71" s="68" t="s">
        <v>55</v>
      </c>
      <c r="C71" s="68" t="s">
        <v>15</v>
      </c>
      <c r="D71" s="76" t="s">
        <v>19</v>
      </c>
      <c r="E71" s="76">
        <v>8840</v>
      </c>
    </row>
    <row r="72" spans="1:5" ht="25.05" customHeight="1" x14ac:dyDescent="0.3">
      <c r="A72" s="62" t="s">
        <v>33</v>
      </c>
      <c r="B72" s="68" t="s">
        <v>56</v>
      </c>
      <c r="C72" s="68" t="s">
        <v>15</v>
      </c>
      <c r="D72" s="76" t="s">
        <v>19</v>
      </c>
      <c r="E72" s="76">
        <v>12912</v>
      </c>
    </row>
    <row r="73" spans="1:5" ht="25.05" customHeight="1" x14ac:dyDescent="0.3">
      <c r="A73" s="62" t="s">
        <v>33</v>
      </c>
      <c r="B73" s="68" t="s">
        <v>57</v>
      </c>
      <c r="C73" s="68" t="s">
        <v>24</v>
      </c>
      <c r="D73" s="76" t="s">
        <v>19</v>
      </c>
      <c r="E73" s="76">
        <v>9600</v>
      </c>
    </row>
    <row r="74" spans="1:5" ht="25.05" customHeight="1" x14ac:dyDescent="0.3">
      <c r="A74" s="62" t="s">
        <v>33</v>
      </c>
      <c r="B74" s="68" t="s">
        <v>58</v>
      </c>
      <c r="C74" s="68" t="s">
        <v>59</v>
      </c>
      <c r="D74" s="76" t="s">
        <v>19</v>
      </c>
      <c r="E74" s="76">
        <v>1560</v>
      </c>
    </row>
    <row r="75" spans="1:5" ht="25.05" customHeight="1" x14ac:dyDescent="0.3">
      <c r="A75" s="62" t="s">
        <v>33</v>
      </c>
      <c r="B75" s="68" t="s">
        <v>60</v>
      </c>
      <c r="C75" s="68" t="s">
        <v>59</v>
      </c>
      <c r="D75" s="76" t="s">
        <v>19</v>
      </c>
      <c r="E75" s="76">
        <v>140</v>
      </c>
    </row>
    <row r="76" spans="1:5" ht="25.05" customHeight="1" x14ac:dyDescent="0.3">
      <c r="A76" s="62" t="s">
        <v>33</v>
      </c>
      <c r="B76" s="68" t="s">
        <v>61</v>
      </c>
      <c r="C76" s="68" t="s">
        <v>49</v>
      </c>
      <c r="D76" s="76" t="s">
        <v>19</v>
      </c>
      <c r="E76" s="76">
        <v>16000</v>
      </c>
    </row>
    <row r="77" spans="1:5" ht="43.2" customHeight="1" thickBot="1" x14ac:dyDescent="0.35">
      <c r="A77" s="378" t="s">
        <v>62</v>
      </c>
      <c r="B77" s="379"/>
      <c r="C77" s="379"/>
      <c r="D77" s="380"/>
      <c r="E77" s="177">
        <f>SUM(E54:E76)</f>
        <v>469305</v>
      </c>
    </row>
    <row r="78" spans="1:5" ht="18" x14ac:dyDescent="0.3">
      <c r="A78" s="381" t="s">
        <v>63</v>
      </c>
      <c r="B78" s="382"/>
      <c r="C78" s="382"/>
      <c r="D78" s="382"/>
      <c r="E78" s="13">
        <f>SUM(E48,E52,E77)</f>
        <v>1458405</v>
      </c>
    </row>
    <row r="79" spans="1:5" ht="18.600000000000001" thickBot="1" x14ac:dyDescent="0.35">
      <c r="A79" s="312" t="s">
        <v>6</v>
      </c>
      <c r="B79" s="313"/>
      <c r="C79" s="313"/>
      <c r="D79" s="313"/>
      <c r="E79" s="314"/>
    </row>
    <row r="80" spans="1:5" ht="20.399999999999999" x14ac:dyDescent="0.3">
      <c r="A80" s="353" t="s">
        <v>429</v>
      </c>
      <c r="B80" s="354"/>
      <c r="C80" s="354"/>
      <c r="D80" s="354"/>
      <c r="E80" s="355"/>
    </row>
    <row r="81" spans="1:5" ht="20.399999999999999" x14ac:dyDescent="0.3">
      <c r="A81" s="328" t="s">
        <v>114</v>
      </c>
      <c r="B81" s="328"/>
      <c r="C81" s="328"/>
      <c r="D81" s="328"/>
      <c r="E81" s="328"/>
    </row>
    <row r="82" spans="1:5" ht="20.399999999999999" x14ac:dyDescent="0.3">
      <c r="A82" s="329" t="s">
        <v>115</v>
      </c>
      <c r="B82" s="329"/>
      <c r="C82" s="329"/>
      <c r="D82" s="329"/>
      <c r="E82" s="29"/>
    </row>
    <row r="83" spans="1:5" ht="20.399999999999999" x14ac:dyDescent="0.3">
      <c r="A83" s="30" t="s">
        <v>116</v>
      </c>
      <c r="B83" s="31" t="s">
        <v>117</v>
      </c>
      <c r="C83" s="32" t="s">
        <v>118</v>
      </c>
      <c r="D83" s="33" t="s">
        <v>29</v>
      </c>
      <c r="E83" s="34">
        <v>500000</v>
      </c>
    </row>
    <row r="84" spans="1:5" ht="61.2" x14ac:dyDescent="0.3">
      <c r="A84" s="30" t="s">
        <v>116</v>
      </c>
      <c r="B84" s="31" t="s">
        <v>119</v>
      </c>
      <c r="C84" s="32" t="s">
        <v>118</v>
      </c>
      <c r="D84" s="33" t="s">
        <v>29</v>
      </c>
      <c r="E84" s="34">
        <v>5800</v>
      </c>
    </row>
    <row r="85" spans="1:5" ht="81.599999999999994" x14ac:dyDescent="0.3">
      <c r="A85" s="30" t="s">
        <v>116</v>
      </c>
      <c r="B85" s="32" t="s">
        <v>120</v>
      </c>
      <c r="C85" s="32" t="s">
        <v>118</v>
      </c>
      <c r="D85" s="33" t="s">
        <v>29</v>
      </c>
      <c r="E85" s="34">
        <v>5800</v>
      </c>
    </row>
    <row r="86" spans="1:5" ht="61.2" x14ac:dyDescent="0.3">
      <c r="A86" s="30" t="s">
        <v>116</v>
      </c>
      <c r="B86" s="31" t="s">
        <v>121</v>
      </c>
      <c r="C86" s="32" t="s">
        <v>118</v>
      </c>
      <c r="D86" s="33" t="s">
        <v>29</v>
      </c>
      <c r="E86" s="34">
        <v>1000</v>
      </c>
    </row>
    <row r="87" spans="1:5" ht="61.2" x14ac:dyDescent="0.3">
      <c r="A87" s="30" t="s">
        <v>116</v>
      </c>
      <c r="B87" s="31" t="s">
        <v>122</v>
      </c>
      <c r="C87" s="32" t="s">
        <v>118</v>
      </c>
      <c r="D87" s="33" t="s">
        <v>29</v>
      </c>
      <c r="E87" s="34">
        <v>0</v>
      </c>
    </row>
    <row r="88" spans="1:5" ht="61.2" x14ac:dyDescent="0.3">
      <c r="A88" s="30" t="s">
        <v>116</v>
      </c>
      <c r="B88" s="31" t="s">
        <v>123</v>
      </c>
      <c r="C88" s="32" t="s">
        <v>118</v>
      </c>
      <c r="D88" s="33" t="s">
        <v>29</v>
      </c>
      <c r="E88" s="34">
        <v>5800</v>
      </c>
    </row>
    <row r="89" spans="1:5" ht="20.399999999999999" x14ac:dyDescent="0.3">
      <c r="A89" s="330" t="s">
        <v>124</v>
      </c>
      <c r="B89" s="331"/>
      <c r="C89" s="331"/>
      <c r="D89" s="332"/>
      <c r="E89" s="35">
        <f>SUM(E83:E88)</f>
        <v>518400</v>
      </c>
    </row>
    <row r="90" spans="1:5" ht="20.399999999999999" x14ac:dyDescent="0.3">
      <c r="A90" s="333" t="s">
        <v>125</v>
      </c>
      <c r="B90" s="333"/>
      <c r="C90" s="333"/>
      <c r="D90" s="333"/>
      <c r="E90" s="333"/>
    </row>
    <row r="91" spans="1:5" ht="40.799999999999997" x14ac:dyDescent="0.3">
      <c r="A91" s="30" t="s">
        <v>116</v>
      </c>
      <c r="B91" s="31" t="s">
        <v>126</v>
      </c>
      <c r="C91" s="32" t="s">
        <v>127</v>
      </c>
      <c r="D91" s="33" t="s">
        <v>29</v>
      </c>
      <c r="E91" s="34">
        <v>12000</v>
      </c>
    </row>
    <row r="92" spans="1:5" ht="40.799999999999997" x14ac:dyDescent="0.3">
      <c r="A92" s="30" t="s">
        <v>116</v>
      </c>
      <c r="B92" s="31" t="s">
        <v>128</v>
      </c>
      <c r="C92" s="32" t="s">
        <v>127</v>
      </c>
      <c r="D92" s="33" t="s">
        <v>29</v>
      </c>
      <c r="E92" s="34">
        <v>2360</v>
      </c>
    </row>
    <row r="93" spans="1:5" ht="40.799999999999997" x14ac:dyDescent="0.3">
      <c r="A93" s="30" t="s">
        <v>116</v>
      </c>
      <c r="B93" s="37" t="s">
        <v>129</v>
      </c>
      <c r="C93" s="32" t="s">
        <v>127</v>
      </c>
      <c r="D93" s="33" t="s">
        <v>29</v>
      </c>
      <c r="E93" s="34">
        <v>6410</v>
      </c>
    </row>
    <row r="94" spans="1:5" ht="61.2" x14ac:dyDescent="0.3">
      <c r="A94" s="30" t="s">
        <v>116</v>
      </c>
      <c r="B94" s="38" t="s">
        <v>130</v>
      </c>
      <c r="C94" s="32" t="s">
        <v>127</v>
      </c>
      <c r="D94" s="33" t="s">
        <v>29</v>
      </c>
      <c r="E94" s="34">
        <v>35000</v>
      </c>
    </row>
    <row r="95" spans="1:5" ht="40.799999999999997" x14ac:dyDescent="0.3">
      <c r="A95" s="30" t="s">
        <v>116</v>
      </c>
      <c r="B95" s="104" t="s">
        <v>131</v>
      </c>
      <c r="C95" s="32" t="s">
        <v>127</v>
      </c>
      <c r="D95" s="33" t="s">
        <v>29</v>
      </c>
      <c r="E95" s="34">
        <v>26000</v>
      </c>
    </row>
    <row r="96" spans="1:5" ht="40.799999999999997" x14ac:dyDescent="0.3">
      <c r="A96" s="30" t="s">
        <v>116</v>
      </c>
      <c r="B96" s="37" t="s">
        <v>132</v>
      </c>
      <c r="C96" s="32" t="s">
        <v>127</v>
      </c>
      <c r="D96" s="33" t="s">
        <v>133</v>
      </c>
      <c r="E96" s="34">
        <v>15000</v>
      </c>
    </row>
    <row r="97" spans="1:5" ht="40.799999999999997" x14ac:dyDescent="0.3">
      <c r="A97" s="30" t="s">
        <v>116</v>
      </c>
      <c r="B97" s="37" t="s">
        <v>134</v>
      </c>
      <c r="C97" s="32" t="s">
        <v>127</v>
      </c>
      <c r="D97" s="33" t="s">
        <v>133</v>
      </c>
      <c r="E97" s="34">
        <v>3556</v>
      </c>
    </row>
    <row r="98" spans="1:5" ht="20.399999999999999" x14ac:dyDescent="0.3">
      <c r="A98" s="30" t="s">
        <v>116</v>
      </c>
      <c r="B98" s="37" t="s">
        <v>135</v>
      </c>
      <c r="C98" s="32" t="s">
        <v>127</v>
      </c>
      <c r="D98" s="33" t="s">
        <v>133</v>
      </c>
      <c r="E98" s="34">
        <v>2506</v>
      </c>
    </row>
    <row r="99" spans="1:5" ht="40.799999999999997" x14ac:dyDescent="0.3">
      <c r="A99" s="30" t="s">
        <v>116</v>
      </c>
      <c r="B99" s="38" t="s">
        <v>136</v>
      </c>
      <c r="C99" s="32" t="s">
        <v>127</v>
      </c>
      <c r="D99" s="33" t="s">
        <v>133</v>
      </c>
      <c r="E99" s="34">
        <v>30000</v>
      </c>
    </row>
    <row r="100" spans="1:5" ht="40.799999999999997" x14ac:dyDescent="0.3">
      <c r="A100" s="30" t="s">
        <v>116</v>
      </c>
      <c r="B100" s="38" t="s">
        <v>137</v>
      </c>
      <c r="C100" s="32" t="s">
        <v>127</v>
      </c>
      <c r="D100" s="33" t="s">
        <v>133</v>
      </c>
      <c r="E100" s="34">
        <v>34240</v>
      </c>
    </row>
    <row r="101" spans="1:5" ht="20.399999999999999" x14ac:dyDescent="0.3">
      <c r="A101" s="30" t="s">
        <v>116</v>
      </c>
      <c r="B101" s="39" t="s">
        <v>138</v>
      </c>
      <c r="C101" s="32" t="s">
        <v>127</v>
      </c>
      <c r="D101" s="33" t="s">
        <v>133</v>
      </c>
      <c r="E101" s="34">
        <v>14349</v>
      </c>
    </row>
    <row r="102" spans="1:5" ht="20.399999999999999" x14ac:dyDescent="0.3">
      <c r="A102" s="30" t="s">
        <v>116</v>
      </c>
      <c r="B102" s="40" t="s">
        <v>139</v>
      </c>
      <c r="C102" s="32" t="s">
        <v>127</v>
      </c>
      <c r="D102" s="33" t="s">
        <v>133</v>
      </c>
      <c r="E102" s="34">
        <v>2250</v>
      </c>
    </row>
    <row r="103" spans="1:5" ht="81.599999999999994" x14ac:dyDescent="0.3">
      <c r="A103" s="30" t="s">
        <v>116</v>
      </c>
      <c r="B103" s="31" t="s">
        <v>140</v>
      </c>
      <c r="C103" s="32" t="s">
        <v>141</v>
      </c>
      <c r="D103" s="33" t="s">
        <v>29</v>
      </c>
      <c r="E103" s="34">
        <v>100000</v>
      </c>
    </row>
    <row r="104" spans="1:5" ht="40.799999999999997" x14ac:dyDescent="0.3">
      <c r="A104" s="30" t="s">
        <v>116</v>
      </c>
      <c r="B104" s="31" t="s">
        <v>142</v>
      </c>
      <c r="C104" s="32" t="s">
        <v>141</v>
      </c>
      <c r="D104" s="33" t="s">
        <v>29</v>
      </c>
      <c r="E104" s="34">
        <v>55000</v>
      </c>
    </row>
    <row r="105" spans="1:5" ht="102" x14ac:dyDescent="0.3">
      <c r="A105" s="30" t="s">
        <v>116</v>
      </c>
      <c r="B105" s="41" t="s">
        <v>143</v>
      </c>
      <c r="C105" s="32" t="s">
        <v>141</v>
      </c>
      <c r="D105" s="33" t="s">
        <v>29</v>
      </c>
      <c r="E105" s="34">
        <v>3000</v>
      </c>
    </row>
    <row r="106" spans="1:5" ht="40.799999999999997" x14ac:dyDescent="0.3">
      <c r="A106" s="30" t="s">
        <v>116</v>
      </c>
      <c r="B106" s="31" t="s">
        <v>144</v>
      </c>
      <c r="C106" s="32" t="s">
        <v>141</v>
      </c>
      <c r="D106" s="33" t="s">
        <v>29</v>
      </c>
      <c r="E106" s="34">
        <v>31000</v>
      </c>
    </row>
    <row r="107" spans="1:5" ht="40.799999999999997" x14ac:dyDescent="0.3">
      <c r="A107" s="30" t="s">
        <v>116</v>
      </c>
      <c r="B107" s="31" t="s">
        <v>145</v>
      </c>
      <c r="C107" s="32" t="s">
        <v>141</v>
      </c>
      <c r="D107" s="33" t="s">
        <v>29</v>
      </c>
      <c r="E107" s="42">
        <v>7840</v>
      </c>
    </row>
    <row r="108" spans="1:5" ht="40.799999999999997" x14ac:dyDescent="0.3">
      <c r="A108" s="30" t="s">
        <v>116</v>
      </c>
      <c r="B108" s="31" t="s">
        <v>146</v>
      </c>
      <c r="C108" s="32" t="s">
        <v>141</v>
      </c>
      <c r="D108" s="33" t="s">
        <v>29</v>
      </c>
      <c r="E108" s="42">
        <v>10000</v>
      </c>
    </row>
    <row r="109" spans="1:5" ht="81.599999999999994" x14ac:dyDescent="0.3">
      <c r="A109" s="30" t="s">
        <v>116</v>
      </c>
      <c r="B109" s="18" t="s">
        <v>147</v>
      </c>
      <c r="C109" s="43" t="s">
        <v>148</v>
      </c>
      <c r="D109" s="44" t="s">
        <v>29</v>
      </c>
      <c r="E109" s="42">
        <v>10390</v>
      </c>
    </row>
    <row r="110" spans="1:5" ht="61.2" x14ac:dyDescent="0.3">
      <c r="A110" s="30" t="s">
        <v>116</v>
      </c>
      <c r="B110" s="45" t="s">
        <v>149</v>
      </c>
      <c r="C110" s="32" t="s">
        <v>148</v>
      </c>
      <c r="D110" s="33" t="s">
        <v>29</v>
      </c>
      <c r="E110" s="42">
        <v>9600</v>
      </c>
    </row>
    <row r="111" spans="1:5" ht="40.799999999999997" x14ac:dyDescent="0.3">
      <c r="A111" s="30" t="s">
        <v>116</v>
      </c>
      <c r="B111" s="41" t="s">
        <v>150</v>
      </c>
      <c r="C111" s="45" t="s">
        <v>141</v>
      </c>
      <c r="D111" s="47" t="s">
        <v>29</v>
      </c>
      <c r="E111" s="42">
        <f>1500+1500</f>
        <v>3000</v>
      </c>
    </row>
    <row r="112" spans="1:5" ht="40.799999999999997" x14ac:dyDescent="0.3">
      <c r="A112" s="30" t="s">
        <v>116</v>
      </c>
      <c r="B112" s="46" t="s">
        <v>151</v>
      </c>
      <c r="C112" s="45" t="s">
        <v>152</v>
      </c>
      <c r="D112" s="47" t="s">
        <v>29</v>
      </c>
      <c r="E112" s="42">
        <v>6600</v>
      </c>
    </row>
    <row r="113" spans="1:5" ht="40.799999999999997" x14ac:dyDescent="0.3">
      <c r="A113" s="30" t="s">
        <v>116</v>
      </c>
      <c r="B113" s="46" t="s">
        <v>153</v>
      </c>
      <c r="C113" s="45" t="s">
        <v>154</v>
      </c>
      <c r="D113" s="47" t="s">
        <v>29</v>
      </c>
      <c r="E113" s="42">
        <v>3540</v>
      </c>
    </row>
    <row r="114" spans="1:5" ht="40.799999999999997" x14ac:dyDescent="0.3">
      <c r="A114" s="30" t="s">
        <v>116</v>
      </c>
      <c r="B114" s="48" t="s">
        <v>155</v>
      </c>
      <c r="C114" s="18" t="s">
        <v>156</v>
      </c>
      <c r="D114" s="19" t="s">
        <v>29</v>
      </c>
      <c r="E114" s="42">
        <v>31080</v>
      </c>
    </row>
    <row r="115" spans="1:5" ht="40.799999999999997" x14ac:dyDescent="0.3">
      <c r="A115" s="30" t="s">
        <v>116</v>
      </c>
      <c r="B115" s="48" t="s">
        <v>157</v>
      </c>
      <c r="C115" s="18" t="s">
        <v>15</v>
      </c>
      <c r="D115" s="19" t="s">
        <v>29</v>
      </c>
      <c r="E115" s="42">
        <v>28200</v>
      </c>
    </row>
    <row r="116" spans="1:5" ht="40.799999999999997" x14ac:dyDescent="0.3">
      <c r="A116" s="30" t="s">
        <v>116</v>
      </c>
      <c r="B116" s="46" t="s">
        <v>158</v>
      </c>
      <c r="C116" s="18" t="s">
        <v>156</v>
      </c>
      <c r="D116" s="19" t="s">
        <v>29</v>
      </c>
      <c r="E116" s="42">
        <v>10970</v>
      </c>
    </row>
    <row r="117" spans="1:5" ht="61.2" x14ac:dyDescent="0.3">
      <c r="A117" s="30" t="s">
        <v>116</v>
      </c>
      <c r="B117" s="48" t="s">
        <v>159</v>
      </c>
      <c r="C117" s="18" t="s">
        <v>590</v>
      </c>
      <c r="D117" s="19" t="s">
        <v>29</v>
      </c>
      <c r="E117" s="42">
        <v>18000</v>
      </c>
    </row>
    <row r="118" spans="1:5" ht="40.799999999999997" x14ac:dyDescent="0.3">
      <c r="A118" s="30" t="s">
        <v>116</v>
      </c>
      <c r="B118" s="48" t="s">
        <v>160</v>
      </c>
      <c r="C118" s="18" t="s">
        <v>161</v>
      </c>
      <c r="D118" s="19" t="s">
        <v>29</v>
      </c>
      <c r="E118" s="42">
        <v>35592</v>
      </c>
    </row>
    <row r="119" spans="1:5" ht="40.799999999999997" x14ac:dyDescent="0.3">
      <c r="A119" s="30" t="s">
        <v>116</v>
      </c>
      <c r="B119" s="48" t="s">
        <v>162</v>
      </c>
      <c r="C119" s="18" t="s">
        <v>161</v>
      </c>
      <c r="D119" s="19" t="s">
        <v>29</v>
      </c>
      <c r="E119" s="42">
        <v>29040</v>
      </c>
    </row>
    <row r="120" spans="1:5" ht="20.399999999999999" x14ac:dyDescent="0.3">
      <c r="A120" s="30" t="s">
        <v>116</v>
      </c>
      <c r="B120" s="31" t="s">
        <v>163</v>
      </c>
      <c r="C120" s="45" t="s">
        <v>141</v>
      </c>
      <c r="D120" s="47" t="s">
        <v>29</v>
      </c>
      <c r="E120" s="42">
        <v>10000</v>
      </c>
    </row>
    <row r="121" spans="1:5" ht="61.2" x14ac:dyDescent="0.3">
      <c r="A121" s="30" t="s">
        <v>116</v>
      </c>
      <c r="B121" s="31" t="s">
        <v>164</v>
      </c>
      <c r="C121" s="45" t="s">
        <v>141</v>
      </c>
      <c r="D121" s="47" t="s">
        <v>29</v>
      </c>
      <c r="E121" s="42">
        <f>19200+12000+9600+12800+9600+500</f>
        <v>63700</v>
      </c>
    </row>
    <row r="122" spans="1:5" ht="40.799999999999997" x14ac:dyDescent="0.3">
      <c r="A122" s="30" t="s">
        <v>116</v>
      </c>
      <c r="B122" s="49" t="s">
        <v>165</v>
      </c>
      <c r="C122" s="45" t="s">
        <v>15</v>
      </c>
      <c r="D122" s="47" t="s">
        <v>29</v>
      </c>
      <c r="E122" s="42">
        <f>35903+1728</f>
        <v>37631</v>
      </c>
    </row>
    <row r="123" spans="1:5" ht="20.399999999999999" x14ac:dyDescent="0.3">
      <c r="A123" s="30" t="s">
        <v>116</v>
      </c>
      <c r="B123" s="46" t="s">
        <v>166</v>
      </c>
      <c r="C123" s="45" t="s">
        <v>15</v>
      </c>
      <c r="D123" s="47" t="s">
        <v>29</v>
      </c>
      <c r="E123" s="42">
        <v>4400</v>
      </c>
    </row>
    <row r="124" spans="1:5" ht="20.399999999999999" x14ac:dyDescent="0.3">
      <c r="A124" s="35" t="s">
        <v>167</v>
      </c>
      <c r="B124" s="35"/>
      <c r="C124" s="35"/>
      <c r="D124" s="35"/>
      <c r="E124" s="50">
        <f>SUM(E91:E123)</f>
        <v>692254</v>
      </c>
    </row>
    <row r="125" spans="1:5" ht="20.399999999999999" x14ac:dyDescent="0.3">
      <c r="A125" s="334" t="s">
        <v>168</v>
      </c>
      <c r="B125" s="334"/>
      <c r="C125" s="334"/>
      <c r="D125" s="334"/>
      <c r="E125" s="335"/>
    </row>
    <row r="126" spans="1:5" ht="61.2" x14ac:dyDescent="0.35">
      <c r="A126" s="30" t="s">
        <v>116</v>
      </c>
      <c r="B126" s="51" t="s">
        <v>169</v>
      </c>
      <c r="C126" s="18" t="s">
        <v>590</v>
      </c>
      <c r="D126" s="47" t="s">
        <v>29</v>
      </c>
      <c r="E126" s="42">
        <v>38440</v>
      </c>
    </row>
    <row r="127" spans="1:5" ht="61.2" x14ac:dyDescent="0.35">
      <c r="A127" s="30" t="s">
        <v>116</v>
      </c>
      <c r="B127" s="51" t="s">
        <v>171</v>
      </c>
      <c r="C127" s="18" t="s">
        <v>590</v>
      </c>
      <c r="D127" s="47" t="s">
        <v>29</v>
      </c>
      <c r="E127" s="42">
        <v>8000</v>
      </c>
    </row>
    <row r="128" spans="1:5" ht="40.799999999999997" x14ac:dyDescent="0.35">
      <c r="A128" s="30" t="s">
        <v>116</v>
      </c>
      <c r="B128" s="52" t="s">
        <v>172</v>
      </c>
      <c r="C128" s="18" t="s">
        <v>590</v>
      </c>
      <c r="D128" s="47" t="s">
        <v>29</v>
      </c>
      <c r="E128" s="42">
        <v>30510</v>
      </c>
    </row>
    <row r="129" spans="1:5" ht="40.799999999999997" x14ac:dyDescent="0.35">
      <c r="A129" s="30" t="s">
        <v>116</v>
      </c>
      <c r="B129" s="52" t="s">
        <v>173</v>
      </c>
      <c r="C129" s="18" t="s">
        <v>590</v>
      </c>
      <c r="D129" s="47" t="s">
        <v>29</v>
      </c>
      <c r="E129" s="42">
        <v>4290</v>
      </c>
    </row>
    <row r="130" spans="1:5" ht="40.799999999999997" x14ac:dyDescent="0.35">
      <c r="A130" s="30" t="s">
        <v>116</v>
      </c>
      <c r="B130" s="52" t="s">
        <v>174</v>
      </c>
      <c r="C130" s="41" t="s">
        <v>170</v>
      </c>
      <c r="D130" s="47" t="s">
        <v>29</v>
      </c>
      <c r="E130" s="42">
        <v>9000</v>
      </c>
    </row>
    <row r="131" spans="1:5" ht="40.799999999999997" x14ac:dyDescent="0.3">
      <c r="A131" s="30" t="s">
        <v>116</v>
      </c>
      <c r="B131" s="41" t="s">
        <v>175</v>
      </c>
      <c r="C131" s="18" t="s">
        <v>590</v>
      </c>
      <c r="D131" s="47" t="s">
        <v>29</v>
      </c>
      <c r="E131" s="42">
        <v>55260</v>
      </c>
    </row>
    <row r="132" spans="1:5" ht="40.799999999999997" x14ac:dyDescent="0.3">
      <c r="A132" s="30" t="s">
        <v>116</v>
      </c>
      <c r="B132" s="41" t="s">
        <v>176</v>
      </c>
      <c r="C132" s="18" t="s">
        <v>590</v>
      </c>
      <c r="D132" s="47" t="s">
        <v>29</v>
      </c>
      <c r="E132" s="42">
        <v>5170</v>
      </c>
    </row>
    <row r="133" spans="1:5" ht="61.2" x14ac:dyDescent="0.3">
      <c r="A133" s="30" t="s">
        <v>116</v>
      </c>
      <c r="B133" s="18" t="s">
        <v>177</v>
      </c>
      <c r="C133" s="18" t="s">
        <v>590</v>
      </c>
      <c r="D133" s="19" t="s">
        <v>178</v>
      </c>
      <c r="E133" s="42">
        <v>9850</v>
      </c>
    </row>
    <row r="134" spans="1:5" ht="61.2" x14ac:dyDescent="0.3">
      <c r="A134" s="30" t="s">
        <v>116</v>
      </c>
      <c r="B134" s="48" t="s">
        <v>179</v>
      </c>
      <c r="C134" s="18" t="s">
        <v>590</v>
      </c>
      <c r="D134" s="19" t="s">
        <v>29</v>
      </c>
      <c r="E134" s="42">
        <v>2500</v>
      </c>
    </row>
    <row r="135" spans="1:5" ht="20.399999999999999" x14ac:dyDescent="0.3">
      <c r="A135" s="53" t="s">
        <v>180</v>
      </c>
      <c r="B135" s="48"/>
      <c r="C135" s="54"/>
      <c r="D135" s="55"/>
      <c r="E135" s="56">
        <f>SUM(E126:E134)</f>
        <v>163020</v>
      </c>
    </row>
    <row r="136" spans="1:5" ht="20.399999999999999" x14ac:dyDescent="0.3">
      <c r="A136" s="57" t="s">
        <v>181</v>
      </c>
      <c r="B136" s="57"/>
      <c r="C136" s="57"/>
      <c r="D136" s="57"/>
      <c r="E136" s="58">
        <f>SUM(E89,E124,E135)</f>
        <v>1373674</v>
      </c>
    </row>
    <row r="137" spans="1:5" ht="20.399999999999999" x14ac:dyDescent="0.3">
      <c r="A137" s="59" t="s">
        <v>182</v>
      </c>
      <c r="B137" s="19"/>
      <c r="C137" s="18"/>
      <c r="D137" s="19"/>
      <c r="E137" s="60"/>
    </row>
    <row r="138" spans="1:5" ht="20.399999999999999" x14ac:dyDescent="0.3">
      <c r="A138" s="336" t="s">
        <v>183</v>
      </c>
      <c r="B138" s="336"/>
      <c r="C138" s="336"/>
      <c r="D138" s="336"/>
      <c r="E138" s="337"/>
    </row>
    <row r="139" spans="1:5" ht="20.399999999999999" x14ac:dyDescent="0.35">
      <c r="A139" s="120" t="s">
        <v>17</v>
      </c>
      <c r="B139" s="120" t="s">
        <v>184</v>
      </c>
      <c r="C139" s="120" t="s">
        <v>41</v>
      </c>
      <c r="D139" s="120" t="s">
        <v>19</v>
      </c>
      <c r="E139" s="121">
        <v>10000</v>
      </c>
    </row>
    <row r="140" spans="1:5" ht="20.399999999999999" x14ac:dyDescent="0.3">
      <c r="A140" s="61" t="s">
        <v>185</v>
      </c>
      <c r="B140" s="18" t="s">
        <v>186</v>
      </c>
      <c r="C140" s="18" t="s">
        <v>187</v>
      </c>
      <c r="D140" s="19" t="s">
        <v>188</v>
      </c>
      <c r="E140" s="42">
        <v>11720</v>
      </c>
    </row>
    <row r="141" spans="1:5" ht="20.399999999999999" x14ac:dyDescent="0.3">
      <c r="A141" s="57" t="s">
        <v>189</v>
      </c>
      <c r="B141" s="57"/>
      <c r="C141" s="57"/>
      <c r="D141" s="57"/>
      <c r="E141" s="58">
        <f>SUM(E139:E140)</f>
        <v>21720</v>
      </c>
    </row>
    <row r="142" spans="1:5" ht="18" x14ac:dyDescent="0.3">
      <c r="A142" s="338" t="s">
        <v>6</v>
      </c>
      <c r="B142" s="339"/>
      <c r="C142" s="339"/>
      <c r="D142" s="339"/>
      <c r="E142" s="340"/>
    </row>
    <row r="143" spans="1:5" ht="18.600000000000001" thickBot="1" x14ac:dyDescent="0.35">
      <c r="A143" s="71"/>
      <c r="B143" s="72"/>
      <c r="C143" s="72"/>
      <c r="D143" s="72"/>
      <c r="E143" s="73"/>
    </row>
    <row r="144" spans="1:5" ht="18" x14ac:dyDescent="0.3">
      <c r="A144" s="341" t="s">
        <v>430</v>
      </c>
      <c r="B144" s="342"/>
      <c r="C144" s="342"/>
      <c r="D144" s="342"/>
      <c r="E144" s="343"/>
    </row>
    <row r="145" spans="1:5" ht="18" x14ac:dyDescent="0.3">
      <c r="A145" s="344" t="s">
        <v>295</v>
      </c>
      <c r="B145" s="345"/>
      <c r="C145" s="345"/>
      <c r="D145" s="345"/>
      <c r="E145" s="346"/>
    </row>
    <row r="146" spans="1:5" ht="54" customHeight="1" x14ac:dyDescent="0.3">
      <c r="A146" s="347" t="s">
        <v>431</v>
      </c>
      <c r="B146" s="348"/>
      <c r="C146" s="348"/>
      <c r="D146" s="348"/>
      <c r="E146" s="349"/>
    </row>
    <row r="147" spans="1:5" ht="18" x14ac:dyDescent="0.35">
      <c r="A147" s="122" t="s">
        <v>295</v>
      </c>
      <c r="B147" s="74" t="s">
        <v>296</v>
      </c>
      <c r="C147" s="68" t="s">
        <v>297</v>
      </c>
      <c r="D147" s="76" t="s">
        <v>298</v>
      </c>
      <c r="E147" s="123">
        <v>200</v>
      </c>
    </row>
    <row r="148" spans="1:5" ht="18" x14ac:dyDescent="0.35">
      <c r="A148" s="122" t="s">
        <v>295</v>
      </c>
      <c r="B148" s="74" t="s">
        <v>299</v>
      </c>
      <c r="C148" s="68" t="s">
        <v>300</v>
      </c>
      <c r="D148" s="76" t="s">
        <v>19</v>
      </c>
      <c r="E148" s="123">
        <v>5100</v>
      </c>
    </row>
    <row r="149" spans="1:5" ht="36" x14ac:dyDescent="0.35">
      <c r="A149" s="122" t="s">
        <v>295</v>
      </c>
      <c r="B149" s="74" t="s">
        <v>301</v>
      </c>
      <c r="C149" s="68" t="s">
        <v>302</v>
      </c>
      <c r="D149" s="76" t="s">
        <v>13</v>
      </c>
      <c r="E149" s="123">
        <v>3000</v>
      </c>
    </row>
    <row r="150" spans="1:5" ht="36" x14ac:dyDescent="0.35">
      <c r="A150" s="88" t="s">
        <v>303</v>
      </c>
      <c r="B150" s="74" t="s">
        <v>304</v>
      </c>
      <c r="C150" s="68" t="s">
        <v>94</v>
      </c>
      <c r="D150" s="76" t="s">
        <v>13</v>
      </c>
      <c r="E150" s="124">
        <v>10000</v>
      </c>
    </row>
    <row r="151" spans="1:5" ht="18" x14ac:dyDescent="0.3">
      <c r="A151" s="88" t="s">
        <v>305</v>
      </c>
      <c r="B151" s="74" t="s">
        <v>306</v>
      </c>
      <c r="C151" s="80" t="s">
        <v>307</v>
      </c>
      <c r="D151" s="80" t="s">
        <v>13</v>
      </c>
      <c r="E151" s="76">
        <v>10000</v>
      </c>
    </row>
    <row r="152" spans="1:5" ht="18" x14ac:dyDescent="0.3">
      <c r="A152" s="122" t="s">
        <v>295</v>
      </c>
      <c r="B152" s="74" t="s">
        <v>308</v>
      </c>
      <c r="C152" s="68" t="s">
        <v>307</v>
      </c>
      <c r="D152" s="76" t="s">
        <v>13</v>
      </c>
      <c r="E152" s="125">
        <v>8000</v>
      </c>
    </row>
    <row r="153" spans="1:5" ht="36" x14ac:dyDescent="0.3">
      <c r="A153" s="122" t="s">
        <v>295</v>
      </c>
      <c r="B153" s="74" t="s">
        <v>309</v>
      </c>
      <c r="C153" s="68" t="s">
        <v>310</v>
      </c>
      <c r="D153" s="76" t="s">
        <v>13</v>
      </c>
      <c r="E153" s="125">
        <v>4000</v>
      </c>
    </row>
    <row r="154" spans="1:5" ht="54" x14ac:dyDescent="0.3">
      <c r="A154" s="88" t="s">
        <v>305</v>
      </c>
      <c r="B154" s="74" t="s">
        <v>311</v>
      </c>
      <c r="C154" s="68" t="s">
        <v>307</v>
      </c>
      <c r="D154" s="76" t="s">
        <v>13</v>
      </c>
      <c r="E154" s="125">
        <v>7000</v>
      </c>
    </row>
    <row r="155" spans="1:5" ht="72" x14ac:dyDescent="0.3">
      <c r="A155" s="122" t="s">
        <v>295</v>
      </c>
      <c r="B155" s="63" t="s">
        <v>312</v>
      </c>
      <c r="C155" s="68" t="s">
        <v>310</v>
      </c>
      <c r="D155" s="76" t="s">
        <v>13</v>
      </c>
      <c r="E155" s="125">
        <v>5000</v>
      </c>
    </row>
    <row r="156" spans="1:5" ht="18" x14ac:dyDescent="0.3">
      <c r="A156" s="122" t="s">
        <v>295</v>
      </c>
      <c r="B156" s="63" t="s">
        <v>313</v>
      </c>
      <c r="C156" s="68" t="s">
        <v>310</v>
      </c>
      <c r="D156" s="76" t="s">
        <v>13</v>
      </c>
      <c r="E156" s="125">
        <v>10000</v>
      </c>
    </row>
    <row r="157" spans="1:5" ht="54" x14ac:dyDescent="0.3">
      <c r="A157" s="122" t="s">
        <v>295</v>
      </c>
      <c r="B157" s="74" t="s">
        <v>314</v>
      </c>
      <c r="C157" s="68" t="s">
        <v>310</v>
      </c>
      <c r="D157" s="76" t="s">
        <v>13</v>
      </c>
      <c r="E157" s="125">
        <v>5000</v>
      </c>
    </row>
    <row r="158" spans="1:5" ht="18" x14ac:dyDescent="0.3">
      <c r="A158" s="122" t="s">
        <v>295</v>
      </c>
      <c r="B158" s="63" t="s">
        <v>315</v>
      </c>
      <c r="C158" s="68" t="s">
        <v>310</v>
      </c>
      <c r="D158" s="76" t="s">
        <v>13</v>
      </c>
      <c r="E158" s="125">
        <v>6000</v>
      </c>
    </row>
    <row r="159" spans="1:5" ht="54" x14ac:dyDescent="0.3">
      <c r="A159" s="122" t="s">
        <v>295</v>
      </c>
      <c r="B159" s="63" t="s">
        <v>316</v>
      </c>
      <c r="C159" s="68" t="s">
        <v>310</v>
      </c>
      <c r="D159" s="76" t="s">
        <v>13</v>
      </c>
      <c r="E159" s="125">
        <v>4500</v>
      </c>
    </row>
    <row r="160" spans="1:5" ht="36" x14ac:dyDescent="0.3">
      <c r="A160" s="62" t="s">
        <v>295</v>
      </c>
      <c r="B160" s="63" t="s">
        <v>317</v>
      </c>
      <c r="C160" s="68" t="s">
        <v>118</v>
      </c>
      <c r="D160" s="76" t="s">
        <v>13</v>
      </c>
      <c r="E160" s="76">
        <v>4500</v>
      </c>
    </row>
    <row r="161" spans="1:5" ht="18" x14ac:dyDescent="0.3">
      <c r="A161" s="350" t="s">
        <v>318</v>
      </c>
      <c r="B161" s="351"/>
      <c r="C161" s="351"/>
      <c r="D161" s="352"/>
      <c r="E161" s="75">
        <f>SUM(E147:E160)</f>
        <v>82300</v>
      </c>
    </row>
    <row r="162" spans="1:5" ht="18" x14ac:dyDescent="0.3">
      <c r="A162" s="315" t="s">
        <v>432</v>
      </c>
      <c r="B162" s="316"/>
      <c r="C162" s="316"/>
      <c r="D162" s="316"/>
      <c r="E162" s="317"/>
    </row>
    <row r="163" spans="1:5" ht="36.6" customHeight="1" x14ac:dyDescent="0.35">
      <c r="A163" s="300" t="s">
        <v>433</v>
      </c>
      <c r="B163" s="301"/>
      <c r="C163" s="301"/>
      <c r="D163" s="301"/>
      <c r="E163" s="302"/>
    </row>
    <row r="164" spans="1:5" ht="36" x14ac:dyDescent="0.3">
      <c r="A164" s="62" t="s">
        <v>295</v>
      </c>
      <c r="B164" s="63" t="s">
        <v>319</v>
      </c>
      <c r="C164" s="68" t="s">
        <v>320</v>
      </c>
      <c r="D164" s="76" t="s">
        <v>13</v>
      </c>
      <c r="E164" s="64">
        <v>5000</v>
      </c>
    </row>
    <row r="165" spans="1:5" ht="36" x14ac:dyDescent="0.3">
      <c r="A165" s="62" t="s">
        <v>295</v>
      </c>
      <c r="B165" s="63" t="s">
        <v>321</v>
      </c>
      <c r="C165" s="68" t="s">
        <v>320</v>
      </c>
      <c r="D165" s="76" t="s">
        <v>13</v>
      </c>
      <c r="E165" s="64">
        <v>19000</v>
      </c>
    </row>
    <row r="166" spans="1:5" ht="36" x14ac:dyDescent="0.3">
      <c r="A166" s="62" t="s">
        <v>295</v>
      </c>
      <c r="B166" s="63" t="s">
        <v>322</v>
      </c>
      <c r="C166" s="68" t="s">
        <v>320</v>
      </c>
      <c r="D166" s="76" t="s">
        <v>13</v>
      </c>
      <c r="E166" s="64">
        <v>20000</v>
      </c>
    </row>
    <row r="167" spans="1:5" ht="36" x14ac:dyDescent="0.3">
      <c r="A167" s="62" t="s">
        <v>295</v>
      </c>
      <c r="B167" s="63" t="s">
        <v>323</v>
      </c>
      <c r="C167" s="68" t="s">
        <v>320</v>
      </c>
      <c r="D167" s="76" t="s">
        <v>13</v>
      </c>
      <c r="E167" s="64">
        <v>15000</v>
      </c>
    </row>
    <row r="168" spans="1:5" ht="54" x14ac:dyDescent="0.3">
      <c r="A168" s="62" t="s">
        <v>295</v>
      </c>
      <c r="B168" s="63" t="s">
        <v>324</v>
      </c>
      <c r="C168" s="68" t="s">
        <v>320</v>
      </c>
      <c r="D168" s="76" t="s">
        <v>13</v>
      </c>
      <c r="E168" s="64">
        <v>10000</v>
      </c>
    </row>
    <row r="169" spans="1:5" ht="36" x14ac:dyDescent="0.3">
      <c r="A169" s="62" t="s">
        <v>325</v>
      </c>
      <c r="B169" s="63" t="s">
        <v>326</v>
      </c>
      <c r="C169" s="68" t="s">
        <v>327</v>
      </c>
      <c r="D169" s="76" t="s">
        <v>13</v>
      </c>
      <c r="E169" s="64">
        <v>8000</v>
      </c>
    </row>
    <row r="170" spans="1:5" ht="36" x14ac:dyDescent="0.3">
      <c r="A170" s="62" t="s">
        <v>325</v>
      </c>
      <c r="B170" s="63" t="s">
        <v>328</v>
      </c>
      <c r="C170" s="68" t="s">
        <v>327</v>
      </c>
      <c r="D170" s="76" t="s">
        <v>13</v>
      </c>
      <c r="E170" s="64">
        <v>16000</v>
      </c>
    </row>
    <row r="171" spans="1:5" ht="36" x14ac:dyDescent="0.3">
      <c r="A171" s="62" t="s">
        <v>295</v>
      </c>
      <c r="B171" s="63" t="s">
        <v>329</v>
      </c>
      <c r="C171" s="68" t="s">
        <v>89</v>
      </c>
      <c r="D171" s="76" t="s">
        <v>13</v>
      </c>
      <c r="E171" s="64">
        <v>22000</v>
      </c>
    </row>
    <row r="172" spans="1:5" ht="36" x14ac:dyDescent="0.3">
      <c r="A172" s="62" t="s">
        <v>295</v>
      </c>
      <c r="B172" s="63" t="s">
        <v>330</v>
      </c>
      <c r="C172" s="68" t="s">
        <v>112</v>
      </c>
      <c r="D172" s="76" t="s">
        <v>13</v>
      </c>
      <c r="E172" s="64">
        <v>10000</v>
      </c>
    </row>
    <row r="173" spans="1:5" ht="36" x14ac:dyDescent="0.3">
      <c r="A173" s="62" t="s">
        <v>325</v>
      </c>
      <c r="B173" s="63" t="s">
        <v>331</v>
      </c>
      <c r="C173" s="68" t="s">
        <v>332</v>
      </c>
      <c r="D173" s="76" t="s">
        <v>13</v>
      </c>
      <c r="E173" s="64">
        <v>15000</v>
      </c>
    </row>
    <row r="174" spans="1:5" ht="54" x14ac:dyDescent="0.3">
      <c r="A174" s="62" t="s">
        <v>325</v>
      </c>
      <c r="B174" s="63" t="s">
        <v>333</v>
      </c>
      <c r="C174" s="68" t="s">
        <v>327</v>
      </c>
      <c r="D174" s="76" t="s">
        <v>13</v>
      </c>
      <c r="E174" s="64">
        <v>10000</v>
      </c>
    </row>
    <row r="175" spans="1:5" ht="36" x14ac:dyDescent="0.3">
      <c r="A175" s="77" t="s">
        <v>325</v>
      </c>
      <c r="B175" s="78" t="s">
        <v>334</v>
      </c>
      <c r="C175" s="79" t="s">
        <v>15</v>
      </c>
      <c r="D175" s="80" t="s">
        <v>19</v>
      </c>
      <c r="E175" s="64">
        <v>80</v>
      </c>
    </row>
    <row r="176" spans="1:5" ht="18" x14ac:dyDescent="0.3">
      <c r="A176" s="303" t="s">
        <v>434</v>
      </c>
      <c r="B176" s="304"/>
      <c r="C176" s="304"/>
      <c r="D176" s="305"/>
      <c r="E176" s="81">
        <f>SUM(E164:E175)</f>
        <v>150080</v>
      </c>
    </row>
    <row r="177" spans="1:5" ht="18" x14ac:dyDescent="0.35">
      <c r="A177" s="306" t="s">
        <v>435</v>
      </c>
      <c r="B177" s="307"/>
      <c r="C177" s="307"/>
      <c r="D177" s="307"/>
      <c r="E177" s="307"/>
    </row>
    <row r="178" spans="1:5" ht="36" x14ac:dyDescent="0.3">
      <c r="A178" s="63" t="s">
        <v>17</v>
      </c>
      <c r="B178" s="63" t="s">
        <v>335</v>
      </c>
      <c r="C178" s="68" t="s">
        <v>336</v>
      </c>
      <c r="D178" s="76" t="s">
        <v>13</v>
      </c>
      <c r="E178" s="64">
        <v>15000</v>
      </c>
    </row>
    <row r="179" spans="1:5" ht="36" x14ac:dyDescent="0.3">
      <c r="A179" s="63" t="s">
        <v>17</v>
      </c>
      <c r="B179" s="63" t="s">
        <v>337</v>
      </c>
      <c r="C179" s="68" t="s">
        <v>338</v>
      </c>
      <c r="D179" s="76" t="s">
        <v>13</v>
      </c>
      <c r="E179" s="64">
        <v>8500</v>
      </c>
    </row>
    <row r="180" spans="1:5" ht="36" x14ac:dyDescent="0.3">
      <c r="A180" s="63" t="s">
        <v>17</v>
      </c>
      <c r="B180" s="63" t="s">
        <v>339</v>
      </c>
      <c r="C180" s="82" t="s">
        <v>327</v>
      </c>
      <c r="D180" s="83" t="s">
        <v>13</v>
      </c>
      <c r="E180" s="84">
        <v>10000</v>
      </c>
    </row>
    <row r="181" spans="1:5" ht="36" x14ac:dyDescent="0.3">
      <c r="A181" s="63" t="s">
        <v>17</v>
      </c>
      <c r="B181" s="63" t="s">
        <v>340</v>
      </c>
      <c r="C181" s="82" t="s">
        <v>327</v>
      </c>
      <c r="D181" s="83" t="s">
        <v>13</v>
      </c>
      <c r="E181" s="84">
        <v>8000</v>
      </c>
    </row>
    <row r="182" spans="1:5" ht="36" x14ac:dyDescent="0.3">
      <c r="A182" s="63" t="s">
        <v>17</v>
      </c>
      <c r="B182" s="63" t="s">
        <v>341</v>
      </c>
      <c r="C182" s="82" t="s">
        <v>327</v>
      </c>
      <c r="D182" s="83" t="s">
        <v>13</v>
      </c>
      <c r="E182" s="84">
        <v>5000</v>
      </c>
    </row>
    <row r="183" spans="1:5" ht="18" x14ac:dyDescent="0.3">
      <c r="A183" s="63" t="s">
        <v>17</v>
      </c>
      <c r="B183" s="63" t="s">
        <v>342</v>
      </c>
      <c r="C183" s="82" t="s">
        <v>15</v>
      </c>
      <c r="D183" s="83" t="s">
        <v>19</v>
      </c>
      <c r="E183" s="85">
        <v>2000</v>
      </c>
    </row>
    <row r="184" spans="1:5" ht="18" x14ac:dyDescent="0.3">
      <c r="A184" s="303" t="s">
        <v>436</v>
      </c>
      <c r="B184" s="304"/>
      <c r="C184" s="304"/>
      <c r="D184" s="305"/>
      <c r="E184" s="81">
        <f>SUM(E178:E183)</f>
        <v>48500</v>
      </c>
    </row>
    <row r="185" spans="1:5" ht="18" x14ac:dyDescent="0.3">
      <c r="A185" s="308" t="s">
        <v>343</v>
      </c>
      <c r="B185" s="309"/>
      <c r="C185" s="309"/>
      <c r="D185" s="310"/>
      <c r="E185" s="13">
        <f>SUM(E176,E184)</f>
        <v>198580</v>
      </c>
    </row>
    <row r="186" spans="1:5" ht="18" x14ac:dyDescent="0.3">
      <c r="A186" s="312" t="s">
        <v>6</v>
      </c>
      <c r="B186" s="313"/>
      <c r="C186" s="313"/>
      <c r="D186" s="313"/>
      <c r="E186" s="314"/>
    </row>
    <row r="187" spans="1:5" ht="18" x14ac:dyDescent="0.3">
      <c r="A187" s="315" t="s">
        <v>437</v>
      </c>
      <c r="B187" s="316"/>
      <c r="C187" s="316"/>
      <c r="D187" s="316"/>
      <c r="E187" s="317"/>
    </row>
    <row r="188" spans="1:5" ht="18" x14ac:dyDescent="0.3">
      <c r="A188" s="318" t="s">
        <v>438</v>
      </c>
      <c r="B188" s="319"/>
      <c r="C188" s="319"/>
      <c r="D188" s="319"/>
      <c r="E188" s="320"/>
    </row>
    <row r="189" spans="1:5" ht="18" x14ac:dyDescent="0.3">
      <c r="A189" s="62" t="s">
        <v>190</v>
      </c>
      <c r="B189" s="63" t="s">
        <v>191</v>
      </c>
      <c r="C189" s="63" t="s">
        <v>192</v>
      </c>
      <c r="D189" s="63" t="s">
        <v>111</v>
      </c>
      <c r="E189" s="64">
        <v>5000</v>
      </c>
    </row>
    <row r="190" spans="1:5" ht="18" x14ac:dyDescent="0.3">
      <c r="A190" s="62" t="s">
        <v>190</v>
      </c>
      <c r="B190" s="63" t="s">
        <v>193</v>
      </c>
      <c r="C190" s="63" t="s">
        <v>194</v>
      </c>
      <c r="D190" s="63" t="s">
        <v>111</v>
      </c>
      <c r="E190" s="64">
        <v>250</v>
      </c>
    </row>
    <row r="191" spans="1:5" ht="54" x14ac:dyDescent="0.3">
      <c r="A191" s="62" t="s">
        <v>190</v>
      </c>
      <c r="B191" s="65" t="s">
        <v>195</v>
      </c>
      <c r="C191" s="63" t="s">
        <v>194</v>
      </c>
      <c r="D191" s="63" t="s">
        <v>111</v>
      </c>
      <c r="E191" s="64">
        <v>20000</v>
      </c>
    </row>
    <row r="192" spans="1:5" ht="36" x14ac:dyDescent="0.3">
      <c r="A192" s="62" t="s">
        <v>190</v>
      </c>
      <c r="B192" s="65" t="s">
        <v>196</v>
      </c>
      <c r="C192" s="63" t="s">
        <v>194</v>
      </c>
      <c r="D192" s="63" t="s">
        <v>111</v>
      </c>
      <c r="E192" s="64">
        <v>0</v>
      </c>
    </row>
    <row r="193" spans="1:5" ht="36" x14ac:dyDescent="0.3">
      <c r="A193" s="62" t="s">
        <v>190</v>
      </c>
      <c r="B193" s="65" t="s">
        <v>197</v>
      </c>
      <c r="C193" s="63" t="s">
        <v>194</v>
      </c>
      <c r="D193" s="63" t="s">
        <v>111</v>
      </c>
      <c r="E193" s="64">
        <v>0</v>
      </c>
    </row>
    <row r="194" spans="1:5" ht="36" x14ac:dyDescent="0.3">
      <c r="A194" s="62" t="s">
        <v>190</v>
      </c>
      <c r="B194" s="65" t="s">
        <v>198</v>
      </c>
      <c r="C194" s="63" t="s">
        <v>194</v>
      </c>
      <c r="D194" s="63" t="s">
        <v>111</v>
      </c>
      <c r="E194" s="64">
        <v>0</v>
      </c>
    </row>
    <row r="195" spans="1:5" ht="18" x14ac:dyDescent="0.3">
      <c r="A195" s="62" t="s">
        <v>190</v>
      </c>
      <c r="B195" s="64" t="s">
        <v>199</v>
      </c>
      <c r="C195" s="63" t="s">
        <v>200</v>
      </c>
      <c r="D195" s="63" t="s">
        <v>103</v>
      </c>
      <c r="E195" s="64">
        <v>4000</v>
      </c>
    </row>
    <row r="196" spans="1:5" ht="18" x14ac:dyDescent="0.3">
      <c r="A196" s="62" t="s">
        <v>190</v>
      </c>
      <c r="B196" s="63" t="s">
        <v>201</v>
      </c>
      <c r="C196" s="63" t="s">
        <v>202</v>
      </c>
      <c r="D196" s="63" t="s">
        <v>203</v>
      </c>
      <c r="E196" s="64">
        <v>20000</v>
      </c>
    </row>
    <row r="197" spans="1:5" ht="36" x14ac:dyDescent="0.3">
      <c r="A197" s="62" t="s">
        <v>190</v>
      </c>
      <c r="B197" s="63" t="s">
        <v>204</v>
      </c>
      <c r="C197" s="63" t="s">
        <v>205</v>
      </c>
      <c r="D197" s="63" t="s">
        <v>206</v>
      </c>
      <c r="E197" s="64">
        <v>4500</v>
      </c>
    </row>
    <row r="198" spans="1:5" ht="36" x14ac:dyDescent="0.3">
      <c r="A198" s="62" t="s">
        <v>190</v>
      </c>
      <c r="B198" s="63" t="s">
        <v>207</v>
      </c>
      <c r="C198" s="63" t="s">
        <v>208</v>
      </c>
      <c r="D198" s="63" t="s">
        <v>209</v>
      </c>
      <c r="E198" s="64">
        <v>340000</v>
      </c>
    </row>
    <row r="199" spans="1:5" ht="18" x14ac:dyDescent="0.3">
      <c r="A199" s="62" t="s">
        <v>190</v>
      </c>
      <c r="B199" s="63" t="s">
        <v>210</v>
      </c>
      <c r="C199" s="63" t="s">
        <v>200</v>
      </c>
      <c r="D199" s="63" t="s">
        <v>103</v>
      </c>
      <c r="E199" s="64">
        <v>3000</v>
      </c>
    </row>
    <row r="200" spans="1:5" ht="18" x14ac:dyDescent="0.3">
      <c r="A200" s="62" t="s">
        <v>190</v>
      </c>
      <c r="B200" s="63" t="s">
        <v>211</v>
      </c>
      <c r="C200" s="63" t="s">
        <v>212</v>
      </c>
      <c r="D200" s="63" t="s">
        <v>213</v>
      </c>
      <c r="E200" s="64">
        <v>3000</v>
      </c>
    </row>
    <row r="201" spans="1:5" ht="36" x14ac:dyDescent="0.3">
      <c r="A201" s="62" t="s">
        <v>190</v>
      </c>
      <c r="B201" s="63" t="s">
        <v>214</v>
      </c>
      <c r="C201" s="63" t="s">
        <v>200</v>
      </c>
      <c r="D201" s="63" t="s">
        <v>103</v>
      </c>
      <c r="E201" s="64">
        <v>2500</v>
      </c>
    </row>
    <row r="202" spans="1:5" ht="18" x14ac:dyDescent="0.3">
      <c r="A202" s="62" t="s">
        <v>190</v>
      </c>
      <c r="B202" s="63" t="s">
        <v>215</v>
      </c>
      <c r="C202" s="63" t="s">
        <v>216</v>
      </c>
      <c r="D202" s="63" t="s">
        <v>203</v>
      </c>
      <c r="E202" s="64">
        <v>6000</v>
      </c>
    </row>
    <row r="203" spans="1:5" ht="18" x14ac:dyDescent="0.3">
      <c r="A203" s="62" t="s">
        <v>190</v>
      </c>
      <c r="B203" s="63" t="s">
        <v>217</v>
      </c>
      <c r="C203" s="63" t="s">
        <v>216</v>
      </c>
      <c r="D203" s="63" t="s">
        <v>203</v>
      </c>
      <c r="E203" s="64">
        <v>10000</v>
      </c>
    </row>
    <row r="204" spans="1:5" ht="54" x14ac:dyDescent="0.3">
      <c r="A204" s="62" t="s">
        <v>190</v>
      </c>
      <c r="B204" s="63" t="s">
        <v>218</v>
      </c>
      <c r="C204" s="63" t="s">
        <v>219</v>
      </c>
      <c r="D204" s="63" t="s">
        <v>203</v>
      </c>
      <c r="E204" s="64">
        <v>1315</v>
      </c>
    </row>
    <row r="205" spans="1:5" ht="18" x14ac:dyDescent="0.3">
      <c r="A205" s="62" t="s">
        <v>190</v>
      </c>
      <c r="B205" s="63" t="s">
        <v>220</v>
      </c>
      <c r="C205" s="63" t="s">
        <v>212</v>
      </c>
      <c r="D205" s="63" t="s">
        <v>133</v>
      </c>
      <c r="E205" s="64">
        <v>2500</v>
      </c>
    </row>
    <row r="206" spans="1:5" ht="18" x14ac:dyDescent="0.3">
      <c r="A206" s="62" t="s">
        <v>190</v>
      </c>
      <c r="B206" s="63" t="s">
        <v>221</v>
      </c>
      <c r="C206" s="63" t="s">
        <v>212</v>
      </c>
      <c r="D206" s="63" t="s">
        <v>133</v>
      </c>
      <c r="E206" s="64">
        <v>6000</v>
      </c>
    </row>
    <row r="207" spans="1:5" ht="18" x14ac:dyDescent="0.3">
      <c r="A207" s="62" t="s">
        <v>190</v>
      </c>
      <c r="B207" s="63" t="s">
        <v>222</v>
      </c>
      <c r="C207" s="63" t="s">
        <v>212</v>
      </c>
      <c r="D207" s="63" t="s">
        <v>133</v>
      </c>
      <c r="E207" s="64">
        <v>7000</v>
      </c>
    </row>
    <row r="208" spans="1:5" ht="36" x14ac:dyDescent="0.3">
      <c r="A208" s="62" t="s">
        <v>190</v>
      </c>
      <c r="B208" s="63" t="s">
        <v>223</v>
      </c>
      <c r="C208" s="63" t="s">
        <v>94</v>
      </c>
      <c r="D208" s="63" t="s">
        <v>203</v>
      </c>
      <c r="E208" s="64">
        <v>1200</v>
      </c>
    </row>
    <row r="209" spans="1:5" ht="36" x14ac:dyDescent="0.3">
      <c r="A209" s="62" t="s">
        <v>190</v>
      </c>
      <c r="B209" s="63" t="s">
        <v>224</v>
      </c>
      <c r="C209" s="63" t="s">
        <v>225</v>
      </c>
      <c r="D209" s="63" t="s">
        <v>226</v>
      </c>
      <c r="E209" s="64">
        <v>7500</v>
      </c>
    </row>
    <row r="210" spans="1:5" ht="36" x14ac:dyDescent="0.3">
      <c r="A210" s="62" t="s">
        <v>190</v>
      </c>
      <c r="B210" s="63" t="s">
        <v>227</v>
      </c>
      <c r="C210" s="63" t="s">
        <v>228</v>
      </c>
      <c r="D210" s="63" t="s">
        <v>229</v>
      </c>
      <c r="E210" s="64">
        <v>7500</v>
      </c>
    </row>
    <row r="211" spans="1:5" ht="36" x14ac:dyDescent="0.3">
      <c r="A211" s="62" t="s">
        <v>190</v>
      </c>
      <c r="B211" s="63" t="s">
        <v>230</v>
      </c>
      <c r="C211" s="63" t="s">
        <v>231</v>
      </c>
      <c r="D211" s="63" t="s">
        <v>232</v>
      </c>
      <c r="E211" s="64">
        <v>2000</v>
      </c>
    </row>
    <row r="212" spans="1:5" ht="18" x14ac:dyDescent="0.3">
      <c r="A212" s="62" t="s">
        <v>190</v>
      </c>
      <c r="B212" s="63" t="s">
        <v>233</v>
      </c>
      <c r="C212" s="63" t="s">
        <v>94</v>
      </c>
      <c r="D212" s="63" t="s">
        <v>203</v>
      </c>
      <c r="E212" s="64">
        <v>13000</v>
      </c>
    </row>
    <row r="213" spans="1:5" ht="36" x14ac:dyDescent="0.3">
      <c r="A213" s="62" t="s">
        <v>190</v>
      </c>
      <c r="B213" s="63" t="s">
        <v>234</v>
      </c>
      <c r="C213" s="63" t="s">
        <v>235</v>
      </c>
      <c r="D213" s="63" t="s">
        <v>203</v>
      </c>
      <c r="E213" s="64">
        <v>5000</v>
      </c>
    </row>
    <row r="214" spans="1:5" ht="36" x14ac:dyDescent="0.3">
      <c r="A214" s="62" t="s">
        <v>190</v>
      </c>
      <c r="B214" s="63" t="s">
        <v>236</v>
      </c>
      <c r="C214" s="63" t="s">
        <v>237</v>
      </c>
      <c r="D214" s="63" t="s">
        <v>238</v>
      </c>
      <c r="E214" s="64">
        <v>8000</v>
      </c>
    </row>
    <row r="215" spans="1:5" ht="36" x14ac:dyDescent="0.3">
      <c r="A215" s="62" t="s">
        <v>190</v>
      </c>
      <c r="B215" s="63" t="s">
        <v>239</v>
      </c>
      <c r="C215" s="63" t="s">
        <v>235</v>
      </c>
      <c r="D215" s="63" t="s">
        <v>240</v>
      </c>
      <c r="E215" s="64">
        <v>10000</v>
      </c>
    </row>
    <row r="216" spans="1:5" ht="54" x14ac:dyDescent="0.3">
      <c r="A216" s="62" t="s">
        <v>190</v>
      </c>
      <c r="B216" s="63" t="s">
        <v>241</v>
      </c>
      <c r="C216" s="63" t="s">
        <v>242</v>
      </c>
      <c r="D216" s="63" t="s">
        <v>133</v>
      </c>
      <c r="E216" s="64">
        <v>4000</v>
      </c>
    </row>
    <row r="217" spans="1:5" ht="54" x14ac:dyDescent="0.3">
      <c r="A217" s="62" t="s">
        <v>190</v>
      </c>
      <c r="B217" s="63" t="s">
        <v>153</v>
      </c>
      <c r="C217" s="63" t="s">
        <v>243</v>
      </c>
      <c r="D217" s="63" t="s">
        <v>133</v>
      </c>
      <c r="E217" s="64">
        <v>4000</v>
      </c>
    </row>
    <row r="218" spans="1:5" ht="54" x14ac:dyDescent="0.3">
      <c r="A218" s="62" t="s">
        <v>190</v>
      </c>
      <c r="B218" s="63" t="s">
        <v>244</v>
      </c>
      <c r="C218" s="63" t="s">
        <v>245</v>
      </c>
      <c r="D218" s="63" t="s">
        <v>133</v>
      </c>
      <c r="E218" s="64">
        <v>5204</v>
      </c>
    </row>
    <row r="219" spans="1:5" ht="54" x14ac:dyDescent="0.3">
      <c r="A219" s="62" t="s">
        <v>190</v>
      </c>
      <c r="B219" s="63" t="s">
        <v>246</v>
      </c>
      <c r="C219" s="63" t="s">
        <v>247</v>
      </c>
      <c r="D219" s="63" t="s">
        <v>133</v>
      </c>
      <c r="E219" s="64">
        <v>10132</v>
      </c>
    </row>
    <row r="220" spans="1:5" ht="36" x14ac:dyDescent="0.3">
      <c r="A220" s="62" t="s">
        <v>190</v>
      </c>
      <c r="B220" s="63" t="s">
        <v>248</v>
      </c>
      <c r="C220" s="63" t="s">
        <v>249</v>
      </c>
      <c r="D220" s="63" t="s">
        <v>103</v>
      </c>
      <c r="E220" s="64">
        <v>3500</v>
      </c>
    </row>
    <row r="221" spans="1:5" ht="18" x14ac:dyDescent="0.3">
      <c r="A221" s="62" t="s">
        <v>190</v>
      </c>
      <c r="B221" s="63" t="s">
        <v>250</v>
      </c>
      <c r="C221" s="63" t="s">
        <v>251</v>
      </c>
      <c r="D221" s="63" t="s">
        <v>103</v>
      </c>
      <c r="E221" s="64">
        <v>1500</v>
      </c>
    </row>
    <row r="222" spans="1:5" ht="18" x14ac:dyDescent="0.3">
      <c r="A222" s="62" t="s">
        <v>190</v>
      </c>
      <c r="B222" s="63" t="s">
        <v>252</v>
      </c>
      <c r="C222" s="63" t="s">
        <v>253</v>
      </c>
      <c r="D222" s="63" t="s">
        <v>133</v>
      </c>
      <c r="E222" s="64">
        <v>840</v>
      </c>
    </row>
    <row r="223" spans="1:5" ht="36" x14ac:dyDescent="0.3">
      <c r="A223" s="62" t="s">
        <v>190</v>
      </c>
      <c r="B223" s="63" t="s">
        <v>254</v>
      </c>
      <c r="C223" s="63" t="s">
        <v>253</v>
      </c>
      <c r="D223" s="63" t="s">
        <v>133</v>
      </c>
      <c r="E223" s="64">
        <v>4180</v>
      </c>
    </row>
    <row r="224" spans="1:5" ht="18" x14ac:dyDescent="0.3">
      <c r="A224" s="62" t="s">
        <v>190</v>
      </c>
      <c r="B224" s="63" t="s">
        <v>255</v>
      </c>
      <c r="C224" s="63" t="s">
        <v>200</v>
      </c>
      <c r="D224" s="63" t="s">
        <v>103</v>
      </c>
      <c r="E224" s="64">
        <v>2500</v>
      </c>
    </row>
    <row r="225" spans="1:5" ht="36" x14ac:dyDescent="0.3">
      <c r="A225" s="62" t="s">
        <v>190</v>
      </c>
      <c r="B225" s="63" t="s">
        <v>256</v>
      </c>
      <c r="C225" s="63" t="s">
        <v>257</v>
      </c>
      <c r="D225" s="63" t="s">
        <v>209</v>
      </c>
      <c r="E225" s="64">
        <v>255000</v>
      </c>
    </row>
    <row r="226" spans="1:5" ht="18" x14ac:dyDescent="0.3">
      <c r="A226" s="62" t="s">
        <v>190</v>
      </c>
      <c r="B226" s="63" t="s">
        <v>258</v>
      </c>
      <c r="C226" s="63" t="s">
        <v>259</v>
      </c>
      <c r="D226" s="63" t="s">
        <v>104</v>
      </c>
      <c r="E226" s="64">
        <v>25000</v>
      </c>
    </row>
    <row r="227" spans="1:5" ht="18" x14ac:dyDescent="0.3">
      <c r="A227" s="62" t="s">
        <v>190</v>
      </c>
      <c r="B227" s="63" t="s">
        <v>260</v>
      </c>
      <c r="C227" s="63" t="s">
        <v>261</v>
      </c>
      <c r="D227" s="63" t="s">
        <v>262</v>
      </c>
      <c r="E227" s="64">
        <v>184000</v>
      </c>
    </row>
    <row r="228" spans="1:5" ht="36" x14ac:dyDescent="0.3">
      <c r="A228" s="62" t="s">
        <v>190</v>
      </c>
      <c r="B228" s="63" t="s">
        <v>263</v>
      </c>
      <c r="C228" s="63" t="s">
        <v>264</v>
      </c>
      <c r="D228" s="63" t="s">
        <v>265</v>
      </c>
      <c r="E228" s="64">
        <v>3000</v>
      </c>
    </row>
    <row r="229" spans="1:5" ht="36" x14ac:dyDescent="0.3">
      <c r="A229" s="62" t="s">
        <v>190</v>
      </c>
      <c r="B229" s="63" t="s">
        <v>266</v>
      </c>
      <c r="C229" s="63" t="s">
        <v>267</v>
      </c>
      <c r="D229" s="63" t="s">
        <v>268</v>
      </c>
      <c r="E229" s="64">
        <v>12500</v>
      </c>
    </row>
    <row r="230" spans="1:5" ht="36" x14ac:dyDescent="0.3">
      <c r="A230" s="62" t="s">
        <v>190</v>
      </c>
      <c r="B230" s="63" t="s">
        <v>269</v>
      </c>
      <c r="C230" s="63" t="s">
        <v>270</v>
      </c>
      <c r="D230" s="63" t="s">
        <v>271</v>
      </c>
      <c r="E230" s="64">
        <v>10000</v>
      </c>
    </row>
    <row r="231" spans="1:5" ht="36" x14ac:dyDescent="0.3">
      <c r="A231" s="62" t="s">
        <v>190</v>
      </c>
      <c r="B231" s="63" t="s">
        <v>272</v>
      </c>
      <c r="C231" s="63" t="s">
        <v>264</v>
      </c>
      <c r="D231" s="63" t="s">
        <v>265</v>
      </c>
      <c r="E231" s="64">
        <v>3000</v>
      </c>
    </row>
    <row r="232" spans="1:5" ht="36" x14ac:dyDescent="0.3">
      <c r="A232" s="62" t="s">
        <v>190</v>
      </c>
      <c r="B232" s="63" t="s">
        <v>273</v>
      </c>
      <c r="C232" s="63" t="s">
        <v>267</v>
      </c>
      <c r="D232" s="63" t="s">
        <v>268</v>
      </c>
      <c r="E232" s="64">
        <v>12500</v>
      </c>
    </row>
    <row r="233" spans="1:5" ht="36" x14ac:dyDescent="0.3">
      <c r="A233" s="62" t="s">
        <v>190</v>
      </c>
      <c r="B233" s="63" t="s">
        <v>274</v>
      </c>
      <c r="C233" s="63" t="s">
        <v>270</v>
      </c>
      <c r="D233" s="63" t="s">
        <v>271</v>
      </c>
      <c r="E233" s="64">
        <v>10000</v>
      </c>
    </row>
    <row r="234" spans="1:5" ht="36" x14ac:dyDescent="0.3">
      <c r="A234" s="62" t="s">
        <v>190</v>
      </c>
      <c r="B234" s="63" t="s">
        <v>275</v>
      </c>
      <c r="C234" s="66" t="s">
        <v>276</v>
      </c>
      <c r="D234" s="63" t="s">
        <v>229</v>
      </c>
      <c r="E234" s="64">
        <v>4000</v>
      </c>
    </row>
    <row r="235" spans="1:5" ht="18" x14ac:dyDescent="0.3">
      <c r="A235" s="62" t="s">
        <v>190</v>
      </c>
      <c r="B235" s="64" t="s">
        <v>277</v>
      </c>
      <c r="C235" s="66" t="s">
        <v>278</v>
      </c>
      <c r="D235" s="66" t="s">
        <v>262</v>
      </c>
      <c r="E235" s="64">
        <v>22000</v>
      </c>
    </row>
    <row r="236" spans="1:5" ht="18" x14ac:dyDescent="0.3">
      <c r="A236" s="62" t="s">
        <v>190</v>
      </c>
      <c r="B236" s="64" t="s">
        <v>279</v>
      </c>
      <c r="C236" s="66" t="s">
        <v>280</v>
      </c>
      <c r="D236" s="66" t="s">
        <v>262</v>
      </c>
      <c r="E236" s="64">
        <v>65905</v>
      </c>
    </row>
    <row r="237" spans="1:5" ht="18" x14ac:dyDescent="0.3">
      <c r="A237" s="62" t="s">
        <v>190</v>
      </c>
      <c r="B237" s="64" t="s">
        <v>281</v>
      </c>
      <c r="C237" s="66" t="s">
        <v>280</v>
      </c>
      <c r="D237" s="66" t="s">
        <v>262</v>
      </c>
      <c r="E237" s="64">
        <v>42856</v>
      </c>
    </row>
    <row r="238" spans="1:5" ht="18" x14ac:dyDescent="0.3">
      <c r="A238" s="62" t="s">
        <v>190</v>
      </c>
      <c r="B238" s="64" t="s">
        <v>282</v>
      </c>
      <c r="C238" s="66" t="s">
        <v>283</v>
      </c>
      <c r="D238" s="66" t="s">
        <v>284</v>
      </c>
      <c r="E238" s="64">
        <v>43764.22</v>
      </c>
    </row>
    <row r="239" spans="1:5" ht="18" x14ac:dyDescent="0.3">
      <c r="A239" s="62" t="s">
        <v>190</v>
      </c>
      <c r="B239" s="63" t="s">
        <v>285</v>
      </c>
      <c r="C239" s="66" t="s">
        <v>286</v>
      </c>
      <c r="D239" s="66" t="s">
        <v>29</v>
      </c>
      <c r="E239" s="67">
        <v>260200</v>
      </c>
    </row>
    <row r="240" spans="1:5" ht="72" x14ac:dyDescent="0.3">
      <c r="A240" s="62" t="s">
        <v>190</v>
      </c>
      <c r="B240" s="68" t="s">
        <v>287</v>
      </c>
      <c r="C240" s="66" t="s">
        <v>288</v>
      </c>
      <c r="D240" s="66" t="s">
        <v>284</v>
      </c>
      <c r="E240" s="67">
        <v>167056.76999999999</v>
      </c>
    </row>
    <row r="241" spans="1:5" ht="18" x14ac:dyDescent="0.3">
      <c r="A241" s="62" t="s">
        <v>190</v>
      </c>
      <c r="B241" s="63" t="s">
        <v>289</v>
      </c>
      <c r="C241" s="66" t="s">
        <v>290</v>
      </c>
      <c r="D241" s="66" t="s">
        <v>284</v>
      </c>
      <c r="E241" s="69">
        <v>390000</v>
      </c>
    </row>
    <row r="242" spans="1:5" ht="18" x14ac:dyDescent="0.3">
      <c r="A242" s="62" t="s">
        <v>190</v>
      </c>
      <c r="B242" s="70" t="s">
        <v>291</v>
      </c>
      <c r="C242" s="66" t="s">
        <v>41</v>
      </c>
      <c r="D242" s="66" t="s">
        <v>19</v>
      </c>
      <c r="E242" s="69">
        <v>115000</v>
      </c>
    </row>
    <row r="243" spans="1:5" ht="18" x14ac:dyDescent="0.3">
      <c r="A243" s="62" t="s">
        <v>190</v>
      </c>
      <c r="B243" s="63" t="s">
        <v>292</v>
      </c>
      <c r="C243" s="66" t="s">
        <v>293</v>
      </c>
      <c r="D243" s="66" t="s">
        <v>103</v>
      </c>
      <c r="E243" s="69">
        <v>224444</v>
      </c>
    </row>
    <row r="244" spans="1:5" ht="18" x14ac:dyDescent="0.3">
      <c r="A244" s="308" t="s">
        <v>294</v>
      </c>
      <c r="B244" s="309"/>
      <c r="C244" s="309"/>
      <c r="D244" s="310"/>
      <c r="E244" s="13">
        <f>SUM(E189:E243)</f>
        <v>2375346.9900000002</v>
      </c>
    </row>
    <row r="245" spans="1:5" x14ac:dyDescent="0.3">
      <c r="A245" s="311" t="s">
        <v>439</v>
      </c>
      <c r="B245" s="311"/>
      <c r="C245" s="311"/>
      <c r="D245" s="311"/>
      <c r="E245" s="311"/>
    </row>
    <row r="246" spans="1:5" x14ac:dyDescent="0.3">
      <c r="A246" s="86" t="s">
        <v>441</v>
      </c>
      <c r="B246" s="86"/>
      <c r="C246" s="86"/>
      <c r="D246" s="86"/>
      <c r="E246" s="86"/>
    </row>
    <row r="247" spans="1:5" ht="18" x14ac:dyDescent="0.35">
      <c r="A247" s="88" t="s">
        <v>344</v>
      </c>
      <c r="B247" s="89" t="s">
        <v>345</v>
      </c>
      <c r="C247" s="89" t="s">
        <v>15</v>
      </c>
      <c r="D247" s="76" t="s">
        <v>19</v>
      </c>
      <c r="E247" s="90">
        <v>10000</v>
      </c>
    </row>
    <row r="248" spans="1:5" ht="18" x14ac:dyDescent="0.35">
      <c r="A248" s="88" t="s">
        <v>344</v>
      </c>
      <c r="B248" s="89" t="s">
        <v>346</v>
      </c>
      <c r="C248" s="89" t="s">
        <v>15</v>
      </c>
      <c r="D248" s="76" t="s">
        <v>19</v>
      </c>
      <c r="E248" s="90">
        <v>3000</v>
      </c>
    </row>
    <row r="249" spans="1:5" ht="18" x14ac:dyDescent="0.35">
      <c r="A249" s="88" t="s">
        <v>344</v>
      </c>
      <c r="B249" s="89" t="s">
        <v>347</v>
      </c>
      <c r="C249" s="89" t="s">
        <v>15</v>
      </c>
      <c r="D249" s="76" t="s">
        <v>19</v>
      </c>
      <c r="E249" s="90">
        <v>5000</v>
      </c>
    </row>
    <row r="250" spans="1:5" ht="18" x14ac:dyDescent="0.35">
      <c r="A250" s="88" t="s">
        <v>344</v>
      </c>
      <c r="B250" s="89" t="s">
        <v>348</v>
      </c>
      <c r="C250" s="89" t="s">
        <v>15</v>
      </c>
      <c r="D250" s="66" t="s">
        <v>19</v>
      </c>
      <c r="E250" s="90">
        <v>12000</v>
      </c>
    </row>
    <row r="251" spans="1:5" ht="18" x14ac:dyDescent="0.35">
      <c r="A251" s="88" t="s">
        <v>344</v>
      </c>
      <c r="B251" s="89" t="s">
        <v>349</v>
      </c>
      <c r="C251" s="89" t="s">
        <v>15</v>
      </c>
      <c r="D251" s="66" t="s">
        <v>19</v>
      </c>
      <c r="E251" s="90">
        <v>5500</v>
      </c>
    </row>
    <row r="252" spans="1:5" ht="36" x14ac:dyDescent="0.35">
      <c r="A252" s="88" t="s">
        <v>344</v>
      </c>
      <c r="B252" s="89" t="s">
        <v>350</v>
      </c>
      <c r="C252" s="89" t="s">
        <v>15</v>
      </c>
      <c r="D252" s="66" t="s">
        <v>19</v>
      </c>
      <c r="E252" s="90">
        <v>1000</v>
      </c>
    </row>
    <row r="253" spans="1:5" ht="18" x14ac:dyDescent="0.35">
      <c r="A253" s="88" t="s">
        <v>344</v>
      </c>
      <c r="B253" s="89" t="s">
        <v>351</v>
      </c>
      <c r="C253" s="89" t="s">
        <v>41</v>
      </c>
      <c r="D253" s="66" t="s">
        <v>19</v>
      </c>
      <c r="E253" s="90">
        <v>600</v>
      </c>
    </row>
    <row r="254" spans="1:5" ht="18" x14ac:dyDescent="0.35">
      <c r="A254" s="88" t="s">
        <v>344</v>
      </c>
      <c r="B254" s="89" t="s">
        <v>352</v>
      </c>
      <c r="C254" s="89" t="s">
        <v>15</v>
      </c>
      <c r="D254" s="76" t="s">
        <v>19</v>
      </c>
      <c r="E254" s="90">
        <v>6500</v>
      </c>
    </row>
    <row r="255" spans="1:5" ht="18" x14ac:dyDescent="0.35">
      <c r="A255" s="88" t="s">
        <v>344</v>
      </c>
      <c r="B255" s="89" t="s">
        <v>353</v>
      </c>
      <c r="C255" s="89" t="s">
        <v>89</v>
      </c>
      <c r="D255" s="76" t="s">
        <v>19</v>
      </c>
      <c r="E255" s="90">
        <v>800</v>
      </c>
    </row>
    <row r="256" spans="1:5" ht="18" x14ac:dyDescent="0.3">
      <c r="A256" s="88" t="s">
        <v>344</v>
      </c>
      <c r="B256" s="63" t="s">
        <v>354</v>
      </c>
      <c r="C256" s="66" t="s">
        <v>15</v>
      </c>
      <c r="D256" s="66" t="s">
        <v>19</v>
      </c>
      <c r="E256" s="91">
        <v>50000</v>
      </c>
    </row>
    <row r="257" spans="1:5" ht="18" x14ac:dyDescent="0.35">
      <c r="A257" s="88" t="s">
        <v>344</v>
      </c>
      <c r="B257" s="89" t="s">
        <v>355</v>
      </c>
      <c r="C257" s="89" t="s">
        <v>41</v>
      </c>
      <c r="D257" s="76" t="s">
        <v>19</v>
      </c>
      <c r="E257" s="90">
        <v>4000</v>
      </c>
    </row>
    <row r="258" spans="1:5" ht="18" x14ac:dyDescent="0.3">
      <c r="A258" s="88" t="s">
        <v>344</v>
      </c>
      <c r="B258" s="63" t="s">
        <v>356</v>
      </c>
      <c r="C258" s="66" t="s">
        <v>15</v>
      </c>
      <c r="D258" s="66" t="s">
        <v>19</v>
      </c>
      <c r="E258" s="91">
        <v>3000</v>
      </c>
    </row>
    <row r="259" spans="1:5" ht="18" x14ac:dyDescent="0.3">
      <c r="A259" s="88" t="s">
        <v>344</v>
      </c>
      <c r="B259" s="63" t="s">
        <v>357</v>
      </c>
      <c r="C259" s="66" t="s">
        <v>41</v>
      </c>
      <c r="D259" s="66" t="s">
        <v>19</v>
      </c>
      <c r="E259" s="91">
        <v>2000</v>
      </c>
    </row>
    <row r="260" spans="1:5" ht="18" x14ac:dyDescent="0.3">
      <c r="A260" s="88" t="s">
        <v>344</v>
      </c>
      <c r="B260" s="63" t="s">
        <v>358</v>
      </c>
      <c r="C260" s="66" t="s">
        <v>41</v>
      </c>
      <c r="D260" s="66" t="s">
        <v>19</v>
      </c>
      <c r="E260" s="91">
        <v>1200</v>
      </c>
    </row>
    <row r="261" spans="1:5" ht="18" x14ac:dyDescent="0.3">
      <c r="A261" s="88" t="s">
        <v>344</v>
      </c>
      <c r="B261" s="63" t="s">
        <v>359</v>
      </c>
      <c r="C261" s="66" t="s">
        <v>15</v>
      </c>
      <c r="D261" s="66" t="s">
        <v>19</v>
      </c>
      <c r="E261" s="91">
        <v>6000</v>
      </c>
    </row>
    <row r="262" spans="1:5" ht="18" x14ac:dyDescent="0.3">
      <c r="A262" s="88" t="s">
        <v>344</v>
      </c>
      <c r="B262" s="63" t="s">
        <v>360</v>
      </c>
      <c r="C262" s="68" t="s">
        <v>15</v>
      </c>
      <c r="D262" s="66" t="s">
        <v>19</v>
      </c>
      <c r="E262" s="91">
        <v>32000</v>
      </c>
    </row>
    <row r="263" spans="1:5" ht="18" x14ac:dyDescent="0.3">
      <c r="A263" s="88" t="s">
        <v>344</v>
      </c>
      <c r="B263" s="63" t="s">
        <v>361</v>
      </c>
      <c r="C263" s="66" t="s">
        <v>102</v>
      </c>
      <c r="D263" s="66" t="s">
        <v>19</v>
      </c>
      <c r="E263" s="91">
        <v>2000</v>
      </c>
    </row>
    <row r="264" spans="1:5" ht="18" x14ac:dyDescent="0.3">
      <c r="A264" s="88" t="s">
        <v>344</v>
      </c>
      <c r="B264" s="88" t="s">
        <v>362</v>
      </c>
      <c r="C264" s="66" t="s">
        <v>15</v>
      </c>
      <c r="D264" s="66" t="s">
        <v>19</v>
      </c>
      <c r="E264" s="91">
        <v>3000</v>
      </c>
    </row>
    <row r="265" spans="1:5" ht="18" x14ac:dyDescent="0.3">
      <c r="A265" s="88" t="s">
        <v>344</v>
      </c>
      <c r="B265" s="88" t="s">
        <v>363</v>
      </c>
      <c r="C265" s="66" t="s">
        <v>41</v>
      </c>
      <c r="D265" s="66" t="s">
        <v>19</v>
      </c>
      <c r="E265" s="91">
        <v>20000</v>
      </c>
    </row>
    <row r="266" spans="1:5" ht="18" x14ac:dyDescent="0.3">
      <c r="A266" s="88" t="s">
        <v>344</v>
      </c>
      <c r="B266" s="63" t="s">
        <v>364</v>
      </c>
      <c r="C266" s="66" t="s">
        <v>102</v>
      </c>
      <c r="D266" s="66" t="s">
        <v>19</v>
      </c>
      <c r="E266" s="91">
        <v>22000</v>
      </c>
    </row>
    <row r="267" spans="1:5" ht="18" x14ac:dyDescent="0.3">
      <c r="A267" s="88" t="s">
        <v>344</v>
      </c>
      <c r="B267" s="63" t="s">
        <v>365</v>
      </c>
      <c r="C267" s="66" t="s">
        <v>15</v>
      </c>
      <c r="D267" s="66" t="s">
        <v>19</v>
      </c>
      <c r="E267" s="91">
        <v>5000</v>
      </c>
    </row>
    <row r="268" spans="1:5" ht="108" x14ac:dyDescent="0.3">
      <c r="A268" s="88" t="s">
        <v>344</v>
      </c>
      <c r="B268" s="63" t="s">
        <v>366</v>
      </c>
      <c r="C268" s="66" t="s">
        <v>118</v>
      </c>
      <c r="D268" s="66" t="s">
        <v>29</v>
      </c>
      <c r="E268" s="91">
        <v>15000</v>
      </c>
    </row>
    <row r="269" spans="1:5" ht="36" x14ac:dyDescent="0.3">
      <c r="A269" s="88" t="s">
        <v>344</v>
      </c>
      <c r="B269" s="63" t="s">
        <v>367</v>
      </c>
      <c r="C269" s="66" t="s">
        <v>102</v>
      </c>
      <c r="D269" s="66" t="s">
        <v>13</v>
      </c>
      <c r="E269" s="91">
        <v>6000</v>
      </c>
    </row>
    <row r="270" spans="1:5" ht="90" x14ac:dyDescent="0.3">
      <c r="A270" s="88" t="s">
        <v>344</v>
      </c>
      <c r="B270" s="63" t="s">
        <v>368</v>
      </c>
      <c r="C270" s="66" t="s">
        <v>102</v>
      </c>
      <c r="D270" s="66" t="s">
        <v>13</v>
      </c>
      <c r="E270" s="91">
        <v>10000</v>
      </c>
    </row>
    <row r="271" spans="1:5" ht="36" x14ac:dyDescent="0.3">
      <c r="A271" s="88" t="s">
        <v>344</v>
      </c>
      <c r="B271" s="63" t="s">
        <v>369</v>
      </c>
      <c r="C271" s="66" t="s">
        <v>15</v>
      </c>
      <c r="D271" s="66" t="s">
        <v>370</v>
      </c>
      <c r="E271" s="91">
        <v>20000</v>
      </c>
    </row>
    <row r="272" spans="1:5" ht="36" x14ac:dyDescent="0.35">
      <c r="A272" s="88" t="s">
        <v>344</v>
      </c>
      <c r="B272" s="89" t="s">
        <v>371</v>
      </c>
      <c r="C272" s="89" t="s">
        <v>15</v>
      </c>
      <c r="D272" s="66" t="s">
        <v>13</v>
      </c>
      <c r="E272" s="90">
        <v>5000</v>
      </c>
    </row>
    <row r="273" spans="1:5" ht="18" x14ac:dyDescent="0.35">
      <c r="A273" s="88" t="s">
        <v>344</v>
      </c>
      <c r="B273" s="89" t="s">
        <v>372</v>
      </c>
      <c r="C273" s="89" t="s">
        <v>15</v>
      </c>
      <c r="D273" s="66" t="s">
        <v>19</v>
      </c>
      <c r="E273" s="90">
        <v>8250</v>
      </c>
    </row>
    <row r="274" spans="1:5" ht="18" x14ac:dyDescent="0.35">
      <c r="A274" s="88" t="s">
        <v>344</v>
      </c>
      <c r="B274" s="89" t="s">
        <v>373</v>
      </c>
      <c r="C274" s="89" t="s">
        <v>15</v>
      </c>
      <c r="D274" s="66" t="s">
        <v>19</v>
      </c>
      <c r="E274" s="90">
        <v>1350</v>
      </c>
    </row>
    <row r="275" spans="1:5" ht="36" x14ac:dyDescent="0.35">
      <c r="A275" s="88" t="s">
        <v>344</v>
      </c>
      <c r="B275" s="89" t="s">
        <v>374</v>
      </c>
      <c r="C275" s="89" t="s">
        <v>15</v>
      </c>
      <c r="D275" s="66" t="s">
        <v>13</v>
      </c>
      <c r="E275" s="90">
        <v>20000</v>
      </c>
    </row>
    <row r="276" spans="1:5" ht="36" x14ac:dyDescent="0.35">
      <c r="A276" s="88" t="s">
        <v>375</v>
      </c>
      <c r="B276" s="89" t="s">
        <v>376</v>
      </c>
      <c r="C276" s="89" t="s">
        <v>41</v>
      </c>
      <c r="D276" s="66" t="s">
        <v>13</v>
      </c>
      <c r="E276" s="90">
        <v>4000</v>
      </c>
    </row>
    <row r="277" spans="1:5" ht="18" x14ac:dyDescent="0.35">
      <c r="A277" s="88" t="s">
        <v>375</v>
      </c>
      <c r="B277" s="89" t="s">
        <v>377</v>
      </c>
      <c r="C277" s="89" t="s">
        <v>378</v>
      </c>
      <c r="D277" s="66" t="s">
        <v>19</v>
      </c>
      <c r="E277" s="90">
        <v>10000</v>
      </c>
    </row>
    <row r="278" spans="1:5" ht="36" x14ac:dyDescent="0.35">
      <c r="A278" s="88" t="s">
        <v>375</v>
      </c>
      <c r="B278" s="89" t="s">
        <v>379</v>
      </c>
      <c r="C278" s="89" t="s">
        <v>15</v>
      </c>
      <c r="D278" s="66" t="s">
        <v>13</v>
      </c>
      <c r="E278" s="90">
        <v>9000</v>
      </c>
    </row>
    <row r="279" spans="1:5" ht="36" x14ac:dyDescent="0.35">
      <c r="A279" s="88" t="s">
        <v>375</v>
      </c>
      <c r="B279" s="89" t="s">
        <v>380</v>
      </c>
      <c r="C279" s="89" t="s">
        <v>381</v>
      </c>
      <c r="D279" s="66" t="s">
        <v>13</v>
      </c>
      <c r="E279" s="90">
        <v>6000</v>
      </c>
    </row>
    <row r="280" spans="1:5" ht="36" x14ac:dyDescent="0.35">
      <c r="A280" s="88" t="s">
        <v>375</v>
      </c>
      <c r="B280" s="89" t="s">
        <v>382</v>
      </c>
      <c r="C280" s="89" t="s">
        <v>383</v>
      </c>
      <c r="D280" s="66" t="s">
        <v>13</v>
      </c>
      <c r="E280" s="90">
        <v>40000</v>
      </c>
    </row>
    <row r="281" spans="1:5" ht="36" x14ac:dyDescent="0.35">
      <c r="A281" s="88" t="s">
        <v>375</v>
      </c>
      <c r="B281" s="89" t="s">
        <v>384</v>
      </c>
      <c r="C281" s="89" t="s">
        <v>385</v>
      </c>
      <c r="D281" s="66" t="s">
        <v>13</v>
      </c>
      <c r="E281" s="90">
        <v>10000</v>
      </c>
    </row>
    <row r="282" spans="1:5" ht="36" x14ac:dyDescent="0.35">
      <c r="A282" s="88" t="s">
        <v>375</v>
      </c>
      <c r="B282" s="89" t="s">
        <v>386</v>
      </c>
      <c r="C282" s="89" t="s">
        <v>387</v>
      </c>
      <c r="D282" s="66" t="s">
        <v>13</v>
      </c>
      <c r="E282" s="90">
        <v>15000</v>
      </c>
    </row>
    <row r="283" spans="1:5" ht="36" x14ac:dyDescent="0.35">
      <c r="A283" s="88" t="s">
        <v>375</v>
      </c>
      <c r="B283" s="89" t="s">
        <v>388</v>
      </c>
      <c r="C283" s="89" t="s">
        <v>387</v>
      </c>
      <c r="D283" s="66" t="s">
        <v>13</v>
      </c>
      <c r="E283" s="90">
        <v>10000</v>
      </c>
    </row>
    <row r="284" spans="1:5" ht="36" x14ac:dyDescent="0.35">
      <c r="A284" s="88" t="s">
        <v>375</v>
      </c>
      <c r="B284" s="89" t="s">
        <v>389</v>
      </c>
      <c r="C284" s="89" t="s">
        <v>387</v>
      </c>
      <c r="D284" s="66" t="s">
        <v>13</v>
      </c>
      <c r="E284" s="90">
        <v>5000</v>
      </c>
    </row>
    <row r="285" spans="1:5" ht="36" x14ac:dyDescent="0.35">
      <c r="A285" s="88" t="s">
        <v>375</v>
      </c>
      <c r="B285" s="89" t="s">
        <v>390</v>
      </c>
      <c r="C285" s="89" t="s">
        <v>387</v>
      </c>
      <c r="D285" s="66" t="s">
        <v>13</v>
      </c>
      <c r="E285" s="90">
        <v>8000</v>
      </c>
    </row>
    <row r="286" spans="1:5" ht="36" x14ac:dyDescent="0.35">
      <c r="A286" s="88" t="s">
        <v>375</v>
      </c>
      <c r="B286" s="89" t="s">
        <v>391</v>
      </c>
      <c r="C286" s="89" t="s">
        <v>392</v>
      </c>
      <c r="D286" s="66" t="s">
        <v>13</v>
      </c>
      <c r="E286" s="90">
        <v>6000</v>
      </c>
    </row>
    <row r="287" spans="1:5" ht="36" x14ac:dyDescent="0.35">
      <c r="A287" s="88" t="s">
        <v>375</v>
      </c>
      <c r="B287" s="89" t="s">
        <v>393</v>
      </c>
      <c r="C287" s="89" t="s">
        <v>387</v>
      </c>
      <c r="D287" s="66" t="s">
        <v>13</v>
      </c>
      <c r="E287" s="90">
        <v>1200</v>
      </c>
    </row>
    <row r="288" spans="1:5" ht="54" x14ac:dyDescent="0.35">
      <c r="A288" s="88" t="s">
        <v>78</v>
      </c>
      <c r="B288" s="89" t="s">
        <v>394</v>
      </c>
      <c r="C288" s="89" t="s">
        <v>395</v>
      </c>
      <c r="D288" s="66" t="s">
        <v>13</v>
      </c>
      <c r="E288" s="90">
        <v>18000</v>
      </c>
    </row>
    <row r="289" spans="1:5" ht="18" x14ac:dyDescent="0.35">
      <c r="A289" s="88" t="s">
        <v>78</v>
      </c>
      <c r="B289" s="89" t="s">
        <v>396</v>
      </c>
      <c r="C289" s="89" t="s">
        <v>41</v>
      </c>
      <c r="D289" s="66" t="s">
        <v>19</v>
      </c>
      <c r="E289" s="90">
        <v>60</v>
      </c>
    </row>
    <row r="290" spans="1:5" ht="18" x14ac:dyDescent="0.35">
      <c r="A290" s="88" t="s">
        <v>397</v>
      </c>
      <c r="B290" s="89" t="s">
        <v>398</v>
      </c>
      <c r="C290" s="89" t="s">
        <v>15</v>
      </c>
      <c r="D290" s="66" t="s">
        <v>133</v>
      </c>
      <c r="E290" s="90">
        <v>10000</v>
      </c>
    </row>
    <row r="291" spans="1:5" ht="18" x14ac:dyDescent="0.35">
      <c r="A291" s="88" t="s">
        <v>397</v>
      </c>
      <c r="B291" s="89" t="s">
        <v>399</v>
      </c>
      <c r="C291" s="89" t="s">
        <v>102</v>
      </c>
      <c r="D291" s="66" t="s">
        <v>133</v>
      </c>
      <c r="E291" s="90">
        <v>30000</v>
      </c>
    </row>
    <row r="292" spans="1:5" ht="36" x14ac:dyDescent="0.35">
      <c r="A292" s="88" t="s">
        <v>397</v>
      </c>
      <c r="B292" s="89" t="s">
        <v>400</v>
      </c>
      <c r="C292" s="89" t="s">
        <v>15</v>
      </c>
      <c r="D292" s="66" t="s">
        <v>133</v>
      </c>
      <c r="E292" s="90">
        <v>5000</v>
      </c>
    </row>
    <row r="293" spans="1:5" ht="18" x14ac:dyDescent="0.35">
      <c r="A293" s="88" t="s">
        <v>397</v>
      </c>
      <c r="B293" s="89" t="s">
        <v>401</v>
      </c>
      <c r="C293" s="89" t="s">
        <v>15</v>
      </c>
      <c r="D293" s="66" t="s">
        <v>19</v>
      </c>
      <c r="E293" s="90">
        <v>30000</v>
      </c>
    </row>
    <row r="294" spans="1:5" ht="18" x14ac:dyDescent="0.35">
      <c r="A294" s="88" t="s">
        <v>397</v>
      </c>
      <c r="B294" s="89" t="s">
        <v>402</v>
      </c>
      <c r="C294" s="89" t="s">
        <v>89</v>
      </c>
      <c r="D294" s="66" t="s">
        <v>133</v>
      </c>
      <c r="E294" s="90">
        <v>5000</v>
      </c>
    </row>
    <row r="295" spans="1:5" ht="54" x14ac:dyDescent="0.35">
      <c r="A295" s="88" t="s">
        <v>397</v>
      </c>
      <c r="B295" s="89" t="s">
        <v>403</v>
      </c>
      <c r="C295" s="89" t="s">
        <v>89</v>
      </c>
      <c r="D295" s="66" t="s">
        <v>13</v>
      </c>
      <c r="E295" s="90">
        <v>50000</v>
      </c>
    </row>
    <row r="296" spans="1:5" ht="18" x14ac:dyDescent="0.35">
      <c r="A296" s="88" t="s">
        <v>397</v>
      </c>
      <c r="B296" s="89" t="s">
        <v>404</v>
      </c>
      <c r="C296" s="89" t="s">
        <v>94</v>
      </c>
      <c r="D296" s="66" t="s">
        <v>19</v>
      </c>
      <c r="E296" s="90">
        <v>20000</v>
      </c>
    </row>
    <row r="297" spans="1:5" ht="36" x14ac:dyDescent="0.35">
      <c r="A297" s="88" t="s">
        <v>397</v>
      </c>
      <c r="B297" s="89" t="s">
        <v>405</v>
      </c>
      <c r="C297" s="89" t="s">
        <v>89</v>
      </c>
      <c r="D297" s="66" t="s">
        <v>133</v>
      </c>
      <c r="E297" s="90">
        <v>5000</v>
      </c>
    </row>
    <row r="298" spans="1:5" ht="18" x14ac:dyDescent="0.35">
      <c r="A298" s="88" t="s">
        <v>397</v>
      </c>
      <c r="B298" s="89" t="s">
        <v>406</v>
      </c>
      <c r="C298" s="89" t="s">
        <v>407</v>
      </c>
      <c r="D298" s="66" t="s">
        <v>133</v>
      </c>
      <c r="E298" s="90">
        <v>30000</v>
      </c>
    </row>
    <row r="299" spans="1:5" ht="36" x14ac:dyDescent="0.35">
      <c r="A299" s="88" t="s">
        <v>397</v>
      </c>
      <c r="B299" s="89" t="s">
        <v>408</v>
      </c>
      <c r="C299" s="89" t="s">
        <v>407</v>
      </c>
      <c r="D299" s="66" t="s">
        <v>13</v>
      </c>
      <c r="E299" s="90">
        <v>26000</v>
      </c>
    </row>
    <row r="300" spans="1:5" ht="36" x14ac:dyDescent="0.35">
      <c r="A300" s="88" t="s">
        <v>397</v>
      </c>
      <c r="B300" s="89" t="s">
        <v>409</v>
      </c>
      <c r="C300" s="89" t="s">
        <v>15</v>
      </c>
      <c r="D300" s="66" t="s">
        <v>13</v>
      </c>
      <c r="E300" s="90">
        <v>20000</v>
      </c>
    </row>
    <row r="301" spans="1:5" ht="36" x14ac:dyDescent="0.35">
      <c r="A301" s="88" t="s">
        <v>397</v>
      </c>
      <c r="B301" s="89" t="s">
        <v>410</v>
      </c>
      <c r="C301" s="89" t="s">
        <v>94</v>
      </c>
      <c r="D301" s="66" t="s">
        <v>13</v>
      </c>
      <c r="E301" s="90">
        <v>50000</v>
      </c>
    </row>
    <row r="302" spans="1:5" ht="18" x14ac:dyDescent="0.35">
      <c r="A302" s="92" t="s">
        <v>397</v>
      </c>
      <c r="B302" s="93" t="s">
        <v>411</v>
      </c>
      <c r="C302" s="93" t="s">
        <v>15</v>
      </c>
      <c r="D302" s="94" t="s">
        <v>19</v>
      </c>
      <c r="E302" s="90">
        <v>5000</v>
      </c>
    </row>
    <row r="303" spans="1:5" ht="18" x14ac:dyDescent="0.3">
      <c r="A303" s="321" t="s">
        <v>412</v>
      </c>
      <c r="B303" s="321"/>
      <c r="C303" s="321"/>
      <c r="D303" s="321"/>
      <c r="E303" s="87">
        <f>SUM(E247:E302)</f>
        <v>708460</v>
      </c>
    </row>
    <row r="304" spans="1:5" ht="18" x14ac:dyDescent="0.3">
      <c r="A304" s="322" t="s">
        <v>428</v>
      </c>
      <c r="B304" s="323"/>
      <c r="C304" s="323"/>
      <c r="D304" s="323"/>
      <c r="E304" s="324"/>
    </row>
    <row r="305" spans="1:5" ht="20.399999999999999" x14ac:dyDescent="0.3">
      <c r="A305" s="288" t="s">
        <v>440</v>
      </c>
      <c r="B305" s="289"/>
      <c r="C305" s="289"/>
      <c r="D305" s="289"/>
      <c r="E305" s="289"/>
    </row>
    <row r="306" spans="1:5" ht="61.2" x14ac:dyDescent="0.3">
      <c r="A306" s="22" t="s">
        <v>413</v>
      </c>
      <c r="B306" s="95" t="s">
        <v>414</v>
      </c>
      <c r="C306" s="96" t="s">
        <v>415</v>
      </c>
      <c r="D306" s="97" t="s">
        <v>111</v>
      </c>
      <c r="E306" s="98">
        <v>0</v>
      </c>
    </row>
    <row r="307" spans="1:5" ht="61.2" x14ac:dyDescent="0.3">
      <c r="A307" s="22" t="s">
        <v>413</v>
      </c>
      <c r="B307" s="95" t="s">
        <v>416</v>
      </c>
      <c r="C307" s="97" t="s">
        <v>417</v>
      </c>
      <c r="D307" s="97" t="s">
        <v>229</v>
      </c>
      <c r="E307" s="98">
        <v>42757</v>
      </c>
    </row>
    <row r="308" spans="1:5" ht="40.799999999999997" x14ac:dyDescent="0.3">
      <c r="A308" s="22" t="s">
        <v>413</v>
      </c>
      <c r="B308" s="95" t="s">
        <v>418</v>
      </c>
      <c r="C308" s="97" t="s">
        <v>419</v>
      </c>
      <c r="D308" s="97" t="s">
        <v>229</v>
      </c>
      <c r="E308" s="98">
        <v>54200</v>
      </c>
    </row>
    <row r="309" spans="1:5" ht="40.799999999999997" x14ac:dyDescent="0.3">
      <c r="A309" s="22" t="s">
        <v>413</v>
      </c>
      <c r="B309" s="95" t="s">
        <v>420</v>
      </c>
      <c r="C309" s="97" t="s">
        <v>94</v>
      </c>
      <c r="D309" s="97" t="s">
        <v>229</v>
      </c>
      <c r="E309" s="98">
        <v>576230</v>
      </c>
    </row>
    <row r="310" spans="1:5" ht="40.799999999999997" x14ac:dyDescent="0.3">
      <c r="A310" s="22" t="s">
        <v>413</v>
      </c>
      <c r="B310" s="95" t="s">
        <v>421</v>
      </c>
      <c r="C310" s="97" t="s">
        <v>94</v>
      </c>
      <c r="D310" s="97" t="s">
        <v>229</v>
      </c>
      <c r="E310" s="98">
        <v>10000</v>
      </c>
    </row>
    <row r="311" spans="1:5" ht="20.399999999999999" x14ac:dyDescent="0.3">
      <c r="A311" s="22" t="s">
        <v>413</v>
      </c>
      <c r="B311" s="48" t="s">
        <v>422</v>
      </c>
      <c r="C311" s="99" t="s">
        <v>41</v>
      </c>
      <c r="D311" s="99" t="s">
        <v>19</v>
      </c>
      <c r="E311" s="100">
        <v>163080</v>
      </c>
    </row>
    <row r="312" spans="1:5" ht="40.799999999999997" x14ac:dyDescent="0.3">
      <c r="A312" s="22" t="s">
        <v>413</v>
      </c>
      <c r="B312" s="48" t="s">
        <v>423</v>
      </c>
      <c r="C312" s="18" t="s">
        <v>15</v>
      </c>
      <c r="D312" s="99" t="s">
        <v>19</v>
      </c>
      <c r="E312" s="100">
        <v>491664</v>
      </c>
    </row>
    <row r="313" spans="1:5" ht="20.399999999999999" x14ac:dyDescent="0.3">
      <c r="A313" s="22" t="s">
        <v>413</v>
      </c>
      <c r="B313" s="48" t="s">
        <v>424</v>
      </c>
      <c r="C313" s="18" t="s">
        <v>41</v>
      </c>
      <c r="D313" s="99" t="s">
        <v>19</v>
      </c>
      <c r="E313" s="100">
        <v>23040</v>
      </c>
    </row>
    <row r="314" spans="1:5" ht="20.399999999999999" x14ac:dyDescent="0.3">
      <c r="A314" s="22" t="s">
        <v>413</v>
      </c>
      <c r="B314" s="24" t="s">
        <v>425</v>
      </c>
      <c r="C314" s="101" t="s">
        <v>426</v>
      </c>
      <c r="D314" s="101" t="s">
        <v>19</v>
      </c>
      <c r="E314" s="102">
        <v>10000</v>
      </c>
    </row>
    <row r="315" spans="1:5" ht="20.399999999999999" x14ac:dyDescent="0.3">
      <c r="A315" s="290" t="s">
        <v>427</v>
      </c>
      <c r="B315" s="291"/>
      <c r="C315" s="291"/>
      <c r="D315" s="325"/>
      <c r="E315" s="103">
        <f>SUM(E306:E314)</f>
        <v>1370971</v>
      </c>
    </row>
    <row r="316" spans="1:5" ht="20.399999999999999" x14ac:dyDescent="0.3">
      <c r="A316" s="326" t="s">
        <v>502</v>
      </c>
      <c r="B316" s="327"/>
      <c r="C316" s="327"/>
      <c r="D316" s="327"/>
      <c r="E316" s="327"/>
    </row>
    <row r="317" spans="1:5" ht="20.399999999999999" x14ac:dyDescent="0.3">
      <c r="A317" s="295" t="s">
        <v>442</v>
      </c>
      <c r="B317" s="296"/>
      <c r="C317" s="296"/>
      <c r="D317" s="296"/>
      <c r="E317" s="296"/>
    </row>
    <row r="318" spans="1:5" ht="20.399999999999999" x14ac:dyDescent="0.3">
      <c r="A318" s="295" t="s">
        <v>503</v>
      </c>
      <c r="B318" s="296"/>
      <c r="C318" s="296"/>
      <c r="D318" s="296"/>
      <c r="E318" s="296"/>
    </row>
    <row r="319" spans="1:5" ht="40.799999999999997" x14ac:dyDescent="0.35">
      <c r="A319" s="105" t="s">
        <v>17</v>
      </c>
      <c r="B319" s="105" t="s">
        <v>443</v>
      </c>
      <c r="C319" s="105" t="s">
        <v>444</v>
      </c>
      <c r="D319" s="105" t="s">
        <v>19</v>
      </c>
      <c r="E319" s="106">
        <v>10000</v>
      </c>
    </row>
    <row r="320" spans="1:5" ht="40.799999999999997" x14ac:dyDescent="0.3">
      <c r="A320" s="105" t="s">
        <v>17</v>
      </c>
      <c r="B320" s="105" t="s">
        <v>445</v>
      </c>
      <c r="C320" s="105" t="s">
        <v>446</v>
      </c>
      <c r="D320" s="105" t="s">
        <v>19</v>
      </c>
      <c r="E320" s="107">
        <v>24000</v>
      </c>
    </row>
    <row r="321" spans="1:5" ht="20.399999999999999" x14ac:dyDescent="0.35">
      <c r="A321" s="105" t="s">
        <v>17</v>
      </c>
      <c r="B321" s="105" t="s">
        <v>447</v>
      </c>
      <c r="C321" s="105" t="s">
        <v>15</v>
      </c>
      <c r="D321" s="105" t="s">
        <v>19</v>
      </c>
      <c r="E321" s="106">
        <v>5000</v>
      </c>
    </row>
    <row r="322" spans="1:5" ht="20.399999999999999" x14ac:dyDescent="0.35">
      <c r="A322" s="105" t="s">
        <v>17</v>
      </c>
      <c r="B322" s="105" t="s">
        <v>448</v>
      </c>
      <c r="C322" s="105" t="s">
        <v>15</v>
      </c>
      <c r="D322" s="105" t="s">
        <v>19</v>
      </c>
      <c r="E322" s="106">
        <v>35000</v>
      </c>
    </row>
    <row r="323" spans="1:5" ht="20.399999999999999" x14ac:dyDescent="0.35">
      <c r="A323" s="105" t="s">
        <v>17</v>
      </c>
      <c r="B323" s="105" t="s">
        <v>449</v>
      </c>
      <c r="C323" s="105" t="s">
        <v>15</v>
      </c>
      <c r="D323" s="105" t="s">
        <v>19</v>
      </c>
      <c r="E323" s="106">
        <v>3000</v>
      </c>
    </row>
    <row r="324" spans="1:5" ht="20.399999999999999" x14ac:dyDescent="0.35">
      <c r="A324" s="105" t="s">
        <v>17</v>
      </c>
      <c r="B324" s="105" t="s">
        <v>450</v>
      </c>
      <c r="C324" s="105" t="s">
        <v>15</v>
      </c>
      <c r="D324" s="105" t="s">
        <v>19</v>
      </c>
      <c r="E324" s="106">
        <v>48000</v>
      </c>
    </row>
    <row r="325" spans="1:5" ht="40.799999999999997" x14ac:dyDescent="0.35">
      <c r="A325" s="105" t="s">
        <v>17</v>
      </c>
      <c r="B325" s="105" t="s">
        <v>451</v>
      </c>
      <c r="C325" s="105" t="s">
        <v>452</v>
      </c>
      <c r="D325" s="105" t="s">
        <v>19</v>
      </c>
      <c r="E325" s="106">
        <v>10000</v>
      </c>
    </row>
    <row r="326" spans="1:5" ht="40.799999999999997" x14ac:dyDescent="0.35">
      <c r="A326" s="105" t="s">
        <v>17</v>
      </c>
      <c r="B326" s="105" t="s">
        <v>453</v>
      </c>
      <c r="C326" s="105" t="s">
        <v>89</v>
      </c>
      <c r="D326" s="105" t="s">
        <v>19</v>
      </c>
      <c r="E326" s="106">
        <v>40000</v>
      </c>
    </row>
    <row r="327" spans="1:5" ht="40.799999999999997" x14ac:dyDescent="0.35">
      <c r="A327" s="105" t="s">
        <v>17</v>
      </c>
      <c r="B327" s="105" t="s">
        <v>454</v>
      </c>
      <c r="C327" s="105" t="s">
        <v>41</v>
      </c>
      <c r="D327" s="105" t="s">
        <v>19</v>
      </c>
      <c r="E327" s="106">
        <v>100000</v>
      </c>
    </row>
    <row r="328" spans="1:5" ht="20.399999999999999" x14ac:dyDescent="0.35">
      <c r="A328" s="105" t="s">
        <v>17</v>
      </c>
      <c r="B328" s="105" t="s">
        <v>455</v>
      </c>
      <c r="C328" s="105" t="s">
        <v>456</v>
      </c>
      <c r="D328" s="105" t="s">
        <v>103</v>
      </c>
      <c r="E328" s="106">
        <v>40000</v>
      </c>
    </row>
    <row r="329" spans="1:5" ht="40.799999999999997" x14ac:dyDescent="0.35">
      <c r="A329" s="105" t="s">
        <v>17</v>
      </c>
      <c r="B329" s="105" t="s">
        <v>457</v>
      </c>
      <c r="C329" s="105" t="s">
        <v>458</v>
      </c>
      <c r="D329" s="105" t="s">
        <v>19</v>
      </c>
      <c r="E329" s="106">
        <v>10000</v>
      </c>
    </row>
    <row r="330" spans="1:5" ht="20.399999999999999" x14ac:dyDescent="0.35">
      <c r="A330" s="105" t="s">
        <v>17</v>
      </c>
      <c r="B330" s="105" t="s">
        <v>459</v>
      </c>
      <c r="C330" s="105" t="s">
        <v>460</v>
      </c>
      <c r="D330" s="105" t="s">
        <v>19</v>
      </c>
      <c r="E330" s="106">
        <v>8000</v>
      </c>
    </row>
    <row r="331" spans="1:5" ht="40.799999999999997" x14ac:dyDescent="0.35">
      <c r="A331" s="105" t="s">
        <v>17</v>
      </c>
      <c r="B331" s="105" t="s">
        <v>461</v>
      </c>
      <c r="C331" s="105" t="s">
        <v>15</v>
      </c>
      <c r="D331" s="105" t="s">
        <v>19</v>
      </c>
      <c r="E331" s="106">
        <v>16000</v>
      </c>
    </row>
    <row r="332" spans="1:5" ht="81.599999999999994" x14ac:dyDescent="0.35">
      <c r="A332" s="105" t="s">
        <v>17</v>
      </c>
      <c r="B332" s="105" t="s">
        <v>462</v>
      </c>
      <c r="C332" s="105" t="s">
        <v>41</v>
      </c>
      <c r="D332" s="105" t="s">
        <v>19</v>
      </c>
      <c r="E332" s="106">
        <v>20000</v>
      </c>
    </row>
    <row r="333" spans="1:5" ht="20.399999999999999" x14ac:dyDescent="0.35">
      <c r="A333" s="108" t="s">
        <v>17</v>
      </c>
      <c r="B333" s="105" t="s">
        <v>463</v>
      </c>
      <c r="C333" s="105" t="s">
        <v>15</v>
      </c>
      <c r="D333" s="105" t="s">
        <v>19</v>
      </c>
      <c r="E333" s="106">
        <v>10588</v>
      </c>
    </row>
    <row r="334" spans="1:5" ht="40.799999999999997" x14ac:dyDescent="0.35">
      <c r="A334" s="108" t="s">
        <v>17</v>
      </c>
      <c r="B334" s="105" t="s">
        <v>464</v>
      </c>
      <c r="C334" s="105" t="s">
        <v>465</v>
      </c>
      <c r="D334" s="105" t="s">
        <v>19</v>
      </c>
      <c r="E334" s="106">
        <v>7500</v>
      </c>
    </row>
    <row r="335" spans="1:5" ht="20.399999999999999" x14ac:dyDescent="0.3">
      <c r="A335" s="297" t="s">
        <v>466</v>
      </c>
      <c r="B335" s="298"/>
      <c r="C335" s="298"/>
      <c r="D335" s="299"/>
      <c r="E335" s="109">
        <f>SUM(E319:E334)</f>
        <v>387088</v>
      </c>
    </row>
    <row r="336" spans="1:5" ht="20.399999999999999" x14ac:dyDescent="0.3">
      <c r="A336" s="295" t="s">
        <v>504</v>
      </c>
      <c r="B336" s="296"/>
      <c r="C336" s="296"/>
      <c r="D336" s="296"/>
      <c r="E336" s="296"/>
    </row>
    <row r="337" spans="1:5" ht="20.399999999999999" x14ac:dyDescent="0.3">
      <c r="A337" s="105" t="s">
        <v>467</v>
      </c>
      <c r="B337" s="110" t="s">
        <v>468</v>
      </c>
      <c r="C337" s="110" t="s">
        <v>102</v>
      </c>
      <c r="D337" s="110" t="s">
        <v>133</v>
      </c>
      <c r="E337" s="98">
        <v>3500</v>
      </c>
    </row>
    <row r="338" spans="1:5" ht="20.399999999999999" x14ac:dyDescent="0.3">
      <c r="A338" s="105" t="s">
        <v>467</v>
      </c>
      <c r="B338" s="110" t="s">
        <v>469</v>
      </c>
      <c r="C338" s="110" t="s">
        <v>94</v>
      </c>
      <c r="D338" s="110" t="s">
        <v>133</v>
      </c>
      <c r="E338" s="98">
        <v>3000</v>
      </c>
    </row>
    <row r="339" spans="1:5" ht="20.399999999999999" x14ac:dyDescent="0.3">
      <c r="A339" s="105" t="s">
        <v>467</v>
      </c>
      <c r="B339" s="110" t="s">
        <v>470</v>
      </c>
      <c r="C339" s="110" t="s">
        <v>471</v>
      </c>
      <c r="D339" s="110" t="s">
        <v>472</v>
      </c>
      <c r="E339" s="98">
        <v>15000</v>
      </c>
    </row>
    <row r="340" spans="1:5" ht="20.399999999999999" x14ac:dyDescent="0.3">
      <c r="A340" s="105" t="s">
        <v>467</v>
      </c>
      <c r="B340" s="110" t="s">
        <v>473</v>
      </c>
      <c r="C340" s="110" t="s">
        <v>474</v>
      </c>
      <c r="D340" s="110" t="s">
        <v>475</v>
      </c>
      <c r="E340" s="98">
        <v>45000</v>
      </c>
    </row>
    <row r="341" spans="1:5" ht="20.399999999999999" x14ac:dyDescent="0.3">
      <c r="A341" s="105" t="s">
        <v>467</v>
      </c>
      <c r="B341" s="110" t="s">
        <v>476</v>
      </c>
      <c r="C341" s="110" t="s">
        <v>94</v>
      </c>
      <c r="D341" s="110" t="s">
        <v>472</v>
      </c>
      <c r="E341" s="98">
        <v>50000</v>
      </c>
    </row>
    <row r="342" spans="1:5" ht="20.399999999999999" x14ac:dyDescent="0.3">
      <c r="A342" s="105" t="s">
        <v>467</v>
      </c>
      <c r="B342" s="110" t="s">
        <v>477</v>
      </c>
      <c r="C342" s="110" t="s">
        <v>80</v>
      </c>
      <c r="D342" s="110" t="s">
        <v>19</v>
      </c>
      <c r="E342" s="98">
        <v>1200</v>
      </c>
    </row>
    <row r="343" spans="1:5" ht="20.399999999999999" x14ac:dyDescent="0.3">
      <c r="A343" s="108" t="s">
        <v>467</v>
      </c>
      <c r="B343" s="111" t="s">
        <v>478</v>
      </c>
      <c r="C343" s="110" t="s">
        <v>41</v>
      </c>
      <c r="D343" s="110" t="s">
        <v>19</v>
      </c>
      <c r="E343" s="98">
        <v>30000</v>
      </c>
    </row>
    <row r="344" spans="1:5" ht="20.399999999999999" x14ac:dyDescent="0.3">
      <c r="A344" s="297" t="s">
        <v>479</v>
      </c>
      <c r="B344" s="298"/>
      <c r="C344" s="298"/>
      <c r="D344" s="299"/>
      <c r="E344" s="109">
        <f>SUM(E337:E343)</f>
        <v>147700</v>
      </c>
    </row>
    <row r="345" spans="1:5" ht="20.399999999999999" x14ac:dyDescent="0.3">
      <c r="A345" s="295" t="s">
        <v>505</v>
      </c>
      <c r="B345" s="296"/>
      <c r="C345" s="296"/>
      <c r="D345" s="296"/>
      <c r="E345" s="296"/>
    </row>
    <row r="346" spans="1:5" ht="20.399999999999999" x14ac:dyDescent="0.3">
      <c r="A346" s="105" t="s">
        <v>480</v>
      </c>
      <c r="B346" s="110" t="s">
        <v>481</v>
      </c>
      <c r="C346" s="110" t="s">
        <v>94</v>
      </c>
      <c r="D346" s="105" t="s">
        <v>29</v>
      </c>
      <c r="E346" s="98">
        <v>100000</v>
      </c>
    </row>
    <row r="347" spans="1:5" ht="20.399999999999999" x14ac:dyDescent="0.3">
      <c r="A347" s="105" t="s">
        <v>480</v>
      </c>
      <c r="B347" s="110" t="s">
        <v>482</v>
      </c>
      <c r="C347" s="110" t="s">
        <v>94</v>
      </c>
      <c r="D347" s="105" t="s">
        <v>483</v>
      </c>
      <c r="E347" s="98">
        <v>20000</v>
      </c>
    </row>
    <row r="348" spans="1:5" ht="20.399999999999999" x14ac:dyDescent="0.3">
      <c r="A348" s="105" t="s">
        <v>480</v>
      </c>
      <c r="B348" s="110" t="s">
        <v>484</v>
      </c>
      <c r="C348" s="110" t="s">
        <v>94</v>
      </c>
      <c r="D348" s="105" t="s">
        <v>483</v>
      </c>
      <c r="E348" s="98">
        <f>50*27</f>
        <v>1350</v>
      </c>
    </row>
    <row r="349" spans="1:5" ht="40.799999999999997" x14ac:dyDescent="0.3">
      <c r="A349" s="105" t="s">
        <v>480</v>
      </c>
      <c r="B349" s="110" t="s">
        <v>485</v>
      </c>
      <c r="C349" s="110" t="s">
        <v>486</v>
      </c>
      <c r="D349" s="105" t="s">
        <v>229</v>
      </c>
      <c r="E349" s="98">
        <v>15000</v>
      </c>
    </row>
    <row r="350" spans="1:5" ht="20.399999999999999" x14ac:dyDescent="0.3">
      <c r="A350" s="108" t="s">
        <v>480</v>
      </c>
      <c r="B350" s="110" t="s">
        <v>487</v>
      </c>
      <c r="C350" s="110" t="s">
        <v>488</v>
      </c>
      <c r="D350" s="112" t="s">
        <v>19</v>
      </c>
      <c r="E350" s="98">
        <v>46600</v>
      </c>
    </row>
    <row r="351" spans="1:5" ht="20.399999999999999" x14ac:dyDescent="0.3">
      <c r="A351" s="108" t="s">
        <v>480</v>
      </c>
      <c r="B351" s="110" t="s">
        <v>489</v>
      </c>
      <c r="C351" s="110" t="s">
        <v>80</v>
      </c>
      <c r="D351" s="112" t="s">
        <v>19</v>
      </c>
      <c r="E351" s="98">
        <v>450</v>
      </c>
    </row>
    <row r="352" spans="1:5" ht="20.399999999999999" x14ac:dyDescent="0.3">
      <c r="A352" s="108" t="s">
        <v>480</v>
      </c>
      <c r="B352" s="110" t="s">
        <v>490</v>
      </c>
      <c r="C352" s="113"/>
      <c r="D352" s="112" t="s">
        <v>19</v>
      </c>
      <c r="E352" s="98">
        <v>27000</v>
      </c>
    </row>
    <row r="353" spans="1:5" ht="20.399999999999999" x14ac:dyDescent="0.3">
      <c r="A353" s="108" t="s">
        <v>480</v>
      </c>
      <c r="B353" s="110" t="s">
        <v>491</v>
      </c>
      <c r="C353" s="110" t="s">
        <v>492</v>
      </c>
      <c r="D353" s="112" t="s">
        <v>19</v>
      </c>
      <c r="E353" s="98">
        <v>7100</v>
      </c>
    </row>
    <row r="354" spans="1:5" ht="20.399999999999999" x14ac:dyDescent="0.3">
      <c r="A354" s="108" t="s">
        <v>480</v>
      </c>
      <c r="B354" s="110" t="s">
        <v>493</v>
      </c>
      <c r="C354" s="112" t="s">
        <v>15</v>
      </c>
      <c r="D354" s="112" t="s">
        <v>19</v>
      </c>
      <c r="E354" s="98">
        <v>80</v>
      </c>
    </row>
    <row r="355" spans="1:5" ht="20.399999999999999" x14ac:dyDescent="0.3">
      <c r="A355" s="108" t="s">
        <v>480</v>
      </c>
      <c r="B355" s="110" t="s">
        <v>494</v>
      </c>
      <c r="C355" s="112" t="s">
        <v>15</v>
      </c>
      <c r="D355" s="112" t="s">
        <v>19</v>
      </c>
      <c r="E355" s="98">
        <v>5000</v>
      </c>
    </row>
    <row r="356" spans="1:5" ht="20.399999999999999" x14ac:dyDescent="0.3">
      <c r="A356" s="108" t="s">
        <v>480</v>
      </c>
      <c r="B356" s="110" t="s">
        <v>495</v>
      </c>
      <c r="C356" s="114" t="s">
        <v>15</v>
      </c>
      <c r="D356" s="110" t="s">
        <v>19</v>
      </c>
      <c r="E356" s="98">
        <v>7000</v>
      </c>
    </row>
    <row r="357" spans="1:5" ht="20.399999999999999" x14ac:dyDescent="0.3">
      <c r="A357" s="108" t="s">
        <v>480</v>
      </c>
      <c r="B357" s="110" t="s">
        <v>496</v>
      </c>
      <c r="C357" s="110" t="s">
        <v>497</v>
      </c>
      <c r="D357" s="110" t="s">
        <v>19</v>
      </c>
      <c r="E357" s="98">
        <v>960</v>
      </c>
    </row>
    <row r="358" spans="1:5" ht="20.399999999999999" x14ac:dyDescent="0.3">
      <c r="A358" s="108" t="s">
        <v>480</v>
      </c>
      <c r="B358" s="110" t="s">
        <v>498</v>
      </c>
      <c r="C358" s="110" t="s">
        <v>15</v>
      </c>
      <c r="D358" s="110" t="s">
        <v>19</v>
      </c>
      <c r="E358" s="98">
        <v>5000</v>
      </c>
    </row>
    <row r="359" spans="1:5" ht="20.399999999999999" x14ac:dyDescent="0.3">
      <c r="A359" s="108" t="s">
        <v>480</v>
      </c>
      <c r="B359" s="110" t="s">
        <v>499</v>
      </c>
      <c r="C359" s="110" t="s">
        <v>15</v>
      </c>
      <c r="D359" s="110" t="s">
        <v>19</v>
      </c>
      <c r="E359" s="98">
        <v>2000</v>
      </c>
    </row>
    <row r="360" spans="1:5" ht="20.399999999999999" x14ac:dyDescent="0.3">
      <c r="A360" s="108" t="s">
        <v>480</v>
      </c>
      <c r="B360" s="110" t="s">
        <v>500</v>
      </c>
      <c r="C360" s="110" t="s">
        <v>15</v>
      </c>
      <c r="D360" s="110" t="s">
        <v>19</v>
      </c>
      <c r="E360" s="98">
        <v>2000</v>
      </c>
    </row>
    <row r="361" spans="1:5" ht="20.399999999999999" x14ac:dyDescent="0.3">
      <c r="A361" s="297" t="s">
        <v>501</v>
      </c>
      <c r="B361" s="298"/>
      <c r="C361" s="298"/>
      <c r="D361" s="299"/>
      <c r="E361" s="115">
        <f>SUM(E346:E360)</f>
        <v>239540</v>
      </c>
    </row>
    <row r="362" spans="1:5" ht="20.399999999999999" x14ac:dyDescent="0.3">
      <c r="A362" s="288" t="s">
        <v>547</v>
      </c>
      <c r="B362" s="289"/>
      <c r="C362" s="289"/>
      <c r="D362" s="289"/>
      <c r="E362" s="289"/>
    </row>
    <row r="363" spans="1:5" ht="33" customHeight="1" x14ac:dyDescent="0.3">
      <c r="A363" s="22" t="s">
        <v>506</v>
      </c>
      <c r="B363" s="48" t="s">
        <v>507</v>
      </c>
      <c r="C363" s="18" t="s">
        <v>508</v>
      </c>
      <c r="D363" s="97" t="s">
        <v>229</v>
      </c>
      <c r="E363" s="100">
        <v>65000</v>
      </c>
    </row>
    <row r="364" spans="1:5" ht="33" customHeight="1" x14ac:dyDescent="0.3">
      <c r="A364" s="22" t="s">
        <v>506</v>
      </c>
      <c r="B364" s="95" t="s">
        <v>509</v>
      </c>
      <c r="C364" s="116" t="s">
        <v>510</v>
      </c>
      <c r="D364" s="97" t="s">
        <v>229</v>
      </c>
      <c r="E364" s="98">
        <f>15000+22000</f>
        <v>37000</v>
      </c>
    </row>
    <row r="365" spans="1:5" ht="33" customHeight="1" x14ac:dyDescent="0.3">
      <c r="A365" s="22" t="s">
        <v>506</v>
      </c>
      <c r="B365" s="95" t="s">
        <v>511</v>
      </c>
      <c r="C365" s="116" t="s">
        <v>512</v>
      </c>
      <c r="D365" s="97" t="s">
        <v>229</v>
      </c>
      <c r="E365" s="98">
        <v>6400</v>
      </c>
    </row>
    <row r="366" spans="1:5" ht="33" customHeight="1" x14ac:dyDescent="0.3">
      <c r="A366" s="22" t="s">
        <v>506</v>
      </c>
      <c r="B366" s="95" t="s">
        <v>513</v>
      </c>
      <c r="C366" s="116" t="s">
        <v>94</v>
      </c>
      <c r="D366" s="97" t="s">
        <v>229</v>
      </c>
      <c r="E366" s="98">
        <v>45000</v>
      </c>
    </row>
    <row r="367" spans="1:5" ht="33" customHeight="1" x14ac:dyDescent="0.3">
      <c r="A367" s="22" t="s">
        <v>506</v>
      </c>
      <c r="B367" s="95" t="s">
        <v>514</v>
      </c>
      <c r="C367" s="116" t="s">
        <v>94</v>
      </c>
      <c r="D367" s="97" t="s">
        <v>229</v>
      </c>
      <c r="E367" s="98">
        <v>14000</v>
      </c>
    </row>
    <row r="368" spans="1:5" ht="33" customHeight="1" x14ac:dyDescent="0.3">
      <c r="A368" s="22" t="s">
        <v>506</v>
      </c>
      <c r="B368" s="48" t="s">
        <v>515</v>
      </c>
      <c r="C368" s="18" t="s">
        <v>516</v>
      </c>
      <c r="D368" s="99" t="s">
        <v>19</v>
      </c>
      <c r="E368" s="100">
        <v>6950</v>
      </c>
    </row>
    <row r="369" spans="1:5" ht="33" customHeight="1" x14ac:dyDescent="0.3">
      <c r="A369" s="22" t="s">
        <v>506</v>
      </c>
      <c r="B369" s="48" t="s">
        <v>517</v>
      </c>
      <c r="C369" s="18" t="s">
        <v>94</v>
      </c>
      <c r="D369" s="99" t="s">
        <v>19</v>
      </c>
      <c r="E369" s="100">
        <v>30000</v>
      </c>
    </row>
    <row r="370" spans="1:5" ht="33" customHeight="1" x14ac:dyDescent="0.3">
      <c r="A370" s="22" t="s">
        <v>506</v>
      </c>
      <c r="B370" s="48" t="s">
        <v>518</v>
      </c>
      <c r="C370" s="18" t="s">
        <v>41</v>
      </c>
      <c r="D370" s="18" t="s">
        <v>19</v>
      </c>
      <c r="E370" s="100">
        <v>12000</v>
      </c>
    </row>
    <row r="371" spans="1:5" ht="33" customHeight="1" x14ac:dyDescent="0.3">
      <c r="A371" s="22" t="s">
        <v>506</v>
      </c>
      <c r="B371" s="48" t="s">
        <v>519</v>
      </c>
      <c r="C371" s="18" t="s">
        <v>94</v>
      </c>
      <c r="D371" s="99" t="s">
        <v>19</v>
      </c>
      <c r="E371" s="100">
        <v>2500</v>
      </c>
    </row>
    <row r="372" spans="1:5" ht="33" customHeight="1" x14ac:dyDescent="0.3">
      <c r="A372" s="22" t="s">
        <v>506</v>
      </c>
      <c r="B372" s="48" t="s">
        <v>520</v>
      </c>
      <c r="C372" s="18" t="s">
        <v>41</v>
      </c>
      <c r="D372" s="99" t="s">
        <v>19</v>
      </c>
      <c r="E372" s="100">
        <v>4500</v>
      </c>
    </row>
    <row r="373" spans="1:5" ht="33" customHeight="1" x14ac:dyDescent="0.3">
      <c r="A373" s="22" t="s">
        <v>506</v>
      </c>
      <c r="B373" s="48" t="s">
        <v>521</v>
      </c>
      <c r="C373" s="18" t="s">
        <v>41</v>
      </c>
      <c r="D373" s="99" t="s">
        <v>19</v>
      </c>
      <c r="E373" s="100">
        <v>500</v>
      </c>
    </row>
    <row r="374" spans="1:5" ht="33" customHeight="1" x14ac:dyDescent="0.3">
      <c r="A374" s="22" t="s">
        <v>506</v>
      </c>
      <c r="B374" s="48" t="s">
        <v>522</v>
      </c>
      <c r="C374" s="18" t="s">
        <v>41</v>
      </c>
      <c r="D374" s="99" t="s">
        <v>19</v>
      </c>
      <c r="E374" s="100">
        <v>1400</v>
      </c>
    </row>
    <row r="375" spans="1:5" ht="33" customHeight="1" x14ac:dyDescent="0.3">
      <c r="A375" s="22" t="s">
        <v>506</v>
      </c>
      <c r="B375" s="48" t="s">
        <v>523</v>
      </c>
      <c r="C375" s="18" t="s">
        <v>94</v>
      </c>
      <c r="D375" s="99" t="s">
        <v>19</v>
      </c>
      <c r="E375" s="100">
        <v>4800</v>
      </c>
    </row>
    <row r="376" spans="1:5" ht="33" customHeight="1" x14ac:dyDescent="0.3">
      <c r="A376" s="22" t="s">
        <v>506</v>
      </c>
      <c r="B376" s="48" t="s">
        <v>524</v>
      </c>
      <c r="C376" s="18" t="s">
        <v>41</v>
      </c>
      <c r="D376" s="99" t="s">
        <v>19</v>
      </c>
      <c r="E376" s="100">
        <v>3600</v>
      </c>
    </row>
    <row r="377" spans="1:5" ht="33" customHeight="1" x14ac:dyDescent="0.3">
      <c r="A377" s="22" t="s">
        <v>506</v>
      </c>
      <c r="B377" s="48" t="s">
        <v>525</v>
      </c>
      <c r="C377" s="18" t="s">
        <v>526</v>
      </c>
      <c r="D377" s="99" t="s">
        <v>19</v>
      </c>
      <c r="E377" s="100">
        <v>25000</v>
      </c>
    </row>
    <row r="378" spans="1:5" ht="33" customHeight="1" x14ac:dyDescent="0.3">
      <c r="A378" s="22" t="s">
        <v>506</v>
      </c>
      <c r="B378" s="48" t="s">
        <v>416</v>
      </c>
      <c r="C378" s="18" t="s">
        <v>15</v>
      </c>
      <c r="D378" s="99" t="s">
        <v>19</v>
      </c>
      <c r="E378" s="100">
        <v>2450</v>
      </c>
    </row>
    <row r="379" spans="1:5" ht="33" customHeight="1" x14ac:dyDescent="0.3">
      <c r="A379" s="22" t="s">
        <v>506</v>
      </c>
      <c r="B379" s="48" t="s">
        <v>527</v>
      </c>
      <c r="C379" s="18" t="s">
        <v>41</v>
      </c>
      <c r="D379" s="99" t="s">
        <v>19</v>
      </c>
      <c r="E379" s="100">
        <v>3000</v>
      </c>
    </row>
    <row r="380" spans="1:5" ht="33" customHeight="1" x14ac:dyDescent="0.3">
      <c r="A380" s="22" t="s">
        <v>506</v>
      </c>
      <c r="B380" s="48" t="s">
        <v>528</v>
      </c>
      <c r="C380" s="18" t="s">
        <v>94</v>
      </c>
      <c r="D380" s="99" t="s">
        <v>19</v>
      </c>
      <c r="E380" s="100">
        <v>4000</v>
      </c>
    </row>
    <row r="381" spans="1:5" ht="33" customHeight="1" x14ac:dyDescent="0.3">
      <c r="A381" s="22" t="s">
        <v>506</v>
      </c>
      <c r="B381" s="48" t="s">
        <v>529</v>
      </c>
      <c r="C381" s="18" t="s">
        <v>15</v>
      </c>
      <c r="D381" s="99" t="s">
        <v>19</v>
      </c>
      <c r="E381" s="100">
        <v>10000</v>
      </c>
    </row>
    <row r="382" spans="1:5" ht="33" customHeight="1" x14ac:dyDescent="0.3">
      <c r="A382" s="22" t="s">
        <v>506</v>
      </c>
      <c r="B382" s="48" t="s">
        <v>530</v>
      </c>
      <c r="C382" s="18" t="s">
        <v>94</v>
      </c>
      <c r="D382" s="99" t="s">
        <v>19</v>
      </c>
      <c r="E382" s="100">
        <v>16000</v>
      </c>
    </row>
    <row r="383" spans="1:5" ht="33" customHeight="1" x14ac:dyDescent="0.3">
      <c r="A383" s="22" t="s">
        <v>506</v>
      </c>
      <c r="B383" s="48" t="s">
        <v>531</v>
      </c>
      <c r="C383" s="18" t="s">
        <v>15</v>
      </c>
      <c r="D383" s="99" t="s">
        <v>19</v>
      </c>
      <c r="E383" s="100">
        <v>5910</v>
      </c>
    </row>
    <row r="384" spans="1:5" ht="33" customHeight="1" x14ac:dyDescent="0.3">
      <c r="A384" s="22" t="s">
        <v>506</v>
      </c>
      <c r="B384" s="48" t="s">
        <v>532</v>
      </c>
      <c r="C384" s="18" t="s">
        <v>15</v>
      </c>
      <c r="D384" s="99" t="s">
        <v>19</v>
      </c>
      <c r="E384" s="98">
        <v>1910</v>
      </c>
    </row>
    <row r="385" spans="1:5" ht="33" customHeight="1" x14ac:dyDescent="0.3">
      <c r="A385" s="22" t="s">
        <v>506</v>
      </c>
      <c r="B385" s="48" t="s">
        <v>533</v>
      </c>
      <c r="C385" s="18" t="s">
        <v>15</v>
      </c>
      <c r="D385" s="99" t="s">
        <v>19</v>
      </c>
      <c r="E385" s="98">
        <v>4260</v>
      </c>
    </row>
    <row r="386" spans="1:5" ht="33" customHeight="1" x14ac:dyDescent="0.3">
      <c r="A386" s="22" t="s">
        <v>506</v>
      </c>
      <c r="B386" s="48" t="s">
        <v>534</v>
      </c>
      <c r="C386" s="18" t="s">
        <v>15</v>
      </c>
      <c r="D386" s="99" t="s">
        <v>229</v>
      </c>
      <c r="E386" s="98">
        <v>1500</v>
      </c>
    </row>
    <row r="387" spans="1:5" ht="33" customHeight="1" x14ac:dyDescent="0.3">
      <c r="A387" s="22" t="s">
        <v>506</v>
      </c>
      <c r="B387" s="48" t="s">
        <v>535</v>
      </c>
      <c r="C387" s="18" t="s">
        <v>15</v>
      </c>
      <c r="D387" s="99" t="s">
        <v>229</v>
      </c>
      <c r="E387" s="98">
        <v>264000</v>
      </c>
    </row>
    <row r="388" spans="1:5" ht="33" customHeight="1" x14ac:dyDescent="0.3">
      <c r="A388" s="22" t="s">
        <v>506</v>
      </c>
      <c r="B388" s="48" t="s">
        <v>536</v>
      </c>
      <c r="C388" s="18" t="s">
        <v>94</v>
      </c>
      <c r="D388" s="99" t="s">
        <v>229</v>
      </c>
      <c r="E388" s="100">
        <v>10000</v>
      </c>
    </row>
    <row r="389" spans="1:5" ht="33" customHeight="1" x14ac:dyDescent="0.3">
      <c r="A389" s="22" t="s">
        <v>506</v>
      </c>
      <c r="B389" s="48" t="s">
        <v>537</v>
      </c>
      <c r="C389" s="18" t="s">
        <v>94</v>
      </c>
      <c r="D389" s="99" t="s">
        <v>229</v>
      </c>
      <c r="E389" s="100">
        <v>8000</v>
      </c>
    </row>
    <row r="390" spans="1:5" ht="33" customHeight="1" x14ac:dyDescent="0.3">
      <c r="A390" s="22" t="s">
        <v>506</v>
      </c>
      <c r="B390" s="48" t="s">
        <v>538</v>
      </c>
      <c r="C390" s="18" t="s">
        <v>15</v>
      </c>
      <c r="D390" s="99" t="s">
        <v>229</v>
      </c>
      <c r="E390" s="100">
        <v>11000</v>
      </c>
    </row>
    <row r="391" spans="1:5" ht="33" customHeight="1" x14ac:dyDescent="0.3">
      <c r="A391" s="22" t="s">
        <v>506</v>
      </c>
      <c r="B391" s="48" t="s">
        <v>539</v>
      </c>
      <c r="C391" s="18" t="s">
        <v>15</v>
      </c>
      <c r="D391" s="99" t="s">
        <v>229</v>
      </c>
      <c r="E391" s="100">
        <v>10000</v>
      </c>
    </row>
    <row r="392" spans="1:5" ht="33" customHeight="1" x14ac:dyDescent="0.3">
      <c r="A392" s="22" t="s">
        <v>506</v>
      </c>
      <c r="B392" s="48" t="s">
        <v>540</v>
      </c>
      <c r="C392" s="18" t="s">
        <v>94</v>
      </c>
      <c r="D392" s="99" t="s">
        <v>229</v>
      </c>
      <c r="E392" s="100">
        <v>1000</v>
      </c>
    </row>
    <row r="393" spans="1:5" ht="33" customHeight="1" x14ac:dyDescent="0.3">
      <c r="A393" s="22" t="s">
        <v>506</v>
      </c>
      <c r="B393" s="48" t="s">
        <v>541</v>
      </c>
      <c r="C393" s="18" t="s">
        <v>15</v>
      </c>
      <c r="D393" s="99" t="s">
        <v>229</v>
      </c>
      <c r="E393" s="100">
        <v>5500</v>
      </c>
    </row>
    <row r="394" spans="1:5" ht="33" customHeight="1" x14ac:dyDescent="0.3">
      <c r="A394" s="22" t="s">
        <v>506</v>
      </c>
      <c r="B394" s="48" t="s">
        <v>542</v>
      </c>
      <c r="C394" s="18" t="s">
        <v>94</v>
      </c>
      <c r="D394" s="99" t="s">
        <v>229</v>
      </c>
      <c r="E394" s="100">
        <v>8000</v>
      </c>
    </row>
    <row r="395" spans="1:5" ht="33" customHeight="1" x14ac:dyDescent="0.3">
      <c r="A395" s="22" t="s">
        <v>506</v>
      </c>
      <c r="B395" s="48" t="s">
        <v>543</v>
      </c>
      <c r="C395" s="18" t="s">
        <v>94</v>
      </c>
      <c r="D395" s="99" t="s">
        <v>229</v>
      </c>
      <c r="E395" s="100">
        <v>38000</v>
      </c>
    </row>
    <row r="396" spans="1:5" ht="33" customHeight="1" x14ac:dyDescent="0.3">
      <c r="A396" s="22" t="s">
        <v>506</v>
      </c>
      <c r="B396" s="22" t="s">
        <v>544</v>
      </c>
      <c r="C396" s="18" t="s">
        <v>41</v>
      </c>
      <c r="D396" s="99" t="s">
        <v>19</v>
      </c>
      <c r="E396" s="100">
        <v>20160</v>
      </c>
    </row>
    <row r="397" spans="1:5" ht="33" customHeight="1" x14ac:dyDescent="0.3">
      <c r="A397" s="22" t="s">
        <v>506</v>
      </c>
      <c r="B397" s="22" t="s">
        <v>545</v>
      </c>
      <c r="C397" s="18" t="s">
        <v>516</v>
      </c>
      <c r="D397" s="99" t="s">
        <v>19</v>
      </c>
      <c r="E397" s="117">
        <v>18000</v>
      </c>
    </row>
    <row r="398" spans="1:5" ht="33" customHeight="1" thickBot="1" x14ac:dyDescent="0.35">
      <c r="A398" s="22" t="s">
        <v>506</v>
      </c>
      <c r="B398" s="157" t="s">
        <v>580</v>
      </c>
      <c r="C398" s="18" t="s">
        <v>516</v>
      </c>
      <c r="D398" s="99" t="s">
        <v>19</v>
      </c>
      <c r="E398" s="117">
        <v>100000</v>
      </c>
    </row>
    <row r="399" spans="1:5" ht="33" customHeight="1" x14ac:dyDescent="0.3">
      <c r="A399" s="290" t="s">
        <v>546</v>
      </c>
      <c r="B399" s="291"/>
      <c r="C399" s="291"/>
      <c r="D399" s="291"/>
      <c r="E399" s="211">
        <f>SUM(E363:E398)</f>
        <v>801340</v>
      </c>
    </row>
    <row r="400" spans="1:5" ht="20.399999999999999" x14ac:dyDescent="0.35">
      <c r="A400" s="290" t="s">
        <v>549</v>
      </c>
      <c r="B400" s="291"/>
      <c r="C400" s="291"/>
      <c r="D400" s="291"/>
      <c r="E400" s="212">
        <f>E399+E361+E344+E335</f>
        <v>1575668</v>
      </c>
    </row>
    <row r="401" spans="1:5" ht="20.399999999999999" x14ac:dyDescent="0.35">
      <c r="A401" s="209" t="s">
        <v>598</v>
      </c>
      <c r="B401" s="210"/>
      <c r="C401" s="210"/>
      <c r="D401" s="210"/>
      <c r="E401" s="212">
        <v>192000</v>
      </c>
    </row>
    <row r="402" spans="1:5" ht="20.399999999999999" x14ac:dyDescent="0.35">
      <c r="A402" s="209"/>
      <c r="B402" s="210"/>
      <c r="C402" s="210"/>
      <c r="D402" s="210"/>
      <c r="E402" s="126"/>
    </row>
    <row r="403" spans="1:5" ht="24" thickBot="1" x14ac:dyDescent="0.35">
      <c r="A403" s="292" t="s">
        <v>548</v>
      </c>
      <c r="B403" s="293"/>
      <c r="C403" s="293"/>
      <c r="D403" s="294"/>
      <c r="E403" s="118">
        <f>E13+E29+E37+E78+E136+E141+E161+E185+E244+E303+E315+E400+E401</f>
        <v>9896914.9900000002</v>
      </c>
    </row>
  </sheetData>
  <mergeCells count="61">
    <mergeCell ref="B1:D1"/>
    <mergeCell ref="A4:E4"/>
    <mergeCell ref="A38:E38"/>
    <mergeCell ref="A40:E40"/>
    <mergeCell ref="A41:E41"/>
    <mergeCell ref="A37:D37"/>
    <mergeCell ref="A78:D78"/>
    <mergeCell ref="A48:D48"/>
    <mergeCell ref="A29:D29"/>
    <mergeCell ref="A30:E30"/>
    <mergeCell ref="A31:E31"/>
    <mergeCell ref="A15:E15"/>
    <mergeCell ref="A49:E49"/>
    <mergeCell ref="A52:D52"/>
    <mergeCell ref="A53:E53"/>
    <mergeCell ref="A77:D77"/>
    <mergeCell ref="A5:E5"/>
    <mergeCell ref="A6:B6"/>
    <mergeCell ref="A7:E7"/>
    <mergeCell ref="A13:D13"/>
    <mergeCell ref="A14:E14"/>
    <mergeCell ref="A79:E79"/>
    <mergeCell ref="A162:E162"/>
    <mergeCell ref="A81:E81"/>
    <mergeCell ref="A82:D82"/>
    <mergeCell ref="A89:D89"/>
    <mergeCell ref="A90:E90"/>
    <mergeCell ref="A125:E125"/>
    <mergeCell ref="A138:E138"/>
    <mergeCell ref="A142:E142"/>
    <mergeCell ref="A144:E144"/>
    <mergeCell ref="A145:E145"/>
    <mergeCell ref="A146:E146"/>
    <mergeCell ref="A161:D161"/>
    <mergeCell ref="A80:E80"/>
    <mergeCell ref="A317:E317"/>
    <mergeCell ref="A163:E163"/>
    <mergeCell ref="A176:D176"/>
    <mergeCell ref="A177:E177"/>
    <mergeCell ref="A184:D184"/>
    <mergeCell ref="A185:D185"/>
    <mergeCell ref="A245:E245"/>
    <mergeCell ref="A186:E186"/>
    <mergeCell ref="A187:E187"/>
    <mergeCell ref="A188:E188"/>
    <mergeCell ref="A244:D244"/>
    <mergeCell ref="A303:D303"/>
    <mergeCell ref="A304:E304"/>
    <mergeCell ref="A305:E305"/>
    <mergeCell ref="A315:D315"/>
    <mergeCell ref="A316:E316"/>
    <mergeCell ref="A362:E362"/>
    <mergeCell ref="A399:D399"/>
    <mergeCell ref="A403:D403"/>
    <mergeCell ref="A400:D400"/>
    <mergeCell ref="A318:E318"/>
    <mergeCell ref="A335:D335"/>
    <mergeCell ref="A336:E336"/>
    <mergeCell ref="A344:D344"/>
    <mergeCell ref="A345:E345"/>
    <mergeCell ref="A361:D361"/>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5DA74-C680-4BB5-BB48-90F501094C10}">
  <dimension ref="A1:D72"/>
  <sheetViews>
    <sheetView tabSelected="1" workbookViewId="0">
      <selection activeCell="B4" sqref="B4"/>
    </sheetView>
  </sheetViews>
  <sheetFormatPr baseColWidth="10" defaultRowHeight="14.4" x14ac:dyDescent="0.3"/>
  <cols>
    <col min="1" max="1" width="17.33203125" customWidth="1"/>
    <col min="2" max="2" width="73.77734375" customWidth="1"/>
    <col min="3" max="3" width="23" customWidth="1"/>
    <col min="4" max="4" width="23.6640625" customWidth="1"/>
  </cols>
  <sheetData>
    <row r="1" spans="1:4" ht="46.8" thickBot="1" x14ac:dyDescent="0.35">
      <c r="A1" s="399" t="s">
        <v>610</v>
      </c>
      <c r="B1" s="400"/>
      <c r="C1" s="401"/>
      <c r="D1" s="240"/>
    </row>
    <row r="2" spans="1:4" ht="49.2" x14ac:dyDescent="0.4">
      <c r="A2" s="429" t="s">
        <v>690</v>
      </c>
      <c r="B2" s="241" t="s">
        <v>611</v>
      </c>
      <c r="C2" s="242" t="s">
        <v>552</v>
      </c>
      <c r="D2" s="243" t="s">
        <v>612</v>
      </c>
    </row>
    <row r="3" spans="1:4" ht="24.6" x14ac:dyDescent="0.4">
      <c r="A3" s="244">
        <v>1</v>
      </c>
      <c r="B3" s="245" t="s">
        <v>613</v>
      </c>
      <c r="C3" s="246"/>
      <c r="D3" s="247"/>
    </row>
    <row r="4" spans="1:4" ht="28.05" customHeight="1" x14ac:dyDescent="0.4">
      <c r="A4" s="244" t="s">
        <v>614</v>
      </c>
      <c r="B4" s="248" t="s">
        <v>615</v>
      </c>
      <c r="C4" s="246"/>
      <c r="D4" s="247"/>
    </row>
    <row r="5" spans="1:4" ht="28.05" customHeight="1" x14ac:dyDescent="0.4">
      <c r="A5" s="249">
        <v>718310</v>
      </c>
      <c r="B5" s="250" t="s">
        <v>616</v>
      </c>
      <c r="C5" s="251">
        <f>1500000+169837</f>
        <v>1669837</v>
      </c>
      <c r="D5" s="252">
        <f t="shared" ref="D5:D11" si="0">+C5/$C$66%</f>
        <v>16.873832530696617</v>
      </c>
    </row>
    <row r="6" spans="1:4" ht="28.05" customHeight="1" x14ac:dyDescent="0.4">
      <c r="A6" s="249">
        <v>718330</v>
      </c>
      <c r="B6" s="253" t="s">
        <v>617</v>
      </c>
      <c r="C6" s="254">
        <v>224444</v>
      </c>
      <c r="D6" s="252">
        <f t="shared" si="0"/>
        <v>2.2680240457719356</v>
      </c>
    </row>
    <row r="7" spans="1:4" ht="28.05" customHeight="1" x14ac:dyDescent="0.4">
      <c r="A7" s="249">
        <v>718360</v>
      </c>
      <c r="B7" s="255" t="s">
        <v>618</v>
      </c>
      <c r="C7" s="251">
        <v>600000</v>
      </c>
      <c r="D7" s="252">
        <f t="shared" si="0"/>
        <v>6.0630465838390037</v>
      </c>
    </row>
    <row r="8" spans="1:4" ht="28.05" customHeight="1" x14ac:dyDescent="0.4">
      <c r="A8" s="249">
        <v>718350</v>
      </c>
      <c r="B8" s="253" t="s">
        <v>619</v>
      </c>
      <c r="C8" s="251">
        <v>300000</v>
      </c>
      <c r="D8" s="252">
        <f t="shared" si="0"/>
        <v>3.0315232919195019</v>
      </c>
    </row>
    <row r="9" spans="1:4" ht="28.05" customHeight="1" x14ac:dyDescent="0.4">
      <c r="A9" s="249">
        <v>718320</v>
      </c>
      <c r="B9" s="253" t="s">
        <v>620</v>
      </c>
      <c r="C9" s="251">
        <v>2000000</v>
      </c>
      <c r="D9" s="252">
        <f t="shared" si="0"/>
        <v>20.210155279463343</v>
      </c>
    </row>
    <row r="10" spans="1:4" ht="28.05" customHeight="1" x14ac:dyDescent="0.4">
      <c r="A10" s="249">
        <v>718321</v>
      </c>
      <c r="B10" s="253" t="s">
        <v>621</v>
      </c>
      <c r="C10" s="251">
        <v>500000</v>
      </c>
      <c r="D10" s="252">
        <f t="shared" si="0"/>
        <v>5.0525388198658359</v>
      </c>
    </row>
    <row r="11" spans="1:4" ht="28.05" customHeight="1" x14ac:dyDescent="0.4">
      <c r="A11" s="249">
        <v>718340</v>
      </c>
      <c r="B11" s="253" t="s">
        <v>622</v>
      </c>
      <c r="C11" s="251">
        <v>300000</v>
      </c>
      <c r="D11" s="252">
        <f t="shared" si="0"/>
        <v>3.0315232919195019</v>
      </c>
    </row>
    <row r="12" spans="1:4" ht="28.05" customHeight="1" x14ac:dyDescent="0.4">
      <c r="A12" s="249"/>
      <c r="B12" s="253"/>
      <c r="C12" s="251"/>
      <c r="D12" s="252"/>
    </row>
    <row r="13" spans="1:4" ht="28.05" customHeight="1" x14ac:dyDescent="0.4">
      <c r="A13" s="249"/>
      <c r="B13" s="256" t="s">
        <v>623</v>
      </c>
      <c r="C13" s="257">
        <f>SUM(C5:C11)</f>
        <v>5594281</v>
      </c>
      <c r="D13" s="258">
        <f>+C13/$C$66%</f>
        <v>56.530643843475737</v>
      </c>
    </row>
    <row r="14" spans="1:4" ht="28.05" customHeight="1" x14ac:dyDescent="0.4">
      <c r="A14" s="249" t="s">
        <v>624</v>
      </c>
      <c r="B14" s="259" t="s">
        <v>625</v>
      </c>
      <c r="C14" s="257"/>
      <c r="D14" s="258"/>
    </row>
    <row r="15" spans="1:4" ht="28.05" customHeight="1" x14ac:dyDescent="0.4">
      <c r="A15" s="249">
        <v>718210</v>
      </c>
      <c r="B15" s="255" t="s">
        <v>626</v>
      </c>
      <c r="C15" s="251">
        <v>1096125.17</v>
      </c>
      <c r="D15" s="252">
        <f>+C15/$C$66%</f>
        <v>11.076429945714077</v>
      </c>
    </row>
    <row r="16" spans="1:4" ht="28.05" customHeight="1" x14ac:dyDescent="0.4">
      <c r="A16" s="249">
        <v>718322</v>
      </c>
      <c r="B16" s="253" t="s">
        <v>670</v>
      </c>
      <c r="C16" s="251">
        <v>225000</v>
      </c>
      <c r="D16" s="252">
        <f t="shared" ref="D16:D20" si="1">+C16/$C$66%</f>
        <v>2.2736424689396264</v>
      </c>
    </row>
    <row r="17" spans="1:4" ht="28.05" customHeight="1" x14ac:dyDescent="0.4">
      <c r="A17" s="249">
        <v>718393</v>
      </c>
      <c r="B17" s="253" t="s">
        <v>668</v>
      </c>
      <c r="C17" s="251">
        <v>599000</v>
      </c>
      <c r="D17" s="252">
        <f t="shared" si="1"/>
        <v>6.0529415061992715</v>
      </c>
    </row>
    <row r="18" spans="1:4" ht="28.05" customHeight="1" x14ac:dyDescent="0.4">
      <c r="A18" s="249">
        <v>718391</v>
      </c>
      <c r="B18" s="253" t="s">
        <v>209</v>
      </c>
      <c r="C18" s="251">
        <v>340000</v>
      </c>
      <c r="D18" s="252">
        <f t="shared" si="1"/>
        <v>3.4357263975087684</v>
      </c>
    </row>
    <row r="19" spans="1:4" ht="28.05" customHeight="1" x14ac:dyDescent="0.4">
      <c r="A19" s="249">
        <v>718392</v>
      </c>
      <c r="B19" s="253" t="s">
        <v>671</v>
      </c>
      <c r="C19" s="251">
        <v>649130.82999999996</v>
      </c>
      <c r="D19" s="252">
        <f t="shared" si="1"/>
        <v>6.5595174354934613</v>
      </c>
    </row>
    <row r="20" spans="1:4" ht="28.05" customHeight="1" x14ac:dyDescent="0.4">
      <c r="A20" s="249"/>
      <c r="B20" s="253"/>
      <c r="C20" s="251"/>
      <c r="D20" s="252">
        <f t="shared" si="1"/>
        <v>0</v>
      </c>
    </row>
    <row r="21" spans="1:4" ht="28.05" customHeight="1" x14ac:dyDescent="0.4">
      <c r="A21" s="249"/>
      <c r="B21" s="287" t="s">
        <v>669</v>
      </c>
      <c r="C21" s="257">
        <f>SUM(C15:C20)</f>
        <v>2909256</v>
      </c>
      <c r="D21" s="260">
        <f>SUM(D15:D20)</f>
        <v>29.398257753855205</v>
      </c>
    </row>
    <row r="22" spans="1:4" ht="28.05" customHeight="1" x14ac:dyDescent="0.4">
      <c r="A22" s="249"/>
      <c r="B22" s="256" t="s">
        <v>627</v>
      </c>
      <c r="C22" s="256">
        <f>+C21+C13</f>
        <v>8503537</v>
      </c>
      <c r="D22" s="261">
        <f>+D21+D13</f>
        <v>85.928901597330935</v>
      </c>
    </row>
    <row r="23" spans="1:4" ht="28.05" customHeight="1" x14ac:dyDescent="0.4">
      <c r="A23" s="249">
        <v>2</v>
      </c>
      <c r="B23" s="262" t="s">
        <v>628</v>
      </c>
      <c r="C23" s="251"/>
      <c r="D23" s="263"/>
    </row>
    <row r="24" spans="1:4" ht="28.05" customHeight="1" x14ac:dyDescent="0.4">
      <c r="A24" s="249">
        <v>701500</v>
      </c>
      <c r="B24" s="264" t="s">
        <v>629</v>
      </c>
      <c r="C24" s="251">
        <v>300000</v>
      </c>
      <c r="D24" s="265">
        <f>+C24/$C$66%</f>
        <v>3.0315232919195019</v>
      </c>
    </row>
    <row r="25" spans="1:4" ht="28.05" customHeight="1" x14ac:dyDescent="0.4">
      <c r="A25" s="249"/>
      <c r="B25" s="267" t="s">
        <v>630</v>
      </c>
      <c r="C25" s="266">
        <f>SUM(C24)</f>
        <v>300000</v>
      </c>
      <c r="D25" s="261">
        <f>SUM(D24)</f>
        <v>3.0315232919195019</v>
      </c>
    </row>
    <row r="26" spans="1:4" ht="28.05" customHeight="1" x14ac:dyDescent="0.4">
      <c r="A26" s="249">
        <v>3</v>
      </c>
      <c r="B26" s="262" t="s">
        <v>631</v>
      </c>
      <c r="C26" s="251"/>
      <c r="D26" s="263"/>
    </row>
    <row r="27" spans="1:4" ht="28.05" customHeight="1" x14ac:dyDescent="0.4">
      <c r="A27" s="249">
        <v>706200</v>
      </c>
      <c r="B27" s="268" t="s">
        <v>632</v>
      </c>
      <c r="C27" s="251">
        <v>50000</v>
      </c>
      <c r="D27" s="252"/>
    </row>
    <row r="28" spans="1:4" ht="28.05" customHeight="1" x14ac:dyDescent="0.4">
      <c r="A28" s="249">
        <v>706100</v>
      </c>
      <c r="B28" s="268" t="s">
        <v>633</v>
      </c>
      <c r="C28" s="251">
        <v>264000</v>
      </c>
      <c r="D28" s="252">
        <f>+C28/$C$66%</f>
        <v>2.6677404968891616</v>
      </c>
    </row>
    <row r="29" spans="1:4" ht="28.05" customHeight="1" x14ac:dyDescent="0.4">
      <c r="A29" s="249">
        <v>706400</v>
      </c>
      <c r="B29" s="264" t="s">
        <v>634</v>
      </c>
      <c r="C29" s="251">
        <v>50000</v>
      </c>
      <c r="D29" s="252">
        <f>+C29/$C$66%</f>
        <v>0.50525388198658361</v>
      </c>
    </row>
    <row r="30" spans="1:4" ht="28.05" customHeight="1" x14ac:dyDescent="0.4">
      <c r="A30" s="249">
        <v>748300</v>
      </c>
      <c r="B30" s="269" t="s">
        <v>635</v>
      </c>
      <c r="C30" s="251">
        <v>90000</v>
      </c>
      <c r="D30" s="252">
        <f>+C30/$C$66%</f>
        <v>0.90945698757585047</v>
      </c>
    </row>
    <row r="31" spans="1:4" ht="24.6" x14ac:dyDescent="0.4">
      <c r="A31" s="249">
        <v>706900</v>
      </c>
      <c r="B31" s="264" t="s">
        <v>636</v>
      </c>
      <c r="C31" s="251">
        <v>300000</v>
      </c>
      <c r="D31" s="252">
        <f>+C31/$C$66%</f>
        <v>3.0315232919195019</v>
      </c>
    </row>
    <row r="32" spans="1:4" ht="24.6" x14ac:dyDescent="0.4">
      <c r="A32" s="249"/>
      <c r="B32" s="256" t="s">
        <v>637</v>
      </c>
      <c r="C32" s="256">
        <f>SUM(C28:C31)</f>
        <v>704000</v>
      </c>
      <c r="D32" s="261">
        <f>SUM(D28:D31)</f>
        <v>7.113974658371097</v>
      </c>
    </row>
    <row r="33" spans="1:4" ht="24.6" x14ac:dyDescent="0.4">
      <c r="A33" s="249">
        <v>4</v>
      </c>
      <c r="B33" s="262" t="s">
        <v>638</v>
      </c>
      <c r="C33" s="251"/>
      <c r="D33" s="263"/>
    </row>
    <row r="34" spans="1:4" ht="24.6" x14ac:dyDescent="0.4">
      <c r="A34" s="249"/>
      <c r="B34" s="268"/>
      <c r="C34" s="251"/>
      <c r="D34" s="252"/>
    </row>
    <row r="35" spans="1:4" ht="24.6" x14ac:dyDescent="0.4">
      <c r="A35" s="249">
        <v>707000</v>
      </c>
      <c r="B35" s="268" t="s">
        <v>639</v>
      </c>
      <c r="C35" s="251">
        <v>9000</v>
      </c>
      <c r="D35" s="252">
        <f t="shared" ref="D35:D40" si="2">+C35/$C$66%</f>
        <v>9.0945698757585056E-2</v>
      </c>
    </row>
    <row r="36" spans="1:4" ht="24.6" x14ac:dyDescent="0.4">
      <c r="A36" s="249">
        <v>707100</v>
      </c>
      <c r="B36" s="268" t="s">
        <v>640</v>
      </c>
      <c r="C36" s="251">
        <f>1070*12</f>
        <v>12840</v>
      </c>
      <c r="D36" s="252">
        <f t="shared" si="2"/>
        <v>0.12974919689415468</v>
      </c>
    </row>
    <row r="37" spans="1:4" ht="24.6" x14ac:dyDescent="0.4">
      <c r="A37" s="249">
        <v>707101</v>
      </c>
      <c r="B37" s="268" t="s">
        <v>641</v>
      </c>
      <c r="C37" s="251">
        <f>9000*12</f>
        <v>108000</v>
      </c>
      <c r="D37" s="252">
        <f t="shared" si="2"/>
        <v>1.0913483850910206</v>
      </c>
    </row>
    <row r="38" spans="1:4" ht="24.6" x14ac:dyDescent="0.4">
      <c r="A38" s="249">
        <v>707102</v>
      </c>
      <c r="B38" s="264" t="s">
        <v>642</v>
      </c>
      <c r="C38" s="251">
        <f>1050*12</f>
        <v>12600</v>
      </c>
      <c r="D38" s="252">
        <f t="shared" si="2"/>
        <v>0.12732397826061906</v>
      </c>
    </row>
    <row r="39" spans="1:4" ht="24.6" x14ac:dyDescent="0.4">
      <c r="A39" s="249">
        <v>707203</v>
      </c>
      <c r="B39" s="264" t="s">
        <v>643</v>
      </c>
      <c r="C39" s="251">
        <f>2800*12</f>
        <v>33600</v>
      </c>
      <c r="D39" s="265">
        <f t="shared" si="2"/>
        <v>0.33953060869498419</v>
      </c>
    </row>
    <row r="40" spans="1:4" ht="24.6" x14ac:dyDescent="0.4">
      <c r="A40" s="249">
        <v>707204</v>
      </c>
      <c r="B40" s="264" t="s">
        <v>644</v>
      </c>
      <c r="C40" s="251">
        <f>1000*12</f>
        <v>12000</v>
      </c>
      <c r="D40" s="265">
        <f t="shared" si="2"/>
        <v>0.12126093167678006</v>
      </c>
    </row>
    <row r="41" spans="1:4" ht="24.6" x14ac:dyDescent="0.4">
      <c r="A41" s="249"/>
      <c r="B41" s="256" t="s">
        <v>645</v>
      </c>
      <c r="C41" s="256">
        <f>SUM(C35:C40)</f>
        <v>188040</v>
      </c>
      <c r="D41" s="261">
        <f>SUM(D35:D40)</f>
        <v>1.9001587993751436</v>
      </c>
    </row>
    <row r="42" spans="1:4" ht="24.6" x14ac:dyDescent="0.4">
      <c r="A42" s="249">
        <v>5</v>
      </c>
      <c r="B42" s="262" t="s">
        <v>646</v>
      </c>
      <c r="C42" s="251"/>
      <c r="D42" s="263"/>
    </row>
    <row r="43" spans="1:4" ht="24.6" x14ac:dyDescent="0.4">
      <c r="A43" s="249">
        <v>706300</v>
      </c>
      <c r="B43" s="268" t="s">
        <v>647</v>
      </c>
      <c r="C43" s="251">
        <v>60000</v>
      </c>
      <c r="D43" s="252">
        <f>+C43/$C$66%</f>
        <v>0.60630465838390035</v>
      </c>
    </row>
    <row r="44" spans="1:4" ht="24.6" x14ac:dyDescent="0.4">
      <c r="A44" s="249">
        <v>718301</v>
      </c>
      <c r="B44" s="270" t="s">
        <v>648</v>
      </c>
      <c r="C44" s="251">
        <v>5000</v>
      </c>
      <c r="D44" s="252">
        <f>+C44/$C$66%</f>
        <v>5.0525388198658358E-2</v>
      </c>
    </row>
    <row r="45" spans="1:4" ht="24.6" x14ac:dyDescent="0.4">
      <c r="A45" s="249"/>
      <c r="B45" s="256" t="s">
        <v>649</v>
      </c>
      <c r="C45" s="256">
        <f>SUM(C43:C44)</f>
        <v>65000</v>
      </c>
      <c r="D45" s="271">
        <f>SUM(D43:D44)</f>
        <v>0.65683004658255872</v>
      </c>
    </row>
    <row r="46" spans="1:4" ht="24.6" x14ac:dyDescent="0.4">
      <c r="A46" s="249">
        <v>6</v>
      </c>
      <c r="B46" s="262" t="s">
        <v>650</v>
      </c>
      <c r="C46" s="251"/>
      <c r="D46" s="263"/>
    </row>
    <row r="47" spans="1:4" ht="24.6" x14ac:dyDescent="0.4">
      <c r="A47" s="249">
        <v>701700</v>
      </c>
      <c r="B47" s="268" t="s">
        <v>651</v>
      </c>
      <c r="C47" s="251">
        <v>60000</v>
      </c>
      <c r="D47" s="252">
        <f>+C47/$C$66%</f>
        <v>0.60630465838390035</v>
      </c>
    </row>
    <row r="48" spans="1:4" ht="24.6" x14ac:dyDescent="0.4">
      <c r="A48" s="249"/>
      <c r="B48" s="268"/>
      <c r="C48" s="251"/>
      <c r="D48" s="252"/>
    </row>
    <row r="49" spans="1:4" ht="24.6" x14ac:dyDescent="0.4">
      <c r="A49" s="249"/>
      <c r="B49" s="256" t="s">
        <v>652</v>
      </c>
      <c r="C49" s="256">
        <f>SUM(C47:C48)</f>
        <v>60000</v>
      </c>
      <c r="D49" s="272">
        <f>SUM(D47:D48)</f>
        <v>0.60630465838390035</v>
      </c>
    </row>
    <row r="50" spans="1:4" ht="24.6" x14ac:dyDescent="0.4">
      <c r="A50" s="249">
        <v>7</v>
      </c>
      <c r="B50" s="262" t="s">
        <v>653</v>
      </c>
      <c r="C50" s="266"/>
      <c r="D50" s="272"/>
    </row>
    <row r="51" spans="1:4" ht="24.6" x14ac:dyDescent="0.4">
      <c r="A51" s="249">
        <v>701501</v>
      </c>
      <c r="B51" s="273" t="s">
        <v>654</v>
      </c>
      <c r="C51" s="251">
        <v>163</v>
      </c>
      <c r="D51" s="252">
        <f>+C51/$C$66%</f>
        <v>1.6471276552762625E-3</v>
      </c>
    </row>
    <row r="52" spans="1:4" ht="24.6" x14ac:dyDescent="0.4">
      <c r="A52" s="249"/>
      <c r="B52" s="256" t="s">
        <v>655</v>
      </c>
      <c r="C52" s="256">
        <f>SUM(C51)</f>
        <v>163</v>
      </c>
      <c r="D52" s="272">
        <f>SUM(D51:D51)</f>
        <v>1.6471276552762625E-3</v>
      </c>
    </row>
    <row r="53" spans="1:4" ht="24.6" x14ac:dyDescent="0.4">
      <c r="A53" s="249">
        <v>8</v>
      </c>
      <c r="B53" s="282" t="s">
        <v>663</v>
      </c>
      <c r="C53" s="256"/>
      <c r="D53" s="272"/>
    </row>
    <row r="54" spans="1:4" ht="40.799999999999997" x14ac:dyDescent="0.4">
      <c r="A54" s="249">
        <v>722000</v>
      </c>
      <c r="B54" s="283" t="s">
        <v>664</v>
      </c>
      <c r="C54" s="285">
        <v>100000</v>
      </c>
      <c r="D54" s="252">
        <f>+C54/$C$66%</f>
        <v>1.0105077639731672</v>
      </c>
    </row>
    <row r="55" spans="1:4" ht="24.6" x14ac:dyDescent="0.4">
      <c r="A55" s="249">
        <v>722001</v>
      </c>
      <c r="B55" s="286" t="s">
        <v>665</v>
      </c>
      <c r="C55" s="285">
        <v>20000</v>
      </c>
      <c r="D55" s="252">
        <f>+C55/$C$66%</f>
        <v>0.20210155279463343</v>
      </c>
    </row>
    <row r="56" spans="1:4" ht="24.6" x14ac:dyDescent="0.4">
      <c r="A56" s="249">
        <v>722002</v>
      </c>
      <c r="B56" s="286" t="s">
        <v>666</v>
      </c>
      <c r="C56" s="285">
        <v>22000</v>
      </c>
      <c r="D56" s="252">
        <f>+C56/$C$66%</f>
        <v>0.22231170807409678</v>
      </c>
    </row>
    <row r="57" spans="1:4" ht="24.6" x14ac:dyDescent="0.4">
      <c r="A57" s="249">
        <v>722003</v>
      </c>
      <c r="B57" s="286" t="s">
        <v>667</v>
      </c>
      <c r="C57" s="285">
        <v>50000</v>
      </c>
      <c r="D57" s="252">
        <f>+C57/$C$66%</f>
        <v>0.50525388198658361</v>
      </c>
    </row>
    <row r="58" spans="1:4" ht="24.6" x14ac:dyDescent="0.4">
      <c r="A58" s="249"/>
      <c r="B58" s="256" t="s">
        <v>661</v>
      </c>
      <c r="C58" s="285">
        <f>SUM(C54:C57)</f>
        <v>192000</v>
      </c>
      <c r="D58" s="272">
        <f>SUM(D54:D57)</f>
        <v>1.940174906828481</v>
      </c>
    </row>
    <row r="59" spans="1:4" ht="24.6" x14ac:dyDescent="0.4">
      <c r="A59" s="249"/>
      <c r="B59" s="274" t="s">
        <v>656</v>
      </c>
      <c r="C59" s="257">
        <f>C52+C49+C45+C41+C32+C25+C58</f>
        <v>1509203</v>
      </c>
      <c r="D59" s="258">
        <f>+D25+D32+D41+D45+D49+D51</f>
        <v>13.310438582287478</v>
      </c>
    </row>
    <row r="60" spans="1:4" ht="24.6" x14ac:dyDescent="0.4">
      <c r="A60" s="249">
        <v>9</v>
      </c>
      <c r="B60" s="262" t="s">
        <v>657</v>
      </c>
      <c r="C60" s="251"/>
      <c r="D60" s="263"/>
    </row>
    <row r="61" spans="1:4" ht="24.6" x14ac:dyDescent="0.4">
      <c r="A61" s="249">
        <v>741901</v>
      </c>
      <c r="B61" s="273" t="s">
        <v>658</v>
      </c>
      <c r="C61" s="251">
        <v>41629</v>
      </c>
      <c r="D61" s="252">
        <f>+C61/$C$66%</f>
        <v>0.4206642770643898</v>
      </c>
    </row>
    <row r="62" spans="1:4" ht="24.6" x14ac:dyDescent="0.4">
      <c r="A62" s="249">
        <v>741902</v>
      </c>
      <c r="B62" s="273" t="s">
        <v>659</v>
      </c>
      <c r="C62" s="251">
        <v>30166.45</v>
      </c>
      <c r="D62" s="252">
        <f>+C62/$C$66%</f>
        <v>0.30483431936508354</v>
      </c>
    </row>
    <row r="63" spans="1:4" ht="24.6" x14ac:dyDescent="0.4">
      <c r="A63" s="249">
        <v>741903</v>
      </c>
      <c r="B63" s="273" t="s">
        <v>660</v>
      </c>
      <c r="C63" s="251">
        <v>3479.56</v>
      </c>
      <c r="D63" s="252">
        <f>+C63/$C$66%</f>
        <v>3.5161223952104734E-2</v>
      </c>
    </row>
    <row r="64" spans="1:4" ht="24.6" x14ac:dyDescent="0.4">
      <c r="A64" s="249"/>
      <c r="B64" s="256" t="s">
        <v>661</v>
      </c>
      <c r="C64" s="256">
        <f>SUM(C61:C63)</f>
        <v>75275.009999999995</v>
      </c>
      <c r="D64" s="258">
        <f>SUM(D61:D63)</f>
        <v>0.76065982038157809</v>
      </c>
    </row>
    <row r="65" spans="1:4" ht="24.6" x14ac:dyDescent="0.4">
      <c r="A65" s="249"/>
      <c r="B65" s="256"/>
      <c r="C65" s="256"/>
      <c r="D65" s="258"/>
    </row>
    <row r="66" spans="1:4" ht="25.2" thickBot="1" x14ac:dyDescent="0.45">
      <c r="A66" s="275"/>
      <c r="B66" s="276" t="s">
        <v>662</v>
      </c>
      <c r="C66" s="277">
        <f>+C64+C52+C49+C45+C41+C32+C25+C22</f>
        <v>9896015.0099999998</v>
      </c>
      <c r="D66" s="278">
        <f>+D64+D59+D22</f>
        <v>99.999999999999986</v>
      </c>
    </row>
    <row r="67" spans="1:4" ht="17.399999999999999" x14ac:dyDescent="0.3">
      <c r="A67" s="279"/>
      <c r="B67" s="279"/>
      <c r="C67" s="280"/>
      <c r="D67" s="281"/>
    </row>
    <row r="70" spans="1:4" x14ac:dyDescent="0.3">
      <c r="D70" s="284">
        <f>9896015-C66</f>
        <v>-9.9999997764825821E-3</v>
      </c>
    </row>
    <row r="72" spans="1:4" x14ac:dyDescent="0.3">
      <c r="D72" s="284"/>
    </row>
  </sheetData>
  <mergeCells count="1">
    <mergeCell ref="A1:C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7F23C-54BA-4CE6-9D72-C95BCF219A38}">
  <dimension ref="A1:F370"/>
  <sheetViews>
    <sheetView workbookViewId="0">
      <selection activeCell="A2" sqref="A2"/>
    </sheetView>
  </sheetViews>
  <sheetFormatPr baseColWidth="10" defaultRowHeight="14.4" x14ac:dyDescent="0.3"/>
  <cols>
    <col min="1" max="1" width="15" customWidth="1"/>
    <col min="2" max="2" width="85.88671875" customWidth="1"/>
    <col min="3" max="3" width="20.77734375" customWidth="1"/>
    <col min="4" max="4" width="20.5546875" customWidth="1"/>
  </cols>
  <sheetData>
    <row r="1" spans="1:4" ht="30.6" thickBot="1" x14ac:dyDescent="0.35">
      <c r="A1" s="402" t="s">
        <v>550</v>
      </c>
      <c r="B1" s="403"/>
      <c r="C1" s="403"/>
      <c r="D1" s="404"/>
    </row>
    <row r="2" spans="1:4" ht="44.4" customHeight="1" x14ac:dyDescent="0.3">
      <c r="A2" s="429" t="s">
        <v>690</v>
      </c>
      <c r="B2" s="127" t="s">
        <v>551</v>
      </c>
      <c r="C2" s="213" t="s">
        <v>552</v>
      </c>
      <c r="D2" s="128" t="s">
        <v>553</v>
      </c>
    </row>
    <row r="3" spans="1:4" ht="28.2" customHeight="1" x14ac:dyDescent="0.3">
      <c r="A3" s="169">
        <v>1</v>
      </c>
      <c r="B3" s="135" t="s">
        <v>554</v>
      </c>
      <c r="C3" s="130"/>
      <c r="D3" s="131"/>
    </row>
    <row r="4" spans="1:4" ht="19.2" customHeight="1" x14ac:dyDescent="0.3">
      <c r="A4" s="170" t="s">
        <v>555</v>
      </c>
      <c r="B4" s="135" t="s">
        <v>556</v>
      </c>
      <c r="C4" s="132"/>
      <c r="D4" s="131"/>
    </row>
    <row r="5" spans="1:4" ht="22.8" x14ac:dyDescent="0.3">
      <c r="A5" s="405">
        <v>223400</v>
      </c>
      <c r="B5" s="179" t="s">
        <v>599</v>
      </c>
      <c r="C5" s="133">
        <v>100000</v>
      </c>
      <c r="D5" s="233">
        <f>+C5/C369*100</f>
        <v>1.0104158730376243</v>
      </c>
    </row>
    <row r="6" spans="1:4" ht="21.6" customHeight="1" x14ac:dyDescent="0.3">
      <c r="A6" s="405" t="s">
        <v>557</v>
      </c>
      <c r="B6" s="135" t="s">
        <v>558</v>
      </c>
      <c r="C6" s="132"/>
      <c r="D6" s="131"/>
    </row>
    <row r="7" spans="1:4" ht="22.8" x14ac:dyDescent="0.3">
      <c r="A7" s="405">
        <v>244400</v>
      </c>
      <c r="B7" s="179" t="s">
        <v>559</v>
      </c>
      <c r="C7" s="133">
        <v>20000</v>
      </c>
      <c r="D7" s="231">
        <f>+C7/C369*100</f>
        <v>0.20208317460752484</v>
      </c>
    </row>
    <row r="8" spans="1:4" ht="22.8" x14ac:dyDescent="0.4">
      <c r="A8" s="405">
        <v>605600</v>
      </c>
      <c r="B8" s="179" t="s">
        <v>597</v>
      </c>
      <c r="C8" s="133">
        <v>22000</v>
      </c>
      <c r="D8" s="232">
        <f>+C8/C369*100</f>
        <v>0.22229149206827734</v>
      </c>
    </row>
    <row r="9" spans="1:4" ht="22.8" x14ac:dyDescent="0.4">
      <c r="A9" s="405">
        <v>224800</v>
      </c>
      <c r="B9" s="179" t="s">
        <v>560</v>
      </c>
      <c r="C9" s="133">
        <v>50000</v>
      </c>
      <c r="D9" s="232">
        <f>+C9/C369*100</f>
        <v>0.50520793651881213</v>
      </c>
    </row>
    <row r="10" spans="1:4" ht="22.8" x14ac:dyDescent="0.3">
      <c r="A10" s="406"/>
      <c r="B10" s="171" t="s">
        <v>561</v>
      </c>
      <c r="C10" s="132">
        <f>SUM(C5:C9)</f>
        <v>192000</v>
      </c>
      <c r="D10" s="134">
        <f>SUM(D5:D9)</f>
        <v>1.9399984762322386</v>
      </c>
    </row>
    <row r="11" spans="1:4" ht="21" customHeight="1" x14ac:dyDescent="0.3">
      <c r="A11" s="410" t="s">
        <v>601</v>
      </c>
      <c r="B11" s="135" t="s">
        <v>562</v>
      </c>
      <c r="C11" s="130"/>
      <c r="D11" s="131"/>
    </row>
    <row r="12" spans="1:4" ht="43.2" customHeight="1" x14ac:dyDescent="0.3">
      <c r="A12" s="411" t="s">
        <v>555</v>
      </c>
      <c r="B12" s="129" t="s">
        <v>563</v>
      </c>
      <c r="C12" s="206"/>
      <c r="D12" s="207"/>
    </row>
    <row r="13" spans="1:4" ht="43.2" customHeight="1" x14ac:dyDescent="0.4">
      <c r="A13" s="412">
        <v>661800</v>
      </c>
      <c r="B13" s="17" t="s">
        <v>68</v>
      </c>
      <c r="C13" s="20">
        <v>20000</v>
      </c>
      <c r="D13" s="137">
        <f>C13/C369*100</f>
        <v>0.20208317460752484</v>
      </c>
    </row>
    <row r="14" spans="1:4" ht="50.4" customHeight="1" x14ac:dyDescent="0.4">
      <c r="A14" s="412" t="s">
        <v>672</v>
      </c>
      <c r="B14" s="17" t="s">
        <v>69</v>
      </c>
      <c r="C14" s="20">
        <v>30000</v>
      </c>
      <c r="D14" s="137">
        <f>C14/C369*100</f>
        <v>0.30312476191128723</v>
      </c>
    </row>
    <row r="15" spans="1:4" ht="70.2" customHeight="1" x14ac:dyDescent="0.4">
      <c r="A15" s="412" t="s">
        <v>673</v>
      </c>
      <c r="B15" s="17" t="s">
        <v>71</v>
      </c>
      <c r="C15" s="20">
        <v>35000</v>
      </c>
      <c r="D15" s="137">
        <f>C15/C369*100</f>
        <v>0.35364555556316846</v>
      </c>
    </row>
    <row r="16" spans="1:4" ht="69.599999999999994" customHeight="1" x14ac:dyDescent="0.4">
      <c r="A16" s="412" t="s">
        <v>673</v>
      </c>
      <c r="B16" s="17" t="s">
        <v>74</v>
      </c>
      <c r="C16" s="21">
        <v>3900</v>
      </c>
      <c r="D16" s="137">
        <f>C16/C369*100</f>
        <v>3.9406219048467341E-2</v>
      </c>
    </row>
    <row r="17" spans="1:4" ht="69.599999999999994" x14ac:dyDescent="0.4">
      <c r="A17" s="412" t="s">
        <v>673</v>
      </c>
      <c r="B17" s="17" t="s">
        <v>79</v>
      </c>
      <c r="C17" s="20">
        <v>10000</v>
      </c>
      <c r="D17" s="137">
        <f>C17/C369*100</f>
        <v>0.10104158730376242</v>
      </c>
    </row>
    <row r="18" spans="1:4" ht="69.599999999999994" x14ac:dyDescent="0.4">
      <c r="A18" s="412" t="s">
        <v>673</v>
      </c>
      <c r="B18" s="17" t="s">
        <v>81</v>
      </c>
      <c r="C18" s="20">
        <v>20000</v>
      </c>
      <c r="D18" s="137">
        <f>C18/C369*100</f>
        <v>0.20208317460752484</v>
      </c>
    </row>
    <row r="19" spans="1:4" ht="69.599999999999994" x14ac:dyDescent="0.4">
      <c r="A19" s="412" t="s">
        <v>673</v>
      </c>
      <c r="B19" s="17" t="s">
        <v>82</v>
      </c>
      <c r="C19" s="20">
        <v>93010</v>
      </c>
      <c r="D19" s="137">
        <f>C19/C369*100</f>
        <v>0.9397878035122943</v>
      </c>
    </row>
    <row r="20" spans="1:4" ht="22.8" x14ac:dyDescent="0.4">
      <c r="A20" s="414">
        <v>604130</v>
      </c>
      <c r="B20" s="17" t="s">
        <v>83</v>
      </c>
      <c r="C20" s="20">
        <v>100000</v>
      </c>
      <c r="D20" s="138">
        <f>C20/C369*100</f>
        <v>1.0104158730376243</v>
      </c>
    </row>
    <row r="21" spans="1:4" ht="22.8" x14ac:dyDescent="0.4">
      <c r="A21" s="414">
        <v>604110</v>
      </c>
      <c r="B21" s="17" t="s">
        <v>84</v>
      </c>
      <c r="C21" s="20">
        <v>45603</v>
      </c>
      <c r="D21" s="138">
        <f>C21/C369*100</f>
        <v>0.4607799505813478</v>
      </c>
    </row>
    <row r="22" spans="1:4" ht="22.8" x14ac:dyDescent="0.4">
      <c r="A22" s="414">
        <v>604100</v>
      </c>
      <c r="B22" s="17" t="s">
        <v>85</v>
      </c>
      <c r="C22" s="20">
        <v>16287</v>
      </c>
      <c r="D22" s="138">
        <f>C22/C369*100</f>
        <v>0.16456643324163786</v>
      </c>
    </row>
    <row r="23" spans="1:4" ht="69.599999999999994" x14ac:dyDescent="0.4">
      <c r="A23" s="412" t="s">
        <v>673</v>
      </c>
      <c r="B23" s="17" t="s">
        <v>86</v>
      </c>
      <c r="C23" s="20">
        <v>5400</v>
      </c>
      <c r="D23" s="138">
        <f>C23/C369*100</f>
        <v>5.4562457144031705E-2</v>
      </c>
    </row>
    <row r="24" spans="1:4" ht="69.599999999999994" x14ac:dyDescent="0.4">
      <c r="A24" s="412" t="s">
        <v>673</v>
      </c>
      <c r="B24" s="17" t="s">
        <v>87</v>
      </c>
      <c r="C24" s="20">
        <v>6500</v>
      </c>
      <c r="D24" s="138">
        <f>C24/C369*100</f>
        <v>6.5677031747445574E-2</v>
      </c>
    </row>
    <row r="25" spans="1:4" ht="69.599999999999994" x14ac:dyDescent="0.4">
      <c r="A25" s="412" t="s">
        <v>673</v>
      </c>
      <c r="B25" s="17" t="s">
        <v>90</v>
      </c>
      <c r="C25" s="20">
        <v>10000</v>
      </c>
      <c r="D25" s="138">
        <f>C25/C369*100</f>
        <v>0.10104158730376242</v>
      </c>
    </row>
    <row r="26" spans="1:4" ht="69.599999999999994" x14ac:dyDescent="0.4">
      <c r="A26" s="412" t="s">
        <v>673</v>
      </c>
      <c r="B26" s="17" t="s">
        <v>92</v>
      </c>
      <c r="C26" s="20">
        <v>6000</v>
      </c>
      <c r="D26" s="138">
        <f>C26/C369*100</f>
        <v>6.0624952382257451E-2</v>
      </c>
    </row>
    <row r="27" spans="1:4" ht="69.599999999999994" x14ac:dyDescent="0.4">
      <c r="A27" s="412" t="s">
        <v>673</v>
      </c>
      <c r="B27" s="17" t="s">
        <v>96</v>
      </c>
      <c r="C27" s="20">
        <v>60000</v>
      </c>
      <c r="D27" s="138">
        <f>C27/C369*100</f>
        <v>0.60624952382257447</v>
      </c>
    </row>
    <row r="28" spans="1:4" ht="22.8" x14ac:dyDescent="0.3">
      <c r="A28" s="413"/>
      <c r="B28" s="180" t="s">
        <v>564</v>
      </c>
      <c r="C28" s="181">
        <f>SUM(C13:C27)</f>
        <v>461700</v>
      </c>
      <c r="D28" s="140">
        <f>SUM(D13:D27)</f>
        <v>4.665090085814712</v>
      </c>
    </row>
    <row r="29" spans="1:4" ht="25.2" customHeight="1" x14ac:dyDescent="0.3">
      <c r="A29" s="414" t="s">
        <v>557</v>
      </c>
      <c r="B29" s="180" t="s">
        <v>588</v>
      </c>
      <c r="C29" s="182"/>
      <c r="D29" s="142"/>
    </row>
    <row r="30" spans="1:4" ht="70.2" customHeight="1" x14ac:dyDescent="0.4">
      <c r="A30" s="412" t="s">
        <v>673</v>
      </c>
      <c r="B30" s="18" t="s">
        <v>101</v>
      </c>
      <c r="C30" s="27">
        <v>50000</v>
      </c>
      <c r="D30" s="143">
        <f>C30/C369*100</f>
        <v>0.50520793651881213</v>
      </c>
    </row>
    <row r="31" spans="1:4" ht="108.6" customHeight="1" x14ac:dyDescent="0.4">
      <c r="A31" s="412" t="s">
        <v>673</v>
      </c>
      <c r="B31" s="18" t="s">
        <v>105</v>
      </c>
      <c r="C31" s="27">
        <v>6000</v>
      </c>
      <c r="D31" s="143">
        <f>C31/C369*100</f>
        <v>6.0624952382257451E-2</v>
      </c>
    </row>
    <row r="32" spans="1:4" ht="69.599999999999994" x14ac:dyDescent="0.4">
      <c r="A32" s="412" t="s">
        <v>673</v>
      </c>
      <c r="B32" s="18" t="s">
        <v>107</v>
      </c>
      <c r="C32" s="27">
        <v>5090</v>
      </c>
      <c r="D32" s="143">
        <f>C32/C369*100</f>
        <v>5.1430167937615068E-2</v>
      </c>
    </row>
    <row r="33" spans="1:4" ht="69.599999999999994" x14ac:dyDescent="0.4">
      <c r="A33" s="412" t="s">
        <v>673</v>
      </c>
      <c r="B33" s="18" t="s">
        <v>108</v>
      </c>
      <c r="C33" s="27">
        <v>8000</v>
      </c>
      <c r="D33" s="143">
        <f>C33/C369*100</f>
        <v>8.0833269843009939E-2</v>
      </c>
    </row>
    <row r="34" spans="1:4" ht="40.799999999999997" x14ac:dyDescent="0.4">
      <c r="A34" s="412" t="s">
        <v>674</v>
      </c>
      <c r="B34" s="18" t="s">
        <v>109</v>
      </c>
      <c r="C34" s="27">
        <v>9000</v>
      </c>
      <c r="D34" s="143">
        <f>C34/C369*100</f>
        <v>9.0937428573386186E-2</v>
      </c>
    </row>
    <row r="35" spans="1:4" ht="22.8" x14ac:dyDescent="0.4">
      <c r="A35" s="415"/>
      <c r="B35" s="180" t="s">
        <v>565</v>
      </c>
      <c r="C35" s="214">
        <f>SUM(C30:C34)</f>
        <v>78090</v>
      </c>
      <c r="D35" s="143">
        <f>SUM(D30:D34)</f>
        <v>0.78903375525508068</v>
      </c>
    </row>
    <row r="36" spans="1:4" ht="22.8" x14ac:dyDescent="0.4">
      <c r="A36" s="407" t="s">
        <v>600</v>
      </c>
      <c r="B36" s="204" t="s">
        <v>587</v>
      </c>
      <c r="C36" s="205"/>
      <c r="D36" s="148"/>
    </row>
    <row r="37" spans="1:4" ht="69.599999999999994" x14ac:dyDescent="0.4">
      <c r="A37" s="412" t="s">
        <v>673</v>
      </c>
      <c r="B37" s="45" t="s">
        <v>11</v>
      </c>
      <c r="C37" s="27">
        <v>20000</v>
      </c>
      <c r="D37" s="143">
        <f>C37/C369*100</f>
        <v>0.20208317460752484</v>
      </c>
    </row>
    <row r="38" spans="1:4" ht="69.599999999999994" x14ac:dyDescent="0.4">
      <c r="A38" s="412" t="s">
        <v>673</v>
      </c>
      <c r="B38" s="45" t="s">
        <v>14</v>
      </c>
      <c r="C38" s="27">
        <v>50000</v>
      </c>
      <c r="D38" s="143">
        <f>C38/C369*100</f>
        <v>0.50520793651881213</v>
      </c>
    </row>
    <row r="39" spans="1:4" ht="69.599999999999994" x14ac:dyDescent="0.4">
      <c r="A39" s="412" t="s">
        <v>673</v>
      </c>
      <c r="B39" s="45" t="s">
        <v>18</v>
      </c>
      <c r="C39" s="27">
        <v>15000</v>
      </c>
      <c r="D39" s="143">
        <f>C39/C369*100</f>
        <v>0.15156238095564362</v>
      </c>
    </row>
    <row r="40" spans="1:4" ht="69.599999999999994" x14ac:dyDescent="0.4">
      <c r="A40" s="412" t="s">
        <v>673</v>
      </c>
      <c r="B40" s="45" t="s">
        <v>20</v>
      </c>
      <c r="C40" s="27">
        <v>20000</v>
      </c>
      <c r="D40" s="143">
        <f>C40/C369*100</f>
        <v>0.20208317460752484</v>
      </c>
    </row>
    <row r="41" spans="1:4" ht="69.599999999999994" x14ac:dyDescent="0.4">
      <c r="A41" s="412" t="s">
        <v>673</v>
      </c>
      <c r="B41" s="183" t="s">
        <v>22</v>
      </c>
      <c r="C41" s="27">
        <v>22000</v>
      </c>
      <c r="D41" s="143">
        <f>C41/C369*100</f>
        <v>0.22229149206827734</v>
      </c>
    </row>
    <row r="42" spans="1:4" ht="69.599999999999994" x14ac:dyDescent="0.4">
      <c r="A42" s="412" t="s">
        <v>673</v>
      </c>
      <c r="B42" s="45" t="s">
        <v>23</v>
      </c>
      <c r="C42" s="27">
        <v>2100</v>
      </c>
      <c r="D42" s="143">
        <f>C42/C369*100</f>
        <v>2.121873333379011E-2</v>
      </c>
    </row>
    <row r="43" spans="1:4" ht="69.599999999999994" x14ac:dyDescent="0.4">
      <c r="A43" s="412" t="s">
        <v>673</v>
      </c>
      <c r="B43" s="34" t="s">
        <v>28</v>
      </c>
      <c r="C43" s="34">
        <v>60000</v>
      </c>
      <c r="D43" s="143">
        <f>C43/C369*100</f>
        <v>0.60624952382257447</v>
      </c>
    </row>
    <row r="44" spans="1:4" ht="69.599999999999994" x14ac:dyDescent="0.4">
      <c r="A44" s="412" t="s">
        <v>673</v>
      </c>
      <c r="B44" s="184" t="s">
        <v>596</v>
      </c>
      <c r="C44" s="34">
        <v>800000</v>
      </c>
      <c r="D44" s="143">
        <f>C44/C369*100</f>
        <v>8.0833269843009941</v>
      </c>
    </row>
    <row r="45" spans="1:4" ht="22.8" x14ac:dyDescent="0.4">
      <c r="A45" s="427">
        <v>661200</v>
      </c>
      <c r="B45" s="18" t="s">
        <v>34</v>
      </c>
      <c r="C45" s="20">
        <v>192000</v>
      </c>
      <c r="D45" s="143">
        <f>C45/C369*100</f>
        <v>1.9399984762322384</v>
      </c>
    </row>
    <row r="46" spans="1:4" ht="22.8" x14ac:dyDescent="0.4">
      <c r="A46" s="427">
        <v>661200</v>
      </c>
      <c r="B46" s="18" t="s">
        <v>35</v>
      </c>
      <c r="C46" s="20">
        <v>82080</v>
      </c>
      <c r="D46" s="143">
        <f>C46/C369*100</f>
        <v>0.829349348589282</v>
      </c>
    </row>
    <row r="47" spans="1:4" ht="22.8" x14ac:dyDescent="0.4">
      <c r="A47" s="427">
        <v>661200</v>
      </c>
      <c r="B47" s="18" t="s">
        <v>37</v>
      </c>
      <c r="C47" s="20">
        <v>8208</v>
      </c>
      <c r="D47" s="143">
        <f>C47/C369*100</f>
        <v>8.2934934858928194E-2</v>
      </c>
    </row>
    <row r="48" spans="1:4" ht="22.8" x14ac:dyDescent="0.4">
      <c r="A48" s="427">
        <v>604700</v>
      </c>
      <c r="B48" s="18" t="s">
        <v>38</v>
      </c>
      <c r="C48" s="20">
        <v>8800</v>
      </c>
      <c r="D48" s="143">
        <f>C48/C369*100</f>
        <v>8.8916596827310929E-2</v>
      </c>
    </row>
    <row r="49" spans="1:4" ht="22.8" x14ac:dyDescent="0.4">
      <c r="A49" s="427">
        <v>605710</v>
      </c>
      <c r="B49" s="18" t="s">
        <v>39</v>
      </c>
      <c r="C49" s="20">
        <v>5120</v>
      </c>
      <c r="D49" s="143">
        <f>C49/C369*100</f>
        <v>5.1733292699526354E-2</v>
      </c>
    </row>
    <row r="50" spans="1:4" ht="22.8" x14ac:dyDescent="0.4">
      <c r="A50" s="427">
        <v>613000</v>
      </c>
      <c r="B50" s="18" t="s">
        <v>40</v>
      </c>
      <c r="C50" s="20">
        <v>2800</v>
      </c>
      <c r="D50" s="143">
        <f>C50/C369*100</f>
        <v>2.8291644445053478E-2</v>
      </c>
    </row>
    <row r="51" spans="1:4" ht="22.8" x14ac:dyDescent="0.4">
      <c r="A51" s="427">
        <v>604140</v>
      </c>
      <c r="B51" s="18" t="s">
        <v>42</v>
      </c>
      <c r="C51" s="20">
        <v>11290</v>
      </c>
      <c r="D51" s="143">
        <f>C51/C369*100</f>
        <v>0.11407595206594777</v>
      </c>
    </row>
    <row r="52" spans="1:4" ht="22.8" x14ac:dyDescent="0.4">
      <c r="A52" s="427">
        <v>604140</v>
      </c>
      <c r="B52" s="18" t="s">
        <v>43</v>
      </c>
      <c r="C52" s="20">
        <v>12100</v>
      </c>
      <c r="D52" s="143">
        <f>C52/C369*100</f>
        <v>0.12226032063755252</v>
      </c>
    </row>
    <row r="53" spans="1:4" ht="22.8" x14ac:dyDescent="0.4">
      <c r="A53" s="427">
        <v>605800</v>
      </c>
      <c r="B53" s="18" t="s">
        <v>44</v>
      </c>
      <c r="C53" s="20">
        <v>6700</v>
      </c>
      <c r="D53" s="143">
        <f>C53/C369*100</f>
        <v>6.7697863493520818E-2</v>
      </c>
    </row>
    <row r="54" spans="1:4" ht="22.8" x14ac:dyDescent="0.4">
      <c r="A54" s="427">
        <v>605700</v>
      </c>
      <c r="B54" s="18" t="s">
        <v>45</v>
      </c>
      <c r="C54" s="20">
        <v>5760</v>
      </c>
      <c r="D54" s="143">
        <f>C54/C369*100</f>
        <v>5.8199954286967157E-2</v>
      </c>
    </row>
    <row r="55" spans="1:4" ht="22.8" x14ac:dyDescent="0.4">
      <c r="A55" s="427">
        <v>604120</v>
      </c>
      <c r="B55" s="18" t="s">
        <v>46</v>
      </c>
      <c r="C55" s="20">
        <v>490</v>
      </c>
      <c r="D55" s="143">
        <f>C55/C369*100</f>
        <v>4.9510377778843586E-3</v>
      </c>
    </row>
    <row r="56" spans="1:4" ht="22.8" x14ac:dyDescent="0.4">
      <c r="A56" s="427">
        <v>624310</v>
      </c>
      <c r="B56" s="18" t="s">
        <v>47</v>
      </c>
      <c r="C56" s="20">
        <v>4560</v>
      </c>
      <c r="D56" s="143">
        <f>C56/C369*100</f>
        <v>4.6074963810515665E-2</v>
      </c>
    </row>
    <row r="57" spans="1:4" ht="52.2" x14ac:dyDescent="0.4">
      <c r="A57" s="428" t="s">
        <v>675</v>
      </c>
      <c r="B57" s="18" t="s">
        <v>48</v>
      </c>
      <c r="C57" s="20">
        <v>3760</v>
      </c>
      <c r="D57" s="143">
        <f>C57/C369*100</f>
        <v>3.7991636826214668E-2</v>
      </c>
    </row>
    <row r="58" spans="1:4" ht="69.599999999999994" x14ac:dyDescent="0.4">
      <c r="A58" s="412" t="s">
        <v>673</v>
      </c>
      <c r="B58" s="18" t="s">
        <v>50</v>
      </c>
      <c r="C58" s="20">
        <v>21200</v>
      </c>
      <c r="D58" s="143">
        <f>C58/C369*100</f>
        <v>0.21420816508397633</v>
      </c>
    </row>
    <row r="59" spans="1:4" ht="69.599999999999994" x14ac:dyDescent="0.4">
      <c r="A59" s="412" t="s">
        <v>673</v>
      </c>
      <c r="B59" s="18" t="s">
        <v>52</v>
      </c>
      <c r="C59" s="20">
        <v>20385</v>
      </c>
      <c r="D59" s="143">
        <f>C59/C369*100</f>
        <v>0.20597327571871971</v>
      </c>
    </row>
    <row r="60" spans="1:4" ht="69.599999999999994" x14ac:dyDescent="0.4">
      <c r="A60" s="412" t="s">
        <v>673</v>
      </c>
      <c r="B60" s="18" t="s">
        <v>53</v>
      </c>
      <c r="C60" s="20">
        <v>23000</v>
      </c>
      <c r="D60" s="138">
        <f>C60/C369*100</f>
        <v>0.23239565079865354</v>
      </c>
    </row>
    <row r="61" spans="1:4" ht="69.599999999999994" x14ac:dyDescent="0.4">
      <c r="A61" s="412" t="s">
        <v>673</v>
      </c>
      <c r="B61" s="18" t="s">
        <v>54</v>
      </c>
      <c r="C61" s="19">
        <v>12000</v>
      </c>
      <c r="D61" s="138">
        <f>C61/C369*100</f>
        <v>0.1212499047645149</v>
      </c>
    </row>
    <row r="62" spans="1:4" ht="22.8" x14ac:dyDescent="0.4">
      <c r="A62" s="409">
        <v>661100</v>
      </c>
      <c r="B62" s="18" t="s">
        <v>55</v>
      </c>
      <c r="C62" s="19">
        <v>8840</v>
      </c>
      <c r="D62" s="138">
        <f>C62/C369*100</f>
        <v>8.9320763176525986E-2</v>
      </c>
    </row>
    <row r="63" spans="1:4" ht="22.8" x14ac:dyDescent="0.4">
      <c r="A63" s="423">
        <v>661100</v>
      </c>
      <c r="B63" s="18" t="s">
        <v>56</v>
      </c>
      <c r="C63" s="19">
        <v>12912</v>
      </c>
      <c r="D63" s="138">
        <f>C63/C369*100</f>
        <v>0.13046489752661802</v>
      </c>
    </row>
    <row r="64" spans="1:4" ht="22.8" x14ac:dyDescent="0.4">
      <c r="A64" s="409">
        <v>605710</v>
      </c>
      <c r="B64" s="18" t="s">
        <v>57</v>
      </c>
      <c r="C64" s="19">
        <v>9600</v>
      </c>
      <c r="D64" s="138">
        <f>D61/C369*100</f>
        <v>1.2251282837836613E-6</v>
      </c>
    </row>
    <row r="65" spans="1:4" ht="22.8" x14ac:dyDescent="0.4">
      <c r="A65" s="409">
        <v>611011</v>
      </c>
      <c r="B65" s="18" t="s">
        <v>58</v>
      </c>
      <c r="C65" s="19">
        <v>1560</v>
      </c>
      <c r="D65" s="138">
        <f>C65/C369*100</f>
        <v>1.5762487619386936E-2</v>
      </c>
    </row>
    <row r="66" spans="1:4" ht="22.8" x14ac:dyDescent="0.4">
      <c r="A66" s="409">
        <v>631000</v>
      </c>
      <c r="B66" s="18" t="s">
        <v>60</v>
      </c>
      <c r="C66" s="19">
        <v>140</v>
      </c>
      <c r="D66" s="138">
        <f>C66/C369*100</f>
        <v>1.4145822222526739E-3</v>
      </c>
    </row>
    <row r="67" spans="1:4" ht="22.8" x14ac:dyDescent="0.4">
      <c r="A67" s="409">
        <v>631000</v>
      </c>
      <c r="B67" s="18" t="s">
        <v>61</v>
      </c>
      <c r="C67" s="19">
        <v>16000</v>
      </c>
      <c r="D67" s="138">
        <f>C67/C369*100</f>
        <v>0.16166653968601988</v>
      </c>
    </row>
    <row r="68" spans="1:4" ht="22.8" x14ac:dyDescent="0.4">
      <c r="A68" s="416"/>
      <c r="B68" s="180" t="s">
        <v>602</v>
      </c>
      <c r="C68" s="215">
        <f>SUM(C37:C67)</f>
        <v>1458405</v>
      </c>
      <c r="D68" s="138">
        <f>SUM(D37:D67)</f>
        <v>14.638956914491034</v>
      </c>
    </row>
    <row r="69" spans="1:4" ht="22.8" x14ac:dyDescent="0.4">
      <c r="A69" s="408" t="s">
        <v>603</v>
      </c>
      <c r="B69" s="202" t="s">
        <v>591</v>
      </c>
      <c r="C69" s="203"/>
      <c r="D69" s="156"/>
    </row>
    <row r="70" spans="1:4" ht="75.599999999999994" customHeight="1" x14ac:dyDescent="0.4">
      <c r="A70" s="412" t="s">
        <v>673</v>
      </c>
      <c r="B70" s="31" t="s">
        <v>117</v>
      </c>
      <c r="C70" s="34">
        <v>500000</v>
      </c>
      <c r="D70" s="138">
        <f>C70/C369*100</f>
        <v>5.0520793651881206</v>
      </c>
    </row>
    <row r="71" spans="1:4" ht="66.599999999999994" customHeight="1" x14ac:dyDescent="0.4">
      <c r="A71" s="412" t="s">
        <v>673</v>
      </c>
      <c r="B71" s="31" t="s">
        <v>119</v>
      </c>
      <c r="C71" s="34">
        <v>5800</v>
      </c>
      <c r="D71" s="138">
        <f>C71/C369*100</f>
        <v>5.8604120636182207E-2</v>
      </c>
    </row>
    <row r="72" spans="1:4" ht="69.599999999999994" customHeight="1" x14ac:dyDescent="0.4">
      <c r="A72" s="412" t="s">
        <v>673</v>
      </c>
      <c r="B72" s="32" t="s">
        <v>120</v>
      </c>
      <c r="C72" s="34">
        <v>5800</v>
      </c>
      <c r="D72" s="138">
        <f>C72/C369*100</f>
        <v>5.8604120636182207E-2</v>
      </c>
    </row>
    <row r="73" spans="1:4" ht="66" customHeight="1" x14ac:dyDescent="0.4">
      <c r="A73" s="412" t="s">
        <v>673</v>
      </c>
      <c r="B73" s="31" t="s">
        <v>121</v>
      </c>
      <c r="C73" s="34">
        <v>1000</v>
      </c>
      <c r="D73" s="138">
        <f>C73/C369*100</f>
        <v>1.0104158730376242E-2</v>
      </c>
    </row>
    <row r="74" spans="1:4" ht="71.400000000000006" customHeight="1" x14ac:dyDescent="0.4">
      <c r="A74" s="412" t="s">
        <v>673</v>
      </c>
      <c r="B74" s="31" t="s">
        <v>122</v>
      </c>
      <c r="C74" s="34">
        <v>0</v>
      </c>
      <c r="D74" s="138">
        <f>C74/C369*100</f>
        <v>0</v>
      </c>
    </row>
    <row r="75" spans="1:4" ht="67.8" customHeight="1" x14ac:dyDescent="0.4">
      <c r="A75" s="412" t="s">
        <v>673</v>
      </c>
      <c r="B75" s="31" t="s">
        <v>123</v>
      </c>
      <c r="C75" s="34">
        <v>5800</v>
      </c>
      <c r="D75" s="138">
        <f>C75/C369*100</f>
        <v>5.8604120636182207E-2</v>
      </c>
    </row>
    <row r="76" spans="1:4" ht="72.599999999999994" customHeight="1" x14ac:dyDescent="0.4">
      <c r="A76" s="412" t="s">
        <v>673</v>
      </c>
      <c r="B76" s="31" t="s">
        <v>126</v>
      </c>
      <c r="C76" s="34">
        <v>12000</v>
      </c>
      <c r="D76" s="138">
        <f>C76/C369*100</f>
        <v>0.1212499047645149</v>
      </c>
    </row>
    <row r="77" spans="1:4" ht="76.2" customHeight="1" x14ac:dyDescent="0.4">
      <c r="A77" s="412" t="s">
        <v>673</v>
      </c>
      <c r="B77" s="31" t="s">
        <v>128</v>
      </c>
      <c r="C77" s="34">
        <v>2360</v>
      </c>
      <c r="D77" s="138">
        <f>C77/C369*100</f>
        <v>2.3845814603687929E-2</v>
      </c>
    </row>
    <row r="78" spans="1:4" ht="79.8" customHeight="1" x14ac:dyDescent="0.4">
      <c r="A78" s="412" t="s">
        <v>673</v>
      </c>
      <c r="B78" s="37" t="s">
        <v>129</v>
      </c>
      <c r="C78" s="34">
        <v>6410</v>
      </c>
      <c r="D78" s="138">
        <f>C78/C369*100</f>
        <v>6.4767657461711717E-2</v>
      </c>
    </row>
    <row r="79" spans="1:4" ht="73.8" customHeight="1" x14ac:dyDescent="0.4">
      <c r="A79" s="412" t="s">
        <v>673</v>
      </c>
      <c r="B79" s="38" t="s">
        <v>130</v>
      </c>
      <c r="C79" s="34">
        <v>35000</v>
      </c>
      <c r="D79" s="138">
        <f>C79/C369*100</f>
        <v>0.35364555556316846</v>
      </c>
    </row>
    <row r="80" spans="1:4" ht="67.2" customHeight="1" x14ac:dyDescent="0.4">
      <c r="A80" s="412" t="s">
        <v>673</v>
      </c>
      <c r="B80" s="104" t="s">
        <v>131</v>
      </c>
      <c r="C80" s="34">
        <v>26000</v>
      </c>
      <c r="D80" s="138">
        <f>C80/C369*100</f>
        <v>0.2627081269897823</v>
      </c>
    </row>
    <row r="81" spans="1:4" ht="73.8" customHeight="1" x14ac:dyDescent="0.4">
      <c r="A81" s="412" t="s">
        <v>673</v>
      </c>
      <c r="B81" s="37" t="s">
        <v>132</v>
      </c>
      <c r="C81" s="34">
        <v>15000</v>
      </c>
      <c r="D81" s="138">
        <f>C81/C369*100</f>
        <v>0.15156238095564362</v>
      </c>
    </row>
    <row r="82" spans="1:4" ht="53.4" customHeight="1" x14ac:dyDescent="0.4">
      <c r="A82" s="418">
        <v>628800</v>
      </c>
      <c r="B82" s="37" t="s">
        <v>134</v>
      </c>
      <c r="C82" s="34">
        <v>3556</v>
      </c>
      <c r="D82" s="138">
        <f>C82/C369*100</f>
        <v>3.5930388445217919E-2</v>
      </c>
    </row>
    <row r="83" spans="1:4" ht="66" customHeight="1" x14ac:dyDescent="0.4">
      <c r="A83" s="412" t="s">
        <v>673</v>
      </c>
      <c r="B83" s="37" t="s">
        <v>135</v>
      </c>
      <c r="C83" s="34">
        <v>2506</v>
      </c>
      <c r="D83" s="138">
        <f>C83/C369*100</f>
        <v>2.5321021778322864E-2</v>
      </c>
    </row>
    <row r="84" spans="1:4" ht="70.2" customHeight="1" x14ac:dyDescent="0.4">
      <c r="A84" s="412" t="s">
        <v>673</v>
      </c>
      <c r="B84" s="38" t="s">
        <v>136</v>
      </c>
      <c r="C84" s="34">
        <v>30000</v>
      </c>
      <c r="D84" s="138">
        <f>C84/C369*100</f>
        <v>0.30312476191128723</v>
      </c>
    </row>
    <row r="85" spans="1:4" ht="53.4" customHeight="1" x14ac:dyDescent="0.4">
      <c r="A85" s="409">
        <v>661200</v>
      </c>
      <c r="B85" s="38" t="s">
        <v>137</v>
      </c>
      <c r="C85" s="34">
        <v>34240</v>
      </c>
      <c r="D85" s="138">
        <f>C85/C369*100</f>
        <v>0.34596639492808251</v>
      </c>
    </row>
    <row r="86" spans="1:4" ht="53.4" customHeight="1" x14ac:dyDescent="0.4">
      <c r="A86" s="409">
        <v>657201</v>
      </c>
      <c r="B86" s="39" t="s">
        <v>138</v>
      </c>
      <c r="C86" s="34">
        <v>14349</v>
      </c>
      <c r="D86" s="138">
        <f>C86/C369*100</f>
        <v>0.14498457362216868</v>
      </c>
    </row>
    <row r="87" spans="1:4" ht="53.4" customHeight="1" x14ac:dyDescent="0.4">
      <c r="A87" s="409">
        <v>605710</v>
      </c>
      <c r="B87" s="40" t="s">
        <v>139</v>
      </c>
      <c r="C87" s="34">
        <v>2250</v>
      </c>
      <c r="D87" s="138">
        <f>C87/C369*100</f>
        <v>2.2734357143346547E-2</v>
      </c>
    </row>
    <row r="88" spans="1:4" ht="72" customHeight="1" x14ac:dyDescent="0.4">
      <c r="A88" s="412" t="s">
        <v>673</v>
      </c>
      <c r="B88" s="31" t="s">
        <v>140</v>
      </c>
      <c r="C88" s="34">
        <v>100000</v>
      </c>
      <c r="D88" s="138">
        <f>C88/C369*100</f>
        <v>1.0104158730376243</v>
      </c>
    </row>
    <row r="89" spans="1:4" ht="75.599999999999994" customHeight="1" x14ac:dyDescent="0.4">
      <c r="A89" s="412" t="s">
        <v>673</v>
      </c>
      <c r="B89" s="31" t="s">
        <v>142</v>
      </c>
      <c r="C89" s="34">
        <v>55000</v>
      </c>
      <c r="D89" s="138">
        <f>C89/C369*100</f>
        <v>0.55572873017069335</v>
      </c>
    </row>
    <row r="90" spans="1:4" ht="70.8" customHeight="1" x14ac:dyDescent="0.4">
      <c r="A90" s="412" t="s">
        <v>673</v>
      </c>
      <c r="B90" s="41" t="s">
        <v>143</v>
      </c>
      <c r="C90" s="34">
        <v>3000</v>
      </c>
      <c r="D90" s="138">
        <f>C90/C369*100</f>
        <v>3.0312476191128725E-2</v>
      </c>
    </row>
    <row r="91" spans="1:4" ht="66.599999999999994" customHeight="1" x14ac:dyDescent="0.4">
      <c r="A91" s="412" t="s">
        <v>673</v>
      </c>
      <c r="B91" s="31" t="s">
        <v>144</v>
      </c>
      <c r="C91" s="34">
        <v>31000</v>
      </c>
      <c r="D91" s="138">
        <f>C91/C369*100</f>
        <v>0.31322892064166352</v>
      </c>
    </row>
    <row r="92" spans="1:4" ht="66" customHeight="1" x14ac:dyDescent="0.4">
      <c r="A92" s="412" t="s">
        <v>673</v>
      </c>
      <c r="B92" s="31" t="s">
        <v>145</v>
      </c>
      <c r="C92" s="34">
        <v>7840</v>
      </c>
      <c r="D92" s="138">
        <f>C92/C369*100</f>
        <v>7.9216604446149738E-2</v>
      </c>
    </row>
    <row r="93" spans="1:4" ht="69" customHeight="1" x14ac:dyDescent="0.4">
      <c r="A93" s="412" t="s">
        <v>673</v>
      </c>
      <c r="B93" s="234" t="s">
        <v>146</v>
      </c>
      <c r="C93" s="34">
        <v>10000</v>
      </c>
      <c r="D93" s="138">
        <f>C93/C369*100</f>
        <v>0.10104158730376242</v>
      </c>
    </row>
    <row r="94" spans="1:4" ht="70.2" customHeight="1" x14ac:dyDescent="0.4">
      <c r="A94" s="412" t="s">
        <v>673</v>
      </c>
      <c r="B94" s="48" t="s">
        <v>147</v>
      </c>
      <c r="C94" s="34">
        <v>10390</v>
      </c>
      <c r="D94" s="138">
        <f>C94/C369*100</f>
        <v>0.10498220920860915</v>
      </c>
    </row>
    <row r="95" spans="1:4" ht="63.6" customHeight="1" x14ac:dyDescent="0.4">
      <c r="A95" s="412" t="s">
        <v>673</v>
      </c>
      <c r="B95" s="46" t="s">
        <v>149</v>
      </c>
      <c r="C95" s="34">
        <v>9600</v>
      </c>
      <c r="D95" s="138">
        <f>C95/C369*100</f>
        <v>9.6999923811611918E-2</v>
      </c>
    </row>
    <row r="96" spans="1:4" ht="53.4" customHeight="1" x14ac:dyDescent="0.4">
      <c r="A96" s="409">
        <v>604141</v>
      </c>
      <c r="B96" s="235" t="s">
        <v>150</v>
      </c>
      <c r="C96" s="34">
        <f>1500+1500</f>
        <v>3000</v>
      </c>
      <c r="D96" s="138">
        <f>C96/C369*100</f>
        <v>3.0312476191128725E-2</v>
      </c>
    </row>
    <row r="97" spans="1:4" ht="62.4" customHeight="1" x14ac:dyDescent="0.4">
      <c r="A97" s="412" t="s">
        <v>673</v>
      </c>
      <c r="B97" s="46" t="s">
        <v>151</v>
      </c>
      <c r="C97" s="34">
        <v>6600</v>
      </c>
      <c r="D97" s="138">
        <f>C97/C369*100</f>
        <v>6.6687447620483203E-2</v>
      </c>
    </row>
    <row r="98" spans="1:4" ht="65.400000000000006" customHeight="1" x14ac:dyDescent="0.4">
      <c r="A98" s="412" t="s">
        <v>673</v>
      </c>
      <c r="B98" s="46" t="s">
        <v>153</v>
      </c>
      <c r="C98" s="34">
        <v>3540</v>
      </c>
      <c r="D98" s="138">
        <f>C98/C369*100</f>
        <v>3.5768721905531896E-2</v>
      </c>
    </row>
    <row r="99" spans="1:4" ht="69.599999999999994" customHeight="1" x14ac:dyDescent="0.4">
      <c r="A99" s="412" t="s">
        <v>673</v>
      </c>
      <c r="B99" s="48" t="s">
        <v>155</v>
      </c>
      <c r="C99" s="34">
        <v>31080</v>
      </c>
      <c r="D99" s="138">
        <f>C99/C369*100</f>
        <v>0.31403725334009358</v>
      </c>
    </row>
    <row r="100" spans="1:4" ht="37.799999999999997" customHeight="1" x14ac:dyDescent="0.4">
      <c r="A100" s="409">
        <v>661200</v>
      </c>
      <c r="B100" s="48" t="s">
        <v>157</v>
      </c>
      <c r="C100" s="34">
        <v>28200</v>
      </c>
      <c r="D100" s="138">
        <f>C100/C369*100</f>
        <v>0.28493727619661002</v>
      </c>
    </row>
    <row r="101" spans="1:4" ht="72" customHeight="1" x14ac:dyDescent="0.4">
      <c r="A101" s="412" t="s">
        <v>673</v>
      </c>
      <c r="B101" s="46" t="s">
        <v>158</v>
      </c>
      <c r="C101" s="34">
        <v>10970</v>
      </c>
      <c r="D101" s="138">
        <f>C101/C369*100</f>
        <v>0.11084262127222738</v>
      </c>
    </row>
    <row r="102" spans="1:4" ht="37.799999999999997" customHeight="1" x14ac:dyDescent="0.4">
      <c r="A102" s="409">
        <v>604120</v>
      </c>
      <c r="B102" s="48" t="s">
        <v>159</v>
      </c>
      <c r="C102" s="34">
        <v>18000</v>
      </c>
      <c r="D102" s="138">
        <f>C102/C369*100</f>
        <v>0.18187485714677237</v>
      </c>
    </row>
    <row r="103" spans="1:4" ht="102.6" customHeight="1" x14ac:dyDescent="0.4">
      <c r="A103" s="412" t="s">
        <v>676</v>
      </c>
      <c r="B103" s="48" t="s">
        <v>160</v>
      </c>
      <c r="C103" s="34">
        <v>35592</v>
      </c>
      <c r="D103" s="138">
        <f>C103/C369*100</f>
        <v>0.35962721753155119</v>
      </c>
    </row>
    <row r="104" spans="1:4" ht="102.6" customHeight="1" x14ac:dyDescent="0.4">
      <c r="A104" s="412" t="s">
        <v>676</v>
      </c>
      <c r="B104" s="48" t="s">
        <v>162</v>
      </c>
      <c r="C104" s="34">
        <v>29040</v>
      </c>
      <c r="D104" s="138">
        <f>C104/C369*100</f>
        <v>0.29342476953012608</v>
      </c>
    </row>
    <row r="105" spans="1:4" ht="73.8" customHeight="1" x14ac:dyDescent="0.4">
      <c r="A105" s="412" t="s">
        <v>673</v>
      </c>
      <c r="B105" s="234" t="s">
        <v>163</v>
      </c>
      <c r="C105" s="34">
        <v>10000</v>
      </c>
      <c r="D105" s="138">
        <f>C105/C369*100</f>
        <v>0.10104158730376242</v>
      </c>
    </row>
    <row r="106" spans="1:4" ht="37.799999999999997" customHeight="1" x14ac:dyDescent="0.4">
      <c r="A106" s="409">
        <v>661200</v>
      </c>
      <c r="B106" s="234" t="s">
        <v>164</v>
      </c>
      <c r="C106" s="34">
        <f>19200+12000+9600+12800+9600+500</f>
        <v>63700</v>
      </c>
      <c r="D106" s="138">
        <f>C106/C369*100</f>
        <v>0.64363491112496662</v>
      </c>
    </row>
    <row r="107" spans="1:4" ht="37.799999999999997" customHeight="1" x14ac:dyDescent="0.4">
      <c r="A107" s="409">
        <v>657201</v>
      </c>
      <c r="B107" s="49" t="s">
        <v>165</v>
      </c>
      <c r="C107" s="34">
        <f>35903+1728</f>
        <v>37631</v>
      </c>
      <c r="D107" s="138">
        <f>C107/C369*100</f>
        <v>0.38022959718278837</v>
      </c>
    </row>
    <row r="108" spans="1:4" ht="37.799999999999997" customHeight="1" x14ac:dyDescent="0.4">
      <c r="A108" s="409">
        <v>631000</v>
      </c>
      <c r="B108" s="46" t="s">
        <v>166</v>
      </c>
      <c r="C108" s="34">
        <v>4400</v>
      </c>
      <c r="D108" s="138">
        <f>C108/C369*100</f>
        <v>4.4458298413655464E-2</v>
      </c>
    </row>
    <row r="109" spans="1:4" ht="72.599999999999994" customHeight="1" x14ac:dyDescent="0.4">
      <c r="A109" s="412" t="s">
        <v>673</v>
      </c>
      <c r="B109" s="52" t="s">
        <v>169</v>
      </c>
      <c r="C109" s="34">
        <v>38440</v>
      </c>
      <c r="D109" s="138">
        <f>C109/C369*100</f>
        <v>0.38840386159566276</v>
      </c>
    </row>
    <row r="110" spans="1:4" ht="37.799999999999997" customHeight="1" x14ac:dyDescent="0.4">
      <c r="A110" s="409">
        <v>627002</v>
      </c>
      <c r="B110" s="52" t="s">
        <v>171</v>
      </c>
      <c r="C110" s="34">
        <v>8000</v>
      </c>
      <c r="D110" s="138">
        <f>C110/C369*100</f>
        <v>8.0833269843009939E-2</v>
      </c>
    </row>
    <row r="111" spans="1:4" ht="70.2" customHeight="1" x14ac:dyDescent="0.4">
      <c r="A111" s="412" t="s">
        <v>673</v>
      </c>
      <c r="B111" s="52" t="s">
        <v>172</v>
      </c>
      <c r="C111" s="34">
        <v>30510</v>
      </c>
      <c r="D111" s="138">
        <f>C111/C369*100</f>
        <v>0.30827788286377916</v>
      </c>
    </row>
    <row r="112" spans="1:4" ht="74.400000000000006" customHeight="1" x14ac:dyDescent="0.4">
      <c r="A112" s="412" t="s">
        <v>673</v>
      </c>
      <c r="B112" s="52" t="s">
        <v>173</v>
      </c>
      <c r="C112" s="34">
        <v>4290</v>
      </c>
      <c r="D112" s="138">
        <f>C112/C369*100</f>
        <v>4.3346840953314078E-2</v>
      </c>
    </row>
    <row r="113" spans="1:4" ht="71.400000000000006" customHeight="1" x14ac:dyDescent="0.4">
      <c r="A113" s="412" t="s">
        <v>673</v>
      </c>
      <c r="B113" s="52" t="s">
        <v>174</v>
      </c>
      <c r="C113" s="34">
        <v>9000</v>
      </c>
      <c r="D113" s="138">
        <f>C113/C369*100</f>
        <v>9.0937428573386186E-2</v>
      </c>
    </row>
    <row r="114" spans="1:4" ht="67.8" customHeight="1" x14ac:dyDescent="0.4">
      <c r="A114" s="412" t="s">
        <v>673</v>
      </c>
      <c r="B114" s="235" t="s">
        <v>175</v>
      </c>
      <c r="C114" s="34">
        <v>55260</v>
      </c>
      <c r="D114" s="138">
        <f>C114/C369*100</f>
        <v>0.55835581144059121</v>
      </c>
    </row>
    <row r="115" spans="1:4" ht="72" customHeight="1" x14ac:dyDescent="0.4">
      <c r="A115" s="412" t="s">
        <v>673</v>
      </c>
      <c r="B115" s="235" t="s">
        <v>176</v>
      </c>
      <c r="C115" s="34">
        <v>5170</v>
      </c>
      <c r="D115" s="138">
        <f>C115/C369*100</f>
        <v>5.2238500636045175E-2</v>
      </c>
    </row>
    <row r="116" spans="1:4" ht="86.4" customHeight="1" x14ac:dyDescent="0.4">
      <c r="A116" s="412" t="s">
        <v>677</v>
      </c>
      <c r="B116" s="48" t="s">
        <v>177</v>
      </c>
      <c r="C116" s="34">
        <v>9850</v>
      </c>
      <c r="D116" s="138">
        <f>C116/C369*100</f>
        <v>9.9525963494205991E-2</v>
      </c>
    </row>
    <row r="117" spans="1:4" ht="37.799999999999997" customHeight="1" x14ac:dyDescent="0.4">
      <c r="A117" s="409">
        <v>627002</v>
      </c>
      <c r="B117" s="48" t="s">
        <v>179</v>
      </c>
      <c r="C117" s="34">
        <v>2500</v>
      </c>
      <c r="D117" s="138">
        <f>C117/C369*100</f>
        <v>2.5260396825940605E-2</v>
      </c>
    </row>
    <row r="118" spans="1:4" ht="37.799999999999997" customHeight="1" x14ac:dyDescent="0.4">
      <c r="A118" s="409"/>
      <c r="B118" s="217" t="s">
        <v>602</v>
      </c>
      <c r="C118" s="236">
        <f>SUM(C70:C117)</f>
        <v>1373674</v>
      </c>
      <c r="D118" s="138">
        <f>SUM(D70:D117)</f>
        <v>13.879820139790851</v>
      </c>
    </row>
    <row r="119" spans="1:4" ht="37.799999999999997" customHeight="1" x14ac:dyDescent="0.4">
      <c r="A119" s="409"/>
      <c r="B119" s="200" t="s">
        <v>592</v>
      </c>
      <c r="C119" s="201"/>
      <c r="D119" s="156"/>
    </row>
    <row r="120" spans="1:4" ht="90.6" customHeight="1" x14ac:dyDescent="0.4">
      <c r="A120" s="412" t="s">
        <v>677</v>
      </c>
      <c r="B120" s="120" t="s">
        <v>184</v>
      </c>
      <c r="C120" s="121">
        <v>10000</v>
      </c>
      <c r="D120" s="138">
        <f>C120/C369*100</f>
        <v>0.10104158730376242</v>
      </c>
    </row>
    <row r="121" spans="1:4" ht="87" customHeight="1" x14ac:dyDescent="0.4">
      <c r="A121" s="412" t="s">
        <v>677</v>
      </c>
      <c r="B121" s="18" t="s">
        <v>186</v>
      </c>
      <c r="C121" s="42">
        <v>11720</v>
      </c>
      <c r="D121" s="138">
        <f>C121/C369*100</f>
        <v>0.11842074032000956</v>
      </c>
    </row>
    <row r="122" spans="1:4" ht="37.799999999999997" customHeight="1" x14ac:dyDescent="0.4">
      <c r="A122" s="409"/>
      <c r="B122" s="180" t="s">
        <v>602</v>
      </c>
      <c r="C122" s="216">
        <f>SUM(C120:C121)</f>
        <v>21720</v>
      </c>
      <c r="D122" s="138">
        <f>SUM(D120:D121)</f>
        <v>0.21946232762377199</v>
      </c>
    </row>
    <row r="123" spans="1:4" ht="37.799999999999997" customHeight="1" x14ac:dyDescent="0.4">
      <c r="A123" s="409" t="s">
        <v>604</v>
      </c>
      <c r="B123" s="200" t="s">
        <v>593</v>
      </c>
      <c r="C123" s="201"/>
      <c r="D123" s="156"/>
    </row>
    <row r="124" spans="1:4" ht="37.799999999999997" customHeight="1" x14ac:dyDescent="0.4">
      <c r="A124" s="409">
        <v>613001</v>
      </c>
      <c r="B124" s="99" t="s">
        <v>296</v>
      </c>
      <c r="C124" s="185">
        <v>200</v>
      </c>
      <c r="D124" s="138">
        <f>C124/C369*100</f>
        <v>2.0208317460752483E-3</v>
      </c>
    </row>
    <row r="125" spans="1:4" ht="85.2" customHeight="1" x14ac:dyDescent="0.4">
      <c r="A125" s="412" t="s">
        <v>677</v>
      </c>
      <c r="B125" s="99" t="s">
        <v>299</v>
      </c>
      <c r="C125" s="185">
        <v>5100</v>
      </c>
      <c r="D125" s="138">
        <f>C125/C369*100</f>
        <v>5.1531209524918839E-2</v>
      </c>
    </row>
    <row r="126" spans="1:4" ht="88.2" customHeight="1" x14ac:dyDescent="0.4">
      <c r="A126" s="412" t="s">
        <v>677</v>
      </c>
      <c r="B126" s="99" t="s">
        <v>301</v>
      </c>
      <c r="C126" s="185">
        <v>3000</v>
      </c>
      <c r="D126" s="138">
        <f>C126/C369*100</f>
        <v>3.0312476191128725E-2</v>
      </c>
    </row>
    <row r="127" spans="1:4" ht="37.799999999999997" customHeight="1" x14ac:dyDescent="0.4">
      <c r="A127" s="409">
        <v>627002</v>
      </c>
      <c r="B127" s="99" t="s">
        <v>304</v>
      </c>
      <c r="C127" s="185">
        <v>10000</v>
      </c>
      <c r="D127" s="138">
        <f>C127/C369*100</f>
        <v>0.10104158730376242</v>
      </c>
    </row>
    <row r="128" spans="1:4" ht="87" customHeight="1" x14ac:dyDescent="0.4">
      <c r="A128" s="412" t="s">
        <v>677</v>
      </c>
      <c r="B128" s="99" t="s">
        <v>306</v>
      </c>
      <c r="C128" s="19">
        <v>10000</v>
      </c>
      <c r="D128" s="138">
        <f>C128/C369*100</f>
        <v>0.10104158730376242</v>
      </c>
    </row>
    <row r="129" spans="1:4" ht="100.8" customHeight="1" x14ac:dyDescent="0.4">
      <c r="A129" s="412" t="s">
        <v>677</v>
      </c>
      <c r="B129" s="99" t="s">
        <v>308</v>
      </c>
      <c r="C129" s="19">
        <v>8000</v>
      </c>
      <c r="D129" s="138">
        <f>C129/C369*100</f>
        <v>8.0833269843009939E-2</v>
      </c>
    </row>
    <row r="130" spans="1:4" ht="93.6" customHeight="1" x14ac:dyDescent="0.4">
      <c r="A130" s="412" t="s">
        <v>677</v>
      </c>
      <c r="B130" s="99" t="s">
        <v>309</v>
      </c>
      <c r="C130" s="19">
        <v>4000</v>
      </c>
      <c r="D130" s="138">
        <f>C130/C369*100</f>
        <v>4.0416634921504969E-2</v>
      </c>
    </row>
    <row r="131" spans="1:4" ht="88.8" customHeight="1" x14ac:dyDescent="0.4">
      <c r="A131" s="412" t="s">
        <v>677</v>
      </c>
      <c r="B131" s="99" t="s">
        <v>311</v>
      </c>
      <c r="C131" s="19">
        <v>7000</v>
      </c>
      <c r="D131" s="138">
        <f>C131/C369*100</f>
        <v>7.0729111112633691E-2</v>
      </c>
    </row>
    <row r="132" spans="1:4" ht="53.4" customHeight="1" x14ac:dyDescent="0.4">
      <c r="A132" s="420" t="s">
        <v>678</v>
      </c>
      <c r="B132" s="188" t="s">
        <v>312</v>
      </c>
      <c r="C132" s="19">
        <v>5000</v>
      </c>
      <c r="D132" s="138">
        <f>C132/C369*100</f>
        <v>5.052079365188121E-2</v>
      </c>
    </row>
    <row r="133" spans="1:4" ht="87.6" customHeight="1" x14ac:dyDescent="0.4">
      <c r="A133" s="412" t="s">
        <v>677</v>
      </c>
      <c r="B133" s="188" t="s">
        <v>313</v>
      </c>
      <c r="C133" s="19">
        <v>10000</v>
      </c>
      <c r="D133" s="138">
        <f>C133/C369*100</f>
        <v>0.10104158730376242</v>
      </c>
    </row>
    <row r="134" spans="1:4" ht="90" customHeight="1" x14ac:dyDescent="0.4">
      <c r="A134" s="412" t="s">
        <v>677</v>
      </c>
      <c r="B134" s="99" t="s">
        <v>314</v>
      </c>
      <c r="C134" s="19">
        <v>5000</v>
      </c>
      <c r="D134" s="138">
        <f>C134/C369*100</f>
        <v>5.052079365188121E-2</v>
      </c>
    </row>
    <row r="135" spans="1:4" ht="88.2" customHeight="1" x14ac:dyDescent="0.4">
      <c r="A135" s="412" t="s">
        <v>677</v>
      </c>
      <c r="B135" s="188" t="s">
        <v>315</v>
      </c>
      <c r="C135" s="19">
        <v>6000</v>
      </c>
      <c r="D135" s="138">
        <f>C135/C369*100</f>
        <v>6.0624952382257451E-2</v>
      </c>
    </row>
    <row r="136" spans="1:4" ht="99" customHeight="1" x14ac:dyDescent="0.4">
      <c r="A136" s="412" t="s">
        <v>677</v>
      </c>
      <c r="B136" s="188" t="s">
        <v>316</v>
      </c>
      <c r="C136" s="19">
        <v>4500</v>
      </c>
      <c r="D136" s="138">
        <f>C136/C369*100</f>
        <v>4.5468714286693093E-2</v>
      </c>
    </row>
    <row r="137" spans="1:4" ht="93.6" customHeight="1" x14ac:dyDescent="0.4">
      <c r="A137" s="412" t="s">
        <v>677</v>
      </c>
      <c r="B137" s="188" t="s">
        <v>317</v>
      </c>
      <c r="C137" s="19">
        <v>4500</v>
      </c>
      <c r="D137" s="138">
        <f>C137/C369*100</f>
        <v>4.5468714286693093E-2</v>
      </c>
    </row>
    <row r="138" spans="1:4" ht="37.799999999999997" customHeight="1" x14ac:dyDescent="0.4">
      <c r="A138" s="409"/>
      <c r="B138" s="217" t="s">
        <v>602</v>
      </c>
      <c r="C138" s="237">
        <f>SUM(C124:C137)</f>
        <v>82300</v>
      </c>
      <c r="D138" s="138">
        <f>SUM(D124:D137)</f>
        <v>0.83157226350996472</v>
      </c>
    </row>
    <row r="139" spans="1:4" ht="37.799999999999997" customHeight="1" x14ac:dyDescent="0.4">
      <c r="A139" s="409" t="s">
        <v>605</v>
      </c>
      <c r="B139" s="200" t="s">
        <v>594</v>
      </c>
      <c r="C139" s="201"/>
      <c r="D139" s="156"/>
    </row>
    <row r="140" spans="1:4" ht="87.6" customHeight="1" x14ac:dyDescent="0.4">
      <c r="A140" s="412" t="s">
        <v>677</v>
      </c>
      <c r="B140" s="186" t="s">
        <v>319</v>
      </c>
      <c r="C140" s="20">
        <v>5000</v>
      </c>
      <c r="D140" s="138">
        <f>C140/C369*100</f>
        <v>5.052079365188121E-2</v>
      </c>
    </row>
    <row r="141" spans="1:4" ht="83.4" customHeight="1" x14ac:dyDescent="0.4">
      <c r="A141" s="412" t="s">
        <v>677</v>
      </c>
      <c r="B141" s="186" t="s">
        <v>321</v>
      </c>
      <c r="C141" s="20">
        <v>19000</v>
      </c>
      <c r="D141" s="138">
        <f>C141/C369*100</f>
        <v>0.19197901587714861</v>
      </c>
    </row>
    <row r="142" spans="1:4" ht="87.6" customHeight="1" x14ac:dyDescent="0.4">
      <c r="A142" s="412" t="s">
        <v>677</v>
      </c>
      <c r="B142" s="186" t="s">
        <v>322</v>
      </c>
      <c r="C142" s="20">
        <v>20000</v>
      </c>
      <c r="D142" s="138">
        <f>C142/C369*100</f>
        <v>0.20208317460752484</v>
      </c>
    </row>
    <row r="143" spans="1:4" ht="37.799999999999997" customHeight="1" x14ac:dyDescent="0.4">
      <c r="A143" s="420" t="s">
        <v>679</v>
      </c>
      <c r="B143" s="186" t="s">
        <v>323</v>
      </c>
      <c r="C143" s="20">
        <v>15000</v>
      </c>
      <c r="D143" s="138">
        <f>C143/C369*100</f>
        <v>0.15156238095564362</v>
      </c>
    </row>
    <row r="144" spans="1:4" ht="87.6" customHeight="1" x14ac:dyDescent="0.4">
      <c r="A144" s="412" t="s">
        <v>677</v>
      </c>
      <c r="B144" s="186" t="s">
        <v>324</v>
      </c>
      <c r="C144" s="20">
        <v>10000</v>
      </c>
      <c r="D144" s="138">
        <f>C144/C369*100</f>
        <v>0.10104158730376242</v>
      </c>
    </row>
    <row r="145" spans="1:4" ht="37.799999999999997" customHeight="1" x14ac:dyDescent="0.4">
      <c r="A145" s="420" t="s">
        <v>680</v>
      </c>
      <c r="B145" s="186" t="s">
        <v>326</v>
      </c>
      <c r="C145" s="20">
        <v>8000</v>
      </c>
      <c r="D145" s="138">
        <f>C145/C369*100</f>
        <v>8.0833269843009939E-2</v>
      </c>
    </row>
    <row r="146" spans="1:4" ht="60" customHeight="1" x14ac:dyDescent="0.4">
      <c r="A146" s="420" t="s">
        <v>680</v>
      </c>
      <c r="B146" s="186" t="s">
        <v>328</v>
      </c>
      <c r="C146" s="20">
        <v>16000</v>
      </c>
      <c r="D146" s="138">
        <f>C146/C369*100</f>
        <v>0.16166653968601988</v>
      </c>
    </row>
    <row r="147" spans="1:4" ht="87" customHeight="1" x14ac:dyDescent="0.4">
      <c r="A147" s="412" t="s">
        <v>677</v>
      </c>
      <c r="B147" s="186" t="s">
        <v>329</v>
      </c>
      <c r="C147" s="20">
        <v>22000</v>
      </c>
      <c r="D147" s="138">
        <f>C147/C369*100</f>
        <v>0.22229149206827734</v>
      </c>
    </row>
    <row r="148" spans="1:4" ht="88.2" customHeight="1" x14ac:dyDescent="0.4">
      <c r="A148" s="412" t="s">
        <v>677</v>
      </c>
      <c r="B148" s="186" t="s">
        <v>330</v>
      </c>
      <c r="C148" s="20">
        <v>10000</v>
      </c>
      <c r="D148" s="138">
        <f>C148/C369*100</f>
        <v>0.10104158730376242</v>
      </c>
    </row>
    <row r="149" spans="1:4" ht="87.6" customHeight="1" x14ac:dyDescent="0.4">
      <c r="A149" s="412" t="s">
        <v>677</v>
      </c>
      <c r="B149" s="186" t="s">
        <v>331</v>
      </c>
      <c r="C149" s="20">
        <v>15000</v>
      </c>
      <c r="D149" s="138">
        <f>C149/C369*100</f>
        <v>0.15156238095564362</v>
      </c>
    </row>
    <row r="150" spans="1:4" ht="97.8" customHeight="1" x14ac:dyDescent="0.4">
      <c r="A150" s="412" t="s">
        <v>677</v>
      </c>
      <c r="B150" s="186" t="s">
        <v>333</v>
      </c>
      <c r="C150" s="20">
        <v>10000</v>
      </c>
      <c r="D150" s="138">
        <f>C150/C369*100</f>
        <v>0.10104158730376242</v>
      </c>
    </row>
    <row r="151" spans="1:4" ht="90" customHeight="1" x14ac:dyDescent="0.4">
      <c r="A151" s="412" t="s">
        <v>677</v>
      </c>
      <c r="B151" s="187" t="s">
        <v>334</v>
      </c>
      <c r="C151" s="20">
        <v>80</v>
      </c>
      <c r="D151" s="138">
        <f>C151/C369*100</f>
        <v>8.0833269843009928E-4</v>
      </c>
    </row>
    <row r="152" spans="1:4" ht="87.6" customHeight="1" x14ac:dyDescent="0.4">
      <c r="A152" s="412" t="s">
        <v>677</v>
      </c>
      <c r="B152" s="186" t="s">
        <v>335</v>
      </c>
      <c r="C152" s="20">
        <v>15000</v>
      </c>
      <c r="D152" s="138">
        <f>C152/C369*100</f>
        <v>0.15156238095564362</v>
      </c>
    </row>
    <row r="153" spans="1:4" ht="92.4" customHeight="1" x14ac:dyDescent="0.4">
      <c r="A153" s="412" t="s">
        <v>677</v>
      </c>
      <c r="B153" s="186" t="s">
        <v>337</v>
      </c>
      <c r="C153" s="20">
        <v>8500</v>
      </c>
      <c r="D153" s="138">
        <f>C153/C369*100</f>
        <v>8.5885349208198056E-2</v>
      </c>
    </row>
    <row r="154" spans="1:4" ht="90.6" customHeight="1" x14ac:dyDescent="0.4">
      <c r="A154" s="412" t="s">
        <v>677</v>
      </c>
      <c r="B154" s="186" t="s">
        <v>339</v>
      </c>
      <c r="C154" s="149">
        <v>10000</v>
      </c>
      <c r="D154" s="138">
        <f>C154/C369*100</f>
        <v>0.10104158730376242</v>
      </c>
    </row>
    <row r="155" spans="1:4" ht="88.8" customHeight="1" x14ac:dyDescent="0.4">
      <c r="A155" s="412" t="s">
        <v>677</v>
      </c>
      <c r="B155" s="186" t="s">
        <v>340</v>
      </c>
      <c r="C155" s="149">
        <v>8000</v>
      </c>
      <c r="D155" s="138">
        <f>C155/C369*100</f>
        <v>8.0833269843009939E-2</v>
      </c>
    </row>
    <row r="156" spans="1:4" ht="82.2" customHeight="1" x14ac:dyDescent="0.4">
      <c r="A156" s="412" t="s">
        <v>677</v>
      </c>
      <c r="B156" s="186" t="s">
        <v>341</v>
      </c>
      <c r="C156" s="149">
        <v>5000</v>
      </c>
      <c r="D156" s="138">
        <f>C156/C369*100</f>
        <v>5.052079365188121E-2</v>
      </c>
    </row>
    <row r="157" spans="1:4" ht="98.4" customHeight="1" x14ac:dyDescent="0.4">
      <c r="A157" s="412" t="s">
        <v>677</v>
      </c>
      <c r="B157" s="188" t="s">
        <v>342</v>
      </c>
      <c r="C157" s="218">
        <v>2000</v>
      </c>
      <c r="D157" s="138">
        <f>C157/C369*100</f>
        <v>2.0208317460752485E-2</v>
      </c>
    </row>
    <row r="158" spans="1:4" ht="37.799999999999997" customHeight="1" x14ac:dyDescent="0.4">
      <c r="A158" s="409"/>
      <c r="B158" s="217" t="s">
        <v>602</v>
      </c>
      <c r="C158" s="219">
        <f>SUM(C140:C157)</f>
        <v>198580</v>
      </c>
      <c r="D158" s="138">
        <f>SUM(D140:D157)</f>
        <v>2.0064838406781145</v>
      </c>
    </row>
    <row r="159" spans="1:4" ht="37.799999999999997" customHeight="1" x14ac:dyDescent="0.4">
      <c r="A159" s="409" t="s">
        <v>606</v>
      </c>
      <c r="B159" s="199" t="s">
        <v>595</v>
      </c>
      <c r="C159" s="36"/>
      <c r="D159" s="156">
        <f>C159/C369*100</f>
        <v>0</v>
      </c>
    </row>
    <row r="160" spans="1:4" ht="108.6" customHeight="1" x14ac:dyDescent="0.4">
      <c r="A160" s="412" t="s">
        <v>677</v>
      </c>
      <c r="B160" s="186" t="s">
        <v>191</v>
      </c>
      <c r="C160" s="20">
        <v>5000</v>
      </c>
      <c r="D160" s="144">
        <f>C160/C369*100</f>
        <v>5.052079365188121E-2</v>
      </c>
    </row>
    <row r="161" spans="1:4" ht="37.799999999999997" customHeight="1" x14ac:dyDescent="0.4">
      <c r="A161" s="409">
        <v>613001</v>
      </c>
      <c r="B161" s="186" t="s">
        <v>193</v>
      </c>
      <c r="C161" s="20">
        <v>250</v>
      </c>
      <c r="D161" s="144">
        <f>C161/C369*100</f>
        <v>2.5260396825940606E-3</v>
      </c>
    </row>
    <row r="162" spans="1:4" ht="97.8" customHeight="1" x14ac:dyDescent="0.4">
      <c r="A162" s="412" t="s">
        <v>677</v>
      </c>
      <c r="B162" s="188" t="s">
        <v>195</v>
      </c>
      <c r="C162" s="20">
        <v>20000</v>
      </c>
      <c r="D162" s="144">
        <f>C162/C369*100</f>
        <v>0.20208317460752484</v>
      </c>
    </row>
    <row r="163" spans="1:4" ht="37.799999999999997" customHeight="1" x14ac:dyDescent="0.4">
      <c r="A163" s="409"/>
      <c r="B163" s="188" t="s">
        <v>196</v>
      </c>
      <c r="C163" s="20">
        <v>0</v>
      </c>
      <c r="D163" s="144">
        <f>C163/C369*100</f>
        <v>0</v>
      </c>
    </row>
    <row r="164" spans="1:4" ht="37.799999999999997" customHeight="1" x14ac:dyDescent="0.4">
      <c r="A164" s="409"/>
      <c r="B164" s="188" t="s">
        <v>197</v>
      </c>
      <c r="C164" s="20">
        <v>0</v>
      </c>
      <c r="D164" s="144">
        <f>C164/C369*100</f>
        <v>0</v>
      </c>
    </row>
    <row r="165" spans="1:4" ht="37.799999999999997" customHeight="1" x14ac:dyDescent="0.4">
      <c r="A165" s="409"/>
      <c r="B165" s="188" t="s">
        <v>198</v>
      </c>
      <c r="C165" s="20">
        <v>0</v>
      </c>
      <c r="D165" s="144">
        <f>C165/C369*100</f>
        <v>0</v>
      </c>
    </row>
    <row r="166" spans="1:4" ht="95.4" customHeight="1" x14ac:dyDescent="0.4">
      <c r="A166" s="412" t="s">
        <v>677</v>
      </c>
      <c r="B166" s="20" t="s">
        <v>199</v>
      </c>
      <c r="C166" s="20">
        <v>4000</v>
      </c>
      <c r="D166" s="144">
        <f>C166/C369*100</f>
        <v>4.0416634921504969E-2</v>
      </c>
    </row>
    <row r="167" spans="1:4" ht="102.6" customHeight="1" x14ac:dyDescent="0.4">
      <c r="A167" s="412" t="s">
        <v>677</v>
      </c>
      <c r="B167" s="186" t="s">
        <v>201</v>
      </c>
      <c r="C167" s="20">
        <v>20000</v>
      </c>
      <c r="D167" s="144">
        <f>C167/C369*100</f>
        <v>0.20208317460752484</v>
      </c>
    </row>
    <row r="168" spans="1:4" ht="95.4" customHeight="1" x14ac:dyDescent="0.4">
      <c r="A168" s="412" t="s">
        <v>677</v>
      </c>
      <c r="B168" s="186" t="s">
        <v>204</v>
      </c>
      <c r="C168" s="20">
        <v>4500</v>
      </c>
      <c r="D168" s="144">
        <f>C168/C369*100</f>
        <v>4.5468714286693093E-2</v>
      </c>
    </row>
    <row r="169" spans="1:4" ht="96.6" customHeight="1" x14ac:dyDescent="0.4">
      <c r="A169" s="412" t="s">
        <v>677</v>
      </c>
      <c r="B169" s="186" t="s">
        <v>207</v>
      </c>
      <c r="C169" s="20">
        <v>340000</v>
      </c>
      <c r="D169" s="144">
        <f>C169/C369*100</f>
        <v>3.4354139683279223</v>
      </c>
    </row>
    <row r="170" spans="1:4" ht="88.8" customHeight="1" x14ac:dyDescent="0.4">
      <c r="A170" s="412" t="s">
        <v>677</v>
      </c>
      <c r="B170" s="186" t="s">
        <v>210</v>
      </c>
      <c r="C170" s="20">
        <v>3000</v>
      </c>
      <c r="D170" s="144">
        <f>C170/C369*100</f>
        <v>3.0312476191128725E-2</v>
      </c>
    </row>
    <row r="171" spans="1:4" ht="96" customHeight="1" x14ac:dyDescent="0.4">
      <c r="A171" s="412" t="s">
        <v>677</v>
      </c>
      <c r="B171" s="186" t="s">
        <v>211</v>
      </c>
      <c r="C171" s="20">
        <v>3000</v>
      </c>
      <c r="D171" s="144">
        <f>C171/C369*100</f>
        <v>3.0312476191128725E-2</v>
      </c>
    </row>
    <row r="172" spans="1:4" ht="85.8" customHeight="1" x14ac:dyDescent="0.4">
      <c r="A172" s="412" t="s">
        <v>677</v>
      </c>
      <c r="B172" s="186" t="s">
        <v>214</v>
      </c>
      <c r="C172" s="20">
        <v>2500</v>
      </c>
      <c r="D172" s="144">
        <f>C172/C369*100</f>
        <v>2.5260396825940605E-2</v>
      </c>
    </row>
    <row r="173" spans="1:4" ht="93.6" customHeight="1" x14ac:dyDescent="0.4">
      <c r="A173" s="412" t="s">
        <v>677</v>
      </c>
      <c r="B173" s="186" t="s">
        <v>215</v>
      </c>
      <c r="C173" s="20">
        <v>6000</v>
      </c>
      <c r="D173" s="144">
        <f>C173/C369*100</f>
        <v>6.0624952382257451E-2</v>
      </c>
    </row>
    <row r="174" spans="1:4" ht="90" customHeight="1" x14ac:dyDescent="0.4">
      <c r="A174" s="412" t="s">
        <v>677</v>
      </c>
      <c r="B174" s="186" t="s">
        <v>217</v>
      </c>
      <c r="C174" s="20">
        <v>10000</v>
      </c>
      <c r="D174" s="144">
        <f>C174/C369*100</f>
        <v>0.10104158730376242</v>
      </c>
    </row>
    <row r="175" spans="1:4" ht="88.8" customHeight="1" x14ac:dyDescent="0.4">
      <c r="A175" s="412" t="s">
        <v>677</v>
      </c>
      <c r="B175" s="186" t="s">
        <v>218</v>
      </c>
      <c r="C175" s="20">
        <v>1315</v>
      </c>
      <c r="D175" s="144">
        <f>C175/C369*100</f>
        <v>1.3286968730444756E-2</v>
      </c>
    </row>
    <row r="176" spans="1:4" ht="84" customHeight="1" x14ac:dyDescent="0.4">
      <c r="A176" s="412" t="s">
        <v>677</v>
      </c>
      <c r="B176" s="186" t="s">
        <v>220</v>
      </c>
      <c r="C176" s="20">
        <v>2500</v>
      </c>
      <c r="D176" s="144">
        <f>C176/C369*100</f>
        <v>2.5260396825940605E-2</v>
      </c>
    </row>
    <row r="177" spans="1:4" ht="83.4" customHeight="1" x14ac:dyDescent="0.4">
      <c r="A177" s="412" t="s">
        <v>677</v>
      </c>
      <c r="B177" s="186" t="s">
        <v>221</v>
      </c>
      <c r="C177" s="20">
        <v>6000</v>
      </c>
      <c r="D177" s="144">
        <f>C177/C369*100</f>
        <v>6.0624952382257451E-2</v>
      </c>
    </row>
    <row r="178" spans="1:4" ht="82.2" customHeight="1" x14ac:dyDescent="0.4">
      <c r="A178" s="412" t="s">
        <v>677</v>
      </c>
      <c r="B178" s="186" t="s">
        <v>222</v>
      </c>
      <c r="C178" s="20">
        <v>7000</v>
      </c>
      <c r="D178" s="144">
        <f>C178/C369*100</f>
        <v>7.0729111112633691E-2</v>
      </c>
    </row>
    <row r="179" spans="1:4" ht="37.799999999999997" customHeight="1" x14ac:dyDescent="0.4">
      <c r="A179" s="409" t="s">
        <v>681</v>
      </c>
      <c r="B179" s="186" t="s">
        <v>223</v>
      </c>
      <c r="C179" s="20">
        <v>1200</v>
      </c>
      <c r="D179" s="138">
        <f>C179/C369*100</f>
        <v>1.212499047645149E-2</v>
      </c>
    </row>
    <row r="180" spans="1:4" ht="99" customHeight="1" x14ac:dyDescent="0.4">
      <c r="A180" s="412" t="s">
        <v>677</v>
      </c>
      <c r="B180" s="186" t="s">
        <v>224</v>
      </c>
      <c r="C180" s="20">
        <v>7500</v>
      </c>
      <c r="D180" s="138">
        <f>C180/C369*100</f>
        <v>7.5781190477821808E-2</v>
      </c>
    </row>
    <row r="181" spans="1:4" ht="87.6" customHeight="1" x14ac:dyDescent="0.4">
      <c r="A181" s="412" t="s">
        <v>677</v>
      </c>
      <c r="B181" s="186" t="s">
        <v>227</v>
      </c>
      <c r="C181" s="20">
        <v>7500</v>
      </c>
      <c r="D181" s="138">
        <f>C181/C369*100</f>
        <v>7.5781190477821808E-2</v>
      </c>
    </row>
    <row r="182" spans="1:4" ht="37.799999999999997" customHeight="1" x14ac:dyDescent="0.4">
      <c r="A182" s="409" t="s">
        <v>682</v>
      </c>
      <c r="B182" s="186" t="s">
        <v>230</v>
      </c>
      <c r="C182" s="20">
        <v>2000</v>
      </c>
      <c r="D182" s="138">
        <f>C182/C369*100</f>
        <v>2.0208317460752485E-2</v>
      </c>
    </row>
    <row r="183" spans="1:4" ht="94.2" customHeight="1" x14ac:dyDescent="0.4">
      <c r="A183" s="412" t="s">
        <v>677</v>
      </c>
      <c r="B183" s="186" t="s">
        <v>233</v>
      </c>
      <c r="C183" s="20">
        <v>13000</v>
      </c>
      <c r="D183" s="138">
        <f>C183/C369*100</f>
        <v>0.13135406349489115</v>
      </c>
    </row>
    <row r="184" spans="1:4" ht="84" customHeight="1" x14ac:dyDescent="0.4">
      <c r="A184" s="412" t="s">
        <v>677</v>
      </c>
      <c r="B184" s="186" t="s">
        <v>234</v>
      </c>
      <c r="C184" s="20">
        <v>5000</v>
      </c>
      <c r="D184" s="138">
        <f>C184/C369*100</f>
        <v>5.052079365188121E-2</v>
      </c>
    </row>
    <row r="185" spans="1:4" ht="90" customHeight="1" x14ac:dyDescent="0.4">
      <c r="A185" s="412" t="s">
        <v>677</v>
      </c>
      <c r="B185" s="186" t="s">
        <v>236</v>
      </c>
      <c r="C185" s="20">
        <v>8000</v>
      </c>
      <c r="D185" s="138">
        <f>C185/C369*100</f>
        <v>8.0833269843009939E-2</v>
      </c>
    </row>
    <row r="186" spans="1:4" ht="88.2" customHeight="1" x14ac:dyDescent="0.4">
      <c r="A186" s="412" t="s">
        <v>677</v>
      </c>
      <c r="B186" s="186" t="s">
        <v>239</v>
      </c>
      <c r="C186" s="20">
        <v>10000</v>
      </c>
      <c r="D186" s="138">
        <f>C186/C369*100</f>
        <v>0.10104158730376242</v>
      </c>
    </row>
    <row r="187" spans="1:4" ht="86.4" customHeight="1" x14ac:dyDescent="0.4">
      <c r="A187" s="412" t="s">
        <v>677</v>
      </c>
      <c r="B187" s="186" t="s">
        <v>241</v>
      </c>
      <c r="C187" s="20">
        <v>4000</v>
      </c>
      <c r="D187" s="138">
        <f>C187/C369*100</f>
        <v>4.0416634921504969E-2</v>
      </c>
    </row>
    <row r="188" spans="1:4" ht="86.4" customHeight="1" x14ac:dyDescent="0.4">
      <c r="A188" s="412" t="s">
        <v>677</v>
      </c>
      <c r="B188" s="186" t="s">
        <v>153</v>
      </c>
      <c r="C188" s="20">
        <v>4000</v>
      </c>
      <c r="D188" s="138">
        <f>C188/C369*100</f>
        <v>4.0416634921504969E-2</v>
      </c>
    </row>
    <row r="189" spans="1:4" ht="93.6" customHeight="1" x14ac:dyDescent="0.4">
      <c r="A189" s="412" t="s">
        <v>677</v>
      </c>
      <c r="B189" s="186" t="s">
        <v>244</v>
      </c>
      <c r="C189" s="20">
        <v>5204</v>
      </c>
      <c r="D189" s="138">
        <f>C189/C369*100</f>
        <v>5.2582042032877967E-2</v>
      </c>
    </row>
    <row r="190" spans="1:4" ht="99.6" customHeight="1" x14ac:dyDescent="0.4">
      <c r="A190" s="412" t="s">
        <v>677</v>
      </c>
      <c r="B190" s="186" t="s">
        <v>246</v>
      </c>
      <c r="C190" s="20">
        <v>10132</v>
      </c>
      <c r="D190" s="138">
        <f>C190/C369*100</f>
        <v>0.10237533625617207</v>
      </c>
    </row>
    <row r="191" spans="1:4" ht="81" customHeight="1" x14ac:dyDescent="0.4">
      <c r="A191" s="412" t="s">
        <v>677</v>
      </c>
      <c r="B191" s="186" t="s">
        <v>248</v>
      </c>
      <c r="C191" s="20">
        <v>3500</v>
      </c>
      <c r="D191" s="138">
        <f>C191/C369*100</f>
        <v>3.5364555556316846E-2</v>
      </c>
    </row>
    <row r="192" spans="1:4" ht="83.4" customHeight="1" x14ac:dyDescent="0.4">
      <c r="A192" s="412" t="s">
        <v>677</v>
      </c>
      <c r="B192" s="186" t="s">
        <v>250</v>
      </c>
      <c r="C192" s="20">
        <v>1500</v>
      </c>
      <c r="D192" s="138">
        <f>C192/C369*100</f>
        <v>1.5156238095564363E-2</v>
      </c>
    </row>
    <row r="193" spans="1:4" ht="37.799999999999997" customHeight="1" x14ac:dyDescent="0.4">
      <c r="A193" s="409">
        <v>613001</v>
      </c>
      <c r="B193" s="186" t="s">
        <v>252</v>
      </c>
      <c r="C193" s="20">
        <v>840</v>
      </c>
      <c r="D193" s="138">
        <f>C193/C369*100</f>
        <v>8.4874933335160434E-3</v>
      </c>
    </row>
    <row r="194" spans="1:4" ht="84" customHeight="1" x14ac:dyDescent="0.4">
      <c r="A194" s="412" t="s">
        <v>677</v>
      </c>
      <c r="B194" s="186" t="s">
        <v>254</v>
      </c>
      <c r="C194" s="20">
        <v>4180</v>
      </c>
      <c r="D194" s="138">
        <f>C194/C369*100</f>
        <v>4.2235383492972692E-2</v>
      </c>
    </row>
    <row r="195" spans="1:4" ht="89.4" customHeight="1" x14ac:dyDescent="0.4">
      <c r="A195" s="412" t="s">
        <v>677</v>
      </c>
      <c r="B195" s="186" t="s">
        <v>255</v>
      </c>
      <c r="C195" s="20">
        <v>2500</v>
      </c>
      <c r="D195" s="138">
        <f>C195/C369*100</f>
        <v>2.5260396825940605E-2</v>
      </c>
    </row>
    <row r="196" spans="1:4" ht="87" x14ac:dyDescent="0.4">
      <c r="A196" s="412" t="s">
        <v>677</v>
      </c>
      <c r="B196" s="186" t="s">
        <v>256</v>
      </c>
      <c r="C196" s="20">
        <v>255000</v>
      </c>
      <c r="D196" s="138">
        <f>C196/C369*100</f>
        <v>2.5765604762459415</v>
      </c>
    </row>
    <row r="197" spans="1:4" ht="86.4" customHeight="1" x14ac:dyDescent="0.4">
      <c r="A197" s="412" t="s">
        <v>677</v>
      </c>
      <c r="B197" s="186" t="s">
        <v>258</v>
      </c>
      <c r="C197" s="20">
        <v>25000</v>
      </c>
      <c r="D197" s="138">
        <f>C197/C369*100</f>
        <v>0.25260396825940606</v>
      </c>
    </row>
    <row r="198" spans="1:4" ht="82.2" customHeight="1" x14ac:dyDescent="0.4">
      <c r="A198" s="412" t="s">
        <v>677</v>
      </c>
      <c r="B198" s="186" t="s">
        <v>260</v>
      </c>
      <c r="C198" s="20">
        <v>184000</v>
      </c>
      <c r="D198" s="138">
        <f>C198/C369*100</f>
        <v>1.8591652063892283</v>
      </c>
    </row>
    <row r="199" spans="1:4" ht="87" customHeight="1" x14ac:dyDescent="0.4">
      <c r="A199" s="412" t="s">
        <v>677</v>
      </c>
      <c r="B199" s="186" t="s">
        <v>263</v>
      </c>
      <c r="C199" s="20">
        <v>3000</v>
      </c>
      <c r="D199" s="138">
        <f>C199/C369*100</f>
        <v>3.0312476191128725E-2</v>
      </c>
    </row>
    <row r="200" spans="1:4" ht="84" customHeight="1" x14ac:dyDescent="0.4">
      <c r="A200" s="412" t="s">
        <v>677</v>
      </c>
      <c r="B200" s="186" t="s">
        <v>266</v>
      </c>
      <c r="C200" s="20">
        <v>12500</v>
      </c>
      <c r="D200" s="138">
        <f>C200/C369*100</f>
        <v>0.12630198412970303</v>
      </c>
    </row>
    <row r="201" spans="1:4" ht="86.4" customHeight="1" x14ac:dyDescent="0.4">
      <c r="A201" s="412" t="s">
        <v>677</v>
      </c>
      <c r="B201" s="186" t="s">
        <v>269</v>
      </c>
      <c r="C201" s="20">
        <v>10000</v>
      </c>
      <c r="D201" s="138">
        <f>C201/C369*100</f>
        <v>0.10104158730376242</v>
      </c>
    </row>
    <row r="202" spans="1:4" ht="93" customHeight="1" x14ac:dyDescent="0.4">
      <c r="A202" s="412" t="s">
        <v>677</v>
      </c>
      <c r="B202" s="186" t="s">
        <v>272</v>
      </c>
      <c r="C202" s="20">
        <v>3000</v>
      </c>
      <c r="D202" s="138">
        <f>C202/C369*100</f>
        <v>3.0312476191128725E-2</v>
      </c>
    </row>
    <row r="203" spans="1:4" ht="99" customHeight="1" x14ac:dyDescent="0.4">
      <c r="A203" s="412" t="s">
        <v>677</v>
      </c>
      <c r="B203" s="186" t="s">
        <v>273</v>
      </c>
      <c r="C203" s="20">
        <v>12500</v>
      </c>
      <c r="D203" s="138">
        <f>C203/C369*100</f>
        <v>0.12630198412970303</v>
      </c>
    </row>
    <row r="204" spans="1:4" ht="85.2" customHeight="1" x14ac:dyDescent="0.4">
      <c r="A204" s="412" t="s">
        <v>677</v>
      </c>
      <c r="B204" s="186" t="s">
        <v>274</v>
      </c>
      <c r="C204" s="20">
        <v>10000</v>
      </c>
      <c r="D204" s="138">
        <f>C204/C369*100</f>
        <v>0.10104158730376242</v>
      </c>
    </row>
    <row r="205" spans="1:4" ht="79.8" customHeight="1" x14ac:dyDescent="0.4">
      <c r="A205" s="412" t="s">
        <v>677</v>
      </c>
      <c r="B205" s="186" t="s">
        <v>275</v>
      </c>
      <c r="C205" s="20">
        <v>4000</v>
      </c>
      <c r="D205" s="138">
        <f>C205/C369*100</f>
        <v>4.0416634921504969E-2</v>
      </c>
    </row>
    <row r="206" spans="1:4" ht="88.2" customHeight="1" x14ac:dyDescent="0.4">
      <c r="A206" s="412" t="s">
        <v>677</v>
      </c>
      <c r="B206" s="20" t="s">
        <v>277</v>
      </c>
      <c r="C206" s="20">
        <v>22000</v>
      </c>
      <c r="D206" s="138">
        <f>C206/C369*100</f>
        <v>0.22229149206827734</v>
      </c>
    </row>
    <row r="207" spans="1:4" ht="84.6" customHeight="1" x14ac:dyDescent="0.4">
      <c r="A207" s="412" t="s">
        <v>677</v>
      </c>
      <c r="B207" s="20" t="s">
        <v>279</v>
      </c>
      <c r="C207" s="20">
        <v>65905</v>
      </c>
      <c r="D207" s="138">
        <f>C207/C369*100</f>
        <v>0.66591458112544621</v>
      </c>
    </row>
    <row r="208" spans="1:4" ht="85.2" customHeight="1" x14ac:dyDescent="0.4">
      <c r="A208" s="412" t="s">
        <v>677</v>
      </c>
      <c r="B208" s="20" t="s">
        <v>281</v>
      </c>
      <c r="C208" s="20">
        <v>42856</v>
      </c>
      <c r="D208" s="138">
        <f>C208/C369*100</f>
        <v>0.43302382654900423</v>
      </c>
    </row>
    <row r="209" spans="1:4" ht="88.2" customHeight="1" x14ac:dyDescent="0.4">
      <c r="A209" s="412" t="s">
        <v>677</v>
      </c>
      <c r="B209" s="20" t="s">
        <v>282</v>
      </c>
      <c r="C209" s="20">
        <v>43764.22</v>
      </c>
      <c r="D209" s="138">
        <f>C209/C369*100</f>
        <v>0.44220062559110657</v>
      </c>
    </row>
    <row r="210" spans="1:4" ht="82.2" customHeight="1" x14ac:dyDescent="0.4">
      <c r="A210" s="412" t="s">
        <v>677</v>
      </c>
      <c r="B210" s="186" t="s">
        <v>285</v>
      </c>
      <c r="C210" s="150">
        <v>260200</v>
      </c>
      <c r="D210" s="138">
        <f>C210/C369*100</f>
        <v>2.6291021016438982</v>
      </c>
    </row>
    <row r="211" spans="1:4" ht="92.4" customHeight="1" x14ac:dyDescent="0.4">
      <c r="A211" s="412" t="s">
        <v>677</v>
      </c>
      <c r="B211" s="18" t="s">
        <v>287</v>
      </c>
      <c r="C211" s="238">
        <v>167056.76999999999</v>
      </c>
      <c r="D211" s="138">
        <f>C211/C369*100</f>
        <v>1.6879681210639559</v>
      </c>
    </row>
    <row r="212" spans="1:4" ht="37.799999999999997" customHeight="1" x14ac:dyDescent="0.4">
      <c r="A212" s="412" t="s">
        <v>677</v>
      </c>
      <c r="B212" s="186" t="s">
        <v>289</v>
      </c>
      <c r="C212" s="151">
        <v>390000</v>
      </c>
      <c r="D212" s="138">
        <f>C212/C369*100</f>
        <v>3.9406219048467341</v>
      </c>
    </row>
    <row r="213" spans="1:4" ht="85.2" customHeight="1" x14ac:dyDescent="0.4">
      <c r="A213" s="412" t="s">
        <v>677</v>
      </c>
      <c r="B213" s="189" t="s">
        <v>291</v>
      </c>
      <c r="C213" s="151">
        <v>115000</v>
      </c>
      <c r="D213" s="138">
        <f>C213/C369*100</f>
        <v>1.1619782539932679</v>
      </c>
    </row>
    <row r="214" spans="1:4" ht="84.6" customHeight="1" x14ac:dyDescent="0.4">
      <c r="A214" s="412" t="s">
        <v>677</v>
      </c>
      <c r="B214" s="186" t="s">
        <v>292</v>
      </c>
      <c r="C214" s="151">
        <v>224444</v>
      </c>
      <c r="D214" s="138">
        <f>C214/C369*100</f>
        <v>2.267817802080565</v>
      </c>
    </row>
    <row r="215" spans="1:4" ht="37.799999999999997" customHeight="1" x14ac:dyDescent="0.4">
      <c r="A215" s="421"/>
      <c r="B215" s="217" t="s">
        <v>602</v>
      </c>
      <c r="C215" s="221">
        <f>SUM(C160:C214)</f>
        <v>2375346.9900000002</v>
      </c>
      <c r="D215" s="220">
        <f>SUM(D160:D214)</f>
        <v>24.000883026681425</v>
      </c>
    </row>
    <row r="216" spans="1:4" ht="37.799999999999997" customHeight="1" x14ac:dyDescent="0.3">
      <c r="A216" s="422" t="s">
        <v>607</v>
      </c>
      <c r="B216" s="197" t="s">
        <v>566</v>
      </c>
      <c r="C216" s="198"/>
      <c r="D216" s="140"/>
    </row>
    <row r="217" spans="1:4" ht="37.799999999999997" customHeight="1" x14ac:dyDescent="0.4">
      <c r="A217" s="409">
        <v>627001</v>
      </c>
      <c r="B217" s="190" t="s">
        <v>345</v>
      </c>
      <c r="C217" s="192">
        <v>10000</v>
      </c>
      <c r="D217" s="138">
        <f>C217/C369*100</f>
        <v>0.10104158730376242</v>
      </c>
    </row>
    <row r="218" spans="1:4" ht="37.799999999999997" customHeight="1" x14ac:dyDescent="0.4">
      <c r="A218" s="409">
        <v>627001</v>
      </c>
      <c r="B218" s="190" t="s">
        <v>346</v>
      </c>
      <c r="C218" s="192">
        <v>3000</v>
      </c>
      <c r="D218" s="138">
        <f>C218/C369*100</f>
        <v>3.0312476191128725E-2</v>
      </c>
    </row>
    <row r="219" spans="1:4" ht="37.799999999999997" customHeight="1" x14ac:dyDescent="0.4">
      <c r="A219" s="409">
        <v>627001</v>
      </c>
      <c r="B219" s="190" t="s">
        <v>347</v>
      </c>
      <c r="C219" s="192">
        <v>5000</v>
      </c>
      <c r="D219" s="138">
        <f>C219/C369*100</f>
        <v>5.052079365188121E-2</v>
      </c>
    </row>
    <row r="220" spans="1:4" ht="37.799999999999997" customHeight="1" x14ac:dyDescent="0.4">
      <c r="A220" s="409">
        <v>627000</v>
      </c>
      <c r="B220" s="190" t="s">
        <v>348</v>
      </c>
      <c r="C220" s="192">
        <v>12000</v>
      </c>
      <c r="D220" s="138">
        <f>C220/C369*100</f>
        <v>0.1212499047645149</v>
      </c>
    </row>
    <row r="221" spans="1:4" ht="37.799999999999997" customHeight="1" x14ac:dyDescent="0.4">
      <c r="A221" s="409">
        <v>627001</v>
      </c>
      <c r="B221" s="190" t="s">
        <v>349</v>
      </c>
      <c r="C221" s="192">
        <v>5500</v>
      </c>
      <c r="D221" s="138">
        <f>C221/C369*100</f>
        <v>5.5572873017069334E-2</v>
      </c>
    </row>
    <row r="222" spans="1:4" ht="37.799999999999997" customHeight="1" x14ac:dyDescent="0.4">
      <c r="A222" s="409" t="s">
        <v>683</v>
      </c>
      <c r="B222" s="190" t="s">
        <v>350</v>
      </c>
      <c r="C222" s="192">
        <v>1000</v>
      </c>
      <c r="D222" s="138">
        <f>C222/C369*100</f>
        <v>1.0104158730376242E-2</v>
      </c>
    </row>
    <row r="223" spans="1:4" ht="37.799999999999997" customHeight="1" x14ac:dyDescent="0.4">
      <c r="A223" s="409" t="s">
        <v>683</v>
      </c>
      <c r="B223" s="190" t="s">
        <v>351</v>
      </c>
      <c r="C223" s="192">
        <v>600</v>
      </c>
      <c r="D223" s="138">
        <f>C223/C369*100</f>
        <v>6.0624952382257449E-3</v>
      </c>
    </row>
    <row r="224" spans="1:4" ht="86.4" customHeight="1" x14ac:dyDescent="0.4">
      <c r="A224" s="412" t="s">
        <v>677</v>
      </c>
      <c r="B224" s="190" t="s">
        <v>352</v>
      </c>
      <c r="C224" s="192">
        <v>6500</v>
      </c>
      <c r="D224" s="138">
        <f>C224/C369*100</f>
        <v>6.5677031747445574E-2</v>
      </c>
    </row>
    <row r="225" spans="1:4" ht="37.799999999999997" customHeight="1" x14ac:dyDescent="0.4">
      <c r="A225" s="409" t="s">
        <v>683</v>
      </c>
      <c r="B225" s="190" t="s">
        <v>353</v>
      </c>
      <c r="C225" s="192">
        <v>800</v>
      </c>
      <c r="D225" s="138">
        <f>C225/C369*100</f>
        <v>8.0833269843009932E-3</v>
      </c>
    </row>
    <row r="226" spans="1:4" ht="37.799999999999997" customHeight="1" x14ac:dyDescent="0.4">
      <c r="A226" s="409">
        <v>627001</v>
      </c>
      <c r="B226" s="186" t="s">
        <v>354</v>
      </c>
      <c r="C226" s="193">
        <v>50000</v>
      </c>
      <c r="D226" s="138">
        <f>C226/C369*100</f>
        <v>0.50520793651881213</v>
      </c>
    </row>
    <row r="227" spans="1:4" ht="86.4" customHeight="1" x14ac:dyDescent="0.4">
      <c r="A227" s="412" t="s">
        <v>677</v>
      </c>
      <c r="B227" s="190" t="s">
        <v>355</v>
      </c>
      <c r="C227" s="192">
        <v>4000</v>
      </c>
      <c r="D227" s="138">
        <f>C227/C369*100</f>
        <v>4.0416634921504969E-2</v>
      </c>
    </row>
    <row r="228" spans="1:4" ht="82.2" customHeight="1" x14ac:dyDescent="0.4">
      <c r="A228" s="412" t="s">
        <v>677</v>
      </c>
      <c r="B228" s="186" t="s">
        <v>356</v>
      </c>
      <c r="C228" s="193">
        <v>3000</v>
      </c>
      <c r="D228" s="138">
        <f>C228/C369*100</f>
        <v>3.0312476191128725E-2</v>
      </c>
    </row>
    <row r="229" spans="1:4" ht="90.6" customHeight="1" x14ac:dyDescent="0.4">
      <c r="A229" s="412" t="s">
        <v>677</v>
      </c>
      <c r="B229" s="186" t="s">
        <v>357</v>
      </c>
      <c r="C229" s="193">
        <v>2000</v>
      </c>
      <c r="D229" s="138">
        <f>C229/C369*100</f>
        <v>2.0208317460752485E-2</v>
      </c>
    </row>
    <row r="230" spans="1:4" ht="87" customHeight="1" x14ac:dyDescent="0.4">
      <c r="A230" s="412" t="s">
        <v>677</v>
      </c>
      <c r="B230" s="186" t="s">
        <v>358</v>
      </c>
      <c r="C230" s="193">
        <v>1200</v>
      </c>
      <c r="D230" s="138">
        <f>C230/C369*100</f>
        <v>1.212499047645149E-2</v>
      </c>
    </row>
    <row r="231" spans="1:4" ht="91.8" customHeight="1" x14ac:dyDescent="0.4">
      <c r="A231" s="412" t="s">
        <v>677</v>
      </c>
      <c r="B231" s="186" t="s">
        <v>359</v>
      </c>
      <c r="C231" s="193">
        <v>6000</v>
      </c>
      <c r="D231" s="138">
        <f>C231/C369*100</f>
        <v>6.0624952382257451E-2</v>
      </c>
    </row>
    <row r="232" spans="1:4" ht="85.8" customHeight="1" x14ac:dyDescent="0.4">
      <c r="A232" s="412" t="s">
        <v>677</v>
      </c>
      <c r="B232" s="186" t="s">
        <v>360</v>
      </c>
      <c r="C232" s="193">
        <v>32000</v>
      </c>
      <c r="D232" s="138">
        <f>C232/C369*100</f>
        <v>0.32333307937203976</v>
      </c>
    </row>
    <row r="233" spans="1:4" ht="85.8" customHeight="1" x14ac:dyDescent="0.4">
      <c r="A233" s="412" t="s">
        <v>677</v>
      </c>
      <c r="B233" s="186" t="s">
        <v>361</v>
      </c>
      <c r="C233" s="193">
        <v>2000</v>
      </c>
      <c r="D233" s="138">
        <f>C233/C369*100</f>
        <v>2.0208317460752485E-2</v>
      </c>
    </row>
    <row r="234" spans="1:4" ht="84" customHeight="1" x14ac:dyDescent="0.4">
      <c r="A234" s="412" t="s">
        <v>684</v>
      </c>
      <c r="B234" s="191" t="s">
        <v>362</v>
      </c>
      <c r="C234" s="193">
        <v>3000</v>
      </c>
      <c r="D234" s="138">
        <f>C234/C369*100</f>
        <v>3.0312476191128725E-2</v>
      </c>
    </row>
    <row r="235" spans="1:4" ht="48.6" customHeight="1" x14ac:dyDescent="0.4">
      <c r="A235" s="412" t="s">
        <v>684</v>
      </c>
      <c r="B235" s="191" t="s">
        <v>363</v>
      </c>
      <c r="C235" s="193">
        <v>20000</v>
      </c>
      <c r="D235" s="138">
        <f>C235/C369*100</f>
        <v>0.20208317460752484</v>
      </c>
    </row>
    <row r="236" spans="1:4" ht="37.799999999999997" customHeight="1" x14ac:dyDescent="0.4">
      <c r="A236" s="423">
        <v>627002</v>
      </c>
      <c r="B236" s="186" t="s">
        <v>364</v>
      </c>
      <c r="C236" s="193">
        <v>22000</v>
      </c>
      <c r="D236" s="138">
        <f>C236/C369*100</f>
        <v>0.22229149206827734</v>
      </c>
    </row>
    <row r="237" spans="1:4" ht="37.799999999999997" customHeight="1" x14ac:dyDescent="0.4">
      <c r="A237" s="423" t="s">
        <v>681</v>
      </c>
      <c r="B237" s="186" t="s">
        <v>365</v>
      </c>
      <c r="C237" s="193">
        <v>5000</v>
      </c>
      <c r="D237" s="138">
        <f>C237/C369*100</f>
        <v>5.052079365188121E-2</v>
      </c>
    </row>
    <row r="238" spans="1:4" ht="94.8" customHeight="1" x14ac:dyDescent="0.4">
      <c r="A238" s="412" t="s">
        <v>677</v>
      </c>
      <c r="B238" s="186" t="s">
        <v>366</v>
      </c>
      <c r="C238" s="193">
        <v>15000</v>
      </c>
      <c r="D238" s="144">
        <f>C238/C369*100</f>
        <v>0.15156238095564362</v>
      </c>
    </row>
    <row r="239" spans="1:4" ht="87.6" customHeight="1" x14ac:dyDescent="0.4">
      <c r="A239" s="412" t="s">
        <v>677</v>
      </c>
      <c r="B239" s="186" t="s">
        <v>367</v>
      </c>
      <c r="C239" s="193">
        <v>6000</v>
      </c>
      <c r="D239" s="144">
        <f>C239/C369*100</f>
        <v>6.0624952382257451E-2</v>
      </c>
    </row>
    <row r="240" spans="1:4" ht="97.8" customHeight="1" x14ac:dyDescent="0.4">
      <c r="A240" s="412" t="s">
        <v>677</v>
      </c>
      <c r="B240" s="186" t="s">
        <v>368</v>
      </c>
      <c r="C240" s="193">
        <v>10000</v>
      </c>
      <c r="D240" s="144">
        <f>C240/C369*100</f>
        <v>0.10104158730376242</v>
      </c>
    </row>
    <row r="241" spans="1:4" ht="84" customHeight="1" x14ac:dyDescent="0.4">
      <c r="A241" s="412" t="s">
        <v>677</v>
      </c>
      <c r="B241" s="186" t="s">
        <v>369</v>
      </c>
      <c r="C241" s="193">
        <v>20000</v>
      </c>
      <c r="D241" s="144">
        <f>C241/C369*100</f>
        <v>0.20208317460752484</v>
      </c>
    </row>
    <row r="242" spans="1:4" ht="37.799999999999997" customHeight="1" x14ac:dyDescent="0.4">
      <c r="A242" s="423">
        <v>627000</v>
      </c>
      <c r="B242" s="190" t="s">
        <v>371</v>
      </c>
      <c r="C242" s="192">
        <v>5000</v>
      </c>
      <c r="D242" s="144">
        <f>C242/C369*100</f>
        <v>5.052079365188121E-2</v>
      </c>
    </row>
    <row r="243" spans="1:4" ht="37.799999999999997" customHeight="1" x14ac:dyDescent="0.4">
      <c r="A243" s="423">
        <v>627001</v>
      </c>
      <c r="B243" s="190" t="s">
        <v>372</v>
      </c>
      <c r="C243" s="192">
        <v>8250</v>
      </c>
      <c r="D243" s="138">
        <f>C243/C369*100</f>
        <v>8.3359309525603997E-2</v>
      </c>
    </row>
    <row r="244" spans="1:4" ht="37.799999999999997" customHeight="1" x14ac:dyDescent="0.4">
      <c r="A244" s="423">
        <v>627001</v>
      </c>
      <c r="B244" s="190" t="s">
        <v>373</v>
      </c>
      <c r="C244" s="192">
        <v>1350</v>
      </c>
      <c r="D244" s="138">
        <f>C244/C369*100</f>
        <v>1.3640614286007926E-2</v>
      </c>
    </row>
    <row r="245" spans="1:4" ht="37.799999999999997" customHeight="1" x14ac:dyDescent="0.4">
      <c r="A245" s="423">
        <v>627001</v>
      </c>
      <c r="B245" s="190" t="s">
        <v>374</v>
      </c>
      <c r="C245" s="192">
        <v>20000</v>
      </c>
      <c r="D245" s="138">
        <f>C245/C369*100</f>
        <v>0.20208317460752484</v>
      </c>
    </row>
    <row r="246" spans="1:4" ht="37.799999999999997" customHeight="1" x14ac:dyDescent="0.4">
      <c r="A246" s="423">
        <v>605700</v>
      </c>
      <c r="B246" s="190" t="s">
        <v>376</v>
      </c>
      <c r="C246" s="192">
        <v>4000</v>
      </c>
      <c r="D246" s="138">
        <f>C246/C369*100</f>
        <v>4.0416634921504969E-2</v>
      </c>
    </row>
    <row r="247" spans="1:4" ht="37.799999999999997" customHeight="1" x14ac:dyDescent="0.4">
      <c r="A247" s="423">
        <v>604140</v>
      </c>
      <c r="B247" s="190" t="s">
        <v>377</v>
      </c>
      <c r="C247" s="192">
        <v>10000</v>
      </c>
      <c r="D247" s="138">
        <f>C247/C369*100</f>
        <v>0.10104158730376242</v>
      </c>
    </row>
    <row r="248" spans="1:4" ht="37.799999999999997" customHeight="1" x14ac:dyDescent="0.4">
      <c r="A248" s="423">
        <v>604900</v>
      </c>
      <c r="B248" s="190" t="s">
        <v>379</v>
      </c>
      <c r="C248" s="192">
        <v>9000</v>
      </c>
      <c r="D248" s="138">
        <f>C248/C369*100</f>
        <v>9.0937428573386186E-2</v>
      </c>
    </row>
    <row r="249" spans="1:4" ht="37.799999999999997" customHeight="1" x14ac:dyDescent="0.4">
      <c r="A249" s="423">
        <v>604140</v>
      </c>
      <c r="B249" s="190" t="s">
        <v>380</v>
      </c>
      <c r="C249" s="192">
        <v>6000</v>
      </c>
      <c r="D249" s="138">
        <f>C249/C369*100</f>
        <v>6.0624952382257451E-2</v>
      </c>
    </row>
    <row r="250" spans="1:4" ht="37.799999999999997" customHeight="1" x14ac:dyDescent="0.4">
      <c r="A250" s="423">
        <v>604140</v>
      </c>
      <c r="B250" s="190" t="s">
        <v>382</v>
      </c>
      <c r="C250" s="192">
        <v>40000</v>
      </c>
      <c r="D250" s="138">
        <f>C250/C369*100</f>
        <v>0.40416634921504968</v>
      </c>
    </row>
    <row r="251" spans="1:4" ht="90.6" customHeight="1" x14ac:dyDescent="0.4">
      <c r="A251" s="412" t="s">
        <v>677</v>
      </c>
      <c r="B251" s="190" t="s">
        <v>384</v>
      </c>
      <c r="C251" s="192">
        <v>10000</v>
      </c>
      <c r="D251" s="138">
        <f>C251/C369*100</f>
        <v>0.10104158730376242</v>
      </c>
    </row>
    <row r="252" spans="1:4" ht="37.799999999999997" customHeight="1" x14ac:dyDescent="0.4">
      <c r="A252" s="423">
        <v>605700</v>
      </c>
      <c r="B252" s="190" t="s">
        <v>386</v>
      </c>
      <c r="C252" s="192">
        <v>15000</v>
      </c>
      <c r="D252" s="138">
        <f>C252/C369*100</f>
        <v>0.15156238095564362</v>
      </c>
    </row>
    <row r="253" spans="1:4" ht="37.799999999999997" customHeight="1" x14ac:dyDescent="0.4">
      <c r="A253" s="423">
        <v>604141</v>
      </c>
      <c r="B253" s="190" t="s">
        <v>388</v>
      </c>
      <c r="C253" s="192">
        <v>10000</v>
      </c>
      <c r="D253" s="138">
        <f>C253/C369*100</f>
        <v>0.10104158730376242</v>
      </c>
    </row>
    <row r="254" spans="1:4" ht="37.799999999999997" customHeight="1" x14ac:dyDescent="0.4">
      <c r="A254" s="423">
        <v>605700</v>
      </c>
      <c r="B254" s="190" t="s">
        <v>389</v>
      </c>
      <c r="C254" s="192">
        <v>5000</v>
      </c>
      <c r="D254" s="138">
        <f>C254/C369*100</f>
        <v>5.052079365188121E-2</v>
      </c>
    </row>
    <row r="255" spans="1:4" ht="37.799999999999997" customHeight="1" x14ac:dyDescent="0.4">
      <c r="A255" s="423">
        <v>604141</v>
      </c>
      <c r="B255" s="190" t="s">
        <v>390</v>
      </c>
      <c r="C255" s="192">
        <v>8000</v>
      </c>
      <c r="D255" s="138">
        <f>C255/C369*100</f>
        <v>8.0833269843009939E-2</v>
      </c>
    </row>
    <row r="256" spans="1:4" ht="37.799999999999997" customHeight="1" x14ac:dyDescent="0.4">
      <c r="A256" s="423">
        <v>604300</v>
      </c>
      <c r="B256" s="190" t="s">
        <v>391</v>
      </c>
      <c r="C256" s="192">
        <v>6000</v>
      </c>
      <c r="D256" s="138">
        <f>C256/C369*100</f>
        <v>6.0624952382257451E-2</v>
      </c>
    </row>
    <row r="257" spans="1:4" ht="37.799999999999997" customHeight="1" x14ac:dyDescent="0.4">
      <c r="A257" s="423">
        <v>604141</v>
      </c>
      <c r="B257" s="190" t="s">
        <v>393</v>
      </c>
      <c r="C257" s="192">
        <v>1200</v>
      </c>
      <c r="D257" s="138">
        <f>C257/C369*100</f>
        <v>1.212499047645149E-2</v>
      </c>
    </row>
    <row r="258" spans="1:4" ht="91.2" customHeight="1" x14ac:dyDescent="0.4">
      <c r="A258" s="412" t="s">
        <v>677</v>
      </c>
      <c r="B258" s="190" t="s">
        <v>394</v>
      </c>
      <c r="C258" s="192">
        <v>18000</v>
      </c>
      <c r="D258" s="138">
        <f>C258/C369*100</f>
        <v>0.18187485714677237</v>
      </c>
    </row>
    <row r="259" spans="1:4" ht="85.2" customHeight="1" x14ac:dyDescent="0.4">
      <c r="A259" s="412" t="s">
        <v>677</v>
      </c>
      <c r="B259" s="190" t="s">
        <v>396</v>
      </c>
      <c r="C259" s="192">
        <v>60</v>
      </c>
      <c r="D259" s="138">
        <f>C259/C369*100</f>
        <v>6.0624952382257451E-4</v>
      </c>
    </row>
    <row r="260" spans="1:4" ht="85.2" customHeight="1" x14ac:dyDescent="0.4">
      <c r="A260" s="412" t="s">
        <v>677</v>
      </c>
      <c r="B260" s="190" t="s">
        <v>398</v>
      </c>
      <c r="C260" s="192">
        <v>10000</v>
      </c>
      <c r="D260" s="138">
        <f>C260/C369*100</f>
        <v>0.10104158730376242</v>
      </c>
    </row>
    <row r="261" spans="1:4" ht="94.8" customHeight="1" x14ac:dyDescent="0.4">
      <c r="A261" s="412" t="s">
        <v>677</v>
      </c>
      <c r="B261" s="190" t="s">
        <v>399</v>
      </c>
      <c r="C261" s="192">
        <v>30000</v>
      </c>
      <c r="D261" s="138">
        <f>C261/C369*100</f>
        <v>0.30312476191128723</v>
      </c>
    </row>
    <row r="262" spans="1:4" ht="88.2" customHeight="1" x14ac:dyDescent="0.4">
      <c r="A262" s="412">
        <v>627000</v>
      </c>
      <c r="B262" s="190" t="s">
        <v>400</v>
      </c>
      <c r="C262" s="192">
        <v>5000</v>
      </c>
      <c r="D262" s="138">
        <f>C262/C369*100</f>
        <v>5.052079365188121E-2</v>
      </c>
    </row>
    <row r="263" spans="1:4" ht="37.799999999999997" customHeight="1" x14ac:dyDescent="0.4">
      <c r="A263" s="423">
        <v>627000</v>
      </c>
      <c r="B263" s="190" t="s">
        <v>401</v>
      </c>
      <c r="C263" s="192">
        <v>30000</v>
      </c>
      <c r="D263" s="138">
        <f>C263/C369*100</f>
        <v>0.30312476191128723</v>
      </c>
    </row>
    <row r="264" spans="1:4" ht="87.6" customHeight="1" x14ac:dyDescent="0.4">
      <c r="A264" s="412" t="s">
        <v>677</v>
      </c>
      <c r="B264" s="190" t="s">
        <v>402</v>
      </c>
      <c r="C264" s="192">
        <v>5000</v>
      </c>
      <c r="D264" s="138">
        <f>C264/C369*100</f>
        <v>5.052079365188121E-2</v>
      </c>
    </row>
    <row r="265" spans="1:4" ht="82.2" customHeight="1" x14ac:dyDescent="0.4">
      <c r="A265" s="412" t="s">
        <v>677</v>
      </c>
      <c r="B265" s="190" t="s">
        <v>403</v>
      </c>
      <c r="C265" s="192">
        <v>50000</v>
      </c>
      <c r="D265" s="138">
        <f>C265/C369*100</f>
        <v>0.50520793651881213</v>
      </c>
    </row>
    <row r="266" spans="1:4" ht="84.6" customHeight="1" x14ac:dyDescent="0.4">
      <c r="A266" s="412" t="s">
        <v>677</v>
      </c>
      <c r="B266" s="190" t="s">
        <v>404</v>
      </c>
      <c r="C266" s="192">
        <v>20000</v>
      </c>
      <c r="D266" s="138">
        <f>C266/C369*100</f>
        <v>0.20208317460752484</v>
      </c>
    </row>
    <row r="267" spans="1:4" ht="82.8" customHeight="1" x14ac:dyDescent="0.4">
      <c r="A267" s="412" t="s">
        <v>677</v>
      </c>
      <c r="B267" s="190" t="s">
        <v>405</v>
      </c>
      <c r="C267" s="192">
        <v>5000</v>
      </c>
      <c r="D267" s="138">
        <f>C267/C369*100</f>
        <v>5.052079365188121E-2</v>
      </c>
    </row>
    <row r="268" spans="1:4" ht="37.799999999999997" customHeight="1" x14ac:dyDescent="0.4">
      <c r="A268" s="423">
        <v>627002</v>
      </c>
      <c r="B268" s="190" t="s">
        <v>406</v>
      </c>
      <c r="C268" s="192">
        <v>30000</v>
      </c>
      <c r="D268" s="138">
        <f>C268/C369*100</f>
        <v>0.30312476191128723</v>
      </c>
    </row>
    <row r="269" spans="1:4" ht="88.8" customHeight="1" x14ac:dyDescent="0.4">
      <c r="A269" s="412" t="s">
        <v>677</v>
      </c>
      <c r="B269" s="190" t="s">
        <v>408</v>
      </c>
      <c r="C269" s="192">
        <v>26000</v>
      </c>
      <c r="D269" s="138">
        <f>C269/C369*100</f>
        <v>0.2627081269897823</v>
      </c>
    </row>
    <row r="270" spans="1:4" ht="95.4" customHeight="1" x14ac:dyDescent="0.4">
      <c r="A270" s="412" t="s">
        <v>677</v>
      </c>
      <c r="B270" s="190" t="s">
        <v>409</v>
      </c>
      <c r="C270" s="192">
        <v>20000</v>
      </c>
      <c r="D270" s="138">
        <f>C270/C369*100</f>
        <v>0.20208317460752484</v>
      </c>
    </row>
    <row r="271" spans="1:4" ht="81.599999999999994" customHeight="1" x14ac:dyDescent="0.4">
      <c r="A271" s="412" t="s">
        <v>677</v>
      </c>
      <c r="B271" s="190" t="s">
        <v>410</v>
      </c>
      <c r="C271" s="192">
        <v>50000</v>
      </c>
      <c r="D271" s="138">
        <f>C271/C369*100</f>
        <v>0.50520793651881213</v>
      </c>
    </row>
    <row r="272" spans="1:4" ht="94.2" customHeight="1" x14ac:dyDescent="0.4">
      <c r="A272" s="412" t="s">
        <v>677</v>
      </c>
      <c r="B272" s="194" t="s">
        <v>411</v>
      </c>
      <c r="C272" s="192">
        <v>5000</v>
      </c>
      <c r="D272" s="138">
        <f>C272/C369*100</f>
        <v>5.052079365188121E-2</v>
      </c>
    </row>
    <row r="273" spans="1:6" ht="37.799999999999997" customHeight="1" x14ac:dyDescent="0.3">
      <c r="A273" s="414"/>
      <c r="B273" s="139" t="s">
        <v>567</v>
      </c>
      <c r="C273" s="195">
        <f>SUM(C217:C272)</f>
        <v>708460</v>
      </c>
      <c r="D273" s="196">
        <f>SUM(D217:D272)</f>
        <v>7.1583922941223515</v>
      </c>
    </row>
    <row r="274" spans="1:6" ht="37.799999999999997" customHeight="1" x14ac:dyDescent="0.3">
      <c r="A274" s="414" t="s">
        <v>608</v>
      </c>
      <c r="B274" s="225" t="s">
        <v>428</v>
      </c>
      <c r="C274" s="226"/>
      <c r="D274" s="226"/>
      <c r="E274" s="227"/>
      <c r="F274" s="228"/>
    </row>
    <row r="275" spans="1:6" ht="37.799999999999997" customHeight="1" x14ac:dyDescent="0.4">
      <c r="A275" s="414"/>
      <c r="B275" s="95" t="s">
        <v>414</v>
      </c>
      <c r="C275" s="98">
        <v>0</v>
      </c>
      <c r="D275" s="138">
        <f>C275/C369*100</f>
        <v>0</v>
      </c>
    </row>
    <row r="276" spans="1:6" ht="103.2" customHeight="1" x14ac:dyDescent="0.4">
      <c r="A276" s="412" t="s">
        <v>677</v>
      </c>
      <c r="B276" s="95" t="s">
        <v>416</v>
      </c>
      <c r="C276" s="98">
        <v>42757</v>
      </c>
      <c r="D276" s="138">
        <f>C276/C369*100</f>
        <v>0.43202351483469698</v>
      </c>
    </row>
    <row r="277" spans="1:6" ht="88.2" customHeight="1" x14ac:dyDescent="0.4">
      <c r="A277" s="412" t="s">
        <v>677</v>
      </c>
      <c r="B277" s="95" t="s">
        <v>418</v>
      </c>
      <c r="C277" s="98">
        <v>54200</v>
      </c>
      <c r="D277" s="138">
        <f>C277/C369*100</f>
        <v>0.54764540318639232</v>
      </c>
    </row>
    <row r="278" spans="1:6" ht="37.799999999999997" customHeight="1" x14ac:dyDescent="0.4">
      <c r="A278" s="414">
        <v>661100</v>
      </c>
      <c r="B278" s="95" t="s">
        <v>420</v>
      </c>
      <c r="C278" s="98">
        <v>576230</v>
      </c>
      <c r="D278" s="138">
        <f>C278/C369*100</f>
        <v>5.8223193852047022</v>
      </c>
    </row>
    <row r="279" spans="1:6" ht="37.799999999999997" customHeight="1" x14ac:dyDescent="0.4">
      <c r="A279" s="414">
        <v>661200</v>
      </c>
      <c r="B279" s="95" t="s">
        <v>421</v>
      </c>
      <c r="C279" s="98">
        <v>10000</v>
      </c>
      <c r="D279" s="138">
        <f>C279/C369*100</f>
        <v>0.10104158730376242</v>
      </c>
    </row>
    <row r="280" spans="1:6" ht="37.799999999999997" customHeight="1" x14ac:dyDescent="0.4">
      <c r="A280" s="414">
        <v>661200</v>
      </c>
      <c r="B280" s="48" t="s">
        <v>422</v>
      </c>
      <c r="C280" s="100">
        <v>163080</v>
      </c>
      <c r="D280" s="138">
        <f>C280/C369*100</f>
        <v>1.6477862057497576</v>
      </c>
    </row>
    <row r="281" spans="1:6" ht="37.799999999999997" customHeight="1" x14ac:dyDescent="0.4">
      <c r="A281" s="414">
        <v>661100</v>
      </c>
      <c r="B281" s="48" t="s">
        <v>423</v>
      </c>
      <c r="C281" s="100">
        <v>491664</v>
      </c>
      <c r="D281" s="138">
        <f>C281/C369*100</f>
        <v>4.9678510980117041</v>
      </c>
    </row>
    <row r="282" spans="1:6" ht="37.799999999999997" customHeight="1" x14ac:dyDescent="0.4">
      <c r="A282" s="414">
        <v>661200</v>
      </c>
      <c r="B282" s="48" t="s">
        <v>424</v>
      </c>
      <c r="C282" s="100">
        <v>23040</v>
      </c>
      <c r="D282" s="138">
        <f>C282/C369*100</f>
        <v>0.23279981714786863</v>
      </c>
    </row>
    <row r="283" spans="1:6" ht="37.799999999999997" customHeight="1" x14ac:dyDescent="0.4">
      <c r="A283" s="414">
        <v>661200</v>
      </c>
      <c r="B283" s="24" t="s">
        <v>425</v>
      </c>
      <c r="C283" s="102">
        <v>10000</v>
      </c>
      <c r="D283" s="138">
        <f>C283/C369*100</f>
        <v>0.10104158730376242</v>
      </c>
    </row>
    <row r="284" spans="1:6" ht="37.799999999999997" customHeight="1" x14ac:dyDescent="0.3">
      <c r="A284" s="414"/>
      <c r="B284" s="139" t="s">
        <v>582</v>
      </c>
      <c r="C284" s="222">
        <f>SUM(C275:C283)</f>
        <v>1370971</v>
      </c>
      <c r="D284" s="196">
        <f>SUM(D275:D283)</f>
        <v>13.852508598742647</v>
      </c>
    </row>
    <row r="285" spans="1:6" ht="37.799999999999997" customHeight="1" x14ac:dyDescent="0.3">
      <c r="A285" s="414" t="s">
        <v>609</v>
      </c>
      <c r="B285" s="223" t="s">
        <v>568</v>
      </c>
      <c r="C285" s="224"/>
      <c r="D285" s="147"/>
    </row>
    <row r="286" spans="1:6" ht="87.6" customHeight="1" x14ac:dyDescent="0.4">
      <c r="A286" s="412" t="s">
        <v>677</v>
      </c>
      <c r="B286" s="152" t="s">
        <v>443</v>
      </c>
      <c r="C286" s="106">
        <v>10000</v>
      </c>
      <c r="D286" s="138">
        <f>C286/C369*100</f>
        <v>0.10104158730376242</v>
      </c>
    </row>
    <row r="287" spans="1:6" ht="90" customHeight="1" x14ac:dyDescent="0.4">
      <c r="A287" s="412" t="s">
        <v>677</v>
      </c>
      <c r="B287" s="152" t="s">
        <v>445</v>
      </c>
      <c r="C287" s="107">
        <v>24000</v>
      </c>
      <c r="D287" s="138">
        <f>C287/C369*100</f>
        <v>0.2424998095290298</v>
      </c>
    </row>
    <row r="288" spans="1:6" ht="83.4" customHeight="1" x14ac:dyDescent="0.4">
      <c r="A288" s="412" t="s">
        <v>677</v>
      </c>
      <c r="B288" s="152" t="s">
        <v>447</v>
      </c>
      <c r="C288" s="106">
        <v>5000</v>
      </c>
      <c r="D288" s="138">
        <f>C288/C369*100</f>
        <v>5.052079365188121E-2</v>
      </c>
    </row>
    <row r="289" spans="1:4" ht="89.4" customHeight="1" x14ac:dyDescent="0.4">
      <c r="A289" s="412" t="s">
        <v>677</v>
      </c>
      <c r="B289" s="152" t="s">
        <v>448</v>
      </c>
      <c r="C289" s="106">
        <v>35000</v>
      </c>
      <c r="D289" s="138">
        <f>C289/C369*100</f>
        <v>0.35364555556316846</v>
      </c>
    </row>
    <row r="290" spans="1:4" ht="37.799999999999997" customHeight="1" x14ac:dyDescent="0.4">
      <c r="A290" s="409">
        <v>627000</v>
      </c>
      <c r="B290" s="152" t="s">
        <v>449</v>
      </c>
      <c r="C290" s="106">
        <v>3000</v>
      </c>
      <c r="D290" s="138">
        <f>C290/C369*100</f>
        <v>3.0312476191128725E-2</v>
      </c>
    </row>
    <row r="291" spans="1:4" ht="37.799999999999997" customHeight="1" x14ac:dyDescent="0.4">
      <c r="A291" s="409">
        <v>604141</v>
      </c>
      <c r="B291" s="152" t="s">
        <v>450</v>
      </c>
      <c r="C291" s="106">
        <v>48000</v>
      </c>
      <c r="D291" s="138">
        <f>C291/C369*100</f>
        <v>0.48499961905805961</v>
      </c>
    </row>
    <row r="292" spans="1:4" ht="37.799999999999997" customHeight="1" x14ac:dyDescent="0.4">
      <c r="A292" s="409">
        <v>632400</v>
      </c>
      <c r="B292" s="152" t="s">
        <v>451</v>
      </c>
      <c r="C292" s="106">
        <v>10000</v>
      </c>
      <c r="D292" s="138">
        <f>C292/C369*100</f>
        <v>0.10104158730376242</v>
      </c>
    </row>
    <row r="293" spans="1:4" ht="37.799999999999997" customHeight="1" x14ac:dyDescent="0.4">
      <c r="A293" s="409">
        <v>622301</v>
      </c>
      <c r="B293" s="152" t="s">
        <v>453</v>
      </c>
      <c r="C293" s="106">
        <v>40000</v>
      </c>
      <c r="D293" s="138">
        <f>C293/C369*100</f>
        <v>0.40416634921504968</v>
      </c>
    </row>
    <row r="294" spans="1:4" ht="37.799999999999997" customHeight="1" x14ac:dyDescent="0.4">
      <c r="A294" s="409">
        <v>622301</v>
      </c>
      <c r="B294" s="152" t="s">
        <v>454</v>
      </c>
      <c r="C294" s="106">
        <v>100000</v>
      </c>
      <c r="D294" s="138">
        <f>C294/C369*100</f>
        <v>1.0104158730376243</v>
      </c>
    </row>
    <row r="295" spans="1:4" ht="37.799999999999997" customHeight="1" x14ac:dyDescent="0.4">
      <c r="A295" s="409">
        <v>622301</v>
      </c>
      <c r="B295" s="152" t="s">
        <v>455</v>
      </c>
      <c r="C295" s="106">
        <v>40000</v>
      </c>
      <c r="D295" s="138">
        <f>C295/C369*100</f>
        <v>0.40416634921504968</v>
      </c>
    </row>
    <row r="296" spans="1:4" ht="85.8" customHeight="1" x14ac:dyDescent="0.4">
      <c r="A296" s="412" t="s">
        <v>677</v>
      </c>
      <c r="B296" s="152" t="s">
        <v>457</v>
      </c>
      <c r="C296" s="106">
        <v>10000</v>
      </c>
      <c r="D296" s="138">
        <f>C296/C369*100</f>
        <v>0.10104158730376242</v>
      </c>
    </row>
    <row r="297" spans="1:4" ht="85.2" customHeight="1" x14ac:dyDescent="0.4">
      <c r="A297" s="412" t="s">
        <v>677</v>
      </c>
      <c r="B297" s="152" t="s">
        <v>459</v>
      </c>
      <c r="C297" s="106">
        <v>8000</v>
      </c>
      <c r="D297" s="138">
        <f>C297/C369*100</f>
        <v>8.0833269843009939E-2</v>
      </c>
    </row>
    <row r="298" spans="1:4" ht="90" customHeight="1" x14ac:dyDescent="0.4">
      <c r="A298" s="412" t="s">
        <v>677</v>
      </c>
      <c r="B298" s="152" t="s">
        <v>569</v>
      </c>
      <c r="C298" s="106">
        <v>16000</v>
      </c>
      <c r="D298" s="138">
        <f>C298/C369*100</f>
        <v>0.16166653968601988</v>
      </c>
    </row>
    <row r="299" spans="1:4" ht="93" customHeight="1" x14ac:dyDescent="0.4">
      <c r="A299" s="412" t="s">
        <v>677</v>
      </c>
      <c r="B299" s="152" t="s">
        <v>462</v>
      </c>
      <c r="C299" s="106">
        <v>20000</v>
      </c>
      <c r="D299" s="138">
        <f>C299/C369*100</f>
        <v>0.20208317460752484</v>
      </c>
    </row>
    <row r="300" spans="1:4" ht="37.799999999999997" customHeight="1" x14ac:dyDescent="0.4">
      <c r="A300" s="423">
        <v>627002</v>
      </c>
      <c r="B300" s="152" t="s">
        <v>463</v>
      </c>
      <c r="C300" s="106">
        <v>10588</v>
      </c>
      <c r="D300" s="138">
        <f>C300/C369*100</f>
        <v>0.10698283263722363</v>
      </c>
    </row>
    <row r="301" spans="1:4" ht="88.2" customHeight="1" x14ac:dyDescent="0.4">
      <c r="A301" s="412" t="s">
        <v>677</v>
      </c>
      <c r="B301" s="152" t="s">
        <v>464</v>
      </c>
      <c r="C301" s="106">
        <v>7500</v>
      </c>
      <c r="D301" s="138">
        <f>C301/C369*100</f>
        <v>7.5781190477821808E-2</v>
      </c>
    </row>
    <row r="302" spans="1:4" ht="84.6" customHeight="1" x14ac:dyDescent="0.4">
      <c r="A302" s="412" t="s">
        <v>677</v>
      </c>
      <c r="B302" s="110" t="s">
        <v>468</v>
      </c>
      <c r="C302" s="98">
        <v>3500</v>
      </c>
      <c r="D302" s="138">
        <f>C302/C369*100</f>
        <v>3.5364555556316846E-2</v>
      </c>
    </row>
    <row r="303" spans="1:4" ht="37.799999999999997" customHeight="1" x14ac:dyDescent="0.4">
      <c r="A303" s="423">
        <v>627002</v>
      </c>
      <c r="B303" s="110" t="s">
        <v>469</v>
      </c>
      <c r="C303" s="98">
        <v>3000</v>
      </c>
      <c r="D303" s="138">
        <f>C303/C369*100</f>
        <v>3.0312476191128725E-2</v>
      </c>
    </row>
    <row r="304" spans="1:4" ht="81.599999999999994" customHeight="1" x14ac:dyDescent="0.4">
      <c r="A304" s="412" t="s">
        <v>677</v>
      </c>
      <c r="B304" s="110" t="s">
        <v>470</v>
      </c>
      <c r="C304" s="98">
        <v>15000</v>
      </c>
      <c r="D304" s="138">
        <f>C304/C369*100</f>
        <v>0.15156238095564362</v>
      </c>
    </row>
    <row r="305" spans="1:4" ht="37.799999999999997" customHeight="1" x14ac:dyDescent="0.4">
      <c r="A305" s="423">
        <v>627002</v>
      </c>
      <c r="B305" s="110" t="s">
        <v>473</v>
      </c>
      <c r="C305" s="98">
        <v>45000</v>
      </c>
      <c r="D305" s="138">
        <f>C305/C369*100</f>
        <v>0.4546871428669309</v>
      </c>
    </row>
    <row r="306" spans="1:4" ht="37.799999999999997" customHeight="1" x14ac:dyDescent="0.4">
      <c r="A306" s="409">
        <v>622301</v>
      </c>
      <c r="B306" s="110" t="s">
        <v>476</v>
      </c>
      <c r="C306" s="98">
        <v>50000</v>
      </c>
      <c r="D306" s="138">
        <f>C306/C369*100</f>
        <v>0.50520793651881213</v>
      </c>
    </row>
    <row r="307" spans="1:4" ht="86.4" customHeight="1" x14ac:dyDescent="0.4">
      <c r="A307" s="412" t="s">
        <v>677</v>
      </c>
      <c r="B307" s="110" t="s">
        <v>477</v>
      </c>
      <c r="C307" s="98">
        <v>1200</v>
      </c>
      <c r="D307" s="138">
        <f>C307/C369*100</f>
        <v>1.212499047645149E-2</v>
      </c>
    </row>
    <row r="308" spans="1:4" ht="87" customHeight="1" x14ac:dyDescent="0.4">
      <c r="A308" s="412" t="s">
        <v>677</v>
      </c>
      <c r="B308" s="111" t="s">
        <v>478</v>
      </c>
      <c r="C308" s="98">
        <v>30000</v>
      </c>
      <c r="D308" s="138">
        <f>C308/C369*100</f>
        <v>0.30312476191128723</v>
      </c>
    </row>
    <row r="309" spans="1:4" ht="86.4" customHeight="1" x14ac:dyDescent="0.4">
      <c r="A309" s="412" t="s">
        <v>677</v>
      </c>
      <c r="B309" s="110" t="s">
        <v>481</v>
      </c>
      <c r="C309" s="98">
        <v>100000</v>
      </c>
      <c r="D309" s="138">
        <f>C309/C369*100</f>
        <v>1.0104158730376243</v>
      </c>
    </row>
    <row r="310" spans="1:4" ht="86.4" customHeight="1" x14ac:dyDescent="0.4">
      <c r="A310" s="412" t="s">
        <v>677</v>
      </c>
      <c r="B310" s="110" t="s">
        <v>482</v>
      </c>
      <c r="C310" s="98">
        <v>20000</v>
      </c>
      <c r="D310" s="138">
        <f>C310/C369*100</f>
        <v>0.20208317460752484</v>
      </c>
    </row>
    <row r="311" spans="1:4" ht="37.799999999999997" customHeight="1" x14ac:dyDescent="0.4">
      <c r="A311" s="423" t="s">
        <v>685</v>
      </c>
      <c r="B311" s="110" t="s">
        <v>484</v>
      </c>
      <c r="C311" s="98">
        <f>50*27</f>
        <v>1350</v>
      </c>
      <c r="D311" s="138">
        <f>C311/C369*100</f>
        <v>1.3640614286007926E-2</v>
      </c>
    </row>
    <row r="312" spans="1:4" ht="90" customHeight="1" x14ac:dyDescent="0.4">
      <c r="A312" s="412" t="s">
        <v>677</v>
      </c>
      <c r="B312" s="110" t="s">
        <v>485</v>
      </c>
      <c r="C312" s="98">
        <v>15000</v>
      </c>
      <c r="D312" s="138">
        <f>C312/C369*100</f>
        <v>0.15156238095564362</v>
      </c>
    </row>
    <row r="313" spans="1:4" ht="85.2" customHeight="1" x14ac:dyDescent="0.4">
      <c r="A313" s="412" t="s">
        <v>677</v>
      </c>
      <c r="B313" s="110" t="s">
        <v>487</v>
      </c>
      <c r="C313" s="98">
        <v>46600</v>
      </c>
      <c r="D313" s="144">
        <f>C313/C369*100</f>
        <v>0.47085379683553286</v>
      </c>
    </row>
    <row r="314" spans="1:4" ht="83.4" customHeight="1" x14ac:dyDescent="0.4">
      <c r="A314" s="412" t="s">
        <v>677</v>
      </c>
      <c r="B314" s="110" t="s">
        <v>489</v>
      </c>
      <c r="C314" s="98">
        <v>450</v>
      </c>
      <c r="D314" s="138">
        <f>C314/C369*100</f>
        <v>4.5468714286693085E-3</v>
      </c>
    </row>
    <row r="315" spans="1:4" ht="83.4" customHeight="1" x14ac:dyDescent="0.4">
      <c r="A315" s="412" t="s">
        <v>677</v>
      </c>
      <c r="B315" s="110" t="s">
        <v>490</v>
      </c>
      <c r="C315" s="98">
        <v>27000</v>
      </c>
      <c r="D315" s="138">
        <f>C315/C369*100</f>
        <v>0.27281228572015853</v>
      </c>
    </row>
    <row r="316" spans="1:4" ht="91.8" customHeight="1" x14ac:dyDescent="0.4">
      <c r="A316" s="412" t="s">
        <v>677</v>
      </c>
      <c r="B316" s="110" t="s">
        <v>491</v>
      </c>
      <c r="C316" s="98">
        <v>7100</v>
      </c>
      <c r="D316" s="138">
        <f>C316/C369*100</f>
        <v>7.173952698567132E-2</v>
      </c>
    </row>
    <row r="317" spans="1:4" ht="88.8" customHeight="1" x14ac:dyDescent="0.4">
      <c r="A317" s="412" t="s">
        <v>677</v>
      </c>
      <c r="B317" s="110" t="s">
        <v>493</v>
      </c>
      <c r="C317" s="98">
        <v>80</v>
      </c>
      <c r="D317" s="138">
        <f>C317/C369*100</f>
        <v>8.0833269843009928E-4</v>
      </c>
    </row>
    <row r="318" spans="1:4" ht="54.6" customHeight="1" x14ac:dyDescent="0.4">
      <c r="A318" s="420" t="s">
        <v>686</v>
      </c>
      <c r="B318" s="110" t="s">
        <v>494</v>
      </c>
      <c r="C318" s="98">
        <v>5000</v>
      </c>
      <c r="D318" s="138">
        <f>C318/C369*100</f>
        <v>5.052079365188121E-2</v>
      </c>
    </row>
    <row r="319" spans="1:4" ht="85.8" customHeight="1" x14ac:dyDescent="0.4">
      <c r="A319" s="412" t="s">
        <v>677</v>
      </c>
      <c r="B319" s="110" t="s">
        <v>495</v>
      </c>
      <c r="C319" s="98">
        <v>7000</v>
      </c>
      <c r="D319" s="138">
        <f>C319/C369*100</f>
        <v>7.0729111112633691E-2</v>
      </c>
    </row>
    <row r="320" spans="1:4" ht="87" customHeight="1" x14ac:dyDescent="0.4">
      <c r="A320" s="412" t="s">
        <v>677</v>
      </c>
      <c r="B320" s="110" t="s">
        <v>496</v>
      </c>
      <c r="C320" s="98">
        <v>960</v>
      </c>
      <c r="D320" s="138">
        <f>C320/C369*100</f>
        <v>9.6999923811611922E-3</v>
      </c>
    </row>
    <row r="321" spans="1:4" ht="82.8" customHeight="1" x14ac:dyDescent="0.4">
      <c r="A321" s="412" t="s">
        <v>677</v>
      </c>
      <c r="B321" s="110" t="s">
        <v>498</v>
      </c>
      <c r="C321" s="98">
        <v>5000</v>
      </c>
      <c r="D321" s="138">
        <f>C321/C369*100</f>
        <v>5.052079365188121E-2</v>
      </c>
    </row>
    <row r="322" spans="1:4" ht="90.6" customHeight="1" x14ac:dyDescent="0.4">
      <c r="A322" s="412" t="s">
        <v>677</v>
      </c>
      <c r="B322" s="110" t="s">
        <v>499</v>
      </c>
      <c r="C322" s="98">
        <v>2000</v>
      </c>
      <c r="D322" s="138">
        <f>C322/C369*100</f>
        <v>2.0208317460752485E-2</v>
      </c>
    </row>
    <row r="323" spans="1:4" ht="84.6" customHeight="1" x14ac:dyDescent="0.4">
      <c r="A323" s="412" t="s">
        <v>677</v>
      </c>
      <c r="B323" s="110" t="s">
        <v>500</v>
      </c>
      <c r="C323" s="98">
        <v>2000</v>
      </c>
      <c r="D323" s="138">
        <f>C323/C369*100</f>
        <v>2.0208317460752485E-2</v>
      </c>
    </row>
    <row r="324" spans="1:4" ht="37.799999999999997" customHeight="1" x14ac:dyDescent="0.4">
      <c r="A324" s="424"/>
      <c r="B324" s="154" t="s">
        <v>570</v>
      </c>
      <c r="C324" s="155">
        <f>SUM(C286:C323)</f>
        <v>774328</v>
      </c>
      <c r="D324" s="156">
        <f>SUM(D286:D323)</f>
        <v>7.8239330213747715</v>
      </c>
    </row>
    <row r="325" spans="1:4" ht="37.799999999999997" customHeight="1" x14ac:dyDescent="0.4">
      <c r="A325" s="424"/>
      <c r="B325" s="229" t="s">
        <v>571</v>
      </c>
      <c r="C325" s="230"/>
      <c r="D325" s="156"/>
    </row>
    <row r="326" spans="1:4" ht="37.799999999999997" customHeight="1" x14ac:dyDescent="0.4">
      <c r="A326" s="421" t="s">
        <v>687</v>
      </c>
      <c r="B326" s="145" t="s">
        <v>572</v>
      </c>
      <c r="C326" s="158">
        <v>65000</v>
      </c>
      <c r="D326" s="138">
        <f>C326/C369*100</f>
        <v>0.6567703174744558</v>
      </c>
    </row>
    <row r="327" spans="1:4" ht="37.799999999999997" customHeight="1" x14ac:dyDescent="0.4">
      <c r="A327" s="421">
        <v>604300</v>
      </c>
      <c r="B327" s="153" t="s">
        <v>509</v>
      </c>
      <c r="C327" s="239">
        <f>15000+22000</f>
        <v>37000</v>
      </c>
      <c r="D327" s="138">
        <f>C327/C369*100</f>
        <v>0.37385387302392092</v>
      </c>
    </row>
    <row r="328" spans="1:4" ht="37.799999999999997" customHeight="1" x14ac:dyDescent="0.4">
      <c r="A328" s="421">
        <v>604300</v>
      </c>
      <c r="B328" s="153" t="s">
        <v>511</v>
      </c>
      <c r="C328" s="239">
        <v>6400</v>
      </c>
      <c r="D328" s="138">
        <f>C328/C369*100</f>
        <v>6.4666615874407946E-2</v>
      </c>
    </row>
    <row r="329" spans="1:4" ht="37.799999999999997" customHeight="1" x14ac:dyDescent="0.4">
      <c r="A329" s="421">
        <v>604700</v>
      </c>
      <c r="B329" s="153" t="s">
        <v>513</v>
      </c>
      <c r="C329" s="239">
        <v>45000</v>
      </c>
      <c r="D329" s="138">
        <f>C329/C369*100</f>
        <v>0.4546871428669309</v>
      </c>
    </row>
    <row r="330" spans="1:4" ht="37.799999999999997" customHeight="1" x14ac:dyDescent="0.4">
      <c r="A330" s="421">
        <v>605700</v>
      </c>
      <c r="B330" s="153" t="s">
        <v>514</v>
      </c>
      <c r="C330" s="239">
        <v>14000</v>
      </c>
      <c r="D330" s="138">
        <f>C330/C369*100</f>
        <v>0.14145822222526738</v>
      </c>
    </row>
    <row r="331" spans="1:4" ht="37.799999999999997" customHeight="1" x14ac:dyDescent="0.4">
      <c r="A331" s="425">
        <v>604141</v>
      </c>
      <c r="B331" s="145" t="s">
        <v>515</v>
      </c>
      <c r="C331" s="158">
        <v>6950</v>
      </c>
      <c r="D331" s="138">
        <f>C331/C369*100</f>
        <v>7.0223903176114891E-2</v>
      </c>
    </row>
    <row r="332" spans="1:4" ht="37.799999999999997" customHeight="1" x14ac:dyDescent="0.4">
      <c r="A332" s="425">
        <v>604140</v>
      </c>
      <c r="B332" s="145" t="s">
        <v>573</v>
      </c>
      <c r="C332" s="158">
        <v>30000</v>
      </c>
      <c r="D332" s="138">
        <f>C332/C369*100</f>
        <v>0.30312476191128723</v>
      </c>
    </row>
    <row r="333" spans="1:4" ht="37.799999999999997" customHeight="1" x14ac:dyDescent="0.4">
      <c r="A333" s="425">
        <v>604140</v>
      </c>
      <c r="B333" s="145" t="s">
        <v>574</v>
      </c>
      <c r="C333" s="158">
        <v>12000</v>
      </c>
      <c r="D333" s="138">
        <f>C333/C369*100</f>
        <v>0.1212499047645149</v>
      </c>
    </row>
    <row r="334" spans="1:4" ht="37.799999999999997" customHeight="1" x14ac:dyDescent="0.4">
      <c r="A334" s="425">
        <v>604120</v>
      </c>
      <c r="B334" s="145" t="s">
        <v>575</v>
      </c>
      <c r="C334" s="158">
        <v>2500</v>
      </c>
      <c r="D334" s="138">
        <f>C334/C369*100</f>
        <v>2.5260396825940605E-2</v>
      </c>
    </row>
    <row r="335" spans="1:4" ht="37.799999999999997" customHeight="1" x14ac:dyDescent="0.4">
      <c r="A335" s="425">
        <v>604300</v>
      </c>
      <c r="B335" s="145" t="s">
        <v>520</v>
      </c>
      <c r="C335" s="158">
        <v>4500</v>
      </c>
      <c r="D335" s="138">
        <f>C335/C369*100</f>
        <v>4.5468714286693093E-2</v>
      </c>
    </row>
    <row r="336" spans="1:4" ht="37.799999999999997" customHeight="1" x14ac:dyDescent="0.4">
      <c r="A336" s="425">
        <v>604140</v>
      </c>
      <c r="B336" s="145" t="s">
        <v>521</v>
      </c>
      <c r="C336" s="158">
        <v>500</v>
      </c>
      <c r="D336" s="138">
        <f>C336/C369*100</f>
        <v>5.0520793651881212E-3</v>
      </c>
    </row>
    <row r="337" spans="1:4" ht="37.799999999999997" customHeight="1" x14ac:dyDescent="0.4">
      <c r="A337" s="425">
        <v>604300</v>
      </c>
      <c r="B337" s="145" t="s">
        <v>522</v>
      </c>
      <c r="C337" s="158">
        <v>1400</v>
      </c>
      <c r="D337" s="138">
        <f>C337/C369*100</f>
        <v>1.4145822222526739E-2</v>
      </c>
    </row>
    <row r="338" spans="1:4" ht="37.799999999999997" customHeight="1" x14ac:dyDescent="0.4">
      <c r="A338" s="425">
        <v>604141</v>
      </c>
      <c r="B338" s="145" t="s">
        <v>576</v>
      </c>
      <c r="C338" s="158">
        <v>4800</v>
      </c>
      <c r="D338" s="138">
        <f>C338/C369*100</f>
        <v>4.8499961905805959E-2</v>
      </c>
    </row>
    <row r="339" spans="1:4" ht="37.799999999999997" customHeight="1" x14ac:dyDescent="0.4">
      <c r="A339" s="425">
        <v>604141</v>
      </c>
      <c r="B339" s="145" t="s">
        <v>577</v>
      </c>
      <c r="C339" s="158">
        <v>3600</v>
      </c>
      <c r="D339" s="138">
        <f>C339/C369*100</f>
        <v>3.6374971429354468E-2</v>
      </c>
    </row>
    <row r="340" spans="1:4" ht="37.799999999999997" customHeight="1" x14ac:dyDescent="0.4">
      <c r="A340" s="425">
        <v>604140</v>
      </c>
      <c r="B340" s="145" t="s">
        <v>578</v>
      </c>
      <c r="C340" s="158">
        <v>25000</v>
      </c>
      <c r="D340" s="138">
        <f>C340/C369*100</f>
        <v>0.25260396825940606</v>
      </c>
    </row>
    <row r="341" spans="1:4" ht="37.799999999999997" customHeight="1" x14ac:dyDescent="0.4">
      <c r="A341" s="425">
        <v>604140</v>
      </c>
      <c r="B341" s="145" t="s">
        <v>416</v>
      </c>
      <c r="C341" s="158">
        <v>2450</v>
      </c>
      <c r="D341" s="138">
        <f>C341/C369*100</f>
        <v>2.4755188889421794E-2</v>
      </c>
    </row>
    <row r="342" spans="1:4" ht="82.8" customHeight="1" x14ac:dyDescent="0.4">
      <c r="A342" s="412" t="s">
        <v>677</v>
      </c>
      <c r="B342" s="145" t="s">
        <v>527</v>
      </c>
      <c r="C342" s="158">
        <v>3000</v>
      </c>
      <c r="D342" s="138">
        <f>C342/C369*100</f>
        <v>3.0312476191128725E-2</v>
      </c>
    </row>
    <row r="343" spans="1:4" ht="37.799999999999997" customHeight="1" x14ac:dyDescent="0.4">
      <c r="A343" s="425">
        <v>604150</v>
      </c>
      <c r="B343" s="145" t="s">
        <v>528</v>
      </c>
      <c r="C343" s="158">
        <v>4000</v>
      </c>
      <c r="D343" s="138">
        <f>C343/C369*100</f>
        <v>4.0416634921504969E-2</v>
      </c>
    </row>
    <row r="344" spans="1:4" ht="37.799999999999997" customHeight="1" x14ac:dyDescent="0.4">
      <c r="A344" s="425">
        <v>611011</v>
      </c>
      <c r="B344" s="145" t="s">
        <v>529</v>
      </c>
      <c r="C344" s="158">
        <v>10000</v>
      </c>
      <c r="D344" s="138">
        <f>C344/C369*100</f>
        <v>0.10104158730376242</v>
      </c>
    </row>
    <row r="345" spans="1:4" ht="37.799999999999997" customHeight="1" x14ac:dyDescent="0.4">
      <c r="A345" s="425">
        <v>605700</v>
      </c>
      <c r="B345" s="145" t="s">
        <v>530</v>
      </c>
      <c r="C345" s="158">
        <v>16000</v>
      </c>
      <c r="D345" s="138">
        <f>C345/C369*100</f>
        <v>0.16166653968601988</v>
      </c>
    </row>
    <row r="346" spans="1:4" ht="93.6" customHeight="1" x14ac:dyDescent="0.4">
      <c r="A346" s="419" t="s">
        <v>677</v>
      </c>
      <c r="B346" s="145" t="s">
        <v>531</v>
      </c>
      <c r="C346" s="158">
        <v>5910</v>
      </c>
      <c r="D346" s="138">
        <f>C346/C369*100</f>
        <v>5.9715578096523586E-2</v>
      </c>
    </row>
    <row r="347" spans="1:4" ht="94.2" customHeight="1" x14ac:dyDescent="0.4">
      <c r="A347" s="419" t="s">
        <v>677</v>
      </c>
      <c r="B347" s="145" t="s">
        <v>532</v>
      </c>
      <c r="C347" s="239">
        <v>1910</v>
      </c>
      <c r="D347" s="138">
        <f>C347/C369*100</f>
        <v>1.929894317501862E-2</v>
      </c>
    </row>
    <row r="348" spans="1:4" ht="84.6" customHeight="1" x14ac:dyDescent="0.4">
      <c r="A348" s="419" t="s">
        <v>677</v>
      </c>
      <c r="B348" s="145" t="s">
        <v>533</v>
      </c>
      <c r="C348" s="239">
        <v>4260</v>
      </c>
      <c r="D348" s="138">
        <f>C348/C369*100</f>
        <v>4.3043716191402792E-2</v>
      </c>
    </row>
    <row r="349" spans="1:4" ht="37.799999999999997" customHeight="1" x14ac:dyDescent="0.4">
      <c r="A349" s="425">
        <v>605700</v>
      </c>
      <c r="B349" s="145" t="s">
        <v>534</v>
      </c>
      <c r="C349" s="239">
        <v>1500</v>
      </c>
      <c r="D349" s="138">
        <f>C349/C369*100</f>
        <v>1.5156238095564363E-2</v>
      </c>
    </row>
    <row r="350" spans="1:4" ht="37.799999999999997" customHeight="1" x14ac:dyDescent="0.4">
      <c r="A350" s="425">
        <v>658100</v>
      </c>
      <c r="B350" s="145" t="s">
        <v>535</v>
      </c>
      <c r="C350" s="239">
        <v>264000</v>
      </c>
      <c r="D350" s="138">
        <f>C350/C369*100</f>
        <v>2.6674979048193279</v>
      </c>
    </row>
    <row r="351" spans="1:4" ht="37.799999999999997" customHeight="1" x14ac:dyDescent="0.4">
      <c r="A351" s="425">
        <v>632500</v>
      </c>
      <c r="B351" s="145" t="s">
        <v>536</v>
      </c>
      <c r="C351" s="158">
        <v>10000</v>
      </c>
      <c r="D351" s="138">
        <f>C351/C369*100</f>
        <v>0.10104158730376242</v>
      </c>
    </row>
    <row r="352" spans="1:4" ht="37.799999999999997" customHeight="1" x14ac:dyDescent="0.4">
      <c r="A352" s="425">
        <v>632800</v>
      </c>
      <c r="B352" s="145" t="s">
        <v>579</v>
      </c>
      <c r="C352" s="158">
        <v>8000</v>
      </c>
      <c r="D352" s="138">
        <f>C352/C369*100</f>
        <v>8.0833269843009939E-2</v>
      </c>
    </row>
    <row r="353" spans="1:4" ht="37.799999999999997" customHeight="1" x14ac:dyDescent="0.4">
      <c r="A353" s="425">
        <v>627002</v>
      </c>
      <c r="B353" s="145" t="s">
        <v>538</v>
      </c>
      <c r="C353" s="158">
        <v>11000</v>
      </c>
      <c r="D353" s="138">
        <f>C353/C369*100</f>
        <v>0.11114574603413867</v>
      </c>
    </row>
    <row r="354" spans="1:4" ht="37.799999999999997" customHeight="1" x14ac:dyDescent="0.4">
      <c r="A354" s="425">
        <v>627002</v>
      </c>
      <c r="B354" s="145" t="s">
        <v>539</v>
      </c>
      <c r="C354" s="158">
        <v>10000</v>
      </c>
      <c r="D354" s="138">
        <f>C354/C369*100</f>
        <v>0.10104158730376242</v>
      </c>
    </row>
    <row r="355" spans="1:4" ht="37.799999999999997" customHeight="1" x14ac:dyDescent="0.4">
      <c r="A355" s="425">
        <v>627002</v>
      </c>
      <c r="B355" s="145" t="s">
        <v>540</v>
      </c>
      <c r="C355" s="158">
        <v>1000</v>
      </c>
      <c r="D355" s="138">
        <f>C355/C369*100</f>
        <v>1.0104158730376242E-2</v>
      </c>
    </row>
    <row r="356" spans="1:4" ht="37.799999999999997" customHeight="1" x14ac:dyDescent="0.4">
      <c r="A356" s="425">
        <v>635100</v>
      </c>
      <c r="B356" s="145" t="s">
        <v>541</v>
      </c>
      <c r="C356" s="158">
        <v>5500</v>
      </c>
      <c r="D356" s="138">
        <f>C356/C369*100</f>
        <v>5.5572873017069334E-2</v>
      </c>
    </row>
    <row r="357" spans="1:4" ht="37.799999999999997" customHeight="1" x14ac:dyDescent="0.4">
      <c r="A357" s="425">
        <v>605710</v>
      </c>
      <c r="B357" s="145" t="s">
        <v>542</v>
      </c>
      <c r="C357" s="158">
        <v>8000</v>
      </c>
      <c r="D357" s="138">
        <f>C357/C369*100</f>
        <v>8.0833269843009939E-2</v>
      </c>
    </row>
    <row r="358" spans="1:4" ht="37.799999999999997" customHeight="1" x14ac:dyDescent="0.4">
      <c r="A358" s="425">
        <v>631000</v>
      </c>
      <c r="B358" s="145" t="s">
        <v>543</v>
      </c>
      <c r="C358" s="158">
        <v>38000</v>
      </c>
      <c r="D358" s="138">
        <f>C358/C369*100</f>
        <v>0.38395803175429721</v>
      </c>
    </row>
    <row r="359" spans="1:4" ht="83.4" customHeight="1" x14ac:dyDescent="0.4">
      <c r="A359" s="426" t="s">
        <v>688</v>
      </c>
      <c r="B359" s="157" t="s">
        <v>544</v>
      </c>
      <c r="C359" s="158">
        <v>20160</v>
      </c>
      <c r="D359" s="138">
        <f>C359/C369*100</f>
        <v>0.20369984000438504</v>
      </c>
    </row>
    <row r="360" spans="1:4" ht="79.8" customHeight="1" x14ac:dyDescent="0.4">
      <c r="A360" s="426" t="s">
        <v>688</v>
      </c>
      <c r="B360" s="157" t="s">
        <v>545</v>
      </c>
      <c r="C360" s="158">
        <v>18000</v>
      </c>
      <c r="D360" s="138">
        <f>C360/C369*100</f>
        <v>0.18187485714677237</v>
      </c>
    </row>
    <row r="361" spans="1:4" ht="115.2" customHeight="1" x14ac:dyDescent="0.4">
      <c r="A361" s="419" t="s">
        <v>689</v>
      </c>
      <c r="B361" s="157" t="s">
        <v>580</v>
      </c>
      <c r="C361" s="158">
        <v>100000</v>
      </c>
      <c r="D361" s="138">
        <f>C361/C369*100</f>
        <v>1.0104158730376243</v>
      </c>
    </row>
    <row r="362" spans="1:4" ht="37.799999999999997" customHeight="1" x14ac:dyDescent="0.3">
      <c r="A362" s="417"/>
      <c r="B362" s="159" t="s">
        <v>581</v>
      </c>
      <c r="C362" s="208">
        <f>SUM(C326:C361)</f>
        <v>801340</v>
      </c>
      <c r="D362" s="142"/>
    </row>
    <row r="363" spans="1:4" ht="37.799999999999997" customHeight="1" x14ac:dyDescent="0.3">
      <c r="A363" s="413"/>
      <c r="B363" s="139" t="s">
        <v>582</v>
      </c>
      <c r="C363" s="146">
        <f>C324+C362</f>
        <v>1575668</v>
      </c>
      <c r="D363" s="160">
        <f>SUM(D326:D362)</f>
        <v>8.0968665569997</v>
      </c>
    </row>
    <row r="364" spans="1:4" ht="37.799999999999997" customHeight="1" x14ac:dyDescent="0.3">
      <c r="A364" s="413"/>
      <c r="B364" s="139"/>
      <c r="C364" s="141"/>
      <c r="D364" s="161"/>
    </row>
    <row r="365" spans="1:4" ht="37.799999999999997" customHeight="1" x14ac:dyDescent="0.4">
      <c r="A365" s="413"/>
      <c r="B365" s="139" t="s">
        <v>583</v>
      </c>
      <c r="C365" s="162">
        <f>C28+C35+C68+C118+C122+C138+C158+C215+C273+C284</f>
        <v>8129246.9900000002</v>
      </c>
      <c r="D365" s="138">
        <f>C365/C369*100</f>
        <v>82.139201945393296</v>
      </c>
    </row>
    <row r="366" spans="1:4" ht="37.799999999999997" customHeight="1" x14ac:dyDescent="0.4">
      <c r="A366" s="413"/>
      <c r="B366" s="139" t="s">
        <v>584</v>
      </c>
      <c r="C366" s="162">
        <f>C362</f>
        <v>801340</v>
      </c>
      <c r="D366" s="138">
        <f>C366/C369*100</f>
        <v>8.0968665569996983</v>
      </c>
    </row>
    <row r="367" spans="1:4" ht="37.799999999999997" customHeight="1" x14ac:dyDescent="0.4">
      <c r="A367" s="413"/>
      <c r="B367" s="139" t="s">
        <v>585</v>
      </c>
      <c r="C367" s="162">
        <f>C324</f>
        <v>774328</v>
      </c>
      <c r="D367" s="138">
        <f>C367/C369*100</f>
        <v>7.8239330213747751</v>
      </c>
    </row>
    <row r="368" spans="1:4" ht="37.799999999999997" customHeight="1" x14ac:dyDescent="0.4">
      <c r="A368" s="413"/>
      <c r="B368" s="139" t="s">
        <v>561</v>
      </c>
      <c r="C368" s="162">
        <v>192000</v>
      </c>
      <c r="D368" s="138">
        <f>C368/C369*100</f>
        <v>1.9399984762322384</v>
      </c>
    </row>
    <row r="369" spans="1:4" ht="37.799999999999997" customHeight="1" x14ac:dyDescent="0.3">
      <c r="A369" s="136"/>
      <c r="B369" s="163" t="s">
        <v>586</v>
      </c>
      <c r="C369" s="164">
        <f>C365+C366+C367+C368</f>
        <v>9896914.9900000002</v>
      </c>
      <c r="D369" s="165">
        <f>SUM(D365:D368)</f>
        <v>100</v>
      </c>
    </row>
    <row r="370" spans="1:4" ht="17.399999999999999" x14ac:dyDescent="0.3">
      <c r="A370" s="166"/>
      <c r="B370" s="166"/>
      <c r="C370" s="167"/>
      <c r="D370" s="168"/>
    </row>
  </sheetData>
  <mergeCells count="1">
    <mergeCell ref="A1:D1"/>
  </mergeCells>
  <phoneticPr fontId="59"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PLAN D'ACTION 023 VF</vt:lpstr>
      <vt:lpstr>RESSOURCES</vt:lpstr>
      <vt:lpstr>EMPLOIS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DFB_CRRDC</dc:creator>
  <cp:lastModifiedBy>Edmond Losendele</cp:lastModifiedBy>
  <dcterms:created xsi:type="dcterms:W3CDTF">2023-02-17T07:15:42Z</dcterms:created>
  <dcterms:modified xsi:type="dcterms:W3CDTF">2023-09-20T14:06:34Z</dcterms:modified>
</cp:coreProperties>
</file>