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inance Department\FINANCE\11 DOF\00 SYSTEMS\ERP NEXT\"/>
    </mc:Choice>
  </mc:AlternateContent>
  <xr:revisionPtr revIDLastSave="0" documentId="13_ncr:1_{9F2493C9-A2DF-42CA-AA9D-77B9B3DAEF53}" xr6:coauthVersionLast="47" xr6:coauthVersionMax="47" xr10:uidLastSave="{00000000-0000-0000-0000-000000000000}"/>
  <bookViews>
    <workbookView xWindow="-120" yWindow="-120" windowWidth="38640" windowHeight="21240" activeTab="2" xr2:uid="{B0904A66-FF60-4C27-A85A-10C401C8DA23}"/>
  </bookViews>
  <sheets>
    <sheet name="VAC+13th (2)" sheetId="1" r:id="rId1"/>
    <sheet name="JV VAC+13th" sheetId="2" r:id="rId2"/>
    <sheet name="PAYMENT 13th-Month" sheetId="4" r:id="rId3"/>
  </sheets>
  <definedNames>
    <definedName name="_xlnm._FilterDatabase" localSheetId="1" hidden="1">'JV VAC+13th'!$A$3:$M$67</definedName>
    <definedName name="_xlnm._FilterDatabase" localSheetId="2" hidden="1">'PAYMENT 13th-Month'!$A$2:$AM$260</definedName>
    <definedName name="_xlnm._FilterDatabase" localSheetId="0" hidden="1">'VAC+13th (2)'!$A$7:$CP$262</definedName>
    <definedName name="BG" localSheetId="1">#REF!</definedName>
    <definedName name="BG" localSheetId="2">#REF!</definedName>
    <definedName name="BG">#REF!</definedName>
    <definedName name="csDesignMode">1</definedName>
    <definedName name="DATA" localSheetId="1">#REF!</definedName>
    <definedName name="DATA" localSheetId="2">#REF!</definedName>
    <definedName name="DATA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'JV VAC+13th'!$A$1:$M$67</definedName>
    <definedName name="_xlnm.Print_Area" localSheetId="2">'PAYMENT 13th-Month'!$A$1:$AH$261</definedName>
    <definedName name="_xlnm.Print_Area" localSheetId="0">'VAC+13th (2)'!$A$1:$CK$306</definedName>
    <definedName name="_xlnm.Print_Titles" localSheetId="2">'PAYMENT 13th-Month'!$2:$2</definedName>
    <definedName name="_xlnm.Print_Titles" localSheetId="0">'VAC+13th (2)'!$7:$7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0" i="4" l="1"/>
  <c r="U260" i="4"/>
  <c r="AG259" i="4"/>
  <c r="AD259" i="4"/>
  <c r="AI258" i="4"/>
  <c r="AI257" i="4"/>
  <c r="S257" i="4"/>
  <c r="V257" i="4"/>
  <c r="P257" i="4"/>
  <c r="L257" i="4"/>
  <c r="W257" i="4" s="1"/>
  <c r="AI256" i="4"/>
  <c r="X256" i="4"/>
  <c r="S256" i="4"/>
  <c r="P256" i="4"/>
  <c r="U256" i="4" s="1"/>
  <c r="L256" i="4"/>
  <c r="W256" i="4" s="1"/>
  <c r="AI255" i="4"/>
  <c r="W255" i="4"/>
  <c r="S255" i="4"/>
  <c r="P255" i="4"/>
  <c r="L255" i="4"/>
  <c r="AI254" i="4"/>
  <c r="W254" i="4"/>
  <c r="S254" i="4"/>
  <c r="P254" i="4"/>
  <c r="L254" i="4"/>
  <c r="AI253" i="4"/>
  <c r="V253" i="4"/>
  <c r="S253" i="4"/>
  <c r="U253" i="4" s="1"/>
  <c r="X253" i="4" s="1"/>
  <c r="P253" i="4"/>
  <c r="L253" i="4"/>
  <c r="W253" i="4" s="1"/>
  <c r="AI252" i="4"/>
  <c r="S252" i="4"/>
  <c r="P252" i="4"/>
  <c r="V252" i="4" s="1"/>
  <c r="L252" i="4"/>
  <c r="W252" i="4" s="1"/>
  <c r="AI251" i="4"/>
  <c r="S251" i="4"/>
  <c r="P251" i="4"/>
  <c r="V251" i="4" s="1"/>
  <c r="L251" i="4"/>
  <c r="W251" i="4" s="1"/>
  <c r="AI250" i="4"/>
  <c r="S250" i="4"/>
  <c r="P250" i="4"/>
  <c r="V250" i="4" s="1"/>
  <c r="L250" i="4"/>
  <c r="W250" i="4" s="1"/>
  <c r="AI249" i="4"/>
  <c r="S249" i="4"/>
  <c r="V249" i="4"/>
  <c r="P249" i="4"/>
  <c r="L249" i="4"/>
  <c r="W249" i="4" s="1"/>
  <c r="AI248" i="4"/>
  <c r="S248" i="4"/>
  <c r="P248" i="4"/>
  <c r="U248" i="4" s="1"/>
  <c r="X248" i="4" s="1"/>
  <c r="L248" i="4"/>
  <c r="W248" i="4" s="1"/>
  <c r="AI247" i="4"/>
  <c r="W247" i="4"/>
  <c r="S247" i="4"/>
  <c r="P247" i="4"/>
  <c r="L247" i="4"/>
  <c r="AI246" i="4"/>
  <c r="W246" i="4"/>
  <c r="S246" i="4"/>
  <c r="P246" i="4"/>
  <c r="L246" i="4"/>
  <c r="AI245" i="4"/>
  <c r="S245" i="4"/>
  <c r="P245" i="4"/>
  <c r="L245" i="4"/>
  <c r="W245" i="4" s="1"/>
  <c r="AI244" i="4"/>
  <c r="U244" i="4"/>
  <c r="X244" i="4" s="1"/>
  <c r="S244" i="4"/>
  <c r="P244" i="4"/>
  <c r="V244" i="4" s="1"/>
  <c r="L244" i="4"/>
  <c r="W244" i="4" s="1"/>
  <c r="AI243" i="4"/>
  <c r="S243" i="4"/>
  <c r="P243" i="4"/>
  <c r="V243" i="4" s="1"/>
  <c r="L243" i="4"/>
  <c r="W243" i="4" s="1"/>
  <c r="AI242" i="4"/>
  <c r="S242" i="4"/>
  <c r="P242" i="4"/>
  <c r="V242" i="4" s="1"/>
  <c r="L242" i="4"/>
  <c r="W242" i="4" s="1"/>
  <c r="AI241" i="4"/>
  <c r="S241" i="4"/>
  <c r="P241" i="4"/>
  <c r="L241" i="4"/>
  <c r="W241" i="4" s="1"/>
  <c r="AI240" i="4"/>
  <c r="S240" i="4"/>
  <c r="P240" i="4"/>
  <c r="L240" i="4"/>
  <c r="W240" i="4" s="1"/>
  <c r="AI239" i="4"/>
  <c r="W239" i="4"/>
  <c r="S239" i="4"/>
  <c r="P239" i="4"/>
  <c r="L239" i="4"/>
  <c r="AI238" i="4"/>
  <c r="S238" i="4"/>
  <c r="P238" i="4"/>
  <c r="L238" i="4"/>
  <c r="W238" i="4" s="1"/>
  <c r="AI237" i="4"/>
  <c r="S237" i="4"/>
  <c r="P237" i="4"/>
  <c r="L237" i="4"/>
  <c r="W237" i="4" s="1"/>
  <c r="AI236" i="4"/>
  <c r="S236" i="4"/>
  <c r="P236" i="4"/>
  <c r="V236" i="4" s="1"/>
  <c r="L236" i="4"/>
  <c r="W236" i="4" s="1"/>
  <c r="AI235" i="4"/>
  <c r="S235" i="4"/>
  <c r="L235" i="4"/>
  <c r="W235" i="4" s="1"/>
  <c r="AI234" i="4"/>
  <c r="S234" i="4"/>
  <c r="P234" i="4"/>
  <c r="L234" i="4"/>
  <c r="W234" i="4" s="1"/>
  <c r="AI233" i="4"/>
  <c r="S233" i="4"/>
  <c r="L233" i="4"/>
  <c r="W233" i="4" s="1"/>
  <c r="AI232" i="4"/>
  <c r="S232" i="4"/>
  <c r="P232" i="4"/>
  <c r="U232" i="4" s="1"/>
  <c r="L232" i="4"/>
  <c r="W232" i="4" s="1"/>
  <c r="AI231" i="4"/>
  <c r="S231" i="4"/>
  <c r="P231" i="4"/>
  <c r="V231" i="4" s="1"/>
  <c r="L231" i="4"/>
  <c r="W231" i="4" s="1"/>
  <c r="AI230" i="4"/>
  <c r="S230" i="4"/>
  <c r="V230" i="4"/>
  <c r="P230" i="4"/>
  <c r="L230" i="4"/>
  <c r="W230" i="4" s="1"/>
  <c r="AI229" i="4"/>
  <c r="W229" i="4"/>
  <c r="S229" i="4"/>
  <c r="P229" i="4"/>
  <c r="L229" i="4"/>
  <c r="AI228" i="4"/>
  <c r="W228" i="4"/>
  <c r="S228" i="4"/>
  <c r="P228" i="4"/>
  <c r="U228" i="4" s="1"/>
  <c r="L228" i="4"/>
  <c r="AI227" i="4"/>
  <c r="S227" i="4"/>
  <c r="P227" i="4"/>
  <c r="L227" i="4"/>
  <c r="W227" i="4" s="1"/>
  <c r="AI226" i="4"/>
  <c r="S226" i="4"/>
  <c r="P226" i="4"/>
  <c r="L226" i="4"/>
  <c r="W226" i="4" s="1"/>
  <c r="AI225" i="4"/>
  <c r="S225" i="4"/>
  <c r="L225" i="4"/>
  <c r="W225" i="4" s="1"/>
  <c r="AI224" i="4"/>
  <c r="S224" i="4"/>
  <c r="P224" i="4"/>
  <c r="L224" i="4"/>
  <c r="W224" i="4" s="1"/>
  <c r="AI223" i="4"/>
  <c r="S223" i="4"/>
  <c r="L223" i="4"/>
  <c r="W223" i="4" s="1"/>
  <c r="AI222" i="4"/>
  <c r="S222" i="4"/>
  <c r="L222" i="4"/>
  <c r="W222" i="4" s="1"/>
  <c r="AI221" i="4"/>
  <c r="W221" i="4"/>
  <c r="S221" i="4"/>
  <c r="V221" i="4"/>
  <c r="P221" i="4"/>
  <c r="L221" i="4"/>
  <c r="AI220" i="4"/>
  <c r="S220" i="4"/>
  <c r="P220" i="4"/>
  <c r="L220" i="4"/>
  <c r="W220" i="4" s="1"/>
  <c r="AI219" i="4"/>
  <c r="V219" i="4"/>
  <c r="U219" i="4"/>
  <c r="X219" i="4" s="1"/>
  <c r="S219" i="4"/>
  <c r="P219" i="4"/>
  <c r="L219" i="4"/>
  <c r="W219" i="4" s="1"/>
  <c r="AI218" i="4"/>
  <c r="S218" i="4"/>
  <c r="P218" i="4"/>
  <c r="L218" i="4"/>
  <c r="W218" i="4" s="1"/>
  <c r="AI217" i="4"/>
  <c r="W217" i="4"/>
  <c r="S217" i="4"/>
  <c r="P217" i="4"/>
  <c r="V217" i="4" s="1"/>
  <c r="L217" i="4"/>
  <c r="AI216" i="4"/>
  <c r="S216" i="4"/>
  <c r="P216" i="4"/>
  <c r="L216" i="4"/>
  <c r="W216" i="4" s="1"/>
  <c r="AI215" i="4"/>
  <c r="S215" i="4"/>
  <c r="L215" i="4"/>
  <c r="W215" i="4" s="1"/>
  <c r="AI214" i="4"/>
  <c r="S214" i="4"/>
  <c r="L214" i="4"/>
  <c r="W214" i="4" s="1"/>
  <c r="AI213" i="4"/>
  <c r="S213" i="4"/>
  <c r="V213" i="4"/>
  <c r="P213" i="4"/>
  <c r="L213" i="4"/>
  <c r="W213" i="4" s="1"/>
  <c r="AI212" i="4"/>
  <c r="S212" i="4"/>
  <c r="P212" i="4"/>
  <c r="L212" i="4"/>
  <c r="W212" i="4" s="1"/>
  <c r="AI211" i="4"/>
  <c r="S211" i="4"/>
  <c r="L211" i="4"/>
  <c r="W211" i="4" s="1"/>
  <c r="AI210" i="4"/>
  <c r="S210" i="4"/>
  <c r="P210" i="4"/>
  <c r="U210" i="4" s="1"/>
  <c r="L210" i="4"/>
  <c r="W210" i="4" s="1"/>
  <c r="AI209" i="4"/>
  <c r="S209" i="4"/>
  <c r="P209" i="4"/>
  <c r="V209" i="4" s="1"/>
  <c r="L209" i="4"/>
  <c r="W209" i="4" s="1"/>
  <c r="AI208" i="4"/>
  <c r="S208" i="4"/>
  <c r="P208" i="4"/>
  <c r="V208" i="4" s="1"/>
  <c r="L208" i="4"/>
  <c r="W208" i="4" s="1"/>
  <c r="AI207" i="4"/>
  <c r="S207" i="4"/>
  <c r="P207" i="4"/>
  <c r="U207" i="4" s="1"/>
  <c r="L207" i="4"/>
  <c r="W207" i="4" s="1"/>
  <c r="AI206" i="4"/>
  <c r="S206" i="4"/>
  <c r="P206" i="4"/>
  <c r="V206" i="4" s="1"/>
  <c r="L206" i="4"/>
  <c r="W206" i="4" s="1"/>
  <c r="AI205" i="4"/>
  <c r="S205" i="4"/>
  <c r="V205" i="4"/>
  <c r="P205" i="4"/>
  <c r="U205" i="4" s="1"/>
  <c r="X205" i="4" s="1"/>
  <c r="L205" i="4"/>
  <c r="W205" i="4" s="1"/>
  <c r="AI204" i="4"/>
  <c r="W204" i="4"/>
  <c r="S204" i="4"/>
  <c r="P204" i="4"/>
  <c r="U204" i="4" s="1"/>
  <c r="L204" i="4"/>
  <c r="AI203" i="4"/>
  <c r="W203" i="4"/>
  <c r="S203" i="4"/>
  <c r="P203" i="4"/>
  <c r="V203" i="4" s="1"/>
  <c r="L203" i="4"/>
  <c r="AI202" i="4"/>
  <c r="S202" i="4"/>
  <c r="P202" i="4"/>
  <c r="L202" i="4"/>
  <c r="W202" i="4" s="1"/>
  <c r="AI201" i="4"/>
  <c r="S201" i="4"/>
  <c r="L201" i="4"/>
  <c r="W201" i="4" s="1"/>
  <c r="AI200" i="4"/>
  <c r="S200" i="4"/>
  <c r="P200" i="4"/>
  <c r="V200" i="4" s="1"/>
  <c r="L200" i="4"/>
  <c r="W200" i="4" s="1"/>
  <c r="AI199" i="4"/>
  <c r="S199" i="4"/>
  <c r="L199" i="4"/>
  <c r="W199" i="4" s="1"/>
  <c r="AI198" i="4"/>
  <c r="S198" i="4"/>
  <c r="V198" i="4"/>
  <c r="P198" i="4"/>
  <c r="L198" i="4"/>
  <c r="W198" i="4" s="1"/>
  <c r="AI197" i="4"/>
  <c r="S197" i="4"/>
  <c r="P197" i="4"/>
  <c r="L197" i="4"/>
  <c r="W197" i="4" s="1"/>
  <c r="AI196" i="4"/>
  <c r="W196" i="4"/>
  <c r="S196" i="4"/>
  <c r="L196" i="4"/>
  <c r="AI195" i="4"/>
  <c r="S195" i="4"/>
  <c r="P195" i="4"/>
  <c r="V195" i="4" s="1"/>
  <c r="L195" i="4"/>
  <c r="W195" i="4" s="1"/>
  <c r="AI194" i="4"/>
  <c r="W194" i="4"/>
  <c r="S194" i="4"/>
  <c r="P194" i="4"/>
  <c r="L194" i="4"/>
  <c r="AI193" i="4"/>
  <c r="S193" i="4"/>
  <c r="L193" i="4"/>
  <c r="W193" i="4" s="1"/>
  <c r="AI192" i="4"/>
  <c r="S192" i="4"/>
  <c r="L192" i="4"/>
  <c r="W192" i="4" s="1"/>
  <c r="AI191" i="4"/>
  <c r="S191" i="4"/>
  <c r="P191" i="4"/>
  <c r="L191" i="4"/>
  <c r="W191" i="4" s="1"/>
  <c r="AI190" i="4"/>
  <c r="S190" i="4"/>
  <c r="L190" i="4"/>
  <c r="W190" i="4" s="1"/>
  <c r="AI189" i="4"/>
  <c r="S189" i="4"/>
  <c r="P189" i="4"/>
  <c r="L189" i="4"/>
  <c r="W189" i="4" s="1"/>
  <c r="AI188" i="4"/>
  <c r="S188" i="4"/>
  <c r="P188" i="4"/>
  <c r="V188" i="4" s="1"/>
  <c r="L188" i="4"/>
  <c r="W188" i="4" s="1"/>
  <c r="AI187" i="4"/>
  <c r="S187" i="4"/>
  <c r="P187" i="4"/>
  <c r="L187" i="4"/>
  <c r="W187" i="4" s="1"/>
  <c r="AI186" i="4"/>
  <c r="S186" i="4"/>
  <c r="P186" i="4"/>
  <c r="L186" i="4"/>
  <c r="W186" i="4" s="1"/>
  <c r="AI185" i="4"/>
  <c r="S185" i="4"/>
  <c r="L185" i="4"/>
  <c r="W185" i="4" s="1"/>
  <c r="AI184" i="4"/>
  <c r="S184" i="4"/>
  <c r="L184" i="4"/>
  <c r="W184" i="4" s="1"/>
  <c r="AI183" i="4"/>
  <c r="S183" i="4"/>
  <c r="P183" i="4"/>
  <c r="L183" i="4"/>
  <c r="W183" i="4" s="1"/>
  <c r="AI182" i="4"/>
  <c r="S182" i="4"/>
  <c r="L182" i="4"/>
  <c r="W182" i="4" s="1"/>
  <c r="AI181" i="4"/>
  <c r="S181" i="4"/>
  <c r="L181" i="4"/>
  <c r="W181" i="4" s="1"/>
  <c r="AI180" i="4"/>
  <c r="S180" i="4"/>
  <c r="P180" i="4"/>
  <c r="L180" i="4"/>
  <c r="W180" i="4" s="1"/>
  <c r="AI179" i="4"/>
  <c r="S179" i="4"/>
  <c r="L179" i="4"/>
  <c r="W179" i="4" s="1"/>
  <c r="AI178" i="4"/>
  <c r="S178" i="4"/>
  <c r="P178" i="4"/>
  <c r="L178" i="4"/>
  <c r="W178" i="4" s="1"/>
  <c r="AI177" i="4"/>
  <c r="S177" i="4"/>
  <c r="L177" i="4"/>
  <c r="W177" i="4" s="1"/>
  <c r="AI176" i="4"/>
  <c r="W176" i="4"/>
  <c r="S176" i="4"/>
  <c r="L176" i="4"/>
  <c r="AI175" i="4"/>
  <c r="W175" i="4"/>
  <c r="S175" i="4"/>
  <c r="V175" i="4"/>
  <c r="P175" i="4"/>
  <c r="L175" i="4"/>
  <c r="AI174" i="4"/>
  <c r="S174" i="4"/>
  <c r="P174" i="4"/>
  <c r="V174" i="4" s="1"/>
  <c r="L174" i="4"/>
  <c r="W174" i="4" s="1"/>
  <c r="AI173" i="4"/>
  <c r="S173" i="4"/>
  <c r="L173" i="4"/>
  <c r="W173" i="4" s="1"/>
  <c r="AI172" i="4"/>
  <c r="S172" i="4"/>
  <c r="P172" i="4"/>
  <c r="L172" i="4"/>
  <c r="W172" i="4" s="1"/>
  <c r="AI171" i="4"/>
  <c r="U171" i="4"/>
  <c r="X171" i="4" s="1"/>
  <c r="S171" i="4"/>
  <c r="P171" i="4"/>
  <c r="V171" i="4" s="1"/>
  <c r="L171" i="4"/>
  <c r="W171" i="4" s="1"/>
  <c r="AI170" i="4"/>
  <c r="W170" i="4"/>
  <c r="S170" i="4"/>
  <c r="P170" i="4"/>
  <c r="L170" i="4"/>
  <c r="AI169" i="4"/>
  <c r="S169" i="4"/>
  <c r="P169" i="4"/>
  <c r="L169" i="4"/>
  <c r="W169" i="4" s="1"/>
  <c r="AI168" i="4"/>
  <c r="S168" i="4"/>
  <c r="L168" i="4"/>
  <c r="W168" i="4" s="1"/>
  <c r="AI167" i="4"/>
  <c r="S167" i="4"/>
  <c r="P167" i="4"/>
  <c r="L167" i="4"/>
  <c r="W167" i="4" s="1"/>
  <c r="AI166" i="4"/>
  <c r="S166" i="4"/>
  <c r="P166" i="4"/>
  <c r="V166" i="4" s="1"/>
  <c r="L166" i="4"/>
  <c r="W166" i="4" s="1"/>
  <c r="AI165" i="4"/>
  <c r="S165" i="4"/>
  <c r="P165" i="4"/>
  <c r="L165" i="4"/>
  <c r="W165" i="4" s="1"/>
  <c r="AI164" i="4"/>
  <c r="S164" i="4"/>
  <c r="V164" i="4"/>
  <c r="P164" i="4"/>
  <c r="L164" i="4"/>
  <c r="W164" i="4" s="1"/>
  <c r="AI163" i="4"/>
  <c r="S163" i="4"/>
  <c r="P163" i="4"/>
  <c r="L163" i="4"/>
  <c r="W163" i="4" s="1"/>
  <c r="AI162" i="4"/>
  <c r="W162" i="4"/>
  <c r="S162" i="4"/>
  <c r="P162" i="4"/>
  <c r="L162" i="4"/>
  <c r="AI161" i="4"/>
  <c r="S161" i="4"/>
  <c r="P161" i="4"/>
  <c r="L161" i="4"/>
  <c r="W161" i="4" s="1"/>
  <c r="AI160" i="4"/>
  <c r="S160" i="4"/>
  <c r="L160" i="4"/>
  <c r="W160" i="4" s="1"/>
  <c r="AI159" i="4"/>
  <c r="S159" i="4"/>
  <c r="P159" i="4"/>
  <c r="L159" i="4"/>
  <c r="W159" i="4" s="1"/>
  <c r="AI158" i="4"/>
  <c r="S158" i="4"/>
  <c r="P158" i="4"/>
  <c r="V158" i="4" s="1"/>
  <c r="L158" i="4"/>
  <c r="W158" i="4" s="1"/>
  <c r="AI157" i="4"/>
  <c r="S157" i="4"/>
  <c r="P157" i="4"/>
  <c r="L157" i="4"/>
  <c r="W157" i="4" s="1"/>
  <c r="AI156" i="4"/>
  <c r="S156" i="4"/>
  <c r="P156" i="4"/>
  <c r="L156" i="4"/>
  <c r="W156" i="4" s="1"/>
  <c r="AI155" i="4"/>
  <c r="S155" i="4"/>
  <c r="P155" i="4"/>
  <c r="L155" i="4"/>
  <c r="W155" i="4" s="1"/>
  <c r="AI154" i="4"/>
  <c r="W154" i="4"/>
  <c r="S154" i="4"/>
  <c r="P154" i="4"/>
  <c r="L154" i="4"/>
  <c r="AI153" i="4"/>
  <c r="S153" i="4"/>
  <c r="L153" i="4"/>
  <c r="W153" i="4" s="1"/>
  <c r="AI152" i="4"/>
  <c r="S152" i="4"/>
  <c r="L152" i="4"/>
  <c r="W152" i="4" s="1"/>
  <c r="AI151" i="4"/>
  <c r="S151" i="4"/>
  <c r="P151" i="4"/>
  <c r="L151" i="4"/>
  <c r="W151" i="4" s="1"/>
  <c r="AI150" i="4"/>
  <c r="S150" i="4"/>
  <c r="P150" i="4"/>
  <c r="L150" i="4"/>
  <c r="W150" i="4" s="1"/>
  <c r="AI149" i="4"/>
  <c r="S149" i="4"/>
  <c r="V149" i="4"/>
  <c r="P149" i="4"/>
  <c r="U149" i="4" s="1"/>
  <c r="X149" i="4" s="1"/>
  <c r="L149" i="4"/>
  <c r="W149" i="4" s="1"/>
  <c r="AI148" i="4"/>
  <c r="S148" i="4"/>
  <c r="P148" i="4"/>
  <c r="L148" i="4"/>
  <c r="W148" i="4" s="1"/>
  <c r="AI147" i="4"/>
  <c r="S147" i="4"/>
  <c r="P147" i="4"/>
  <c r="L147" i="4"/>
  <c r="W147" i="4" s="1"/>
  <c r="AI146" i="4"/>
  <c r="S146" i="4"/>
  <c r="P146" i="4"/>
  <c r="L146" i="4"/>
  <c r="W146" i="4" s="1"/>
  <c r="AI145" i="4"/>
  <c r="S145" i="4"/>
  <c r="L145" i="4"/>
  <c r="W145" i="4" s="1"/>
  <c r="AI144" i="4"/>
  <c r="S144" i="4"/>
  <c r="V144" i="4"/>
  <c r="P144" i="4"/>
  <c r="U144" i="4" s="1"/>
  <c r="L144" i="4"/>
  <c r="W144" i="4" s="1"/>
  <c r="AI143" i="4"/>
  <c r="S143" i="4"/>
  <c r="V143" i="4"/>
  <c r="P143" i="4"/>
  <c r="U143" i="4" s="1"/>
  <c r="L143" i="4"/>
  <c r="W143" i="4" s="1"/>
  <c r="AI142" i="4"/>
  <c r="W142" i="4"/>
  <c r="S142" i="4"/>
  <c r="V142" i="4"/>
  <c r="P142" i="4"/>
  <c r="L142" i="4"/>
  <c r="AI141" i="4"/>
  <c r="W141" i="4"/>
  <c r="S141" i="4"/>
  <c r="P141" i="4"/>
  <c r="L141" i="4"/>
  <c r="AI140" i="4"/>
  <c r="W140" i="4"/>
  <c r="S140" i="4"/>
  <c r="P140" i="4"/>
  <c r="L140" i="4"/>
  <c r="AI139" i="4"/>
  <c r="S139" i="4"/>
  <c r="P139" i="4"/>
  <c r="L139" i="4"/>
  <c r="W139" i="4" s="1"/>
  <c r="AI138" i="4"/>
  <c r="S138" i="4"/>
  <c r="L138" i="4"/>
  <c r="W138" i="4" s="1"/>
  <c r="AI137" i="4"/>
  <c r="S137" i="4"/>
  <c r="L137" i="4"/>
  <c r="W137" i="4" s="1"/>
  <c r="AI136" i="4"/>
  <c r="S136" i="4"/>
  <c r="V136" i="4"/>
  <c r="P136" i="4"/>
  <c r="L136" i="4"/>
  <c r="W136" i="4" s="1"/>
  <c r="AI135" i="4"/>
  <c r="S135" i="4"/>
  <c r="V135" i="4"/>
  <c r="P135" i="4"/>
  <c r="U135" i="4" s="1"/>
  <c r="X135" i="4" s="1"/>
  <c r="L135" i="4"/>
  <c r="W135" i="4" s="1"/>
  <c r="AI134" i="4"/>
  <c r="W134" i="4"/>
  <c r="S134" i="4"/>
  <c r="V134" i="4"/>
  <c r="P134" i="4"/>
  <c r="L134" i="4"/>
  <c r="AI133" i="4"/>
  <c r="W133" i="4"/>
  <c r="S133" i="4"/>
  <c r="P133" i="4"/>
  <c r="L133" i="4"/>
  <c r="AI132" i="4"/>
  <c r="W132" i="4"/>
  <c r="S132" i="4"/>
  <c r="P132" i="4"/>
  <c r="L132" i="4"/>
  <c r="AI131" i="4"/>
  <c r="S131" i="4"/>
  <c r="P131" i="4"/>
  <c r="L131" i="4"/>
  <c r="W131" i="4" s="1"/>
  <c r="AI130" i="4"/>
  <c r="S130" i="4"/>
  <c r="P130" i="4"/>
  <c r="V130" i="4" s="1"/>
  <c r="L130" i="4"/>
  <c r="W130" i="4" s="1"/>
  <c r="AI129" i="4"/>
  <c r="S129" i="4"/>
  <c r="P129" i="4"/>
  <c r="L129" i="4"/>
  <c r="W129" i="4" s="1"/>
  <c r="AI128" i="4"/>
  <c r="S128" i="4"/>
  <c r="V128" i="4"/>
  <c r="P128" i="4"/>
  <c r="U128" i="4" s="1"/>
  <c r="L128" i="4"/>
  <c r="W128" i="4" s="1"/>
  <c r="AI127" i="4"/>
  <c r="S127" i="4"/>
  <c r="V127" i="4"/>
  <c r="P127" i="4"/>
  <c r="L127" i="4"/>
  <c r="W127" i="4" s="1"/>
  <c r="AI126" i="4"/>
  <c r="W126" i="4"/>
  <c r="S126" i="4"/>
  <c r="V126" i="4"/>
  <c r="P126" i="4"/>
  <c r="L126" i="4"/>
  <c r="AI125" i="4"/>
  <c r="W125" i="4"/>
  <c r="S125" i="4"/>
  <c r="P125" i="4"/>
  <c r="L125" i="4"/>
  <c r="AI124" i="4"/>
  <c r="W124" i="4"/>
  <c r="S124" i="4"/>
  <c r="P124" i="4"/>
  <c r="L124" i="4"/>
  <c r="AI123" i="4"/>
  <c r="S123" i="4"/>
  <c r="P123" i="4"/>
  <c r="L123" i="4"/>
  <c r="W123" i="4" s="1"/>
  <c r="AI122" i="4"/>
  <c r="S122" i="4"/>
  <c r="L122" i="4"/>
  <c r="W122" i="4" s="1"/>
  <c r="AI121" i="4"/>
  <c r="S121" i="4"/>
  <c r="L121" i="4"/>
  <c r="W121" i="4" s="1"/>
  <c r="AI120" i="4"/>
  <c r="S120" i="4"/>
  <c r="V120" i="4"/>
  <c r="P120" i="4"/>
  <c r="U120" i="4" s="1"/>
  <c r="X120" i="4" s="1"/>
  <c r="L120" i="4"/>
  <c r="W120" i="4" s="1"/>
  <c r="AI119" i="4"/>
  <c r="S119" i="4"/>
  <c r="P119" i="4"/>
  <c r="L119" i="4"/>
  <c r="W119" i="4" s="1"/>
  <c r="AI118" i="4"/>
  <c r="W118" i="4"/>
  <c r="S118" i="4"/>
  <c r="L118" i="4"/>
  <c r="AI117" i="4"/>
  <c r="W117" i="4"/>
  <c r="S117" i="4"/>
  <c r="V117" i="4"/>
  <c r="P117" i="4"/>
  <c r="U117" i="4" s="1"/>
  <c r="L117" i="4"/>
  <c r="AI116" i="4"/>
  <c r="S116" i="4"/>
  <c r="L116" i="4"/>
  <c r="W116" i="4" s="1"/>
  <c r="AI115" i="4"/>
  <c r="W115" i="4"/>
  <c r="S115" i="4"/>
  <c r="P115" i="4"/>
  <c r="V115" i="4" s="1"/>
  <c r="L115" i="4"/>
  <c r="AI114" i="4"/>
  <c r="S114" i="4"/>
  <c r="P114" i="4"/>
  <c r="L114" i="4"/>
  <c r="W114" i="4" s="1"/>
  <c r="AI113" i="4"/>
  <c r="S113" i="4"/>
  <c r="L113" i="4"/>
  <c r="W113" i="4" s="1"/>
  <c r="AI112" i="4"/>
  <c r="S112" i="4"/>
  <c r="P112" i="4"/>
  <c r="L112" i="4"/>
  <c r="W112" i="4" s="1"/>
  <c r="AI111" i="4"/>
  <c r="S111" i="4"/>
  <c r="V111" i="4"/>
  <c r="P111" i="4"/>
  <c r="L111" i="4"/>
  <c r="W111" i="4" s="1"/>
  <c r="AI110" i="4"/>
  <c r="W110" i="4"/>
  <c r="S110" i="4"/>
  <c r="P110" i="4"/>
  <c r="L110" i="4"/>
  <c r="AI109" i="4"/>
  <c r="S109" i="4"/>
  <c r="P109" i="4"/>
  <c r="V109" i="4" s="1"/>
  <c r="L109" i="4"/>
  <c r="W109" i="4" s="1"/>
  <c r="AI108" i="4"/>
  <c r="S108" i="4"/>
  <c r="P108" i="4"/>
  <c r="L108" i="4"/>
  <c r="W108" i="4" s="1"/>
  <c r="AI107" i="4"/>
  <c r="W107" i="4"/>
  <c r="S107" i="4"/>
  <c r="L107" i="4"/>
  <c r="AI106" i="4"/>
  <c r="S106" i="4"/>
  <c r="P106" i="4"/>
  <c r="L106" i="4"/>
  <c r="W106" i="4" s="1"/>
  <c r="AI105" i="4"/>
  <c r="S105" i="4"/>
  <c r="L105" i="4"/>
  <c r="W105" i="4" s="1"/>
  <c r="AI104" i="4"/>
  <c r="W104" i="4"/>
  <c r="S104" i="4"/>
  <c r="L104" i="4"/>
  <c r="AI103" i="4"/>
  <c r="S103" i="4"/>
  <c r="P103" i="4"/>
  <c r="L103" i="4"/>
  <c r="W103" i="4" s="1"/>
  <c r="AI102" i="4"/>
  <c r="W102" i="4"/>
  <c r="S102" i="4"/>
  <c r="P102" i="4"/>
  <c r="L102" i="4"/>
  <c r="AI101" i="4"/>
  <c r="S101" i="4"/>
  <c r="P101" i="4"/>
  <c r="U101" i="4" s="1"/>
  <c r="L101" i="4"/>
  <c r="W101" i="4" s="1"/>
  <c r="AI100" i="4"/>
  <c r="S100" i="4"/>
  <c r="P100" i="4"/>
  <c r="V100" i="4" s="1"/>
  <c r="L100" i="4"/>
  <c r="W100" i="4" s="1"/>
  <c r="AI99" i="4"/>
  <c r="W99" i="4"/>
  <c r="U99" i="4"/>
  <c r="X99" i="4" s="1"/>
  <c r="S99" i="4"/>
  <c r="P99" i="4"/>
  <c r="V99" i="4" s="1"/>
  <c r="L99" i="4"/>
  <c r="AI98" i="4"/>
  <c r="S98" i="4"/>
  <c r="V98" i="4"/>
  <c r="P98" i="4"/>
  <c r="U98" i="4" s="1"/>
  <c r="L98" i="4"/>
  <c r="W98" i="4" s="1"/>
  <c r="AI97" i="4"/>
  <c r="S97" i="4"/>
  <c r="L97" i="4"/>
  <c r="W97" i="4" s="1"/>
  <c r="AI96" i="4"/>
  <c r="S96" i="4"/>
  <c r="V96" i="4"/>
  <c r="P96" i="4"/>
  <c r="U96" i="4" s="1"/>
  <c r="L96" i="4"/>
  <c r="W96" i="4" s="1"/>
  <c r="AI95" i="4"/>
  <c r="S95" i="4"/>
  <c r="V95" i="4"/>
  <c r="P95" i="4"/>
  <c r="L95" i="4"/>
  <c r="W95" i="4" s="1"/>
  <c r="AI94" i="4"/>
  <c r="U94" i="4"/>
  <c r="X94" i="4" s="1"/>
  <c r="S94" i="4"/>
  <c r="P94" i="4"/>
  <c r="V94" i="4" s="1"/>
  <c r="L94" i="4"/>
  <c r="W94" i="4" s="1"/>
  <c r="AI93" i="4"/>
  <c r="S93" i="4"/>
  <c r="P93" i="4"/>
  <c r="L93" i="4"/>
  <c r="W93" i="4" s="1"/>
  <c r="AI92" i="4"/>
  <c r="S92" i="4"/>
  <c r="P92" i="4"/>
  <c r="L92" i="4"/>
  <c r="W92" i="4" s="1"/>
  <c r="AI91" i="4"/>
  <c r="S91" i="4"/>
  <c r="P91" i="4"/>
  <c r="L91" i="4"/>
  <c r="W91" i="4" s="1"/>
  <c r="AI90" i="4"/>
  <c r="S90" i="4"/>
  <c r="P90" i="4"/>
  <c r="U90" i="4" s="1"/>
  <c r="L90" i="4"/>
  <c r="W90" i="4" s="1"/>
  <c r="AI89" i="4"/>
  <c r="S89" i="4"/>
  <c r="P89" i="4"/>
  <c r="L89" i="4"/>
  <c r="W89" i="4" s="1"/>
  <c r="AI88" i="4"/>
  <c r="S88" i="4"/>
  <c r="P88" i="4"/>
  <c r="L88" i="4"/>
  <c r="W88" i="4" s="1"/>
  <c r="AI87" i="4"/>
  <c r="S87" i="4"/>
  <c r="L87" i="4"/>
  <c r="W87" i="4" s="1"/>
  <c r="AI86" i="4"/>
  <c r="S86" i="4"/>
  <c r="P86" i="4"/>
  <c r="V86" i="4" s="1"/>
  <c r="L86" i="4"/>
  <c r="W86" i="4" s="1"/>
  <c r="AI85" i="4"/>
  <c r="S85" i="4"/>
  <c r="P85" i="4"/>
  <c r="L85" i="4"/>
  <c r="W85" i="4" s="1"/>
  <c r="AI84" i="4"/>
  <c r="S84" i="4"/>
  <c r="P84" i="4"/>
  <c r="L84" i="4"/>
  <c r="W84" i="4" s="1"/>
  <c r="AI83" i="4"/>
  <c r="S83" i="4"/>
  <c r="P83" i="4"/>
  <c r="U83" i="4" s="1"/>
  <c r="L83" i="4"/>
  <c r="W83" i="4" s="1"/>
  <c r="AI82" i="4"/>
  <c r="S82" i="4"/>
  <c r="P82" i="4"/>
  <c r="L82" i="4"/>
  <c r="W82" i="4" s="1"/>
  <c r="AI81" i="4"/>
  <c r="W81" i="4"/>
  <c r="S81" i="4"/>
  <c r="P81" i="4"/>
  <c r="L81" i="4"/>
  <c r="AI80" i="4"/>
  <c r="S80" i="4"/>
  <c r="P80" i="4"/>
  <c r="L80" i="4"/>
  <c r="W80" i="4" s="1"/>
  <c r="AI79" i="4"/>
  <c r="S79" i="4"/>
  <c r="L79" i="4"/>
  <c r="W79" i="4" s="1"/>
  <c r="AI78" i="4"/>
  <c r="S78" i="4"/>
  <c r="P78" i="4"/>
  <c r="V78" i="4" s="1"/>
  <c r="L78" i="4"/>
  <c r="W78" i="4" s="1"/>
  <c r="AI77" i="4"/>
  <c r="S77" i="4"/>
  <c r="P77" i="4"/>
  <c r="V77" i="4" s="1"/>
  <c r="L77" i="4"/>
  <c r="W77" i="4" s="1"/>
  <c r="AI76" i="4"/>
  <c r="S76" i="4"/>
  <c r="P76" i="4"/>
  <c r="L76" i="4"/>
  <c r="W76" i="4" s="1"/>
  <c r="AI75" i="4"/>
  <c r="S75" i="4"/>
  <c r="P75" i="4"/>
  <c r="U75" i="4" s="1"/>
  <c r="L75" i="4"/>
  <c r="W75" i="4" s="1"/>
  <c r="AI74" i="4"/>
  <c r="S74" i="4"/>
  <c r="P74" i="4"/>
  <c r="L74" i="4"/>
  <c r="W74" i="4" s="1"/>
  <c r="AI73" i="4"/>
  <c r="W73" i="4"/>
  <c r="S73" i="4"/>
  <c r="P73" i="4"/>
  <c r="L73" i="4"/>
  <c r="AI72" i="4"/>
  <c r="S72" i="4"/>
  <c r="P72" i="4"/>
  <c r="L72" i="4"/>
  <c r="W72" i="4" s="1"/>
  <c r="AI71" i="4"/>
  <c r="S71" i="4"/>
  <c r="L71" i="4"/>
  <c r="W71" i="4" s="1"/>
  <c r="AI70" i="4"/>
  <c r="S70" i="4"/>
  <c r="P70" i="4"/>
  <c r="V70" i="4" s="1"/>
  <c r="L70" i="4"/>
  <c r="W70" i="4" s="1"/>
  <c r="AI69" i="4"/>
  <c r="S69" i="4"/>
  <c r="P69" i="4"/>
  <c r="V69" i="4" s="1"/>
  <c r="L69" i="4"/>
  <c r="W69" i="4" s="1"/>
  <c r="AI68" i="4"/>
  <c r="S68" i="4"/>
  <c r="P68" i="4"/>
  <c r="L68" i="4"/>
  <c r="W68" i="4" s="1"/>
  <c r="AI67" i="4"/>
  <c r="S67" i="4"/>
  <c r="V67" i="4"/>
  <c r="P67" i="4"/>
  <c r="U67" i="4" s="1"/>
  <c r="L67" i="4"/>
  <c r="W67" i="4" s="1"/>
  <c r="AI66" i="4"/>
  <c r="S66" i="4"/>
  <c r="P66" i="4"/>
  <c r="L66" i="4"/>
  <c r="W66" i="4" s="1"/>
  <c r="AI65" i="4"/>
  <c r="S65" i="4"/>
  <c r="P65" i="4"/>
  <c r="L65" i="4"/>
  <c r="W65" i="4" s="1"/>
  <c r="AI64" i="4"/>
  <c r="S64" i="4"/>
  <c r="P64" i="4"/>
  <c r="L64" i="4"/>
  <c r="W64" i="4" s="1"/>
  <c r="AI63" i="4"/>
  <c r="S63" i="4"/>
  <c r="L63" i="4"/>
  <c r="W63" i="4" s="1"/>
  <c r="AI62" i="4"/>
  <c r="S62" i="4"/>
  <c r="P62" i="4"/>
  <c r="V62" i="4" s="1"/>
  <c r="L62" i="4"/>
  <c r="W62" i="4" s="1"/>
  <c r="AI61" i="4"/>
  <c r="S61" i="4"/>
  <c r="P61" i="4"/>
  <c r="V61" i="4" s="1"/>
  <c r="L61" i="4"/>
  <c r="W61" i="4" s="1"/>
  <c r="AI60" i="4"/>
  <c r="S60" i="4"/>
  <c r="P60" i="4"/>
  <c r="L60" i="4"/>
  <c r="W60" i="4" s="1"/>
  <c r="AI59" i="4"/>
  <c r="S59" i="4"/>
  <c r="V59" i="4"/>
  <c r="P59" i="4"/>
  <c r="L59" i="4"/>
  <c r="W59" i="4" s="1"/>
  <c r="AI58" i="4"/>
  <c r="S58" i="4"/>
  <c r="P58" i="4"/>
  <c r="L58" i="4"/>
  <c r="W58" i="4" s="1"/>
  <c r="AI57" i="4"/>
  <c r="S57" i="4"/>
  <c r="P57" i="4"/>
  <c r="L57" i="4"/>
  <c r="W57" i="4" s="1"/>
  <c r="AI56" i="4"/>
  <c r="S56" i="4"/>
  <c r="P56" i="4"/>
  <c r="L56" i="4"/>
  <c r="W56" i="4" s="1"/>
  <c r="AI55" i="4"/>
  <c r="S55" i="4"/>
  <c r="L55" i="4"/>
  <c r="W55" i="4" s="1"/>
  <c r="AI54" i="4"/>
  <c r="S54" i="4"/>
  <c r="P54" i="4"/>
  <c r="V54" i="4" s="1"/>
  <c r="L54" i="4"/>
  <c r="W54" i="4" s="1"/>
  <c r="AI53" i="4"/>
  <c r="S53" i="4"/>
  <c r="P53" i="4"/>
  <c r="V53" i="4" s="1"/>
  <c r="L53" i="4"/>
  <c r="W53" i="4" s="1"/>
  <c r="AI52" i="4"/>
  <c r="S52" i="4"/>
  <c r="P52" i="4"/>
  <c r="L52" i="4"/>
  <c r="W52" i="4" s="1"/>
  <c r="AI51" i="4"/>
  <c r="S51" i="4"/>
  <c r="L51" i="4"/>
  <c r="W51" i="4" s="1"/>
  <c r="AI50" i="4"/>
  <c r="S50" i="4"/>
  <c r="P50" i="4"/>
  <c r="L50" i="4"/>
  <c r="W50" i="4" s="1"/>
  <c r="AI49" i="4"/>
  <c r="S49" i="4"/>
  <c r="P49" i="4"/>
  <c r="L49" i="4"/>
  <c r="W49" i="4" s="1"/>
  <c r="AI48" i="4"/>
  <c r="S48" i="4"/>
  <c r="P48" i="4"/>
  <c r="V48" i="4" s="1"/>
  <c r="L48" i="4"/>
  <c r="W48" i="4" s="1"/>
  <c r="AI47" i="4"/>
  <c r="S47" i="4"/>
  <c r="P47" i="4"/>
  <c r="V47" i="4" s="1"/>
  <c r="L47" i="4"/>
  <c r="W47" i="4" s="1"/>
  <c r="AI46" i="4"/>
  <c r="S46" i="4"/>
  <c r="P46" i="4"/>
  <c r="V46" i="4" s="1"/>
  <c r="L46" i="4"/>
  <c r="W46" i="4" s="1"/>
  <c r="AI45" i="4"/>
  <c r="S45" i="4"/>
  <c r="P45" i="4"/>
  <c r="L45" i="4"/>
  <c r="W45" i="4" s="1"/>
  <c r="AI44" i="4"/>
  <c r="S44" i="4"/>
  <c r="P44" i="4"/>
  <c r="V44" i="4" s="1"/>
  <c r="L44" i="4"/>
  <c r="W44" i="4" s="1"/>
  <c r="AI43" i="4"/>
  <c r="S43" i="4"/>
  <c r="L43" i="4"/>
  <c r="W43" i="4" s="1"/>
  <c r="AI42" i="4"/>
  <c r="S42" i="4"/>
  <c r="L42" i="4"/>
  <c r="W42" i="4" s="1"/>
  <c r="AI41" i="4"/>
  <c r="S41" i="4"/>
  <c r="P41" i="4"/>
  <c r="L41" i="4"/>
  <c r="W41" i="4" s="1"/>
  <c r="AI40" i="4"/>
  <c r="S40" i="4"/>
  <c r="P40" i="4"/>
  <c r="V40" i="4" s="1"/>
  <c r="L40" i="4"/>
  <c r="W40" i="4" s="1"/>
  <c r="AI39" i="4"/>
  <c r="S39" i="4"/>
  <c r="P39" i="4"/>
  <c r="L39" i="4"/>
  <c r="W39" i="4" s="1"/>
  <c r="AI38" i="4"/>
  <c r="S38" i="4"/>
  <c r="P38" i="4"/>
  <c r="L38" i="4"/>
  <c r="W38" i="4" s="1"/>
  <c r="AI37" i="4"/>
  <c r="S37" i="4"/>
  <c r="L37" i="4"/>
  <c r="W37" i="4" s="1"/>
  <c r="AI36" i="4"/>
  <c r="S36" i="4"/>
  <c r="P36" i="4"/>
  <c r="L36" i="4"/>
  <c r="W36" i="4" s="1"/>
  <c r="AI35" i="4"/>
  <c r="S35" i="4"/>
  <c r="P35" i="4"/>
  <c r="L35" i="4"/>
  <c r="W35" i="4" s="1"/>
  <c r="AI34" i="4"/>
  <c r="S34" i="4"/>
  <c r="P34" i="4"/>
  <c r="L34" i="4"/>
  <c r="W34" i="4" s="1"/>
  <c r="AI33" i="4"/>
  <c r="S33" i="4"/>
  <c r="L33" i="4"/>
  <c r="W33" i="4" s="1"/>
  <c r="AI32" i="4"/>
  <c r="S32" i="4"/>
  <c r="P32" i="4"/>
  <c r="L32" i="4"/>
  <c r="W32" i="4" s="1"/>
  <c r="AI31" i="4"/>
  <c r="S31" i="4"/>
  <c r="L31" i="4"/>
  <c r="W31" i="4" s="1"/>
  <c r="AI30" i="4"/>
  <c r="S30" i="4"/>
  <c r="P30" i="4"/>
  <c r="L30" i="4"/>
  <c r="W30" i="4" s="1"/>
  <c r="AI29" i="4"/>
  <c r="S29" i="4"/>
  <c r="P29" i="4"/>
  <c r="U29" i="4" s="1"/>
  <c r="X29" i="4" s="1"/>
  <c r="L29" i="4"/>
  <c r="W29" i="4" s="1"/>
  <c r="AI28" i="4"/>
  <c r="S28" i="4"/>
  <c r="P28" i="4"/>
  <c r="L28" i="4"/>
  <c r="W28" i="4" s="1"/>
  <c r="AI27" i="4"/>
  <c r="S27" i="4"/>
  <c r="L27" i="4"/>
  <c r="W27" i="4" s="1"/>
  <c r="AI26" i="4"/>
  <c r="S26" i="4"/>
  <c r="P26" i="4"/>
  <c r="L26" i="4"/>
  <c r="W26" i="4" s="1"/>
  <c r="AI25" i="4"/>
  <c r="S25" i="4"/>
  <c r="L25" i="4"/>
  <c r="W25" i="4" s="1"/>
  <c r="AI24" i="4"/>
  <c r="W24" i="4"/>
  <c r="S24" i="4"/>
  <c r="L24" i="4"/>
  <c r="AI23" i="4"/>
  <c r="S23" i="4"/>
  <c r="L23" i="4"/>
  <c r="W23" i="4" s="1"/>
  <c r="AI22" i="4"/>
  <c r="S22" i="4"/>
  <c r="P22" i="4"/>
  <c r="L22" i="4"/>
  <c r="W22" i="4" s="1"/>
  <c r="AI21" i="4"/>
  <c r="S21" i="4"/>
  <c r="P21" i="4"/>
  <c r="L21" i="4"/>
  <c r="W21" i="4" s="1"/>
  <c r="AI20" i="4"/>
  <c r="S20" i="4"/>
  <c r="P20" i="4"/>
  <c r="U20" i="4" s="1"/>
  <c r="L20" i="4"/>
  <c r="W20" i="4" s="1"/>
  <c r="AI19" i="4"/>
  <c r="S19" i="4"/>
  <c r="P19" i="4"/>
  <c r="V19" i="4" s="1"/>
  <c r="L19" i="4"/>
  <c r="W19" i="4" s="1"/>
  <c r="AI18" i="4"/>
  <c r="S18" i="4"/>
  <c r="P18" i="4"/>
  <c r="L18" i="4"/>
  <c r="W18" i="4" s="1"/>
  <c r="AI17" i="4"/>
  <c r="S17" i="4"/>
  <c r="P17" i="4"/>
  <c r="L17" i="4"/>
  <c r="W17" i="4" s="1"/>
  <c r="AI16" i="4"/>
  <c r="S16" i="4"/>
  <c r="P16" i="4"/>
  <c r="U16" i="4" s="1"/>
  <c r="L16" i="4"/>
  <c r="W16" i="4" s="1"/>
  <c r="AI15" i="4"/>
  <c r="S15" i="4"/>
  <c r="L15" i="4"/>
  <c r="W15" i="4" s="1"/>
  <c r="AI14" i="4"/>
  <c r="S14" i="4"/>
  <c r="P14" i="4"/>
  <c r="L14" i="4"/>
  <c r="W14" i="4" s="1"/>
  <c r="AI13" i="4"/>
  <c r="S13" i="4"/>
  <c r="P13" i="4"/>
  <c r="L13" i="4"/>
  <c r="W13" i="4" s="1"/>
  <c r="AI12" i="4"/>
  <c r="S12" i="4"/>
  <c r="P12" i="4"/>
  <c r="V12" i="4" s="1"/>
  <c r="L12" i="4"/>
  <c r="W12" i="4" s="1"/>
  <c r="AI11" i="4"/>
  <c r="S11" i="4"/>
  <c r="P11" i="4"/>
  <c r="L11" i="4"/>
  <c r="W11" i="4" s="1"/>
  <c r="AI10" i="4"/>
  <c r="S10" i="4"/>
  <c r="P10" i="4"/>
  <c r="L10" i="4"/>
  <c r="W10" i="4" s="1"/>
  <c r="AI9" i="4"/>
  <c r="S9" i="4"/>
  <c r="P9" i="4"/>
  <c r="L9" i="4"/>
  <c r="W9" i="4" s="1"/>
  <c r="AI8" i="4"/>
  <c r="S8" i="4"/>
  <c r="P8" i="4"/>
  <c r="U8" i="4" s="1"/>
  <c r="L8" i="4"/>
  <c r="W8" i="4" s="1"/>
  <c r="AI7" i="4"/>
  <c r="S7" i="4"/>
  <c r="L7" i="4"/>
  <c r="W7" i="4" s="1"/>
  <c r="AI6" i="4"/>
  <c r="S6" i="4"/>
  <c r="P6" i="4"/>
  <c r="L6" i="4"/>
  <c r="W6" i="4" s="1"/>
  <c r="AI5" i="4"/>
  <c r="S5" i="4"/>
  <c r="P5" i="4"/>
  <c r="L5" i="4"/>
  <c r="W5" i="4" s="1"/>
  <c r="AI4" i="4"/>
  <c r="S4" i="4"/>
  <c r="P4" i="4"/>
  <c r="L4" i="4"/>
  <c r="W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I3" i="4"/>
  <c r="S3" i="4"/>
  <c r="L3" i="4"/>
  <c r="W3" i="4" s="1"/>
  <c r="AF1" i="4"/>
  <c r="Z1" i="4"/>
  <c r="U9" i="4" l="1"/>
  <c r="V9" i="4"/>
  <c r="V6" i="4"/>
  <c r="U6" i="4"/>
  <c r="U10" i="4"/>
  <c r="V10" i="4"/>
  <c r="U18" i="4"/>
  <c r="V18" i="4"/>
  <c r="V26" i="4"/>
  <c r="U26" i="4"/>
  <c r="X8" i="4"/>
  <c r="V14" i="4"/>
  <c r="U14" i="4"/>
  <c r="U17" i="4"/>
  <c r="V17" i="4"/>
  <c r="V5" i="4"/>
  <c r="U5" i="4"/>
  <c r="X5" i="4" s="1"/>
  <c r="Y5" i="4" s="1"/>
  <c r="V4" i="4"/>
  <c r="W1" i="4"/>
  <c r="X16" i="4"/>
  <c r="V22" i="4"/>
  <c r="U22" i="4"/>
  <c r="X22" i="4" s="1"/>
  <c r="U30" i="4"/>
  <c r="V30" i="4"/>
  <c r="Y29" i="4"/>
  <c r="Z29" i="4" s="1"/>
  <c r="AJ29" i="4" s="1"/>
  <c r="Y8" i="4"/>
  <c r="AJ8" i="4" s="1"/>
  <c r="U11" i="4"/>
  <c r="X11" i="4" s="1"/>
  <c r="Y11" i="4" s="1"/>
  <c r="Z11" i="4" s="1"/>
  <c r="V11" i="4"/>
  <c r="V13" i="4"/>
  <c r="U13" i="4"/>
  <c r="Y16" i="4"/>
  <c r="Y22" i="4"/>
  <c r="Z8" i="4"/>
  <c r="P31" i="4"/>
  <c r="V34" i="4"/>
  <c r="U34" i="4"/>
  <c r="AI259" i="4"/>
  <c r="R259" i="4"/>
  <c r="AE7" i="4"/>
  <c r="AE15" i="4"/>
  <c r="P23" i="4"/>
  <c r="V29" i="4"/>
  <c r="P37" i="4"/>
  <c r="U39" i="4"/>
  <c r="X39" i="4" s="1"/>
  <c r="V39" i="4"/>
  <c r="U41" i="4"/>
  <c r="V41" i="4"/>
  <c r="AE5" i="4"/>
  <c r="P7" i="4"/>
  <c r="V8" i="4"/>
  <c r="U12" i="4"/>
  <c r="X12" i="4" s="1"/>
  <c r="AE13" i="4"/>
  <c r="P15" i="4"/>
  <c r="V16" i="4"/>
  <c r="U19" i="4"/>
  <c r="X19" i="4" s="1"/>
  <c r="V20" i="4"/>
  <c r="U21" i="4"/>
  <c r="X21" i="4" s="1"/>
  <c r="AE44" i="4"/>
  <c r="S259" i="4"/>
  <c r="AB259" i="4"/>
  <c r="U4" i="4"/>
  <c r="X4" i="4" s="1"/>
  <c r="M259" i="4"/>
  <c r="AC259" i="4"/>
  <c r="P25" i="4"/>
  <c r="U49" i="4"/>
  <c r="V49" i="4"/>
  <c r="N259" i="4"/>
  <c r="P24" i="4"/>
  <c r="P27" i="4"/>
  <c r="AE27" i="4"/>
  <c r="V28" i="4"/>
  <c r="U28" i="4"/>
  <c r="X28" i="4" s="1"/>
  <c r="Y28" i="4" s="1"/>
  <c r="P33" i="4"/>
  <c r="V35" i="4"/>
  <c r="U35" i="4"/>
  <c r="V36" i="4"/>
  <c r="U36" i="4"/>
  <c r="X36" i="4" s="1"/>
  <c r="O259" i="4"/>
  <c r="AE29" i="4"/>
  <c r="P3" i="4"/>
  <c r="V21" i="4"/>
  <c r="AE24" i="4"/>
  <c r="U32" i="4"/>
  <c r="X32" i="4" s="1"/>
  <c r="V32" i="4"/>
  <c r="U38" i="4"/>
  <c r="V38" i="4"/>
  <c r="U44" i="4"/>
  <c r="X44" i="4" s="1"/>
  <c r="Z44" i="4" s="1"/>
  <c r="U47" i="4"/>
  <c r="X47" i="4" s="1"/>
  <c r="Y47" i="4" s="1"/>
  <c r="P55" i="4"/>
  <c r="AE58" i="4"/>
  <c r="U59" i="4"/>
  <c r="X59" i="4" s="1"/>
  <c r="Y59" i="4" s="1"/>
  <c r="V68" i="4"/>
  <c r="U68" i="4"/>
  <c r="X68" i="4" s="1"/>
  <c r="AE90" i="4"/>
  <c r="U40" i="4"/>
  <c r="X40" i="4" s="1"/>
  <c r="Y40" i="4" s="1"/>
  <c r="P51" i="4"/>
  <c r="AE51" i="4"/>
  <c r="V52" i="4"/>
  <c r="U52" i="4"/>
  <c r="X52" i="4" s="1"/>
  <c r="AE63" i="4"/>
  <c r="Y69" i="4"/>
  <c r="Z69" i="4" s="1"/>
  <c r="Y70" i="4"/>
  <c r="U72" i="4"/>
  <c r="V72" i="4"/>
  <c r="U81" i="4"/>
  <c r="V81" i="4"/>
  <c r="U82" i="4"/>
  <c r="X82" i="4" s="1"/>
  <c r="AJ82" i="4" s="1"/>
  <c r="V82" i="4"/>
  <c r="V83" i="4"/>
  <c r="V85" i="4"/>
  <c r="U85" i="4"/>
  <c r="X85" i="4" s="1"/>
  <c r="Y85" i="4" s="1"/>
  <c r="Y96" i="4"/>
  <c r="AE35" i="4"/>
  <c r="P42" i="4"/>
  <c r="AE46" i="4"/>
  <c r="U46" i="4"/>
  <c r="X46" i="4" s="1"/>
  <c r="U48" i="4"/>
  <c r="X48" i="4" s="1"/>
  <c r="AE61" i="4"/>
  <c r="P63" i="4"/>
  <c r="X67" i="4"/>
  <c r="Y68" i="4"/>
  <c r="V76" i="4"/>
  <c r="U76" i="4"/>
  <c r="U88" i="4"/>
  <c r="V88" i="4"/>
  <c r="V92" i="4"/>
  <c r="U92" i="4"/>
  <c r="X92" i="4" s="1"/>
  <c r="Y44" i="4"/>
  <c r="U50" i="4"/>
  <c r="V50" i="4"/>
  <c r="Y52" i="4"/>
  <c r="U57" i="4"/>
  <c r="X57" i="4" s="1"/>
  <c r="V57" i="4"/>
  <c r="U58" i="4"/>
  <c r="V58" i="4"/>
  <c r="AE71" i="4"/>
  <c r="Y74" i="4"/>
  <c r="Y78" i="4"/>
  <c r="U80" i="4"/>
  <c r="V80" i="4"/>
  <c r="Y82" i="4"/>
  <c r="P43" i="4"/>
  <c r="Y46" i="4"/>
  <c r="Z46" i="4" s="1"/>
  <c r="AE69" i="4"/>
  <c r="AE70" i="4"/>
  <c r="P71" i="4"/>
  <c r="V84" i="4"/>
  <c r="U84" i="4"/>
  <c r="X84" i="4" s="1"/>
  <c r="Y92" i="4"/>
  <c r="U103" i="4"/>
  <c r="V103" i="4"/>
  <c r="U56" i="4"/>
  <c r="X56" i="4" s="1"/>
  <c r="V56" i="4"/>
  <c r="U65" i="4"/>
  <c r="V65" i="4"/>
  <c r="U66" i="4"/>
  <c r="X66" i="4" s="1"/>
  <c r="V66" i="4"/>
  <c r="AE79" i="4"/>
  <c r="Z82" i="4"/>
  <c r="P87" i="4"/>
  <c r="AE87" i="4"/>
  <c r="U89" i="4"/>
  <c r="X89" i="4" s="1"/>
  <c r="V89" i="4"/>
  <c r="V93" i="4"/>
  <c r="U93" i="4"/>
  <c r="X93" i="4" s="1"/>
  <c r="V45" i="4"/>
  <c r="U45" i="4"/>
  <c r="V60" i="4"/>
  <c r="U60" i="4"/>
  <c r="AE78" i="4"/>
  <c r="P79" i="4"/>
  <c r="AE82" i="4"/>
  <c r="X83" i="4"/>
  <c r="Y83" i="4" s="1"/>
  <c r="Y84" i="4"/>
  <c r="U91" i="4"/>
  <c r="V91" i="4"/>
  <c r="Y94" i="4"/>
  <c r="Z94" i="4"/>
  <c r="AJ94" i="4" s="1"/>
  <c r="AE100" i="4"/>
  <c r="AE42" i="4"/>
  <c r="AE55" i="4"/>
  <c r="U64" i="4"/>
  <c r="V64" i="4"/>
  <c r="U73" i="4"/>
  <c r="X73" i="4" s="1"/>
  <c r="V73" i="4"/>
  <c r="U74" i="4"/>
  <c r="X74" i="4" s="1"/>
  <c r="V74" i="4"/>
  <c r="V75" i="4"/>
  <c r="V102" i="4"/>
  <c r="U102" i="4"/>
  <c r="AE97" i="4"/>
  <c r="AE117" i="4"/>
  <c r="AE138" i="4"/>
  <c r="AE201" i="4"/>
  <c r="U54" i="4"/>
  <c r="X54" i="4" s="1"/>
  <c r="Y54" i="4" s="1"/>
  <c r="U62" i="4"/>
  <c r="X62" i="4" s="1"/>
  <c r="U70" i="4"/>
  <c r="X70" i="4" s="1"/>
  <c r="Z70" i="4" s="1"/>
  <c r="AJ70" i="4" s="1"/>
  <c r="U78" i="4"/>
  <c r="X78" i="4" s="1"/>
  <c r="U86" i="4"/>
  <c r="X86" i="4" s="1"/>
  <c r="Y86" i="4" s="1"/>
  <c r="Z86" i="4" s="1"/>
  <c r="V90" i="4"/>
  <c r="AE111" i="4"/>
  <c r="AE116" i="4"/>
  <c r="P116" i="4"/>
  <c r="X117" i="4"/>
  <c r="Y117" i="4" s="1"/>
  <c r="AE126" i="4"/>
  <c r="U53" i="4"/>
  <c r="X53" i="4" s="1"/>
  <c r="Y57" i="4"/>
  <c r="U61" i="4"/>
  <c r="X61" i="4" s="1"/>
  <c r="Y61" i="4" s="1"/>
  <c r="AE62" i="4"/>
  <c r="U69" i="4"/>
  <c r="X69" i="4" s="1"/>
  <c r="AJ69" i="4" s="1"/>
  <c r="U77" i="4"/>
  <c r="X77" i="4" s="1"/>
  <c r="Y77" i="4" s="1"/>
  <c r="AE93" i="4"/>
  <c r="Y100" i="4"/>
  <c r="Z100" i="4" s="1"/>
  <c r="U108" i="4"/>
  <c r="V108" i="4"/>
  <c r="P118" i="4"/>
  <c r="Y120" i="4"/>
  <c r="Z120" i="4" s="1"/>
  <c r="AJ120" i="4" s="1"/>
  <c r="AE142" i="4"/>
  <c r="AA82" i="4"/>
  <c r="P97" i="4"/>
  <c r="AE99" i="4"/>
  <c r="U100" i="4"/>
  <c r="X100" i="4" s="1"/>
  <c r="AA100" i="4" s="1"/>
  <c r="AE105" i="4"/>
  <c r="V112" i="4"/>
  <c r="U112" i="4"/>
  <c r="X112" i="4" s="1"/>
  <c r="X101" i="4"/>
  <c r="U106" i="4"/>
  <c r="X106" i="4" s="1"/>
  <c r="V106" i="4"/>
  <c r="V110" i="4"/>
  <c r="U110" i="4"/>
  <c r="U111" i="4"/>
  <c r="X111" i="4" s="1"/>
  <c r="AE114" i="4"/>
  <c r="Y134" i="4"/>
  <c r="AJ135" i="4"/>
  <c r="U140" i="4"/>
  <c r="X140" i="4" s="1"/>
  <c r="V140" i="4"/>
  <c r="AE59" i="4"/>
  <c r="AE67" i="4"/>
  <c r="AE75" i="4"/>
  <c r="AE83" i="4"/>
  <c r="AE91" i="4"/>
  <c r="X96" i="4"/>
  <c r="Z96" i="4" s="1"/>
  <c r="AJ96" i="4" s="1"/>
  <c r="Y112" i="4"/>
  <c r="U114" i="4"/>
  <c r="V114" i="4"/>
  <c r="AE94" i="4"/>
  <c r="AA94" i="4"/>
  <c r="X98" i="4"/>
  <c r="Y98" i="4" s="1"/>
  <c r="Y99" i="4"/>
  <c r="Z99" i="4" s="1"/>
  <c r="V101" i="4"/>
  <c r="P105" i="4"/>
  <c r="P113" i="4"/>
  <c r="AE113" i="4"/>
  <c r="U139" i="4"/>
  <c r="V139" i="4"/>
  <c r="U95" i="4"/>
  <c r="X95" i="4" s="1"/>
  <c r="AE102" i="4"/>
  <c r="AE108" i="4"/>
  <c r="U109" i="4"/>
  <c r="X109" i="4" s="1"/>
  <c r="Y109" i="4" s="1"/>
  <c r="Y111" i="4"/>
  <c r="P107" i="4"/>
  <c r="P121" i="4"/>
  <c r="AE121" i="4"/>
  <c r="AE124" i="4"/>
  <c r="U125" i="4"/>
  <c r="V125" i="4"/>
  <c r="X128" i="4"/>
  <c r="Y130" i="4"/>
  <c r="AE133" i="4"/>
  <c r="AJ134" i="4"/>
  <c r="AE136" i="4"/>
  <c r="P138" i="4"/>
  <c r="U141" i="4"/>
  <c r="V141" i="4"/>
  <c r="X144" i="4"/>
  <c r="V146" i="4"/>
  <c r="U146" i="4"/>
  <c r="U156" i="4"/>
  <c r="X156" i="4" s="1"/>
  <c r="Y156" i="4" s="1"/>
  <c r="V156" i="4"/>
  <c r="P160" i="4"/>
  <c r="AE160" i="4"/>
  <c r="AE96" i="4"/>
  <c r="AE104" i="4"/>
  <c r="AE112" i="4"/>
  <c r="U119" i="4"/>
  <c r="AE122" i="4"/>
  <c r="U123" i="4"/>
  <c r="V123" i="4"/>
  <c r="U124" i="4"/>
  <c r="V124" i="4"/>
  <c r="U127" i="4"/>
  <c r="X127" i="4" s="1"/>
  <c r="Y127" i="4" s="1"/>
  <c r="AE135" i="4"/>
  <c r="X143" i="4"/>
  <c r="AE147" i="4"/>
  <c r="U148" i="4"/>
  <c r="X148" i="4" s="1"/>
  <c r="V148" i="4"/>
  <c r="Z149" i="4"/>
  <c r="AJ149" i="4" s="1"/>
  <c r="Y149" i="4"/>
  <c r="U115" i="4"/>
  <c r="X115" i="4" s="1"/>
  <c r="V119" i="4"/>
  <c r="P122" i="4"/>
  <c r="U126" i="4"/>
  <c r="X126" i="4" s="1"/>
  <c r="Y126" i="4" s="1"/>
  <c r="U130" i="4"/>
  <c r="X130" i="4" s="1"/>
  <c r="AE134" i="4"/>
  <c r="Y140" i="4"/>
  <c r="Z140" i="4" s="1"/>
  <c r="U142" i="4"/>
  <c r="X142" i="4" s="1"/>
  <c r="AE163" i="4"/>
  <c r="P104" i="4"/>
  <c r="AE110" i="4"/>
  <c r="Y128" i="4"/>
  <c r="AJ128" i="4" s="1"/>
  <c r="Z130" i="4"/>
  <c r="AJ130" i="4" s="1"/>
  <c r="AE132" i="4"/>
  <c r="U133" i="4"/>
  <c r="V133" i="4"/>
  <c r="U136" i="4"/>
  <c r="X136" i="4" s="1"/>
  <c r="Z136" i="4" s="1"/>
  <c r="Y144" i="4"/>
  <c r="AJ144" i="4" s="1"/>
  <c r="Z128" i="4"/>
  <c r="AE130" i="4"/>
  <c r="U131" i="4"/>
  <c r="V131" i="4"/>
  <c r="U132" i="4"/>
  <c r="V132" i="4"/>
  <c r="Z144" i="4"/>
  <c r="V147" i="4"/>
  <c r="U147" i="4"/>
  <c r="X147" i="4" s="1"/>
  <c r="Z117" i="4"/>
  <c r="AJ117" i="4" s="1"/>
  <c r="AE125" i="4"/>
  <c r="U134" i="4"/>
  <c r="X134" i="4" s="1"/>
  <c r="AE141" i="4"/>
  <c r="AE144" i="4"/>
  <c r="AE146" i="4"/>
  <c r="Y148" i="4"/>
  <c r="AE119" i="4"/>
  <c r="AE127" i="4"/>
  <c r="V129" i="4"/>
  <c r="U129" i="4"/>
  <c r="X129" i="4" s="1"/>
  <c r="Y135" i="4"/>
  <c r="Z135" i="4" s="1"/>
  <c r="Y136" i="4"/>
  <c r="AE140" i="4"/>
  <c r="AE143" i="4"/>
  <c r="Z134" i="4"/>
  <c r="Y165" i="4"/>
  <c r="P168" i="4"/>
  <c r="AE168" i="4"/>
  <c r="AE129" i="4"/>
  <c r="AA134" i="4"/>
  <c r="AE137" i="4"/>
  <c r="P145" i="4"/>
  <c r="Y147" i="4"/>
  <c r="V159" i="4"/>
  <c r="U159" i="4"/>
  <c r="X159" i="4" s="1"/>
  <c r="AE155" i="4"/>
  <c r="U163" i="4"/>
  <c r="V163" i="4"/>
  <c r="U164" i="4"/>
  <c r="X164" i="4" s="1"/>
  <c r="V167" i="4"/>
  <c r="U167" i="4"/>
  <c r="X167" i="4" s="1"/>
  <c r="U172" i="4"/>
  <c r="X172" i="4" s="1"/>
  <c r="V172" i="4"/>
  <c r="P137" i="4"/>
  <c r="AE149" i="4"/>
  <c r="AA149" i="4"/>
  <c r="V150" i="4"/>
  <c r="U150" i="4"/>
  <c r="P153" i="4"/>
  <c r="AE153" i="4"/>
  <c r="V151" i="4"/>
  <c r="U151" i="4"/>
  <c r="X151" i="4" s="1"/>
  <c r="Y151" i="4" s="1"/>
  <c r="P152" i="4"/>
  <c r="AE152" i="4"/>
  <c r="U154" i="4"/>
  <c r="X154" i="4" s="1"/>
  <c r="V154" i="4"/>
  <c r="V157" i="4"/>
  <c r="U157" i="4"/>
  <c r="X157" i="4" s="1"/>
  <c r="Y157" i="4" s="1"/>
  <c r="U161" i="4"/>
  <c r="V161" i="4"/>
  <c r="U162" i="4"/>
  <c r="X162" i="4" s="1"/>
  <c r="Y162" i="4" s="1"/>
  <c r="V162" i="4"/>
  <c r="V180" i="4"/>
  <c r="U180" i="4"/>
  <c r="X180" i="4" s="1"/>
  <c r="Y180" i="4" s="1"/>
  <c r="U155" i="4"/>
  <c r="X155" i="4" s="1"/>
  <c r="V155" i="4"/>
  <c r="Y159" i="4"/>
  <c r="V165" i="4"/>
  <c r="U165" i="4"/>
  <c r="X165" i="4" s="1"/>
  <c r="AE170" i="4"/>
  <c r="Y158" i="4"/>
  <c r="U169" i="4"/>
  <c r="V169" i="4"/>
  <c r="U170" i="4"/>
  <c r="V170" i="4"/>
  <c r="AE171" i="4"/>
  <c r="P173" i="4"/>
  <c r="AE173" i="4"/>
  <c r="U174" i="4"/>
  <c r="X174" i="4" s="1"/>
  <c r="P177" i="4"/>
  <c r="U178" i="4"/>
  <c r="X178" i="4" s="1"/>
  <c r="V178" i="4"/>
  <c r="U191" i="4"/>
  <c r="V191" i="4"/>
  <c r="Y200" i="4"/>
  <c r="AE151" i="4"/>
  <c r="U158" i="4"/>
  <c r="X158" i="4" s="1"/>
  <c r="AE159" i="4"/>
  <c r="U166" i="4"/>
  <c r="X166" i="4" s="1"/>
  <c r="AE167" i="4"/>
  <c r="AE184" i="4"/>
  <c r="U186" i="4"/>
  <c r="V186" i="4"/>
  <c r="U197" i="4"/>
  <c r="X197" i="4" s="1"/>
  <c r="Y197" i="4" s="1"/>
  <c r="V197" i="4"/>
  <c r="U175" i="4"/>
  <c r="X175" i="4" s="1"/>
  <c r="Y175" i="4" s="1"/>
  <c r="Y178" i="4"/>
  <c r="V187" i="4"/>
  <c r="U187" i="4"/>
  <c r="X187" i="4" s="1"/>
  <c r="Y188" i="4"/>
  <c r="AE157" i="4"/>
  <c r="AE165" i="4"/>
  <c r="Y171" i="4"/>
  <c r="Z171" i="4" s="1"/>
  <c r="AJ171" i="4" s="1"/>
  <c r="AE185" i="4"/>
  <c r="V189" i="4"/>
  <c r="U189" i="4"/>
  <c r="X189" i="4" s="1"/>
  <c r="Z189" i="4" s="1"/>
  <c r="AE192" i="4"/>
  <c r="V194" i="4"/>
  <c r="U194" i="4"/>
  <c r="X194" i="4" s="1"/>
  <c r="Y194" i="4" s="1"/>
  <c r="AE176" i="4"/>
  <c r="P176" i="4"/>
  <c r="Z188" i="4"/>
  <c r="AJ188" i="4" s="1"/>
  <c r="AE196" i="4"/>
  <c r="Z200" i="4"/>
  <c r="AJ200" i="4" s="1"/>
  <c r="AE177" i="4"/>
  <c r="U183" i="4"/>
  <c r="V183" i="4"/>
  <c r="Y187" i="4"/>
  <c r="Y189" i="4"/>
  <c r="AA189" i="4" s="1"/>
  <c r="AE193" i="4"/>
  <c r="Y195" i="4"/>
  <c r="Y174" i="4"/>
  <c r="Z174" i="4" s="1"/>
  <c r="P179" i="4"/>
  <c r="AE179" i="4"/>
  <c r="P185" i="4"/>
  <c r="P193" i="4"/>
  <c r="U195" i="4"/>
  <c r="X195" i="4" s="1"/>
  <c r="P201" i="4"/>
  <c r="V204" i="4"/>
  <c r="Y205" i="4"/>
  <c r="Z205" i="4" s="1"/>
  <c r="Y216" i="4"/>
  <c r="U218" i="4"/>
  <c r="V218" i="4"/>
  <c r="U220" i="4"/>
  <c r="X220" i="4" s="1"/>
  <c r="V220" i="4"/>
  <c r="AE182" i="4"/>
  <c r="P184" i="4"/>
  <c r="AE190" i="4"/>
  <c r="P192" i="4"/>
  <c r="P199" i="4"/>
  <c r="AE199" i="4"/>
  <c r="AA200" i="4"/>
  <c r="U203" i="4"/>
  <c r="X203" i="4" s="1"/>
  <c r="Y203" i="4" s="1"/>
  <c r="AE215" i="4"/>
  <c r="AE181" i="4"/>
  <c r="U188" i="4"/>
  <c r="X188" i="4" s="1"/>
  <c r="AE189" i="4"/>
  <c r="U198" i="4"/>
  <c r="X198" i="4" s="1"/>
  <c r="Y198" i="4" s="1"/>
  <c r="AE203" i="4"/>
  <c r="AE206" i="4"/>
  <c r="Y220" i="4"/>
  <c r="Z220" i="4" s="1"/>
  <c r="V226" i="4"/>
  <c r="U226" i="4"/>
  <c r="X226" i="4" s="1"/>
  <c r="P182" i="4"/>
  <c r="P190" i="4"/>
  <c r="U202" i="4"/>
  <c r="X202" i="4" s="1"/>
  <c r="Z202" i="4" s="1"/>
  <c r="V202" i="4"/>
  <c r="Y250" i="4"/>
  <c r="U250" i="4"/>
  <c r="X250" i="4" s="1"/>
  <c r="P181" i="4"/>
  <c r="AE187" i="4"/>
  <c r="AE200" i="4"/>
  <c r="U212" i="4"/>
  <c r="V212" i="4"/>
  <c r="Z216" i="4"/>
  <c r="U227" i="4"/>
  <c r="X227" i="4" s="1"/>
  <c r="V227" i="4"/>
  <c r="P196" i="4"/>
  <c r="U200" i="4"/>
  <c r="X200" i="4" s="1"/>
  <c r="Y202" i="4"/>
  <c r="X204" i="4"/>
  <c r="AE207" i="4"/>
  <c r="U229" i="4"/>
  <c r="V229" i="4"/>
  <c r="AE195" i="4"/>
  <c r="AE198" i="4"/>
  <c r="AE202" i="4"/>
  <c r="V210" i="4"/>
  <c r="P215" i="4"/>
  <c r="V216" i="4"/>
  <c r="U216" i="4"/>
  <c r="X216" i="4" s="1"/>
  <c r="AJ216" i="4" s="1"/>
  <c r="P223" i="4"/>
  <c r="AE227" i="4"/>
  <c r="V228" i="4"/>
  <c r="AE233" i="4"/>
  <c r="AE239" i="4"/>
  <c r="AE247" i="4"/>
  <c r="V256" i="4"/>
  <c r="AE213" i="4"/>
  <c r="AE214" i="4"/>
  <c r="P225" i="4"/>
  <c r="AE225" i="4"/>
  <c r="Y228" i="4"/>
  <c r="U255" i="4"/>
  <c r="X255" i="4" s="1"/>
  <c r="Y255" i="4" s="1"/>
  <c r="V255" i="4"/>
  <c r="Y209" i="4"/>
  <c r="AE221" i="4"/>
  <c r="AE222" i="4"/>
  <c r="AE234" i="4"/>
  <c r="AE243" i="4"/>
  <c r="U246" i="4"/>
  <c r="X246" i="4" s="1"/>
  <c r="Y246" i="4" s="1"/>
  <c r="Z246" i="4" s="1"/>
  <c r="V246" i="4"/>
  <c r="AE250" i="4"/>
  <c r="U206" i="4"/>
  <c r="X206" i="4" s="1"/>
  <c r="Y206" i="4" s="1"/>
  <c r="V207" i="4"/>
  <c r="U208" i="4"/>
  <c r="X208" i="4" s="1"/>
  <c r="Y208" i="4" s="1"/>
  <c r="Y217" i="4"/>
  <c r="Z217" i="4" s="1"/>
  <c r="AE232" i="4"/>
  <c r="U238" i="4"/>
  <c r="V238" i="4"/>
  <c r="AE242" i="4"/>
  <c r="V248" i="4"/>
  <c r="U209" i="4"/>
  <c r="X209" i="4" s="1"/>
  <c r="P211" i="4"/>
  <c r="U213" i="4"/>
  <c r="X213" i="4" s="1"/>
  <c r="Y213" i="4" s="1"/>
  <c r="P214" i="4"/>
  <c r="Y219" i="4"/>
  <c r="Z219" i="4" s="1"/>
  <c r="AJ219" i="4" s="1"/>
  <c r="U230" i="4"/>
  <c r="X230" i="4" s="1"/>
  <c r="Y244" i="4"/>
  <c r="Z244" i="4" s="1"/>
  <c r="AJ244" i="4" s="1"/>
  <c r="U252" i="4"/>
  <c r="X252" i="4" s="1"/>
  <c r="Y252" i="4" s="1"/>
  <c r="AE209" i="4"/>
  <c r="U217" i="4"/>
  <c r="X217" i="4" s="1"/>
  <c r="U221" i="4"/>
  <c r="X221" i="4" s="1"/>
  <c r="Y221" i="4" s="1"/>
  <c r="P222" i="4"/>
  <c r="V224" i="4"/>
  <c r="U224" i="4"/>
  <c r="AE228" i="4"/>
  <c r="U231" i="4"/>
  <c r="X231" i="4" s="1"/>
  <c r="V234" i="4"/>
  <c r="U234" i="4"/>
  <c r="X234" i="4" s="1"/>
  <c r="U236" i="4"/>
  <c r="X236" i="4" s="1"/>
  <c r="Y248" i="4"/>
  <c r="AE217" i="4"/>
  <c r="X228" i="4"/>
  <c r="X232" i="4"/>
  <c r="Y234" i="4"/>
  <c r="V237" i="4"/>
  <c r="U237" i="4"/>
  <c r="X237" i="4" s="1"/>
  <c r="V245" i="4"/>
  <c r="U245" i="4"/>
  <c r="X245" i="4" s="1"/>
  <c r="Z248" i="4"/>
  <c r="AJ248" i="4" s="1"/>
  <c r="AE223" i="4"/>
  <c r="AE231" i="4"/>
  <c r="V232" i="4"/>
  <c r="U241" i="4"/>
  <c r="X241" i="4" s="1"/>
  <c r="V241" i="4"/>
  <c r="Y242" i="4"/>
  <c r="Z242" i="4" s="1"/>
  <c r="U242" i="4"/>
  <c r="X242" i="4" s="1"/>
  <c r="Y243" i="4"/>
  <c r="Z243" i="4" s="1"/>
  <c r="U243" i="4"/>
  <c r="X243" i="4" s="1"/>
  <c r="Y253" i="4"/>
  <c r="P233" i="4"/>
  <c r="AE236" i="4"/>
  <c r="AE240" i="4"/>
  <c r="AE241" i="4"/>
  <c r="AE245" i="4"/>
  <c r="U251" i="4"/>
  <c r="X251" i="4" s="1"/>
  <c r="U239" i="4"/>
  <c r="X239" i="4" s="1"/>
  <c r="AJ239" i="4" s="1"/>
  <c r="V239" i="4"/>
  <c r="AE244" i="4"/>
  <c r="AE248" i="4"/>
  <c r="AE253" i="4"/>
  <c r="U254" i="4"/>
  <c r="X254" i="4" s="1"/>
  <c r="Z254" i="4" s="1"/>
  <c r="AJ254" i="4" s="1"/>
  <c r="V254" i="4"/>
  <c r="AE255" i="4"/>
  <c r="Z256" i="4"/>
  <c r="AJ256" i="4" s="1"/>
  <c r="Y256" i="4"/>
  <c r="AA256" i="4" s="1"/>
  <c r="P235" i="4"/>
  <c r="AE235" i="4"/>
  <c r="Y239" i="4"/>
  <c r="Z239" i="4" s="1"/>
  <c r="AA239" i="4" s="1"/>
  <c r="U240" i="4"/>
  <c r="X240" i="4" s="1"/>
  <c r="Y240" i="4" s="1"/>
  <c r="U249" i="4"/>
  <c r="X249" i="4" s="1"/>
  <c r="Y249" i="4" s="1"/>
  <c r="AE251" i="4"/>
  <c r="AE256" i="4"/>
  <c r="AE257" i="4"/>
  <c r="AE229" i="4"/>
  <c r="V240" i="4"/>
  <c r="U247" i="4"/>
  <c r="X247" i="4" s="1"/>
  <c r="V247" i="4"/>
  <c r="AE252" i="4"/>
  <c r="U257" i="4"/>
  <c r="X257" i="4" s="1"/>
  <c r="AA248" i="4"/>
  <c r="Y254" i="4"/>
  <c r="AF239" i="4" l="1"/>
  <c r="AH239" i="4" s="1"/>
  <c r="AK239" i="4" s="1"/>
  <c r="AJ242" i="4"/>
  <c r="AA178" i="4"/>
  <c r="AF100" i="4"/>
  <c r="AH100" i="4" s="1"/>
  <c r="AK100" i="4" s="1"/>
  <c r="AJ74" i="4"/>
  <c r="Z180" i="4"/>
  <c r="AJ180" i="4" s="1"/>
  <c r="Z208" i="4"/>
  <c r="AJ208" i="4" s="1"/>
  <c r="AJ46" i="4"/>
  <c r="AJ164" i="4"/>
  <c r="AF189" i="4"/>
  <c r="AH189" i="4" s="1"/>
  <c r="AK189" i="4" s="1"/>
  <c r="AA156" i="4"/>
  <c r="AJ156" i="4"/>
  <c r="Z156" i="4"/>
  <c r="AJ67" i="4"/>
  <c r="Z59" i="4"/>
  <c r="AA59" i="4" s="1"/>
  <c r="AA74" i="4"/>
  <c r="Z221" i="4"/>
  <c r="AJ221" i="4"/>
  <c r="Z194" i="4"/>
  <c r="AJ194" i="4"/>
  <c r="AJ111" i="4"/>
  <c r="AJ73" i="4"/>
  <c r="AF256" i="4"/>
  <c r="AH256" i="4" s="1"/>
  <c r="AK256" i="4" s="1"/>
  <c r="AJ247" i="4"/>
  <c r="AJ243" i="4"/>
  <c r="AA217" i="4"/>
  <c r="AJ158" i="4"/>
  <c r="AJ140" i="4"/>
  <c r="AA140" i="4"/>
  <c r="AJ16" i="4"/>
  <c r="Z255" i="4"/>
  <c r="AA255" i="4" s="1"/>
  <c r="Z175" i="4"/>
  <c r="AJ175" i="4"/>
  <c r="AJ85" i="4"/>
  <c r="Z85" i="4"/>
  <c r="Y231" i="4"/>
  <c r="Z231" i="4" s="1"/>
  <c r="V182" i="4"/>
  <c r="U182" i="4"/>
  <c r="X182" i="4" s="1"/>
  <c r="Z257" i="4"/>
  <c r="AA257" i="4" s="1"/>
  <c r="Y227" i="4"/>
  <c r="AJ246" i="4"/>
  <c r="AJ217" i="4"/>
  <c r="V222" i="4"/>
  <c r="U222" i="4"/>
  <c r="X222" i="4" s="1"/>
  <c r="Z249" i="4"/>
  <c r="V211" i="4"/>
  <c r="U211" i="4"/>
  <c r="Z253" i="4"/>
  <c r="AA253" i="4" s="1"/>
  <c r="X238" i="4"/>
  <c r="Z203" i="4"/>
  <c r="Y226" i="4"/>
  <c r="Y237" i="4"/>
  <c r="Z237" i="4" s="1"/>
  <c r="AA237" i="4" s="1"/>
  <c r="X229" i="4"/>
  <c r="X212" i="4"/>
  <c r="Z227" i="4"/>
  <c r="AJ227" i="4" s="1"/>
  <c r="X218" i="4"/>
  <c r="V201" i="4"/>
  <c r="U201" i="4"/>
  <c r="Z178" i="4"/>
  <c r="AJ202" i="4"/>
  <c r="Y155" i="4"/>
  <c r="X169" i="4"/>
  <c r="Z158" i="4"/>
  <c r="AA130" i="4"/>
  <c r="Y143" i="4"/>
  <c r="AJ143" i="4" s="1"/>
  <c r="Z143" i="4"/>
  <c r="X139" i="4"/>
  <c r="Z109" i="4"/>
  <c r="AA109" i="4" s="1"/>
  <c r="AJ100" i="4"/>
  <c r="AJ136" i="4"/>
  <c r="Y73" i="4"/>
  <c r="Z112" i="4"/>
  <c r="AA112" i="4" s="1"/>
  <c r="Z197" i="4"/>
  <c r="AJ197" i="4" s="1"/>
  <c r="V87" i="4"/>
  <c r="U87" i="4"/>
  <c r="Z78" i="4"/>
  <c r="AJ78" i="4" s="1"/>
  <c r="Y53" i="4"/>
  <c r="AJ53" i="4" s="1"/>
  <c r="Z74" i="4"/>
  <c r="X81" i="4"/>
  <c r="Z67" i="4"/>
  <c r="AE54" i="4"/>
  <c r="Y39" i="4"/>
  <c r="Z39" i="4" s="1"/>
  <c r="Y36" i="4"/>
  <c r="Z36" i="4" s="1"/>
  <c r="AE33" i="4"/>
  <c r="V37" i="4"/>
  <c r="U37" i="4"/>
  <c r="X37" i="4" s="1"/>
  <c r="U23" i="4"/>
  <c r="V23" i="4"/>
  <c r="AE37" i="4"/>
  <c r="Z16" i="4"/>
  <c r="Y12" i="4"/>
  <c r="AE4" i="4"/>
  <c r="Z5" i="4"/>
  <c r="AJ5" i="4" s="1"/>
  <c r="Y19" i="4"/>
  <c r="Z19" i="4" s="1"/>
  <c r="AF200" i="4"/>
  <c r="AH200" i="4" s="1"/>
  <c r="AK200" i="4" s="1"/>
  <c r="Z252" i="4"/>
  <c r="Z240" i="4"/>
  <c r="AA240" i="4" s="1"/>
  <c r="AJ252" i="4"/>
  <c r="Y236" i="4"/>
  <c r="AA244" i="4"/>
  <c r="Y257" i="4"/>
  <c r="AJ240" i="4"/>
  <c r="AJ249" i="4"/>
  <c r="AA219" i="4"/>
  <c r="Y232" i="4"/>
  <c r="Z232" i="4" s="1"/>
  <c r="V196" i="4"/>
  <c r="U196" i="4"/>
  <c r="Z234" i="4"/>
  <c r="AJ234" i="4" s="1"/>
  <c r="AA202" i="4"/>
  <c r="AJ178" i="4"/>
  <c r="X183" i="4"/>
  <c r="X191" i="4"/>
  <c r="Y167" i="4"/>
  <c r="AJ167" i="4" s="1"/>
  <c r="Z151" i="4"/>
  <c r="X163" i="4"/>
  <c r="V145" i="4"/>
  <c r="U145" i="4"/>
  <c r="X145" i="4" s="1"/>
  <c r="V168" i="4"/>
  <c r="U168" i="4"/>
  <c r="X168" i="4" s="1"/>
  <c r="Y142" i="4"/>
  <c r="Z147" i="4"/>
  <c r="AJ147" i="4" s="1"/>
  <c r="X141" i="4"/>
  <c r="V121" i="4"/>
  <c r="U121" i="4"/>
  <c r="X121" i="4" s="1"/>
  <c r="V113" i="4"/>
  <c r="U113" i="4"/>
  <c r="AJ109" i="4"/>
  <c r="X110" i="4"/>
  <c r="Z98" i="4"/>
  <c r="AJ98" i="4" s="1"/>
  <c r="AE107" i="4"/>
  <c r="AA99" i="4"/>
  <c r="AE118" i="4"/>
  <c r="Y164" i="4"/>
  <c r="Z164" i="4" s="1"/>
  <c r="AJ112" i="4"/>
  <c r="X102" i="4"/>
  <c r="Y67" i="4"/>
  <c r="Z54" i="4"/>
  <c r="V79" i="4"/>
  <c r="U79" i="4"/>
  <c r="X79" i="4" s="1"/>
  <c r="X65" i="4"/>
  <c r="X90" i="4"/>
  <c r="X80" i="4"/>
  <c r="X50" i="4"/>
  <c r="U42" i="4"/>
  <c r="V42" i="4"/>
  <c r="Y95" i="4"/>
  <c r="P259" i="4"/>
  <c r="U3" i="4"/>
  <c r="V3" i="4"/>
  <c r="U33" i="4"/>
  <c r="V33" i="4"/>
  <c r="V24" i="4"/>
  <c r="U24" i="4"/>
  <c r="T259" i="4"/>
  <c r="AE19" i="4"/>
  <c r="V7" i="4"/>
  <c r="U7" i="4"/>
  <c r="X7" i="4" s="1"/>
  <c r="AA5" i="4"/>
  <c r="Z22" i="4"/>
  <c r="AJ22" i="4" s="1"/>
  <c r="X30" i="4"/>
  <c r="Y21" i="4"/>
  <c r="X6" i="4"/>
  <c r="AE18" i="4"/>
  <c r="Z12" i="4"/>
  <c r="AA12" i="4" s="1"/>
  <c r="AF248" i="4"/>
  <c r="AH248" i="4" s="1"/>
  <c r="AK248" i="4" s="1"/>
  <c r="Y247" i="4"/>
  <c r="Z247" i="4" s="1"/>
  <c r="Z213" i="4"/>
  <c r="AJ213" i="4" s="1"/>
  <c r="U181" i="4"/>
  <c r="V181" i="4"/>
  <c r="V199" i="4"/>
  <c r="U199" i="4"/>
  <c r="X199" i="4" s="1"/>
  <c r="Z198" i="4"/>
  <c r="AJ198" i="4" s="1"/>
  <c r="AJ189" i="4"/>
  <c r="AJ151" i="4"/>
  <c r="Y129" i="4"/>
  <c r="X119" i="4"/>
  <c r="V160" i="4"/>
  <c r="U160" i="4"/>
  <c r="X160" i="4" s="1"/>
  <c r="V138" i="4"/>
  <c r="U138" i="4"/>
  <c r="X138" i="4" s="1"/>
  <c r="Z127" i="4"/>
  <c r="AJ127" i="4" s="1"/>
  <c r="V105" i="4"/>
  <c r="U105" i="4"/>
  <c r="X105" i="4" s="1"/>
  <c r="AJ54" i="4"/>
  <c r="Z77" i="4"/>
  <c r="Z73" i="4"/>
  <c r="Y66" i="4"/>
  <c r="Z28" i="4"/>
  <c r="AJ28" i="4" s="1"/>
  <c r="Y4" i="4"/>
  <c r="Z4" i="4" s="1"/>
  <c r="AA4" i="4" s="1"/>
  <c r="AE20" i="4"/>
  <c r="AA252" i="4"/>
  <c r="U235" i="4"/>
  <c r="X235" i="4" s="1"/>
  <c r="V235" i="4"/>
  <c r="V225" i="4"/>
  <c r="U225" i="4"/>
  <c r="X225" i="4" s="1"/>
  <c r="Y230" i="4"/>
  <c r="Z230" i="4" s="1"/>
  <c r="U215" i="4"/>
  <c r="V215" i="4"/>
  <c r="Z209" i="4"/>
  <c r="AJ209" i="4" s="1"/>
  <c r="AJ220" i="4"/>
  <c r="U184" i="4"/>
  <c r="V184" i="4"/>
  <c r="U193" i="4"/>
  <c r="V193" i="4"/>
  <c r="Z187" i="4"/>
  <c r="AJ187" i="4" s="1"/>
  <c r="V177" i="4"/>
  <c r="U177" i="4"/>
  <c r="X177" i="4" s="1"/>
  <c r="Z165" i="4"/>
  <c r="AA165" i="4" s="1"/>
  <c r="V137" i="4"/>
  <c r="U137" i="4"/>
  <c r="X137" i="4" s="1"/>
  <c r="Y172" i="4"/>
  <c r="Z172" i="4" s="1"/>
  <c r="AJ172" i="4" s="1"/>
  <c r="Z162" i="4"/>
  <c r="AA162" i="4" s="1"/>
  <c r="AJ126" i="4"/>
  <c r="Z126" i="4"/>
  <c r="AA126" i="4" s="1"/>
  <c r="X146" i="4"/>
  <c r="AA117" i="4"/>
  <c r="V97" i="4"/>
  <c r="U97" i="4"/>
  <c r="Y89" i="4"/>
  <c r="Z89" i="4" s="1"/>
  <c r="AA89" i="4" s="1"/>
  <c r="Z111" i="4"/>
  <c r="AJ99" i="4"/>
  <c r="X64" i="4"/>
  <c r="Z53" i="4"/>
  <c r="AA53" i="4" s="1"/>
  <c r="X91" i="4"/>
  <c r="AJ77" i="4"/>
  <c r="X75" i="4"/>
  <c r="X88" i="4"/>
  <c r="AA47" i="4"/>
  <c r="U51" i="4"/>
  <c r="X51" i="4" s="1"/>
  <c r="V51" i="4"/>
  <c r="Z40" i="4"/>
  <c r="AJ40" i="4" s="1"/>
  <c r="V25" i="4"/>
  <c r="U25" i="4"/>
  <c r="X25" i="4" s="1"/>
  <c r="X41" i="4"/>
  <c r="AE23" i="4"/>
  <c r="AJ11" i="4"/>
  <c r="AE9" i="4"/>
  <c r="Y251" i="4"/>
  <c r="AA247" i="4"/>
  <c r="Y245" i="4"/>
  <c r="Z245" i="4" s="1"/>
  <c r="Z228" i="4"/>
  <c r="AA228" i="4" s="1"/>
  <c r="AJ228" i="4"/>
  <c r="AJ250" i="4"/>
  <c r="Z250" i="4"/>
  <c r="V190" i="4"/>
  <c r="U190" i="4"/>
  <c r="AJ206" i="4"/>
  <c r="X210" i="4"/>
  <c r="U185" i="4"/>
  <c r="V185" i="4"/>
  <c r="V176" i="4"/>
  <c r="U176" i="4"/>
  <c r="Y154" i="4"/>
  <c r="Z154" i="4" s="1"/>
  <c r="X161" i="4"/>
  <c r="X150" i="4"/>
  <c r="Y166" i="4"/>
  <c r="Z166" i="4" s="1"/>
  <c r="AA166" i="4" s="1"/>
  <c r="X132" i="4"/>
  <c r="X133" i="4"/>
  <c r="V122" i="4"/>
  <c r="U122" i="4"/>
  <c r="X122" i="4" s="1"/>
  <c r="X124" i="4"/>
  <c r="X125" i="4"/>
  <c r="X114" i="4"/>
  <c r="X108" i="4"/>
  <c r="V116" i="4"/>
  <c r="U116" i="4"/>
  <c r="Y62" i="4"/>
  <c r="Z62" i="4" s="1"/>
  <c r="Y56" i="4"/>
  <c r="Y101" i="4"/>
  <c r="AA101" i="4" s="1"/>
  <c r="AE86" i="4"/>
  <c r="X45" i="4"/>
  <c r="AJ86" i="4"/>
  <c r="X103" i="4"/>
  <c r="AE74" i="4"/>
  <c r="V43" i="4"/>
  <c r="U43" i="4"/>
  <c r="Z101" i="4"/>
  <c r="AE66" i="4"/>
  <c r="X72" i="4"/>
  <c r="Z61" i="4"/>
  <c r="AJ61" i="4" s="1"/>
  <c r="Y48" i="4"/>
  <c r="Y93" i="4"/>
  <c r="AE50" i="4"/>
  <c r="X38" i="4"/>
  <c r="AE31" i="4"/>
  <c r="X35" i="4"/>
  <c r="AE21" i="4"/>
  <c r="V15" i="4"/>
  <c r="U15" i="4"/>
  <c r="X15" i="4" s="1"/>
  <c r="AE48" i="4"/>
  <c r="X34" i="4"/>
  <c r="X14" i="4"/>
  <c r="X18" i="4"/>
  <c r="X207" i="4"/>
  <c r="Z206" i="4"/>
  <c r="U192" i="4"/>
  <c r="V192" i="4"/>
  <c r="AJ205" i="4"/>
  <c r="AJ174" i="4"/>
  <c r="V152" i="4"/>
  <c r="U152" i="4"/>
  <c r="Z167" i="4"/>
  <c r="Z157" i="4"/>
  <c r="AJ157" i="4" s="1"/>
  <c r="Y106" i="4"/>
  <c r="Z83" i="4"/>
  <c r="AJ83" i="4" s="1"/>
  <c r="Z84" i="4"/>
  <c r="AA84" i="4" s="1"/>
  <c r="V71" i="4"/>
  <c r="U71" i="4"/>
  <c r="X71" i="4" s="1"/>
  <c r="AJ101" i="4"/>
  <c r="X76" i="4"/>
  <c r="V63" i="4"/>
  <c r="U63" i="4"/>
  <c r="Z92" i="4"/>
  <c r="AA92" i="4" s="1"/>
  <c r="AJ44" i="4"/>
  <c r="X13" i="4"/>
  <c r="X26" i="4"/>
  <c r="X224" i="4"/>
  <c r="V214" i="4"/>
  <c r="U214" i="4"/>
  <c r="X214" i="4" s="1"/>
  <c r="U223" i="4"/>
  <c r="X223" i="4" s="1"/>
  <c r="V223" i="4"/>
  <c r="Y204" i="4"/>
  <c r="Z195" i="4"/>
  <c r="AA195" i="4" s="1"/>
  <c r="V173" i="4"/>
  <c r="U173" i="4"/>
  <c r="X170" i="4"/>
  <c r="V153" i="4"/>
  <c r="U153" i="4"/>
  <c r="AF149" i="4"/>
  <c r="AH149" i="4" s="1"/>
  <c r="AK149" i="4" s="1"/>
  <c r="Z159" i="4"/>
  <c r="AJ159" i="4" s="1"/>
  <c r="Z148" i="4"/>
  <c r="AA148" i="4" s="1"/>
  <c r="X131" i="4"/>
  <c r="U104" i="4"/>
  <c r="X104" i="4" s="1"/>
  <c r="V104" i="4"/>
  <c r="AJ115" i="4"/>
  <c r="X123" i="4"/>
  <c r="AF82" i="4"/>
  <c r="AH82" i="4" s="1"/>
  <c r="AK82" i="4" s="1"/>
  <c r="X60" i="4"/>
  <c r="Z52" i="4"/>
  <c r="AJ52" i="4" s="1"/>
  <c r="Z47" i="4"/>
  <c r="Z57" i="4"/>
  <c r="AA57" i="4" s="1"/>
  <c r="Y32" i="4"/>
  <c r="AA254" i="4"/>
  <c r="AE249" i="4"/>
  <c r="AA246" i="4"/>
  <c r="AA249" i="4"/>
  <c r="AE254" i="4"/>
  <c r="AA250" i="4"/>
  <c r="AA243" i="4"/>
  <c r="AE224" i="4"/>
  <c r="AE220" i="4"/>
  <c r="AE211" i="4"/>
  <c r="AA209" i="4"/>
  <c r="AA208" i="4"/>
  <c r="AE230" i="4"/>
  <c r="AE212" i="4"/>
  <c r="AE204" i="4"/>
  <c r="AA221" i="4"/>
  <c r="AE205" i="4"/>
  <c r="AA232" i="4"/>
  <c r="AA220" i="4"/>
  <c r="AA213" i="4"/>
  <c r="AE237" i="4"/>
  <c r="AE216" i="4"/>
  <c r="AE246" i="4"/>
  <c r="AE218" i="4"/>
  <c r="AE208" i="4"/>
  <c r="AA205" i="4"/>
  <c r="AA242" i="4"/>
  <c r="AE238" i="4"/>
  <c r="AA234" i="4"/>
  <c r="AA227" i="4"/>
  <c r="AE210" i="4"/>
  <c r="AE226" i="4"/>
  <c r="AE219" i="4"/>
  <c r="AA216" i="4"/>
  <c r="AA206" i="4"/>
  <c r="AE186" i="4"/>
  <c r="AE197" i="4"/>
  <c r="AE194" i="4"/>
  <c r="AE188" i="4"/>
  <c r="AE180" i="4"/>
  <c r="AA197" i="4"/>
  <c r="AA194" i="4"/>
  <c r="AE191" i="4"/>
  <c r="AA188" i="4"/>
  <c r="AE183" i="4"/>
  <c r="AA180" i="4"/>
  <c r="AA175" i="4"/>
  <c r="AA167" i="4"/>
  <c r="AE162" i="4"/>
  <c r="AA159" i="4"/>
  <c r="AA171" i="4"/>
  <c r="AA174" i="4"/>
  <c r="AE172" i="4"/>
  <c r="AE164" i="4"/>
  <c r="AE156" i="4"/>
  <c r="AE166" i="4"/>
  <c r="AE158" i="4"/>
  <c r="AE150" i="4"/>
  <c r="AE175" i="4"/>
  <c r="AA172" i="4"/>
  <c r="AE174" i="4"/>
  <c r="AE169" i="4"/>
  <c r="AA147" i="4"/>
  <c r="AE161" i="4"/>
  <c r="AE154" i="4"/>
  <c r="AA151" i="4"/>
  <c r="AE128" i="4"/>
  <c r="AE120" i="4"/>
  <c r="AE178" i="4"/>
  <c r="AE148" i="4"/>
  <c r="AA143" i="4"/>
  <c r="AA135" i="4"/>
  <c r="AA127" i="4"/>
  <c r="AA96" i="4"/>
  <c r="AA120" i="4"/>
  <c r="AA144" i="4"/>
  <c r="AE131" i="4"/>
  <c r="AA128" i="4"/>
  <c r="AE109" i="4"/>
  <c r="AA158" i="4"/>
  <c r="AE115" i="4"/>
  <c r="AE123" i="4"/>
  <c r="AE89" i="4"/>
  <c r="AA86" i="4"/>
  <c r="AE81" i="4"/>
  <c r="AA78" i="4"/>
  <c r="AE73" i="4"/>
  <c r="AA70" i="4"/>
  <c r="AE65" i="4"/>
  <c r="AE57" i="4"/>
  <c r="AA54" i="4"/>
  <c r="AE101" i="4"/>
  <c r="AA98" i="4"/>
  <c r="AE145" i="4"/>
  <c r="AE139" i="4"/>
  <c r="AE106" i="4"/>
  <c r="AE92" i="4"/>
  <c r="AE84" i="4"/>
  <c r="AE76" i="4"/>
  <c r="AA73" i="4"/>
  <c r="AE68" i="4"/>
  <c r="AE60" i="4"/>
  <c r="AE85" i="4"/>
  <c r="AE77" i="4"/>
  <c r="AE53" i="4"/>
  <c r="AE45" i="4"/>
  <c r="AA136" i="4"/>
  <c r="AE95" i="4"/>
  <c r="AE98" i="4"/>
  <c r="AA52" i="4"/>
  <c r="AA111" i="4"/>
  <c r="AE103" i="4"/>
  <c r="AE88" i="4"/>
  <c r="AE72" i="4"/>
  <c r="AE43" i="4"/>
  <c r="AE38" i="4"/>
  <c r="AE49" i="4"/>
  <c r="AA40" i="4"/>
  <c r="AA28" i="4"/>
  <c r="AA85" i="4"/>
  <c r="AE64" i="4"/>
  <c r="AE47" i="4"/>
  <c r="AA46" i="4"/>
  <c r="AA44" i="4"/>
  <c r="AE32" i="4"/>
  <c r="AA77" i="4"/>
  <c r="AE56" i="4"/>
  <c r="AE41" i="4"/>
  <c r="AE34" i="4"/>
  <c r="AA69" i="4"/>
  <c r="AE80" i="4"/>
  <c r="AE40" i="4"/>
  <c r="AE36" i="4"/>
  <c r="AA61" i="4"/>
  <c r="AE52" i="4"/>
  <c r="AA29" i="4"/>
  <c r="AE30" i="4"/>
  <c r="AE28" i="4"/>
  <c r="AA16" i="4"/>
  <c r="AE11" i="4"/>
  <c r="AA8" i="4"/>
  <c r="AE3" i="4"/>
  <c r="AE26" i="4"/>
  <c r="X1" i="4"/>
  <c r="AE14" i="4"/>
  <c r="AA11" i="4"/>
  <c r="AE6" i="4"/>
  <c r="AA19" i="4"/>
  <c r="AE16" i="4"/>
  <c r="AE8" i="4"/>
  <c r="X17" i="4"/>
  <c r="AE12" i="4"/>
  <c r="X9" i="4"/>
  <c r="V233" i="4"/>
  <c r="U233" i="4"/>
  <c r="X233" i="4" s="1"/>
  <c r="Y241" i="4"/>
  <c r="Z241" i="4" s="1"/>
  <c r="V179" i="4"/>
  <c r="U179" i="4"/>
  <c r="X186" i="4"/>
  <c r="AA157" i="4"/>
  <c r="AF134" i="4"/>
  <c r="AH134" i="4" s="1"/>
  <c r="AK134" i="4" s="1"/>
  <c r="U107" i="4"/>
  <c r="V107" i="4"/>
  <c r="Y115" i="4"/>
  <c r="Z115" i="4" s="1"/>
  <c r="AF94" i="4"/>
  <c r="AH94" i="4" s="1"/>
  <c r="AK94" i="4" s="1"/>
  <c r="U118" i="4"/>
  <c r="V118" i="4"/>
  <c r="X58" i="4"/>
  <c r="AJ47" i="4"/>
  <c r="AJ68" i="4"/>
  <c r="Z68" i="4"/>
  <c r="AA68" i="4" s="1"/>
  <c r="V55" i="4"/>
  <c r="U55" i="4"/>
  <c r="U27" i="4"/>
  <c r="V27" i="4"/>
  <c r="X49" i="4"/>
  <c r="AE25" i="4"/>
  <c r="AE39" i="4"/>
  <c r="U31" i="4"/>
  <c r="X31" i="4" s="1"/>
  <c r="V31" i="4"/>
  <c r="X20" i="4"/>
  <c r="AE22" i="4"/>
  <c r="X10" i="4"/>
  <c r="AE10" i="4"/>
  <c r="AE17" i="4"/>
  <c r="AF4" i="4" l="1"/>
  <c r="AH4" i="4" s="1"/>
  <c r="AK4" i="4" s="1"/>
  <c r="AF162" i="4"/>
  <c r="AH162" i="4" s="1"/>
  <c r="AK162" i="4" s="1"/>
  <c r="AJ236" i="4"/>
  <c r="AF109" i="4"/>
  <c r="AH109" i="4" s="1"/>
  <c r="AK109" i="4" s="1"/>
  <c r="AF237" i="4"/>
  <c r="AH237" i="4" s="1"/>
  <c r="AK237" i="4" s="1"/>
  <c r="AF89" i="4"/>
  <c r="AH89" i="4" s="1"/>
  <c r="AK89" i="4" s="1"/>
  <c r="AJ129" i="4"/>
  <c r="AJ36" i="4"/>
  <c r="AA36" i="4"/>
  <c r="AA231" i="4"/>
  <c r="AJ231" i="4"/>
  <c r="AF148" i="4"/>
  <c r="AH148" i="4" s="1"/>
  <c r="AK148" i="4" s="1"/>
  <c r="AJ39" i="4"/>
  <c r="AA39" i="4"/>
  <c r="AF166" i="4"/>
  <c r="AH166" i="4" s="1"/>
  <c r="AK166" i="4" s="1"/>
  <c r="AF112" i="4"/>
  <c r="AH112" i="4" s="1"/>
  <c r="AK112" i="4" s="1"/>
  <c r="AF57" i="4"/>
  <c r="AH57" i="4" s="1"/>
  <c r="AK57" i="4" s="1"/>
  <c r="AF101" i="4"/>
  <c r="AH101" i="4" s="1"/>
  <c r="AK101" i="4" s="1"/>
  <c r="AF53" i="4"/>
  <c r="AH53" i="4" s="1"/>
  <c r="AK53" i="4" s="1"/>
  <c r="AF165" i="4"/>
  <c r="AH165" i="4" s="1"/>
  <c r="AK165" i="4" s="1"/>
  <c r="AJ66" i="4"/>
  <c r="AF68" i="4"/>
  <c r="AH68" i="4" s="1"/>
  <c r="AK68" i="4" s="1"/>
  <c r="AF126" i="4"/>
  <c r="AH126" i="4" s="1"/>
  <c r="AK126" i="4" s="1"/>
  <c r="AF12" i="4"/>
  <c r="AH12" i="4" s="1"/>
  <c r="AK12" i="4" s="1"/>
  <c r="AF257" i="4"/>
  <c r="AH257" i="4" s="1"/>
  <c r="AK257" i="4" s="1"/>
  <c r="AF255" i="4"/>
  <c r="AH255" i="4" s="1"/>
  <c r="AK255" i="4" s="1"/>
  <c r="AA155" i="4"/>
  <c r="AF59" i="4"/>
  <c r="AH59" i="4" s="1"/>
  <c r="AK59" i="4" s="1"/>
  <c r="AF16" i="4"/>
  <c r="AH16" i="4" s="1"/>
  <c r="AK16" i="4" s="1"/>
  <c r="Y104" i="4"/>
  <c r="Y170" i="4"/>
  <c r="Y71" i="4"/>
  <c r="Z71" i="4" s="1"/>
  <c r="AJ62" i="4"/>
  <c r="Y146" i="4"/>
  <c r="Y160" i="4"/>
  <c r="U259" i="4"/>
  <c r="X3" i="4"/>
  <c r="Y65" i="4"/>
  <c r="AJ65" i="4"/>
  <c r="Z65" i="4"/>
  <c r="Z168" i="4"/>
  <c r="AJ168" i="4" s="1"/>
  <c r="Y168" i="4"/>
  <c r="Y191" i="4"/>
  <c r="Z191" i="4"/>
  <c r="Z37" i="4"/>
  <c r="AJ37" i="4" s="1"/>
  <c r="Y37" i="4"/>
  <c r="AJ166" i="4"/>
  <c r="AF253" i="4"/>
  <c r="AH253" i="4" s="1"/>
  <c r="AK253" i="4" s="1"/>
  <c r="AA62" i="4"/>
  <c r="AJ241" i="4"/>
  <c r="AA154" i="4"/>
  <c r="AF178" i="4"/>
  <c r="AH178" i="4" s="1"/>
  <c r="AK178" i="4" s="1"/>
  <c r="AF61" i="4"/>
  <c r="AH61" i="4" s="1"/>
  <c r="AK61" i="4" s="1"/>
  <c r="AF171" i="4"/>
  <c r="AH171" i="4" s="1"/>
  <c r="AK171" i="4" s="1"/>
  <c r="Y31" i="4"/>
  <c r="Y186" i="4"/>
  <c r="AJ186" i="4"/>
  <c r="Z186" i="4"/>
  <c r="AA186" i="4" s="1"/>
  <c r="AF11" i="4"/>
  <c r="AH11" i="4" s="1"/>
  <c r="AK11" i="4" s="1"/>
  <c r="AF73" i="4"/>
  <c r="AH73" i="4" s="1"/>
  <c r="AK73" i="4" s="1"/>
  <c r="AF96" i="4"/>
  <c r="AH96" i="4" s="1"/>
  <c r="AK96" i="4" s="1"/>
  <c r="AF242" i="4"/>
  <c r="AH242" i="4" s="1"/>
  <c r="AK242" i="4" s="1"/>
  <c r="AF250" i="4"/>
  <c r="AH250" i="4" s="1"/>
  <c r="AK250" i="4" s="1"/>
  <c r="Y15" i="4"/>
  <c r="Z155" i="4"/>
  <c r="Y137" i="4"/>
  <c r="Z137" i="4" s="1"/>
  <c r="AJ137" i="4" s="1"/>
  <c r="X179" i="4"/>
  <c r="Y17" i="4"/>
  <c r="AF78" i="4"/>
  <c r="AH78" i="4" s="1"/>
  <c r="AK78" i="4" s="1"/>
  <c r="AF158" i="4"/>
  <c r="AH158" i="4" s="1"/>
  <c r="AK158" i="4" s="1"/>
  <c r="AF127" i="4"/>
  <c r="AH127" i="4" s="1"/>
  <c r="AK127" i="4" s="1"/>
  <c r="AF172" i="4"/>
  <c r="AH172" i="4" s="1"/>
  <c r="AK172" i="4" s="1"/>
  <c r="AF174" i="4"/>
  <c r="AH174" i="4" s="1"/>
  <c r="AK174" i="4" s="1"/>
  <c r="AF188" i="4"/>
  <c r="AH188" i="4" s="1"/>
  <c r="AK188" i="4" s="1"/>
  <c r="AA198" i="4"/>
  <c r="AF205" i="4"/>
  <c r="AH205" i="4" s="1"/>
  <c r="AK205" i="4" s="1"/>
  <c r="AF213" i="4"/>
  <c r="AH213" i="4" s="1"/>
  <c r="AK213" i="4" s="1"/>
  <c r="AF254" i="4"/>
  <c r="AH254" i="4" s="1"/>
  <c r="AK254" i="4" s="1"/>
  <c r="Z106" i="4"/>
  <c r="AA106" i="4" s="1"/>
  <c r="Y131" i="4"/>
  <c r="Z131" i="4" s="1"/>
  <c r="X173" i="4"/>
  <c r="Z223" i="4"/>
  <c r="AJ223" i="4" s="1"/>
  <c r="Y223" i="4"/>
  <c r="Y207" i="4"/>
  <c r="Z207" i="4" s="1"/>
  <c r="AA207" i="4" s="1"/>
  <c r="X116" i="4"/>
  <c r="Y124" i="4"/>
  <c r="Z150" i="4"/>
  <c r="AJ150" i="4"/>
  <c r="Y150" i="4"/>
  <c r="X185" i="4"/>
  <c r="AF228" i="4"/>
  <c r="AH228" i="4" s="1"/>
  <c r="AK228" i="4" s="1"/>
  <c r="Z41" i="4"/>
  <c r="Y41" i="4"/>
  <c r="Z66" i="4"/>
  <c r="Y64" i="4"/>
  <c r="X193" i="4"/>
  <c r="X215" i="4"/>
  <c r="Z235" i="4"/>
  <c r="AJ235" i="4" s="1"/>
  <c r="Y235" i="4"/>
  <c r="AA235" i="4" s="1"/>
  <c r="Y199" i="4"/>
  <c r="X24" i="4"/>
  <c r="X113" i="4"/>
  <c r="AF240" i="4"/>
  <c r="AH240" i="4" s="1"/>
  <c r="AK240" i="4" s="1"/>
  <c r="AJ4" i="4"/>
  <c r="X87" i="4"/>
  <c r="Z169" i="4"/>
  <c r="AJ169" i="4" s="1"/>
  <c r="Y169" i="4"/>
  <c r="Y212" i="4"/>
  <c r="Z212" i="4"/>
  <c r="AJ212" i="4"/>
  <c r="X211" i="4"/>
  <c r="AJ253" i="4"/>
  <c r="AF140" i="4"/>
  <c r="AH140" i="4" s="1"/>
  <c r="AK140" i="4" s="1"/>
  <c r="AJ57" i="4"/>
  <c r="Y103" i="4"/>
  <c r="Z103" i="4"/>
  <c r="AJ103" i="4" s="1"/>
  <c r="Y210" i="4"/>
  <c r="AJ210" i="4"/>
  <c r="Z210" i="4"/>
  <c r="AA210" i="4" s="1"/>
  <c r="AF252" i="4"/>
  <c r="AH252" i="4" s="1"/>
  <c r="AK252" i="4" s="1"/>
  <c r="Z79" i="4"/>
  <c r="AA79" i="4"/>
  <c r="Y79" i="4"/>
  <c r="AJ79" i="4"/>
  <c r="AF86" i="4"/>
  <c r="AH86" i="4" s="1"/>
  <c r="AK86" i="4" s="1"/>
  <c r="AF143" i="4"/>
  <c r="AH143" i="4" s="1"/>
  <c r="AK143" i="4" s="1"/>
  <c r="AF194" i="4"/>
  <c r="AH194" i="4" s="1"/>
  <c r="AK194" i="4" s="1"/>
  <c r="AF209" i="4"/>
  <c r="AH209" i="4" s="1"/>
  <c r="AK209" i="4" s="1"/>
  <c r="AA241" i="4"/>
  <c r="Z14" i="4"/>
  <c r="AJ14" i="4" s="1"/>
  <c r="Y14" i="4"/>
  <c r="Y72" i="4"/>
  <c r="Z72" i="4" s="1"/>
  <c r="AJ72" i="4" s="1"/>
  <c r="AA83" i="4"/>
  <c r="AF247" i="4"/>
  <c r="AH247" i="4" s="1"/>
  <c r="AK247" i="4" s="1"/>
  <c r="Y25" i="4"/>
  <c r="AJ25" i="4"/>
  <c r="AA25" i="4"/>
  <c r="Z25" i="4"/>
  <c r="Y88" i="4"/>
  <c r="Z88" i="4" s="1"/>
  <c r="AJ165" i="4"/>
  <c r="Y225" i="4"/>
  <c r="AJ245" i="4"/>
  <c r="AA22" i="4"/>
  <c r="Y121" i="4"/>
  <c r="AJ59" i="4"/>
  <c r="AJ237" i="4"/>
  <c r="AJ257" i="4"/>
  <c r="AJ92" i="4"/>
  <c r="Z251" i="4"/>
  <c r="AA251" i="4" s="1"/>
  <c r="Z95" i="4"/>
  <c r="AA95" i="4" s="1"/>
  <c r="AJ89" i="4"/>
  <c r="AF156" i="4"/>
  <c r="AH156" i="4" s="1"/>
  <c r="AK156" i="4" s="1"/>
  <c r="AJ232" i="4"/>
  <c r="AF85" i="4"/>
  <c r="AH85" i="4" s="1"/>
  <c r="AK85" i="4" s="1"/>
  <c r="AF98" i="4"/>
  <c r="AH98" i="4" s="1"/>
  <c r="AK98" i="4" s="1"/>
  <c r="AF151" i="4"/>
  <c r="AH151" i="4" s="1"/>
  <c r="AK151" i="4" s="1"/>
  <c r="AF208" i="4"/>
  <c r="AH208" i="4" s="1"/>
  <c r="AK208" i="4" s="1"/>
  <c r="AF92" i="4"/>
  <c r="AH92" i="4" s="1"/>
  <c r="AK92" i="4" s="1"/>
  <c r="Y122" i="4"/>
  <c r="Z122" i="4" s="1"/>
  <c r="Y183" i="4"/>
  <c r="Z183" i="4" s="1"/>
  <c r="AF74" i="4"/>
  <c r="AH74" i="4" s="1"/>
  <c r="AK74" i="4" s="1"/>
  <c r="AF77" i="4"/>
  <c r="AH77" i="4" s="1"/>
  <c r="AK77" i="4" s="1"/>
  <c r="AF159" i="4"/>
  <c r="AH159" i="4" s="1"/>
  <c r="AK159" i="4" s="1"/>
  <c r="Z49" i="4"/>
  <c r="Y49" i="4"/>
  <c r="AA49" i="4" s="1"/>
  <c r="Z58" i="4"/>
  <c r="Y58" i="4"/>
  <c r="AA58" i="4" s="1"/>
  <c r="AF54" i="4"/>
  <c r="AH54" i="4" s="1"/>
  <c r="AK54" i="4" s="1"/>
  <c r="AF128" i="4"/>
  <c r="AH128" i="4" s="1"/>
  <c r="AK128" i="4" s="1"/>
  <c r="AF197" i="4"/>
  <c r="AH197" i="4" s="1"/>
  <c r="AK197" i="4" s="1"/>
  <c r="AF232" i="4"/>
  <c r="AH232" i="4" s="1"/>
  <c r="AK232" i="4" s="1"/>
  <c r="AF249" i="4"/>
  <c r="AH249" i="4" s="1"/>
  <c r="AK249" i="4" s="1"/>
  <c r="Y123" i="4"/>
  <c r="AF195" i="4"/>
  <c r="AH195" i="4" s="1"/>
  <c r="AK195" i="4" s="1"/>
  <c r="Y224" i="4"/>
  <c r="X63" i="4"/>
  <c r="Y35" i="4"/>
  <c r="Y45" i="4"/>
  <c r="AJ45" i="4" s="1"/>
  <c r="Z45" i="4"/>
  <c r="Y108" i="4"/>
  <c r="Z108" i="4" s="1"/>
  <c r="Y133" i="4"/>
  <c r="X190" i="4"/>
  <c r="Z56" i="4"/>
  <c r="AJ56" i="4" s="1"/>
  <c r="AJ154" i="4"/>
  <c r="Y177" i="4"/>
  <c r="AJ177" i="4"/>
  <c r="Z177" i="4"/>
  <c r="AA177" i="4"/>
  <c r="X184" i="4"/>
  <c r="AA66" i="4"/>
  <c r="Z129" i="4"/>
  <c r="AA129" i="4" s="1"/>
  <c r="Y6" i="4"/>
  <c r="AJ6" i="4"/>
  <c r="Z6" i="4"/>
  <c r="AE1" i="4" s="1"/>
  <c r="Y7" i="4"/>
  <c r="X33" i="4"/>
  <c r="X42" i="4"/>
  <c r="AF99" i="4"/>
  <c r="AH99" i="4" s="1"/>
  <c r="AK99" i="4" s="1"/>
  <c r="Y163" i="4"/>
  <c r="AA187" i="4"/>
  <c r="Y81" i="4"/>
  <c r="Z81" i="4"/>
  <c r="AJ81" i="4" s="1"/>
  <c r="AA164" i="4"/>
  <c r="AJ226" i="4"/>
  <c r="Z226" i="4"/>
  <c r="AJ182" i="4"/>
  <c r="Z182" i="4"/>
  <c r="Y182" i="4"/>
  <c r="AA182" i="4" s="1"/>
  <c r="AJ155" i="4"/>
  <c r="AF220" i="4"/>
  <c r="AH220" i="4" s="1"/>
  <c r="AK220" i="4" s="1"/>
  <c r="Y119" i="4"/>
  <c r="Z119" i="4" s="1"/>
  <c r="AF19" i="4"/>
  <c r="AH19" i="4" s="1"/>
  <c r="AK19" i="4" s="1"/>
  <c r="AF29" i="4"/>
  <c r="AH29" i="4" s="1"/>
  <c r="AK29" i="4" s="1"/>
  <c r="AF44" i="4"/>
  <c r="AH44" i="4" s="1"/>
  <c r="AK44" i="4" s="1"/>
  <c r="AF167" i="4"/>
  <c r="AH167" i="4" s="1"/>
  <c r="AK167" i="4" s="1"/>
  <c r="Z32" i="4"/>
  <c r="AJ32" i="4" s="1"/>
  <c r="Y34" i="4"/>
  <c r="AJ162" i="4"/>
  <c r="Y75" i="4"/>
  <c r="Z75" i="4" s="1"/>
  <c r="X97" i="4"/>
  <c r="X181" i="4"/>
  <c r="Z50" i="4"/>
  <c r="AJ50" i="4" s="1"/>
  <c r="Y50" i="4"/>
  <c r="AA67" i="4"/>
  <c r="Y141" i="4"/>
  <c r="Z141" i="4"/>
  <c r="AA141" i="4" s="1"/>
  <c r="AJ141" i="4"/>
  <c r="AF202" i="4"/>
  <c r="AH202" i="4" s="1"/>
  <c r="AK202" i="4" s="1"/>
  <c r="X201" i="4"/>
  <c r="AA203" i="4"/>
  <c r="AJ203" i="4"/>
  <c r="Z222" i="4"/>
  <c r="AJ222" i="4" s="1"/>
  <c r="AA222" i="4"/>
  <c r="Y222" i="4"/>
  <c r="AJ230" i="4"/>
  <c r="AA14" i="4"/>
  <c r="AJ148" i="4"/>
  <c r="AJ195" i="4"/>
  <c r="AF135" i="4"/>
  <c r="AH135" i="4" s="1"/>
  <c r="AK135" i="4" s="1"/>
  <c r="Y214" i="4"/>
  <c r="Z214" i="4" s="1"/>
  <c r="AF84" i="4"/>
  <c r="AH84" i="4" s="1"/>
  <c r="AK84" i="4" s="1"/>
  <c r="Z18" i="4"/>
  <c r="Y18" i="4"/>
  <c r="AJ18" i="4" s="1"/>
  <c r="AA18" i="4"/>
  <c r="Y161" i="4"/>
  <c r="AF47" i="4"/>
  <c r="AH47" i="4" s="1"/>
  <c r="AK47" i="4" s="1"/>
  <c r="Y105" i="4"/>
  <c r="Z105" i="4" s="1"/>
  <c r="AJ95" i="4"/>
  <c r="Y145" i="4"/>
  <c r="AF219" i="4"/>
  <c r="AH219" i="4" s="1"/>
  <c r="AK219" i="4" s="1"/>
  <c r="AA245" i="4"/>
  <c r="Y229" i="4"/>
  <c r="Z229" i="4"/>
  <c r="AJ229" i="4"/>
  <c r="AA10" i="4"/>
  <c r="AJ10" i="4"/>
  <c r="Z10" i="4"/>
  <c r="Y10" i="4"/>
  <c r="X107" i="4"/>
  <c r="AF28" i="4"/>
  <c r="AH28" i="4" s="1"/>
  <c r="AK28" i="4" s="1"/>
  <c r="Z233" i="4"/>
  <c r="AJ233" i="4"/>
  <c r="Y233" i="4"/>
  <c r="AA233" i="4" s="1"/>
  <c r="AE259" i="4"/>
  <c r="AF40" i="4"/>
  <c r="AH40" i="4" s="1"/>
  <c r="AK40" i="4" s="1"/>
  <c r="AF111" i="4"/>
  <c r="AH111" i="4" s="1"/>
  <c r="AK111" i="4" s="1"/>
  <c r="AF227" i="4"/>
  <c r="AH227" i="4" s="1"/>
  <c r="AK227" i="4" s="1"/>
  <c r="Y20" i="4"/>
  <c r="Z20" i="4" s="1"/>
  <c r="X27" i="4"/>
  <c r="X118" i="4"/>
  <c r="AF157" i="4"/>
  <c r="AH157" i="4" s="1"/>
  <c r="AK157" i="4" s="1"/>
  <c r="AF8" i="4"/>
  <c r="AH8" i="4" s="1"/>
  <c r="AK8" i="4" s="1"/>
  <c r="AF69" i="4"/>
  <c r="AH69" i="4" s="1"/>
  <c r="AK69" i="4" s="1"/>
  <c r="AA115" i="4"/>
  <c r="AF136" i="4"/>
  <c r="AH136" i="4" s="1"/>
  <c r="AK136" i="4" s="1"/>
  <c r="AF144" i="4"/>
  <c r="AH144" i="4" s="1"/>
  <c r="AK144" i="4" s="1"/>
  <c r="AF147" i="4"/>
  <c r="AH147" i="4" s="1"/>
  <c r="AK147" i="4" s="1"/>
  <c r="AF175" i="4"/>
  <c r="AH175" i="4" s="1"/>
  <c r="AK175" i="4" s="1"/>
  <c r="AF206" i="4"/>
  <c r="AH206" i="4" s="1"/>
  <c r="AK206" i="4" s="1"/>
  <c r="AF234" i="4"/>
  <c r="AH234" i="4" s="1"/>
  <c r="AK234" i="4" s="1"/>
  <c r="AF221" i="4"/>
  <c r="AH221" i="4" s="1"/>
  <c r="AK221" i="4" s="1"/>
  <c r="X153" i="4"/>
  <c r="Z204" i="4"/>
  <c r="AA204" i="4" s="1"/>
  <c r="AJ26" i="4"/>
  <c r="Z26" i="4"/>
  <c r="Y26" i="4"/>
  <c r="Z76" i="4"/>
  <c r="Y76" i="4"/>
  <c r="X192" i="4"/>
  <c r="Y38" i="4"/>
  <c r="Z114" i="4"/>
  <c r="Y114" i="4"/>
  <c r="AJ114" i="4" s="1"/>
  <c r="AA114" i="4"/>
  <c r="Y132" i="4"/>
  <c r="Z132" i="4" s="1"/>
  <c r="X176" i="4"/>
  <c r="Z138" i="4"/>
  <c r="Y138" i="4"/>
  <c r="AA138" i="4" s="1"/>
  <c r="Y80" i="4"/>
  <c r="Y102" i="4"/>
  <c r="Z102" i="4" s="1"/>
  <c r="AF244" i="4"/>
  <c r="AH244" i="4" s="1"/>
  <c r="AK244" i="4" s="1"/>
  <c r="Z93" i="4"/>
  <c r="AA93" i="4" s="1"/>
  <c r="AF130" i="4"/>
  <c r="AH130" i="4" s="1"/>
  <c r="AK130" i="4" s="1"/>
  <c r="AJ255" i="4"/>
  <c r="AJ19" i="4"/>
  <c r="AF217" i="4"/>
  <c r="AH217" i="4" s="1"/>
  <c r="AK217" i="4" s="1"/>
  <c r="Z21" i="4"/>
  <c r="AA21" i="4" s="1"/>
  <c r="AF5" i="4"/>
  <c r="AH5" i="4" s="1"/>
  <c r="AK5" i="4" s="1"/>
  <c r="Y139" i="4"/>
  <c r="AJ12" i="4"/>
  <c r="X55" i="4"/>
  <c r="Z9" i="4"/>
  <c r="AJ9" i="4" s="1"/>
  <c r="Y9" i="4"/>
  <c r="AF46" i="4"/>
  <c r="AH46" i="4" s="1"/>
  <c r="AK46" i="4" s="1"/>
  <c r="AF52" i="4"/>
  <c r="AH52" i="4" s="1"/>
  <c r="AK52" i="4" s="1"/>
  <c r="AA103" i="4"/>
  <c r="AF70" i="4"/>
  <c r="AH70" i="4" s="1"/>
  <c r="AK70" i="4" s="1"/>
  <c r="AF120" i="4"/>
  <c r="AH120" i="4" s="1"/>
  <c r="AK120" i="4" s="1"/>
  <c r="AF180" i="4"/>
  <c r="AH180" i="4" s="1"/>
  <c r="AK180" i="4" s="1"/>
  <c r="AF216" i="4"/>
  <c r="AH216" i="4" s="1"/>
  <c r="AK216" i="4" s="1"/>
  <c r="AA230" i="4"/>
  <c r="AF243" i="4"/>
  <c r="AH243" i="4" s="1"/>
  <c r="AK243" i="4" s="1"/>
  <c r="AF246" i="4"/>
  <c r="AH246" i="4" s="1"/>
  <c r="AK246" i="4" s="1"/>
  <c r="Z60" i="4"/>
  <c r="AJ60" i="4" s="1"/>
  <c r="Y60" i="4"/>
  <c r="Z13" i="4"/>
  <c r="AJ13" i="4" s="1"/>
  <c r="Y13" i="4"/>
  <c r="X152" i="4"/>
  <c r="X43" i="4"/>
  <c r="AA56" i="4"/>
  <c r="Y125" i="4"/>
  <c r="Z125" i="4" s="1"/>
  <c r="Y51" i="4"/>
  <c r="AA51" i="4" s="1"/>
  <c r="Z51" i="4"/>
  <c r="AJ51" i="4" s="1"/>
  <c r="Y91" i="4"/>
  <c r="Z91" i="4" s="1"/>
  <c r="AF117" i="4"/>
  <c r="AH117" i="4" s="1"/>
  <c r="AK117" i="4" s="1"/>
  <c r="Y30" i="4"/>
  <c r="AJ30" i="4" s="1"/>
  <c r="Z30" i="4"/>
  <c r="AA30" i="4"/>
  <c r="Y90" i="4"/>
  <c r="Y110" i="4"/>
  <c r="Z142" i="4"/>
  <c r="AJ142" i="4" s="1"/>
  <c r="X196" i="4"/>
  <c r="Z236" i="4"/>
  <c r="AA236" i="4" s="1"/>
  <c r="X23" i="4"/>
  <c r="Z218" i="4"/>
  <c r="AJ218" i="4" s="1"/>
  <c r="Y218" i="4"/>
  <c r="Y238" i="4"/>
  <c r="Z238" i="4" s="1"/>
  <c r="AJ238" i="4" s="1"/>
  <c r="AJ84" i="4"/>
  <c r="AA226" i="4"/>
  <c r="Z48" i="4"/>
  <c r="AJ48" i="4" s="1"/>
  <c r="AA80" i="4" l="1"/>
  <c r="AF233" i="4"/>
  <c r="AH233" i="4" s="1"/>
  <c r="AK233" i="4" s="1"/>
  <c r="AF138" i="4"/>
  <c r="AH138" i="4" s="1"/>
  <c r="AK138" i="4" s="1"/>
  <c r="AF210" i="4"/>
  <c r="AH210" i="4" s="1"/>
  <c r="AK210" i="4" s="1"/>
  <c r="AJ75" i="4"/>
  <c r="AA75" i="4"/>
  <c r="AF182" i="4"/>
  <c r="AH182" i="4" s="1"/>
  <c r="AK182" i="4" s="1"/>
  <c r="AF58" i="4"/>
  <c r="AH58" i="4" s="1"/>
  <c r="AK58" i="4" s="1"/>
  <c r="AA160" i="4"/>
  <c r="AF51" i="4"/>
  <c r="AH51" i="4" s="1"/>
  <c r="AK51" i="4" s="1"/>
  <c r="AF141" i="4"/>
  <c r="AH141" i="4" s="1"/>
  <c r="AK141" i="4" s="1"/>
  <c r="AJ146" i="4"/>
  <c r="AA132" i="4"/>
  <c r="AJ132" i="4"/>
  <c r="AF49" i="4"/>
  <c r="AH49" i="4" s="1"/>
  <c r="AK49" i="4" s="1"/>
  <c r="AA183" i="4"/>
  <c r="AJ183" i="4"/>
  <c r="AF95" i="4"/>
  <c r="AH95" i="4" s="1"/>
  <c r="AK95" i="4" s="1"/>
  <c r="AJ122" i="4"/>
  <c r="AA122" i="4"/>
  <c r="AJ225" i="4"/>
  <c r="AJ71" i="4"/>
  <c r="AA71" i="4"/>
  <c r="AA119" i="4"/>
  <c r="AJ119" i="4"/>
  <c r="AJ199" i="4"/>
  <c r="AF236" i="4"/>
  <c r="AH236" i="4" s="1"/>
  <c r="AK236" i="4" s="1"/>
  <c r="AJ102" i="4"/>
  <c r="AA102" i="4"/>
  <c r="AF204" i="4"/>
  <c r="AH204" i="4" s="1"/>
  <c r="AK204" i="4" s="1"/>
  <c r="AA108" i="4"/>
  <c r="AJ108" i="4"/>
  <c r="AF235" i="4"/>
  <c r="AH235" i="4" s="1"/>
  <c r="AK235" i="4" s="1"/>
  <c r="AF207" i="4"/>
  <c r="AH207" i="4" s="1"/>
  <c r="AK207" i="4" s="1"/>
  <c r="AF186" i="4"/>
  <c r="AH186" i="4" s="1"/>
  <c r="AK186" i="4" s="1"/>
  <c r="AJ104" i="4"/>
  <c r="AF18" i="4"/>
  <c r="AH18" i="4" s="1"/>
  <c r="AK18" i="4" s="1"/>
  <c r="AA34" i="4"/>
  <c r="AA142" i="4"/>
  <c r="AA91" i="4"/>
  <c r="AJ125" i="4"/>
  <c r="AJ204" i="4"/>
  <c r="AF230" i="4"/>
  <c r="AH230" i="4" s="1"/>
  <c r="AK230" i="4" s="1"/>
  <c r="AF93" i="4"/>
  <c r="AH93" i="4" s="1"/>
  <c r="AK93" i="4" s="1"/>
  <c r="Z80" i="4"/>
  <c r="Z38" i="4"/>
  <c r="AA38" i="4" s="1"/>
  <c r="AA26" i="4"/>
  <c r="AJ20" i="4"/>
  <c r="AJ105" i="4"/>
  <c r="AJ214" i="4"/>
  <c r="AA50" i="4"/>
  <c r="AA163" i="4"/>
  <c r="AF66" i="4"/>
  <c r="AH66" i="4" s="1"/>
  <c r="AK66" i="4" s="1"/>
  <c r="AJ190" i="4"/>
  <c r="Z190" i="4"/>
  <c r="Y190" i="4"/>
  <c r="AA190" i="4" s="1"/>
  <c r="AF22" i="4"/>
  <c r="AH22" i="4" s="1"/>
  <c r="AK22" i="4" s="1"/>
  <c r="AJ88" i="4"/>
  <c r="AA169" i="4"/>
  <c r="Y24" i="4"/>
  <c r="AA41" i="4"/>
  <c r="AJ207" i="4"/>
  <c r="AA131" i="4"/>
  <c r="Z17" i="4"/>
  <c r="AA17" i="4" s="1"/>
  <c r="AA168" i="4"/>
  <c r="AA32" i="4"/>
  <c r="Z146" i="4"/>
  <c r="Z170" i="4"/>
  <c r="AJ170" i="4" s="1"/>
  <c r="AF39" i="4"/>
  <c r="AH39" i="4" s="1"/>
  <c r="AK39" i="4" s="1"/>
  <c r="AF222" i="4"/>
  <c r="AH222" i="4" s="1"/>
  <c r="AK222" i="4" s="1"/>
  <c r="AF155" i="4"/>
  <c r="AH155" i="4" s="1"/>
  <c r="AK155" i="4" s="1"/>
  <c r="AA218" i="4"/>
  <c r="AJ91" i="4"/>
  <c r="AA125" i="4"/>
  <c r="AA60" i="4"/>
  <c r="AF103" i="4"/>
  <c r="AH103" i="4" s="1"/>
  <c r="AK103" i="4" s="1"/>
  <c r="Y55" i="4"/>
  <c r="AJ55" i="4" s="1"/>
  <c r="Z55" i="4"/>
  <c r="AA55" i="4" s="1"/>
  <c r="AF21" i="4"/>
  <c r="AH21" i="4" s="1"/>
  <c r="AK21" i="4" s="1"/>
  <c r="AJ80" i="4"/>
  <c r="AA105" i="4"/>
  <c r="AA214" i="4"/>
  <c r="Z163" i="4"/>
  <c r="AJ163" i="4" s="1"/>
  <c r="Z7" i="4"/>
  <c r="AJ7" i="4" s="1"/>
  <c r="Y184" i="4"/>
  <c r="Z133" i="4"/>
  <c r="AJ133" i="4" s="1"/>
  <c r="Z224" i="4"/>
  <c r="AJ224" i="4" s="1"/>
  <c r="AJ49" i="4"/>
  <c r="AA88" i="4"/>
  <c r="AF83" i="4"/>
  <c r="AH83" i="4" s="1"/>
  <c r="AK83" i="4" s="1"/>
  <c r="AF241" i="4"/>
  <c r="AH241" i="4" s="1"/>
  <c r="AK241" i="4" s="1"/>
  <c r="AA37" i="4"/>
  <c r="AJ215" i="4"/>
  <c r="Y215" i="4"/>
  <c r="Z215" i="4"/>
  <c r="AA215" i="4"/>
  <c r="AJ41" i="4"/>
  <c r="Z124" i="4"/>
  <c r="AA124" i="4" s="1"/>
  <c r="AJ131" i="4"/>
  <c r="AJ17" i="4"/>
  <c r="Z15" i="4"/>
  <c r="AJ15" i="4" s="1"/>
  <c r="Z160" i="4"/>
  <c r="AJ160" i="4" s="1"/>
  <c r="AJ21" i="4"/>
  <c r="AF226" i="4"/>
  <c r="AH226" i="4" s="1"/>
  <c r="AK226" i="4" s="1"/>
  <c r="AA110" i="4"/>
  <c r="Z43" i="4"/>
  <c r="Y43" i="4"/>
  <c r="AJ43" i="4" s="1"/>
  <c r="Z118" i="4"/>
  <c r="AJ118" i="4" s="1"/>
  <c r="Y118" i="4"/>
  <c r="AF10" i="4"/>
  <c r="AH10" i="4" s="1"/>
  <c r="AK10" i="4" s="1"/>
  <c r="Z145" i="4"/>
  <c r="AJ145" i="4" s="1"/>
  <c r="Y181" i="4"/>
  <c r="Z181" i="4" s="1"/>
  <c r="Z34" i="4"/>
  <c r="AF164" i="4"/>
  <c r="AH164" i="4" s="1"/>
  <c r="AK164" i="4" s="1"/>
  <c r="AA45" i="4"/>
  <c r="AA225" i="4"/>
  <c r="AA72" i="4"/>
  <c r="Y211" i="4"/>
  <c r="AA211" i="4" s="1"/>
  <c r="Z211" i="4"/>
  <c r="AJ211" i="4" s="1"/>
  <c r="Y87" i="4"/>
  <c r="Z87" i="4"/>
  <c r="AJ87" i="4" s="1"/>
  <c r="Z199" i="4"/>
  <c r="Z64" i="4"/>
  <c r="AJ64" i="4" s="1"/>
  <c r="AJ124" i="4"/>
  <c r="AF198" i="4"/>
  <c r="AH198" i="4" s="1"/>
  <c r="AK198" i="4" s="1"/>
  <c r="Z179" i="4"/>
  <c r="AJ179" i="4" s="1"/>
  <c r="Y179" i="4"/>
  <c r="Z31" i="4"/>
  <c r="AJ31" i="4" s="1"/>
  <c r="AF154" i="4"/>
  <c r="AH154" i="4" s="1"/>
  <c r="AK154" i="4" s="1"/>
  <c r="Z23" i="4"/>
  <c r="Y23" i="4"/>
  <c r="AA23" i="4" s="1"/>
  <c r="Z110" i="4"/>
  <c r="AJ110" i="4" s="1"/>
  <c r="Y152" i="4"/>
  <c r="AF114" i="4"/>
  <c r="AH114" i="4" s="1"/>
  <c r="AK114" i="4" s="1"/>
  <c r="Z192" i="4"/>
  <c r="Y192" i="4"/>
  <c r="AA192" i="4" s="1"/>
  <c r="Z153" i="4"/>
  <c r="Y153" i="4"/>
  <c r="AA153" i="4" s="1"/>
  <c r="AF115" i="4"/>
  <c r="AH115" i="4" s="1"/>
  <c r="AK115" i="4" s="1"/>
  <c r="Y27" i="4"/>
  <c r="AA31" i="4"/>
  <c r="Z97" i="4"/>
  <c r="Y97" i="4"/>
  <c r="AJ97" i="4"/>
  <c r="AA97" i="4"/>
  <c r="AJ34" i="4"/>
  <c r="Z225" i="4"/>
  <c r="AF25" i="4"/>
  <c r="AH25" i="4" s="1"/>
  <c r="AK25" i="4" s="1"/>
  <c r="AF79" i="4"/>
  <c r="AH79" i="4" s="1"/>
  <c r="AK79" i="4" s="1"/>
  <c r="AF106" i="4"/>
  <c r="AH106" i="4" s="1"/>
  <c r="AK106" i="4" s="1"/>
  <c r="Z104" i="4"/>
  <c r="AA104" i="4" s="1"/>
  <c r="AJ106" i="4"/>
  <c r="AA199" i="4"/>
  <c r="AA13" i="4"/>
  <c r="Z139" i="4"/>
  <c r="AA139" i="4" s="1"/>
  <c r="AJ138" i="4"/>
  <c r="AA76" i="4"/>
  <c r="AA20" i="4"/>
  <c r="AA161" i="4"/>
  <c r="AA6" i="4"/>
  <c r="Z35" i="4"/>
  <c r="AA35" i="4" s="1"/>
  <c r="AJ58" i="4"/>
  <c r="AA121" i="4"/>
  <c r="AA185" i="4"/>
  <c r="Y185" i="4"/>
  <c r="AJ185" i="4" s="1"/>
  <c r="Z185" i="4"/>
  <c r="Y116" i="4"/>
  <c r="AA223" i="4"/>
  <c r="AA137" i="4"/>
  <c r="AF62" i="4"/>
  <c r="AH62" i="4" s="1"/>
  <c r="AK62" i="4" s="1"/>
  <c r="AA191" i="4"/>
  <c r="AA65" i="4"/>
  <c r="AA146" i="4"/>
  <c r="AJ251" i="4"/>
  <c r="AF231" i="4"/>
  <c r="AH231" i="4" s="1"/>
  <c r="AK231" i="4" s="1"/>
  <c r="AJ93" i="4"/>
  <c r="AF30" i="4"/>
  <c r="AH30" i="4" s="1"/>
  <c r="AK30" i="4" s="1"/>
  <c r="AF56" i="4"/>
  <c r="AH56" i="4" s="1"/>
  <c r="AK56" i="4" s="1"/>
  <c r="AF177" i="4"/>
  <c r="AH177" i="4" s="1"/>
  <c r="AK177" i="4" s="1"/>
  <c r="Y193" i="4"/>
  <c r="AA193" i="4"/>
  <c r="Z193" i="4"/>
  <c r="AJ193" i="4" s="1"/>
  <c r="AA9" i="4"/>
  <c r="AJ76" i="4"/>
  <c r="AA229" i="4"/>
  <c r="Z161" i="4"/>
  <c r="AJ161" i="4" s="1"/>
  <c r="AF203" i="4"/>
  <c r="AH203" i="4" s="1"/>
  <c r="AK203" i="4" s="1"/>
  <c r="AF67" i="4"/>
  <c r="AH67" i="4" s="1"/>
  <c r="AK67" i="4" s="1"/>
  <c r="AA81" i="4"/>
  <c r="Z42" i="4"/>
  <c r="AA42" i="4" s="1"/>
  <c r="Y42" i="4"/>
  <c r="AJ42" i="4" s="1"/>
  <c r="AJ35" i="4"/>
  <c r="Z123" i="4"/>
  <c r="AJ123" i="4" s="1"/>
  <c r="Z121" i="4"/>
  <c r="AJ121" i="4" s="1"/>
  <c r="AA212" i="4"/>
  <c r="AA150" i="4"/>
  <c r="AA48" i="4"/>
  <c r="AJ191" i="4"/>
  <c r="Z3" i="4"/>
  <c r="Y3" i="4"/>
  <c r="AA3" i="4" s="1"/>
  <c r="AF36" i="4"/>
  <c r="AH36" i="4" s="1"/>
  <c r="AK36" i="4" s="1"/>
  <c r="AA238" i="4"/>
  <c r="Y196" i="4"/>
  <c r="AJ196" i="4" s="1"/>
  <c r="Z196" i="4"/>
  <c r="AA196" i="4" s="1"/>
  <c r="Z90" i="4"/>
  <c r="AJ90" i="4" s="1"/>
  <c r="AA176" i="4"/>
  <c r="Z176" i="4"/>
  <c r="AJ176" i="4" s="1"/>
  <c r="Y176" i="4"/>
  <c r="Z107" i="4"/>
  <c r="AJ107" i="4" s="1"/>
  <c r="Y107" i="4"/>
  <c r="AF245" i="4"/>
  <c r="AH245" i="4" s="1"/>
  <c r="AK245" i="4" s="1"/>
  <c r="AF14" i="4"/>
  <c r="AH14" i="4" s="1"/>
  <c r="AK14" i="4" s="1"/>
  <c r="Y201" i="4"/>
  <c r="AF187" i="4"/>
  <c r="AH187" i="4" s="1"/>
  <c r="AK187" i="4" s="1"/>
  <c r="Z33" i="4"/>
  <c r="AA33" i="4" s="1"/>
  <c r="Y33" i="4"/>
  <c r="AF129" i="4"/>
  <c r="AH129" i="4" s="1"/>
  <c r="AK129" i="4" s="1"/>
  <c r="Z63" i="4"/>
  <c r="Y63" i="4"/>
  <c r="AA63" i="4" s="1"/>
  <c r="AF251" i="4"/>
  <c r="AH251" i="4" s="1"/>
  <c r="AK251" i="4" s="1"/>
  <c r="Y113" i="4"/>
  <c r="Y173" i="4"/>
  <c r="Z173" i="4" s="1"/>
  <c r="AF196" i="4" l="1"/>
  <c r="AH196" i="4" s="1"/>
  <c r="AK196" i="4" s="1"/>
  <c r="AF139" i="4"/>
  <c r="AH139" i="4" s="1"/>
  <c r="AK139" i="4" s="1"/>
  <c r="AF33" i="4"/>
  <c r="AH33" i="4" s="1"/>
  <c r="AK33" i="4" s="1"/>
  <c r="AF35" i="4"/>
  <c r="AH35" i="4" s="1"/>
  <c r="AK35" i="4" s="1"/>
  <c r="AF55" i="4"/>
  <c r="AH55" i="4" s="1"/>
  <c r="AK55" i="4" s="1"/>
  <c r="AF192" i="4"/>
  <c r="AH192" i="4" s="1"/>
  <c r="AK192" i="4" s="1"/>
  <c r="AJ181" i="4"/>
  <c r="AA181" i="4"/>
  <c r="AF124" i="4"/>
  <c r="AH124" i="4" s="1"/>
  <c r="AK124" i="4" s="1"/>
  <c r="AF63" i="4"/>
  <c r="AH63" i="4" s="1"/>
  <c r="AK63" i="4" s="1"/>
  <c r="AF3" i="4"/>
  <c r="AF211" i="4"/>
  <c r="AH211" i="4" s="1"/>
  <c r="AK211" i="4" s="1"/>
  <c r="AF17" i="4"/>
  <c r="AH17" i="4" s="1"/>
  <c r="AK17" i="4" s="1"/>
  <c r="AF153" i="4"/>
  <c r="AH153" i="4" s="1"/>
  <c r="AK153" i="4" s="1"/>
  <c r="AF23" i="4"/>
  <c r="AH23" i="4" s="1"/>
  <c r="AK23" i="4" s="1"/>
  <c r="AF190" i="4"/>
  <c r="AH190" i="4" s="1"/>
  <c r="AK190" i="4" s="1"/>
  <c r="AF42" i="4"/>
  <c r="AH42" i="4" s="1"/>
  <c r="AK42" i="4" s="1"/>
  <c r="AF97" i="4"/>
  <c r="AH97" i="4" s="1"/>
  <c r="AK97" i="4" s="1"/>
  <c r="AF122" i="4"/>
  <c r="AH122" i="4" s="1"/>
  <c r="AK122" i="4" s="1"/>
  <c r="AJ63" i="4"/>
  <c r="AF212" i="4"/>
  <c r="AH212" i="4" s="1"/>
  <c r="AK212" i="4" s="1"/>
  <c r="AF81" i="4"/>
  <c r="AH81" i="4" s="1"/>
  <c r="AK81" i="4" s="1"/>
  <c r="AF9" i="4"/>
  <c r="AH9" i="4" s="1"/>
  <c r="AK9" i="4" s="1"/>
  <c r="AF146" i="4"/>
  <c r="AH146" i="4" s="1"/>
  <c r="AK146" i="4" s="1"/>
  <c r="AJ192" i="4"/>
  <c r="Z152" i="4"/>
  <c r="AA152" i="4" s="1"/>
  <c r="AA118" i="4"/>
  <c r="AF110" i="4"/>
  <c r="AH110" i="4" s="1"/>
  <c r="AK110" i="4" s="1"/>
  <c r="AF131" i="4"/>
  <c r="AH131" i="4" s="1"/>
  <c r="AK131" i="4" s="1"/>
  <c r="AF26" i="4"/>
  <c r="AH26" i="4" s="1"/>
  <c r="AK26" i="4" s="1"/>
  <c r="AA133" i="4"/>
  <c r="AF176" i="4"/>
  <c r="AH176" i="4" s="1"/>
  <c r="AK176" i="4" s="1"/>
  <c r="AF150" i="4"/>
  <c r="AH150" i="4" s="1"/>
  <c r="AK150" i="4" s="1"/>
  <c r="AF37" i="4"/>
  <c r="AH37" i="4" s="1"/>
  <c r="AK37" i="4" s="1"/>
  <c r="AF105" i="4"/>
  <c r="AH105" i="4" s="1"/>
  <c r="AK105" i="4" s="1"/>
  <c r="AF169" i="4"/>
  <c r="AH169" i="4" s="1"/>
  <c r="AK169" i="4" s="1"/>
  <c r="AF108" i="4"/>
  <c r="AH108" i="4" s="1"/>
  <c r="AK108" i="4" s="1"/>
  <c r="Z113" i="4"/>
  <c r="AA113" i="4" s="1"/>
  <c r="Z201" i="4"/>
  <c r="AJ201" i="4" s="1"/>
  <c r="AA90" i="4"/>
  <c r="AF65" i="4"/>
  <c r="AH65" i="4" s="1"/>
  <c r="AK65" i="4" s="1"/>
  <c r="Z116" i="4"/>
  <c r="AJ116" i="4" s="1"/>
  <c r="AA123" i="4"/>
  <c r="AF13" i="4"/>
  <c r="AH13" i="4" s="1"/>
  <c r="AK13" i="4" s="1"/>
  <c r="Z184" i="4"/>
  <c r="AJ184" i="4" s="1"/>
  <c r="AF60" i="4"/>
  <c r="AH60" i="4" s="1"/>
  <c r="AK60" i="4" s="1"/>
  <c r="AF38" i="4"/>
  <c r="AH38" i="4" s="1"/>
  <c r="AK38" i="4" s="1"/>
  <c r="AF91" i="4"/>
  <c r="AH91" i="4" s="1"/>
  <c r="AK91" i="4" s="1"/>
  <c r="AF75" i="4"/>
  <c r="AH75" i="4" s="1"/>
  <c r="AK75" i="4" s="1"/>
  <c r="AA107" i="4"/>
  <c r="Y259" i="4"/>
  <c r="AF191" i="4"/>
  <c r="AH191" i="4" s="1"/>
  <c r="AK191" i="4" s="1"/>
  <c r="AA15" i="4"/>
  <c r="AA179" i="4"/>
  <c r="AA87" i="4"/>
  <c r="AF72" i="4"/>
  <c r="AH72" i="4" s="1"/>
  <c r="AK72" i="4" s="1"/>
  <c r="AF125" i="4"/>
  <c r="AH125" i="4" s="1"/>
  <c r="AK125" i="4" s="1"/>
  <c r="AF41" i="4"/>
  <c r="AH41" i="4" s="1"/>
  <c r="AK41" i="4" s="1"/>
  <c r="AA7" i="4"/>
  <c r="AF142" i="4"/>
  <c r="AH142" i="4" s="1"/>
  <c r="AK142" i="4" s="1"/>
  <c r="AF102" i="4"/>
  <c r="AH102" i="4" s="1"/>
  <c r="AK102" i="4" s="1"/>
  <c r="AF119" i="4"/>
  <c r="AH119" i="4" s="1"/>
  <c r="AK119" i="4" s="1"/>
  <c r="AF132" i="4"/>
  <c r="AH132" i="4" s="1"/>
  <c r="AK132" i="4" s="1"/>
  <c r="AA145" i="4"/>
  <c r="AJ33" i="4"/>
  <c r="AF6" i="4"/>
  <c r="AH6" i="4" s="1"/>
  <c r="AK6" i="4" s="1"/>
  <c r="AF199" i="4"/>
  <c r="AH199" i="4" s="1"/>
  <c r="AK199" i="4" s="1"/>
  <c r="AF31" i="4"/>
  <c r="AH31" i="4" s="1"/>
  <c r="AK31" i="4" s="1"/>
  <c r="AF225" i="4"/>
  <c r="AH225" i="4" s="1"/>
  <c r="AK225" i="4" s="1"/>
  <c r="AA224" i="4"/>
  <c r="AF163" i="4"/>
  <c r="AH163" i="4" s="1"/>
  <c r="AK163" i="4" s="1"/>
  <c r="AF34" i="4"/>
  <c r="AH34" i="4" s="1"/>
  <c r="AK34" i="4" s="1"/>
  <c r="AF71" i="4"/>
  <c r="AH71" i="4" s="1"/>
  <c r="AK71" i="4" s="1"/>
  <c r="AF160" i="4"/>
  <c r="AH160" i="4" s="1"/>
  <c r="AK160" i="4" s="1"/>
  <c r="AJ139" i="4"/>
  <c r="AF121" i="4"/>
  <c r="AH121" i="4" s="1"/>
  <c r="AK121" i="4" s="1"/>
  <c r="AA173" i="4"/>
  <c r="AF193" i="4"/>
  <c r="AH193" i="4" s="1"/>
  <c r="AK193" i="4" s="1"/>
  <c r="AJ173" i="4"/>
  <c r="AJ3" i="4"/>
  <c r="AF161" i="4"/>
  <c r="AH161" i="4" s="1"/>
  <c r="AK161" i="4" s="1"/>
  <c r="AJ153" i="4"/>
  <c r="AJ23" i="4"/>
  <c r="AF45" i="4"/>
  <c r="AH45" i="4" s="1"/>
  <c r="AK45" i="4" s="1"/>
  <c r="AA43" i="4"/>
  <c r="AA170" i="4"/>
  <c r="AF88" i="4"/>
  <c r="AH88" i="4" s="1"/>
  <c r="AK88" i="4" s="1"/>
  <c r="AF218" i="4"/>
  <c r="AH218" i="4" s="1"/>
  <c r="AK218" i="4" s="1"/>
  <c r="Z24" i="4"/>
  <c r="AA24" i="4" s="1"/>
  <c r="AF50" i="4"/>
  <c r="AH50" i="4" s="1"/>
  <c r="AK50" i="4" s="1"/>
  <c r="AA64" i="4"/>
  <c r="AF215" i="4"/>
  <c r="AH215" i="4" s="1"/>
  <c r="AK215" i="4" s="1"/>
  <c r="AF137" i="4"/>
  <c r="AH137" i="4" s="1"/>
  <c r="AK137" i="4" s="1"/>
  <c r="AF20" i="4"/>
  <c r="AH20" i="4" s="1"/>
  <c r="AK20" i="4" s="1"/>
  <c r="AF104" i="4"/>
  <c r="AH104" i="4" s="1"/>
  <c r="AK104" i="4" s="1"/>
  <c r="Z27" i="4"/>
  <c r="AJ27" i="4" s="1"/>
  <c r="AF32" i="4"/>
  <c r="AH32" i="4" s="1"/>
  <c r="AK32" i="4" s="1"/>
  <c r="AJ38" i="4"/>
  <c r="AF238" i="4"/>
  <c r="AH238" i="4" s="1"/>
  <c r="AK238" i="4" s="1"/>
  <c r="AF48" i="4"/>
  <c r="AH48" i="4" s="1"/>
  <c r="AK48" i="4" s="1"/>
  <c r="AF229" i="4"/>
  <c r="AH229" i="4" s="1"/>
  <c r="AK229" i="4" s="1"/>
  <c r="AF223" i="4"/>
  <c r="AH223" i="4" s="1"/>
  <c r="AK223" i="4" s="1"/>
  <c r="AF185" i="4"/>
  <c r="AH185" i="4" s="1"/>
  <c r="AK185" i="4" s="1"/>
  <c r="AF76" i="4"/>
  <c r="AH76" i="4" s="1"/>
  <c r="AK76" i="4" s="1"/>
  <c r="AF214" i="4"/>
  <c r="AH214" i="4" s="1"/>
  <c r="AK214" i="4" s="1"/>
  <c r="AF168" i="4"/>
  <c r="AH168" i="4" s="1"/>
  <c r="AK168" i="4" s="1"/>
  <c r="AF183" i="4"/>
  <c r="AH183" i="4" s="1"/>
  <c r="AK183" i="4" s="1"/>
  <c r="AF80" i="4"/>
  <c r="AH80" i="4" s="1"/>
  <c r="AK80" i="4" s="1"/>
  <c r="AF113" i="4" l="1"/>
  <c r="AH113" i="4" s="1"/>
  <c r="AK113" i="4" s="1"/>
  <c r="AF24" i="4"/>
  <c r="AH24" i="4" s="1"/>
  <c r="AK24" i="4" s="1"/>
  <c r="AF224" i="4"/>
  <c r="AH224" i="4" s="1"/>
  <c r="AK224" i="4" s="1"/>
  <c r="AF107" i="4"/>
  <c r="AH107" i="4" s="1"/>
  <c r="AK107" i="4" s="1"/>
  <c r="AF90" i="4"/>
  <c r="AH90" i="4" s="1"/>
  <c r="AK90" i="4" s="1"/>
  <c r="AF152" i="4"/>
  <c r="AH152" i="4" s="1"/>
  <c r="AK152" i="4" s="1"/>
  <c r="AA201" i="4"/>
  <c r="AJ24" i="4"/>
  <c r="AJ113" i="4"/>
  <c r="Z259" i="4"/>
  <c r="AF7" i="4"/>
  <c r="AH7" i="4" s="1"/>
  <c r="AK7" i="4" s="1"/>
  <c r="AF179" i="4"/>
  <c r="AH179" i="4" s="1"/>
  <c r="AK179" i="4" s="1"/>
  <c r="AA27" i="4"/>
  <c r="AF173" i="4"/>
  <c r="AH173" i="4" s="1"/>
  <c r="AK173" i="4" s="1"/>
  <c r="AF15" i="4"/>
  <c r="AH15" i="4" s="1"/>
  <c r="AK15" i="4" s="1"/>
  <c r="AF123" i="4"/>
  <c r="AH123" i="4" s="1"/>
  <c r="AK123" i="4" s="1"/>
  <c r="AA184" i="4"/>
  <c r="AA259" i="4" s="1"/>
  <c r="AA116" i="4"/>
  <c r="AF181" i="4"/>
  <c r="AH181" i="4" s="1"/>
  <c r="AK181" i="4" s="1"/>
  <c r="AF64" i="4"/>
  <c r="AH64" i="4" s="1"/>
  <c r="AK64" i="4" s="1"/>
  <c r="AF170" i="4"/>
  <c r="AH170" i="4" s="1"/>
  <c r="AK170" i="4" s="1"/>
  <c r="AH3" i="4"/>
  <c r="AF145" i="4"/>
  <c r="AH145" i="4" s="1"/>
  <c r="AK145" i="4" s="1"/>
  <c r="AF87" i="4"/>
  <c r="AH87" i="4" s="1"/>
  <c r="AK87" i="4" s="1"/>
  <c r="AF43" i="4"/>
  <c r="AH43" i="4" s="1"/>
  <c r="AK43" i="4" s="1"/>
  <c r="AF133" i="4"/>
  <c r="AH133" i="4" s="1"/>
  <c r="AK133" i="4" s="1"/>
  <c r="AF118" i="4"/>
  <c r="AH118" i="4" s="1"/>
  <c r="AK118" i="4" s="1"/>
  <c r="AJ152" i="4"/>
  <c r="AK3" i="4" l="1"/>
  <c r="AF116" i="4"/>
  <c r="AH116" i="4" s="1"/>
  <c r="AK116" i="4" s="1"/>
  <c r="AF27" i="4"/>
  <c r="AH27" i="4" s="1"/>
  <c r="AK27" i="4" s="1"/>
  <c r="AF201" i="4"/>
  <c r="AH201" i="4" s="1"/>
  <c r="AK201" i="4" s="1"/>
  <c r="AF184" i="4"/>
  <c r="AH184" i="4" s="1"/>
  <c r="AK184" i="4" s="1"/>
  <c r="AF259" i="4" l="1"/>
  <c r="AH267" i="4" s="1"/>
  <c r="AH259" i="4"/>
  <c r="P67" i="2" l="1"/>
  <c r="A67" i="2"/>
  <c r="P66" i="2"/>
  <c r="H66" i="2" s="1"/>
  <c r="A66" i="2"/>
  <c r="P65" i="2"/>
  <c r="H65" i="2" s="1"/>
  <c r="A65" i="2"/>
  <c r="P64" i="2"/>
  <c r="H64" i="2" s="1"/>
  <c r="A64" i="2"/>
  <c r="P63" i="2"/>
  <c r="H63" i="2" s="1"/>
  <c r="A63" i="2"/>
  <c r="G62" i="2"/>
  <c r="A62" i="2"/>
  <c r="G61" i="2"/>
  <c r="A61" i="2"/>
  <c r="G60" i="2"/>
  <c r="A60" i="2"/>
  <c r="G59" i="2"/>
  <c r="P59" i="2" s="1"/>
  <c r="H59" i="2" s="1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F39" i="2"/>
  <c r="A39" i="2"/>
  <c r="G38" i="2"/>
  <c r="F38" i="2"/>
  <c r="N38" i="2" s="1"/>
  <c r="A38" i="2"/>
  <c r="G37" i="2"/>
  <c r="F37" i="2"/>
  <c r="N37" i="2" s="1"/>
  <c r="A37" i="2"/>
  <c r="N36" i="2"/>
  <c r="G36" i="2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A36" i="2"/>
  <c r="P35" i="2"/>
  <c r="J35" i="2"/>
  <c r="L35" i="2" s="1"/>
  <c r="B35" i="2"/>
  <c r="A35" i="2"/>
  <c r="P34" i="2"/>
  <c r="H34" i="2" s="1"/>
  <c r="B34" i="2"/>
  <c r="A34" i="2"/>
  <c r="P33" i="2"/>
  <c r="H33" i="2" s="1"/>
  <c r="B33" i="2"/>
  <c r="A33" i="2"/>
  <c r="P32" i="2"/>
  <c r="H32" i="2" s="1"/>
  <c r="B32" i="2"/>
  <c r="A32" i="2"/>
  <c r="P31" i="2"/>
  <c r="H31" i="2" s="1"/>
  <c r="I31" i="2" s="1"/>
  <c r="B31" i="2"/>
  <c r="A31" i="2"/>
  <c r="B30" i="2"/>
  <c r="A30" i="2"/>
  <c r="B29" i="2"/>
  <c r="A29" i="2"/>
  <c r="B28" i="2"/>
  <c r="A28" i="2"/>
  <c r="P27" i="2"/>
  <c r="H27" i="2" s="1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F6" i="2"/>
  <c r="B6" i="2"/>
  <c r="A6" i="2"/>
  <c r="N5" i="2"/>
  <c r="F5" i="2"/>
  <c r="B5" i="2"/>
  <c r="A5" i="2"/>
  <c r="N4" i="2"/>
  <c r="A1" i="2"/>
  <c r="BI286" i="1"/>
  <c r="BJ283" i="1" s="1"/>
  <c r="BI284" i="1"/>
  <c r="BI283" i="1"/>
  <c r="AU278" i="1"/>
  <c r="BI285" i="1" s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Q278" i="1"/>
  <c r="E278" i="1"/>
  <c r="CM268" i="1"/>
  <c r="CH268" i="1"/>
  <c r="CG268" i="1"/>
  <c r="CF268" i="1"/>
  <c r="CE268" i="1"/>
  <c r="CD268" i="1"/>
  <c r="BZ268" i="1"/>
  <c r="BU268" i="1"/>
  <c r="BT268" i="1"/>
  <c r="BS268" i="1"/>
  <c r="BR268" i="1"/>
  <c r="BQ268" i="1"/>
  <c r="BP268" i="1"/>
  <c r="BO268" i="1"/>
  <c r="BN268" i="1"/>
  <c r="BM268" i="1"/>
  <c r="BL268" i="1"/>
  <c r="BI268" i="1" s="1"/>
  <c r="BK268" i="1"/>
  <c r="BJ268" i="1"/>
  <c r="BD268" i="1"/>
  <c r="AF268" i="1"/>
  <c r="AD268" i="1"/>
  <c r="BH268" i="1" s="1"/>
  <c r="AB268" i="1"/>
  <c r="BF268" i="1" s="1"/>
  <c r="Z268" i="1"/>
  <c r="T268" i="1"/>
  <c r="AX268" i="1" s="1"/>
  <c r="P268" i="1"/>
  <c r="Y268" i="1" s="1"/>
  <c r="BC268" i="1" s="1"/>
  <c r="J268" i="1"/>
  <c r="CC268" i="1" s="1"/>
  <c r="H268" i="1"/>
  <c r="CM267" i="1"/>
  <c r="CK267" i="1"/>
  <c r="CI267" i="1"/>
  <c r="CB267" i="1"/>
  <c r="BU267" i="1"/>
  <c r="BT267" i="1"/>
  <c r="BS267" i="1"/>
  <c r="BR267" i="1"/>
  <c r="BQ267" i="1"/>
  <c r="BP267" i="1"/>
  <c r="BO267" i="1"/>
  <c r="BI267" i="1" s="1"/>
  <c r="BN267" i="1"/>
  <c r="BM267" i="1"/>
  <c r="BL267" i="1"/>
  <c r="BK267" i="1"/>
  <c r="BJ267" i="1"/>
  <c r="BE267" i="1"/>
  <c r="AW267" i="1"/>
  <c r="AF267" i="1"/>
  <c r="AD267" i="1"/>
  <c r="BH267" i="1" s="1"/>
  <c r="AB267" i="1"/>
  <c r="BF267" i="1" s="1"/>
  <c r="AA267" i="1"/>
  <c r="Z267" i="1"/>
  <c r="BD267" i="1" s="1"/>
  <c r="V267" i="1"/>
  <c r="AZ267" i="1" s="1"/>
  <c r="T267" i="1"/>
  <c r="AX267" i="1" s="1"/>
  <c r="S267" i="1"/>
  <c r="P267" i="1"/>
  <c r="Y267" i="1" s="1"/>
  <c r="BC267" i="1" s="1"/>
  <c r="H267" i="1"/>
  <c r="J267" i="1" s="1"/>
  <c r="BZ267" i="1" s="1"/>
  <c r="CO265" i="1"/>
  <c r="CO278" i="1" s="1"/>
  <c r="CO280" i="1" s="1"/>
  <c r="CN265" i="1"/>
  <c r="CN278" i="1" s="1"/>
  <c r="CL265" i="1"/>
  <c r="AS265" i="1"/>
  <c r="AS264" i="1"/>
  <c r="CM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AF262" i="1"/>
  <c r="Y262" i="1"/>
  <c r="BC262" i="1" s="1"/>
  <c r="W262" i="1"/>
  <c r="BA262" i="1" s="1"/>
  <c r="P262" i="1"/>
  <c r="H262" i="1"/>
  <c r="J262" i="1" s="1"/>
  <c r="CM261" i="1"/>
  <c r="CK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AF261" i="1"/>
  <c r="AC261" i="1"/>
  <c r="BG261" i="1" s="1"/>
  <c r="AA261" i="1"/>
  <c r="BE261" i="1" s="1"/>
  <c r="U261" i="1"/>
  <c r="AY261" i="1" s="1"/>
  <c r="T261" i="1"/>
  <c r="AX261" i="1" s="1"/>
  <c r="S261" i="1"/>
  <c r="AW261" i="1" s="1"/>
  <c r="P261" i="1"/>
  <c r="H261" i="1"/>
  <c r="W261" i="1" s="1"/>
  <c r="BA261" i="1" s="1"/>
  <c r="CM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AF260" i="1"/>
  <c r="Z260" i="1"/>
  <c r="BD260" i="1" s="1"/>
  <c r="Y260" i="1"/>
  <c r="BC260" i="1" s="1"/>
  <c r="P260" i="1"/>
  <c r="AC260" i="1" s="1"/>
  <c r="BG260" i="1" s="1"/>
  <c r="J260" i="1"/>
  <c r="H260" i="1"/>
  <c r="CM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AF259" i="1"/>
  <c r="X259" i="1"/>
  <c r="BB259" i="1" s="1"/>
  <c r="W259" i="1"/>
  <c r="BA259" i="1" s="1"/>
  <c r="P259" i="1"/>
  <c r="J259" i="1"/>
  <c r="H259" i="1"/>
  <c r="CM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AF258" i="1"/>
  <c r="AC258" i="1"/>
  <c r="BG258" i="1" s="1"/>
  <c r="AB258" i="1"/>
  <c r="BF258" i="1" s="1"/>
  <c r="V258" i="1"/>
  <c r="AZ258" i="1" s="1"/>
  <c r="P258" i="1"/>
  <c r="H258" i="1"/>
  <c r="CM257" i="1"/>
  <c r="CK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 s="1"/>
  <c r="BG257" i="1"/>
  <c r="BA257" i="1"/>
  <c r="AW257" i="1"/>
  <c r="AF257" i="1"/>
  <c r="AC257" i="1"/>
  <c r="AB257" i="1"/>
  <c r="BF257" i="1" s="1"/>
  <c r="AA257" i="1"/>
  <c r="BE257" i="1" s="1"/>
  <c r="W257" i="1"/>
  <c r="U257" i="1"/>
  <c r="AY257" i="1" s="1"/>
  <c r="T257" i="1"/>
  <c r="S257" i="1"/>
  <c r="P257" i="1"/>
  <c r="Y257" i="1" s="1"/>
  <c r="BC257" i="1" s="1"/>
  <c r="J257" i="1"/>
  <c r="H257" i="1"/>
  <c r="CM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AZ256" i="1"/>
  <c r="AF256" i="1"/>
  <c r="Z256" i="1"/>
  <c r="BD256" i="1" s="1"/>
  <c r="V256" i="1"/>
  <c r="S256" i="1"/>
  <c r="P256" i="1"/>
  <c r="AB256" i="1" s="1"/>
  <c r="BF256" i="1" s="1"/>
  <c r="J256" i="1"/>
  <c r="H256" i="1"/>
  <c r="CM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F255" i="1"/>
  <c r="AZ255" i="1"/>
  <c r="AF255" i="1"/>
  <c r="AB255" i="1"/>
  <c r="AA255" i="1"/>
  <c r="BE255" i="1" s="1"/>
  <c r="W255" i="1"/>
  <c r="BA255" i="1" s="1"/>
  <c r="V255" i="1"/>
  <c r="S255" i="1"/>
  <c r="AW255" i="1" s="1"/>
  <c r="P255" i="1"/>
  <c r="Z255" i="1" s="1"/>
  <c r="BD255" i="1" s="1"/>
  <c r="H255" i="1"/>
  <c r="J255" i="1" s="1"/>
  <c r="CM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AF254" i="1"/>
  <c r="Z254" i="1"/>
  <c r="BD254" i="1" s="1"/>
  <c r="P254" i="1"/>
  <c r="AC254" i="1" s="1"/>
  <c r="BG254" i="1" s="1"/>
  <c r="H254" i="1"/>
  <c r="J254" i="1" s="1"/>
  <c r="CM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AF253" i="1"/>
  <c r="Z253" i="1"/>
  <c r="BD253" i="1" s="1"/>
  <c r="Y253" i="1"/>
  <c r="BC253" i="1" s="1"/>
  <c r="W253" i="1"/>
  <c r="BA253" i="1" s="1"/>
  <c r="P253" i="1"/>
  <c r="X253" i="1" s="1"/>
  <c r="BB253" i="1" s="1"/>
  <c r="J253" i="1"/>
  <c r="H253" i="1"/>
  <c r="CM252" i="1"/>
  <c r="CK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AF252" i="1"/>
  <c r="W252" i="1"/>
  <c r="BA252" i="1" s="1"/>
  <c r="P252" i="1"/>
  <c r="H252" i="1"/>
  <c r="CM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F251" i="1"/>
  <c r="BA251" i="1"/>
  <c r="AY251" i="1"/>
  <c r="AF251" i="1"/>
  <c r="AD251" i="1"/>
  <c r="BH251" i="1" s="1"/>
  <c r="AC251" i="1"/>
  <c r="BG251" i="1" s="1"/>
  <c r="AB251" i="1"/>
  <c r="AA251" i="1"/>
  <c r="BE251" i="1" s="1"/>
  <c r="W251" i="1"/>
  <c r="V251" i="1"/>
  <c r="AZ251" i="1" s="1"/>
  <c r="U251" i="1"/>
  <c r="T251" i="1"/>
  <c r="AX251" i="1" s="1"/>
  <c r="S251" i="1"/>
  <c r="P251" i="1"/>
  <c r="CK251" i="1" s="1"/>
  <c r="J251" i="1"/>
  <c r="H251" i="1"/>
  <c r="X251" i="1" s="1"/>
  <c r="BB251" i="1" s="1"/>
  <c r="CM250" i="1"/>
  <c r="CK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E250" i="1"/>
  <c r="AF250" i="1"/>
  <c r="AB250" i="1"/>
  <c r="BF250" i="1" s="1"/>
  <c r="AA250" i="1"/>
  <c r="Y250" i="1"/>
  <c r="BC250" i="1" s="1"/>
  <c r="V250" i="1"/>
  <c r="AZ250" i="1" s="1"/>
  <c r="P250" i="1"/>
  <c r="H250" i="1"/>
  <c r="S250" i="1" s="1"/>
  <c r="AW250" i="1" s="1"/>
  <c r="CM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AF249" i="1"/>
  <c r="AA249" i="1"/>
  <c r="BE249" i="1" s="1"/>
  <c r="P249" i="1"/>
  <c r="H249" i="1"/>
  <c r="J249" i="1" s="1"/>
  <c r="CM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AF248" i="1"/>
  <c r="P248" i="1"/>
  <c r="H248" i="1"/>
  <c r="J248" i="1" s="1"/>
  <c r="CM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AF247" i="1"/>
  <c r="AB247" i="1"/>
  <c r="BF247" i="1" s="1"/>
  <c r="P247" i="1"/>
  <c r="H247" i="1"/>
  <c r="J247" i="1" s="1"/>
  <c r="CM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AF246" i="1"/>
  <c r="AC246" i="1"/>
  <c r="BG246" i="1" s="1"/>
  <c r="P246" i="1"/>
  <c r="J246" i="1"/>
  <c r="H246" i="1"/>
  <c r="CM245" i="1"/>
  <c r="CK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AF245" i="1"/>
  <c r="Z245" i="1"/>
  <c r="BD245" i="1" s="1"/>
  <c r="X245" i="1"/>
  <c r="BB245" i="1" s="1"/>
  <c r="P245" i="1"/>
  <c r="H245" i="1"/>
  <c r="V245" i="1" s="1"/>
  <c r="AZ245" i="1" s="1"/>
  <c r="CM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AF244" i="1"/>
  <c r="AD244" i="1"/>
  <c r="BH244" i="1" s="1"/>
  <c r="P244" i="1"/>
  <c r="J244" i="1"/>
  <c r="H244" i="1"/>
  <c r="CM243" i="1"/>
  <c r="CK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AF243" i="1"/>
  <c r="AB243" i="1"/>
  <c r="BF243" i="1" s="1"/>
  <c r="V243" i="1"/>
  <c r="AZ243" i="1" s="1"/>
  <c r="T243" i="1"/>
  <c r="AX243" i="1" s="1"/>
  <c r="P243" i="1"/>
  <c r="H243" i="1"/>
  <c r="W243" i="1" s="1"/>
  <c r="BA243" i="1" s="1"/>
  <c r="CM242" i="1"/>
  <c r="CK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G242" i="1"/>
  <c r="BD242" i="1"/>
  <c r="AF242" i="1"/>
  <c r="AC242" i="1"/>
  <c r="Z242" i="1"/>
  <c r="Y242" i="1"/>
  <c r="BC242" i="1" s="1"/>
  <c r="V242" i="1"/>
  <c r="AZ242" i="1" s="1"/>
  <c r="P242" i="1"/>
  <c r="X242" i="1" s="1"/>
  <c r="BB242" i="1" s="1"/>
  <c r="J242" i="1"/>
  <c r="H242" i="1"/>
  <c r="CM241" i="1"/>
  <c r="CK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B241" i="1"/>
  <c r="AX241" i="1"/>
  <c r="AF241" i="1"/>
  <c r="AD241" i="1"/>
  <c r="BH241" i="1" s="1"/>
  <c r="AB241" i="1"/>
  <c r="BF241" i="1" s="1"/>
  <c r="Z241" i="1"/>
  <c r="BD241" i="1" s="1"/>
  <c r="V241" i="1"/>
  <c r="AZ241" i="1" s="1"/>
  <c r="T241" i="1"/>
  <c r="S241" i="1"/>
  <c r="P241" i="1"/>
  <c r="J241" i="1"/>
  <c r="H241" i="1"/>
  <c r="X241" i="1" s="1"/>
  <c r="CM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AF240" i="1"/>
  <c r="AD240" i="1"/>
  <c r="BH240" i="1" s="1"/>
  <c r="X240" i="1"/>
  <c r="BB240" i="1" s="1"/>
  <c r="W240" i="1"/>
  <c r="BA240" i="1" s="1"/>
  <c r="U240" i="1"/>
  <c r="AY240" i="1" s="1"/>
  <c r="P240" i="1"/>
  <c r="Y240" i="1" s="1"/>
  <c r="BC240" i="1" s="1"/>
  <c r="H240" i="1"/>
  <c r="J240" i="1" s="1"/>
  <c r="CM239" i="1"/>
  <c r="CK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E239" i="1"/>
  <c r="BA239" i="1"/>
  <c r="AF239" i="1"/>
  <c r="AA239" i="1"/>
  <c r="X239" i="1"/>
  <c r="BB239" i="1" s="1"/>
  <c r="W239" i="1"/>
  <c r="U239" i="1"/>
  <c r="AY239" i="1" s="1"/>
  <c r="P239" i="1"/>
  <c r="J239" i="1"/>
  <c r="H239" i="1"/>
  <c r="CM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AF238" i="1"/>
  <c r="AB238" i="1"/>
  <c r="BF238" i="1" s="1"/>
  <c r="AA238" i="1"/>
  <c r="BE238" i="1" s="1"/>
  <c r="Z238" i="1"/>
  <c r="BD238" i="1" s="1"/>
  <c r="Y238" i="1"/>
  <c r="BC238" i="1" s="1"/>
  <c r="V238" i="1"/>
  <c r="AZ238" i="1" s="1"/>
  <c r="S238" i="1"/>
  <c r="P238" i="1"/>
  <c r="J238" i="1"/>
  <c r="H238" i="1"/>
  <c r="CM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AF237" i="1"/>
  <c r="P237" i="1"/>
  <c r="J237" i="1"/>
  <c r="H237" i="1"/>
  <c r="CM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AF236" i="1"/>
  <c r="P236" i="1"/>
  <c r="J236" i="1"/>
  <c r="H236" i="1"/>
  <c r="CM235" i="1"/>
  <c r="CK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AF235" i="1"/>
  <c r="AC235" i="1"/>
  <c r="BG235" i="1" s="1"/>
  <c r="AB235" i="1"/>
  <c r="BF235" i="1" s="1"/>
  <c r="Z235" i="1"/>
  <c r="BD235" i="1" s="1"/>
  <c r="P235" i="1"/>
  <c r="H235" i="1"/>
  <c r="CM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AF234" i="1"/>
  <c r="P234" i="1"/>
  <c r="H234" i="1"/>
  <c r="J234" i="1" s="1"/>
  <c r="CM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AF233" i="1"/>
  <c r="S233" i="1"/>
  <c r="P233" i="1"/>
  <c r="H233" i="1"/>
  <c r="J233" i="1" s="1"/>
  <c r="CM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AF232" i="1"/>
  <c r="AC232" i="1"/>
  <c r="BG232" i="1" s="1"/>
  <c r="W232" i="1"/>
  <c r="BA232" i="1" s="1"/>
  <c r="U232" i="1"/>
  <c r="AY232" i="1" s="1"/>
  <c r="P232" i="1"/>
  <c r="Z232" i="1" s="1"/>
  <c r="BD232" i="1" s="1"/>
  <c r="H232" i="1"/>
  <c r="J232" i="1" s="1"/>
  <c r="CM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AF231" i="1"/>
  <c r="AD231" i="1"/>
  <c r="BH231" i="1" s="1"/>
  <c r="AC231" i="1"/>
  <c r="BG231" i="1" s="1"/>
  <c r="P231" i="1"/>
  <c r="J231" i="1"/>
  <c r="H231" i="1"/>
  <c r="CM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AF230" i="1"/>
  <c r="AC230" i="1"/>
  <c r="BG230" i="1" s="1"/>
  <c r="AA230" i="1"/>
  <c r="BE230" i="1" s="1"/>
  <c r="Y230" i="1"/>
  <c r="BC230" i="1" s="1"/>
  <c r="U230" i="1"/>
  <c r="AY230" i="1" s="1"/>
  <c r="P230" i="1"/>
  <c r="AD230" i="1" s="1"/>
  <c r="BH230" i="1" s="1"/>
  <c r="J230" i="1"/>
  <c r="H230" i="1"/>
  <c r="CM229" i="1"/>
  <c r="CK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B229" i="1"/>
  <c r="BA229" i="1"/>
  <c r="AY229" i="1"/>
  <c r="AF229" i="1"/>
  <c r="X229" i="1"/>
  <c r="W229" i="1"/>
  <c r="V229" i="1"/>
  <c r="AZ229" i="1" s="1"/>
  <c r="U229" i="1"/>
  <c r="P229" i="1"/>
  <c r="AA229" i="1" s="1"/>
  <c r="BE229" i="1" s="1"/>
  <c r="H229" i="1"/>
  <c r="AD229" i="1" s="1"/>
  <c r="BH229" i="1" s="1"/>
  <c r="CM228" i="1"/>
  <c r="CK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G228" i="1"/>
  <c r="BF228" i="1"/>
  <c r="BE228" i="1"/>
  <c r="BD228" i="1"/>
  <c r="AF228" i="1"/>
  <c r="AD228" i="1"/>
  <c r="BH228" i="1" s="1"/>
  <c r="AC228" i="1"/>
  <c r="AB228" i="1"/>
  <c r="AA228" i="1"/>
  <c r="Z228" i="1"/>
  <c r="V228" i="1"/>
  <c r="AZ228" i="1" s="1"/>
  <c r="U228" i="1"/>
  <c r="AY228" i="1" s="1"/>
  <c r="T228" i="1"/>
  <c r="AX228" i="1" s="1"/>
  <c r="S228" i="1"/>
  <c r="P228" i="1"/>
  <c r="Y228" i="1" s="1"/>
  <c r="BC228" i="1" s="1"/>
  <c r="H228" i="1"/>
  <c r="X228" i="1" s="1"/>
  <c r="BB228" i="1" s="1"/>
  <c r="CM227" i="1"/>
  <c r="CK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AF227" i="1"/>
  <c r="AB227" i="1"/>
  <c r="BF227" i="1" s="1"/>
  <c r="AA227" i="1"/>
  <c r="BE227" i="1" s="1"/>
  <c r="Z227" i="1"/>
  <c r="BD227" i="1" s="1"/>
  <c r="P227" i="1"/>
  <c r="J227" i="1"/>
  <c r="H227" i="1"/>
  <c r="CM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AF226" i="1"/>
  <c r="P226" i="1"/>
  <c r="J226" i="1"/>
  <c r="H226" i="1"/>
  <c r="CM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AF225" i="1"/>
  <c r="X225" i="1"/>
  <c r="BB225" i="1" s="1"/>
  <c r="P225" i="1"/>
  <c r="J225" i="1"/>
  <c r="H225" i="1"/>
  <c r="CM224" i="1"/>
  <c r="CK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AF224" i="1"/>
  <c r="X224" i="1"/>
  <c r="BB224" i="1" s="1"/>
  <c r="P224" i="1"/>
  <c r="Y224" i="1" s="1"/>
  <c r="BC224" i="1" s="1"/>
  <c r="J224" i="1"/>
  <c r="H224" i="1"/>
  <c r="AA224" i="1" s="1"/>
  <c r="BE224" i="1" s="1"/>
  <c r="CM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AY223" i="1"/>
  <c r="AF223" i="1"/>
  <c r="AD223" i="1"/>
  <c r="BH223" i="1" s="1"/>
  <c r="U223" i="1"/>
  <c r="T223" i="1"/>
  <c r="AX223" i="1" s="1"/>
  <c r="P223" i="1"/>
  <c r="CK223" i="1" s="1"/>
  <c r="H223" i="1"/>
  <c r="CM222" i="1"/>
  <c r="CK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F222" i="1"/>
  <c r="BE222" i="1"/>
  <c r="BD222" i="1"/>
  <c r="AY222" i="1"/>
  <c r="AF222" i="1"/>
  <c r="AC222" i="1"/>
  <c r="BG222" i="1" s="1"/>
  <c r="AB222" i="1"/>
  <c r="AA222" i="1"/>
  <c r="Z222" i="1"/>
  <c r="X222" i="1"/>
  <c r="BB222" i="1" s="1"/>
  <c r="U222" i="1"/>
  <c r="T222" i="1"/>
  <c r="AX222" i="1" s="1"/>
  <c r="S222" i="1"/>
  <c r="P222" i="1"/>
  <c r="Y222" i="1" s="1"/>
  <c r="BC222" i="1" s="1"/>
  <c r="J222" i="1"/>
  <c r="H222" i="1"/>
  <c r="CM221" i="1"/>
  <c r="CK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AF221" i="1"/>
  <c r="Y221" i="1"/>
  <c r="BC221" i="1" s="1"/>
  <c r="X221" i="1"/>
  <c r="BB221" i="1" s="1"/>
  <c r="V221" i="1"/>
  <c r="AZ221" i="1" s="1"/>
  <c r="S221" i="1"/>
  <c r="P221" i="1"/>
  <c r="AA221" i="1" s="1"/>
  <c r="BE221" i="1" s="1"/>
  <c r="J221" i="1"/>
  <c r="H221" i="1"/>
  <c r="CM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AF220" i="1"/>
  <c r="AB220" i="1"/>
  <c r="BF220" i="1" s="1"/>
  <c r="T220" i="1"/>
  <c r="AX220" i="1" s="1"/>
  <c r="P220" i="1"/>
  <c r="J220" i="1"/>
  <c r="H220" i="1"/>
  <c r="CM219" i="1"/>
  <c r="CK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A219" i="1"/>
  <c r="AF219" i="1"/>
  <c r="AB219" i="1"/>
  <c r="BF219" i="1" s="1"/>
  <c r="Z219" i="1"/>
  <c r="BD219" i="1" s="1"/>
  <c r="W219" i="1"/>
  <c r="V219" i="1"/>
  <c r="AZ219" i="1" s="1"/>
  <c r="P219" i="1"/>
  <c r="H219" i="1"/>
  <c r="CM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AF218" i="1"/>
  <c r="P218" i="1"/>
  <c r="J218" i="1"/>
  <c r="H218" i="1"/>
  <c r="CM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E217" i="1"/>
  <c r="AW217" i="1"/>
  <c r="AF217" i="1"/>
  <c r="AB217" i="1"/>
  <c r="BF217" i="1" s="1"/>
  <c r="AA217" i="1"/>
  <c r="Z217" i="1"/>
  <c r="BD217" i="1" s="1"/>
  <c r="Y217" i="1"/>
  <c r="BC217" i="1" s="1"/>
  <c r="S217" i="1"/>
  <c r="P217" i="1"/>
  <c r="J217" i="1"/>
  <c r="H217" i="1"/>
  <c r="CM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AF216" i="1"/>
  <c r="AC216" i="1"/>
  <c r="BG216" i="1" s="1"/>
  <c r="P216" i="1"/>
  <c r="J216" i="1"/>
  <c r="H216" i="1"/>
  <c r="CM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AF215" i="1"/>
  <c r="AC215" i="1"/>
  <c r="BG215" i="1" s="1"/>
  <c r="X215" i="1"/>
  <c r="BB215" i="1" s="1"/>
  <c r="W215" i="1"/>
  <c r="BA215" i="1" s="1"/>
  <c r="V215" i="1"/>
  <c r="AZ215" i="1" s="1"/>
  <c r="U215" i="1"/>
  <c r="AY215" i="1" s="1"/>
  <c r="P215" i="1"/>
  <c r="Z215" i="1" s="1"/>
  <c r="BD215" i="1" s="1"/>
  <c r="J215" i="1"/>
  <c r="H215" i="1"/>
  <c r="CM214" i="1"/>
  <c r="CK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H214" i="1"/>
  <c r="BF214" i="1"/>
  <c r="BE214" i="1"/>
  <c r="AW214" i="1"/>
  <c r="AF214" i="1"/>
  <c r="AD214" i="1"/>
  <c r="AC214" i="1"/>
  <c r="BG214" i="1" s="1"/>
  <c r="AB214" i="1"/>
  <c r="AA214" i="1"/>
  <c r="Z214" i="1"/>
  <c r="BD214" i="1" s="1"/>
  <c r="V214" i="1"/>
  <c r="AZ214" i="1" s="1"/>
  <c r="U214" i="1"/>
  <c r="AY214" i="1" s="1"/>
  <c r="T214" i="1"/>
  <c r="AX214" i="1" s="1"/>
  <c r="S214" i="1"/>
  <c r="P214" i="1"/>
  <c r="Y214" i="1" s="1"/>
  <c r="BC214" i="1" s="1"/>
  <c r="H214" i="1"/>
  <c r="J214" i="1" s="1"/>
  <c r="CM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E213" i="1"/>
  <c r="BD213" i="1"/>
  <c r="AF213" i="1"/>
  <c r="AB213" i="1"/>
  <c r="BF213" i="1" s="1"/>
  <c r="AA213" i="1"/>
  <c r="Z213" i="1"/>
  <c r="Y213" i="1"/>
  <c r="BC213" i="1" s="1"/>
  <c r="S213" i="1"/>
  <c r="P213" i="1"/>
  <c r="J213" i="1"/>
  <c r="H213" i="1"/>
  <c r="CM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AF212" i="1"/>
  <c r="P212" i="1"/>
  <c r="J212" i="1"/>
  <c r="H212" i="1"/>
  <c r="CM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AF211" i="1"/>
  <c r="P211" i="1"/>
  <c r="CK211" i="1" s="1"/>
  <c r="H211" i="1"/>
  <c r="CM210" i="1"/>
  <c r="CK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G210" i="1"/>
  <c r="BE210" i="1"/>
  <c r="AY210" i="1"/>
  <c r="AF210" i="1"/>
  <c r="AD210" i="1"/>
  <c r="BH210" i="1" s="1"/>
  <c r="AC210" i="1"/>
  <c r="AB210" i="1"/>
  <c r="BF210" i="1" s="1"/>
  <c r="AA210" i="1"/>
  <c r="Z210" i="1"/>
  <c r="BD210" i="1" s="1"/>
  <c r="V210" i="1"/>
  <c r="AZ210" i="1" s="1"/>
  <c r="U210" i="1"/>
  <c r="T210" i="1"/>
  <c r="AX210" i="1" s="1"/>
  <c r="S210" i="1"/>
  <c r="P210" i="1"/>
  <c r="Y210" i="1" s="1"/>
  <c r="BC210" i="1" s="1"/>
  <c r="H210" i="1"/>
  <c r="J210" i="1" s="1"/>
  <c r="CM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AF209" i="1"/>
  <c r="P209" i="1"/>
  <c r="J209" i="1"/>
  <c r="H209" i="1"/>
  <c r="CM208" i="1"/>
  <c r="CK208" i="1"/>
  <c r="BU208" i="1"/>
  <c r="BT208" i="1"/>
  <c r="BS208" i="1"/>
  <c r="BR208" i="1"/>
  <c r="BQ208" i="1"/>
  <c r="BP208" i="1"/>
  <c r="BO208" i="1"/>
  <c r="BN208" i="1"/>
  <c r="BM208" i="1"/>
  <c r="BL208" i="1"/>
  <c r="BI208" i="1" s="1"/>
  <c r="BK208" i="1"/>
  <c r="BJ208" i="1"/>
  <c r="AF208" i="1"/>
  <c r="Y208" i="1"/>
  <c r="BC208" i="1" s="1"/>
  <c r="P208" i="1"/>
  <c r="J208" i="1"/>
  <c r="H208" i="1"/>
  <c r="CM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AX207" i="1"/>
  <c r="AF207" i="1"/>
  <c r="W207" i="1"/>
  <c r="BA207" i="1" s="1"/>
  <c r="V207" i="1"/>
  <c r="AZ207" i="1" s="1"/>
  <c r="T207" i="1"/>
  <c r="P207" i="1"/>
  <c r="CK207" i="1" s="1"/>
  <c r="H207" i="1"/>
  <c r="X207" i="1" s="1"/>
  <c r="BB207" i="1" s="1"/>
  <c r="CM206" i="1"/>
  <c r="CK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AF206" i="1"/>
  <c r="AD206" i="1"/>
  <c r="BH206" i="1" s="1"/>
  <c r="Y206" i="1"/>
  <c r="BC206" i="1" s="1"/>
  <c r="V206" i="1"/>
  <c r="AZ206" i="1" s="1"/>
  <c r="T206" i="1"/>
  <c r="AX206" i="1" s="1"/>
  <c r="P206" i="1"/>
  <c r="Z206" i="1" s="1"/>
  <c r="BD206" i="1" s="1"/>
  <c r="H206" i="1"/>
  <c r="J206" i="1" s="1"/>
  <c r="CM205" i="1"/>
  <c r="CK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AF205" i="1"/>
  <c r="Z205" i="1"/>
  <c r="BD205" i="1" s="1"/>
  <c r="Y205" i="1"/>
  <c r="BC205" i="1" s="1"/>
  <c r="W205" i="1"/>
  <c r="BA205" i="1" s="1"/>
  <c r="P205" i="1"/>
  <c r="H205" i="1"/>
  <c r="CM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AF204" i="1"/>
  <c r="AD204" i="1"/>
  <c r="BH204" i="1" s="1"/>
  <c r="AC204" i="1"/>
  <c r="BG204" i="1" s="1"/>
  <c r="V204" i="1"/>
  <c r="AZ204" i="1" s="1"/>
  <c r="P204" i="1"/>
  <c r="CK204" i="1" s="1"/>
  <c r="H204" i="1"/>
  <c r="J204" i="1" s="1"/>
  <c r="CM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AF203" i="1"/>
  <c r="AC203" i="1"/>
  <c r="BG203" i="1" s="1"/>
  <c r="V203" i="1"/>
  <c r="AZ203" i="1" s="1"/>
  <c r="U203" i="1"/>
  <c r="AY203" i="1" s="1"/>
  <c r="S203" i="1"/>
  <c r="P203" i="1"/>
  <c r="CK203" i="1" s="1"/>
  <c r="H203" i="1"/>
  <c r="X203" i="1" s="1"/>
  <c r="BB203" i="1" s="1"/>
  <c r="CM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D202" i="1"/>
  <c r="AF202" i="1"/>
  <c r="Z202" i="1"/>
  <c r="V202" i="1"/>
  <c r="AZ202" i="1" s="1"/>
  <c r="S202" i="1"/>
  <c r="P202" i="1"/>
  <c r="AC202" i="1" s="1"/>
  <c r="BG202" i="1" s="1"/>
  <c r="H202" i="1"/>
  <c r="J202" i="1" s="1"/>
  <c r="CM201" i="1"/>
  <c r="CK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AF201" i="1"/>
  <c r="Y201" i="1"/>
  <c r="BC201" i="1" s="1"/>
  <c r="T201" i="1"/>
  <c r="AX201" i="1" s="1"/>
  <c r="P201" i="1"/>
  <c r="H201" i="1"/>
  <c r="CM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AF200" i="1"/>
  <c r="AC200" i="1"/>
  <c r="BG200" i="1" s="1"/>
  <c r="Z200" i="1"/>
  <c r="BD200" i="1" s="1"/>
  <c r="V200" i="1"/>
  <c r="AZ200" i="1" s="1"/>
  <c r="P200" i="1"/>
  <c r="X200" i="1" s="1"/>
  <c r="BB200" i="1" s="1"/>
  <c r="J200" i="1"/>
  <c r="H200" i="1"/>
  <c r="CM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AF199" i="1"/>
  <c r="X199" i="1"/>
  <c r="BB199" i="1" s="1"/>
  <c r="U199" i="1"/>
  <c r="AY199" i="1" s="1"/>
  <c r="T199" i="1"/>
  <c r="AX199" i="1" s="1"/>
  <c r="P199" i="1"/>
  <c r="CK199" i="1" s="1"/>
  <c r="H199" i="1"/>
  <c r="CM198" i="1"/>
  <c r="CK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F198" i="1"/>
  <c r="AF198" i="1"/>
  <c r="AC198" i="1"/>
  <c r="BG198" i="1" s="1"/>
  <c r="AB198" i="1"/>
  <c r="Z198" i="1"/>
  <c r="BD198" i="1" s="1"/>
  <c r="Y198" i="1"/>
  <c r="BC198" i="1" s="1"/>
  <c r="U198" i="1"/>
  <c r="AY198" i="1" s="1"/>
  <c r="S198" i="1"/>
  <c r="AW198" i="1" s="1"/>
  <c r="P198" i="1"/>
  <c r="H198" i="1"/>
  <c r="J198" i="1" s="1"/>
  <c r="CM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AF197" i="1"/>
  <c r="AA197" i="1"/>
  <c r="BE197" i="1" s="1"/>
  <c r="Z197" i="1"/>
  <c r="BD197" i="1" s="1"/>
  <c r="X197" i="1"/>
  <c r="BB197" i="1" s="1"/>
  <c r="T197" i="1"/>
  <c r="AX197" i="1" s="1"/>
  <c r="S197" i="1"/>
  <c r="P197" i="1"/>
  <c r="J197" i="1"/>
  <c r="H197" i="1"/>
  <c r="CM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AZ196" i="1"/>
  <c r="AF196" i="1"/>
  <c r="AD196" i="1"/>
  <c r="BH196" i="1" s="1"/>
  <c r="Z196" i="1"/>
  <c r="BD196" i="1" s="1"/>
  <c r="X196" i="1"/>
  <c r="BB196" i="1" s="1"/>
  <c r="W196" i="1"/>
  <c r="BA196" i="1" s="1"/>
  <c r="V196" i="1"/>
  <c r="U196" i="1"/>
  <c r="AY196" i="1" s="1"/>
  <c r="P196" i="1"/>
  <c r="CK196" i="1" s="1"/>
  <c r="J196" i="1"/>
  <c r="H196" i="1"/>
  <c r="CM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AF195" i="1"/>
  <c r="AD195" i="1"/>
  <c r="BH195" i="1" s="1"/>
  <c r="AB195" i="1"/>
  <c r="BF195" i="1" s="1"/>
  <c r="AA195" i="1"/>
  <c r="BE195" i="1" s="1"/>
  <c r="W195" i="1"/>
  <c r="BA195" i="1" s="1"/>
  <c r="V195" i="1"/>
  <c r="AZ195" i="1" s="1"/>
  <c r="T195" i="1"/>
  <c r="AX195" i="1" s="1"/>
  <c r="P195" i="1"/>
  <c r="CK195" i="1" s="1"/>
  <c r="J195" i="1"/>
  <c r="H195" i="1"/>
  <c r="U195" i="1" s="1"/>
  <c r="AY195" i="1" s="1"/>
  <c r="CM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C194" i="1"/>
  <c r="AX194" i="1"/>
  <c r="AF194" i="1"/>
  <c r="AA194" i="1"/>
  <c r="BE194" i="1" s="1"/>
  <c r="Y194" i="1"/>
  <c r="T194" i="1"/>
  <c r="P194" i="1"/>
  <c r="AD194" i="1" s="1"/>
  <c r="BH194" i="1" s="1"/>
  <c r="H194" i="1"/>
  <c r="J194" i="1" s="1"/>
  <c r="CM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AF193" i="1"/>
  <c r="P193" i="1"/>
  <c r="J193" i="1"/>
  <c r="H193" i="1"/>
  <c r="CM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AF192" i="1"/>
  <c r="AD192" i="1"/>
  <c r="BH192" i="1" s="1"/>
  <c r="Y192" i="1"/>
  <c r="BC192" i="1" s="1"/>
  <c r="W192" i="1"/>
  <c r="BA192" i="1" s="1"/>
  <c r="P192" i="1"/>
  <c r="H192" i="1"/>
  <c r="J192" i="1" s="1"/>
  <c r="CM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AF191" i="1"/>
  <c r="W191" i="1"/>
  <c r="BA191" i="1" s="1"/>
  <c r="P191" i="1"/>
  <c r="H191" i="1"/>
  <c r="J191" i="1" s="1"/>
  <c r="CM190" i="1"/>
  <c r="CK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E190" i="1"/>
  <c r="BD190" i="1"/>
  <c r="AY190" i="1"/>
  <c r="AF190" i="1"/>
  <c r="AC190" i="1"/>
  <c r="BG190" i="1" s="1"/>
  <c r="AA190" i="1"/>
  <c r="X190" i="1"/>
  <c r="BB190" i="1" s="1"/>
  <c r="W190" i="1"/>
  <c r="BA190" i="1" s="1"/>
  <c r="U190" i="1"/>
  <c r="S190" i="1"/>
  <c r="AW190" i="1" s="1"/>
  <c r="P190" i="1"/>
  <c r="AD190" i="1" s="1"/>
  <c r="BH190" i="1" s="1"/>
  <c r="J190" i="1"/>
  <c r="H190" i="1"/>
  <c r="Z190" i="1" s="1"/>
  <c r="CM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E189" i="1"/>
  <c r="BB189" i="1"/>
  <c r="AZ189" i="1"/>
  <c r="AF189" i="1"/>
  <c r="AC189" i="1"/>
  <c r="BG189" i="1" s="1"/>
  <c r="AA189" i="1"/>
  <c r="Y189" i="1"/>
  <c r="BC189" i="1" s="1"/>
  <c r="X189" i="1"/>
  <c r="V189" i="1"/>
  <c r="U189" i="1"/>
  <c r="AY189" i="1" s="1"/>
  <c r="S189" i="1"/>
  <c r="P189" i="1"/>
  <c r="J189" i="1"/>
  <c r="H189" i="1"/>
  <c r="CM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A188" i="1"/>
  <c r="AX188" i="1"/>
  <c r="AF188" i="1"/>
  <c r="AB188" i="1"/>
  <c r="BF188" i="1" s="1"/>
  <c r="AA188" i="1"/>
  <c r="BE188" i="1" s="1"/>
  <c r="W188" i="1"/>
  <c r="V188" i="1"/>
  <c r="AZ188" i="1" s="1"/>
  <c r="T188" i="1"/>
  <c r="P188" i="1"/>
  <c r="H188" i="1"/>
  <c r="CM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AF187" i="1"/>
  <c r="P187" i="1"/>
  <c r="CK187" i="1" s="1"/>
  <c r="H187" i="1"/>
  <c r="CM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AF186" i="1"/>
  <c r="X186" i="1"/>
  <c r="BB186" i="1" s="1"/>
  <c r="W186" i="1"/>
  <c r="BA186" i="1" s="1"/>
  <c r="U186" i="1"/>
  <c r="AY186" i="1" s="1"/>
  <c r="S186" i="1"/>
  <c r="P186" i="1"/>
  <c r="H186" i="1"/>
  <c r="AC186" i="1" s="1"/>
  <c r="BG186" i="1" s="1"/>
  <c r="CM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AF185" i="1"/>
  <c r="AD185" i="1"/>
  <c r="BH185" i="1" s="1"/>
  <c r="T185" i="1"/>
  <c r="AX185" i="1" s="1"/>
  <c r="P185" i="1"/>
  <c r="J185" i="1"/>
  <c r="H185" i="1"/>
  <c r="CM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AF184" i="1"/>
  <c r="P184" i="1"/>
  <c r="H184" i="1"/>
  <c r="J184" i="1" s="1"/>
  <c r="CM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AF183" i="1"/>
  <c r="Y183" i="1"/>
  <c r="BC183" i="1" s="1"/>
  <c r="X183" i="1"/>
  <c r="BB183" i="1" s="1"/>
  <c r="W183" i="1"/>
  <c r="BA183" i="1" s="1"/>
  <c r="P183" i="1"/>
  <c r="AB183" i="1" s="1"/>
  <c r="BF183" i="1" s="1"/>
  <c r="H183" i="1"/>
  <c r="J183" i="1" s="1"/>
  <c r="CM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AF182" i="1"/>
  <c r="P182" i="1"/>
  <c r="H182" i="1"/>
  <c r="J182" i="1" s="1"/>
  <c r="CM181" i="1"/>
  <c r="CK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A181" i="1"/>
  <c r="AY181" i="1"/>
  <c r="AF181" i="1"/>
  <c r="AC181" i="1"/>
  <c r="BG181" i="1" s="1"/>
  <c r="AB181" i="1"/>
  <c r="BF181" i="1" s="1"/>
  <c r="AA181" i="1"/>
  <c r="BE181" i="1" s="1"/>
  <c r="W181" i="1"/>
  <c r="U181" i="1"/>
  <c r="S181" i="1"/>
  <c r="AW181" i="1" s="1"/>
  <c r="P181" i="1"/>
  <c r="Y181" i="1" s="1"/>
  <c r="BC181" i="1" s="1"/>
  <c r="H181" i="1"/>
  <c r="Z181" i="1" s="1"/>
  <c r="BD181" i="1" s="1"/>
  <c r="CM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D180" i="1"/>
  <c r="AF180" i="1"/>
  <c r="X180" i="1"/>
  <c r="BB180" i="1" s="1"/>
  <c r="V180" i="1"/>
  <c r="AZ180" i="1" s="1"/>
  <c r="U180" i="1"/>
  <c r="AY180" i="1" s="1"/>
  <c r="P180" i="1"/>
  <c r="Z180" i="1" s="1"/>
  <c r="J180" i="1"/>
  <c r="H180" i="1"/>
  <c r="CM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AF179" i="1"/>
  <c r="P179" i="1"/>
  <c r="H179" i="1"/>
  <c r="CM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AF178" i="1"/>
  <c r="AD178" i="1"/>
  <c r="BH178" i="1" s="1"/>
  <c r="AC178" i="1"/>
  <c r="BG178" i="1" s="1"/>
  <c r="T178" i="1"/>
  <c r="AX178" i="1" s="1"/>
  <c r="P178" i="1"/>
  <c r="AB178" i="1" s="1"/>
  <c r="BF178" i="1" s="1"/>
  <c r="H178" i="1"/>
  <c r="J178" i="1" s="1"/>
  <c r="CM177" i="1"/>
  <c r="CK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E177" i="1"/>
  <c r="BD177" i="1"/>
  <c r="AF177" i="1"/>
  <c r="AC177" i="1"/>
  <c r="BG177" i="1" s="1"/>
  <c r="AA177" i="1"/>
  <c r="Z177" i="1"/>
  <c r="W177" i="1"/>
  <c r="BA177" i="1" s="1"/>
  <c r="U177" i="1"/>
  <c r="AY177" i="1" s="1"/>
  <c r="T177" i="1"/>
  <c r="AX177" i="1" s="1"/>
  <c r="S177" i="1"/>
  <c r="P177" i="1"/>
  <c r="Y177" i="1" s="1"/>
  <c r="BC177" i="1" s="1"/>
  <c r="J177" i="1"/>
  <c r="H177" i="1"/>
  <c r="AB177" i="1" s="1"/>
  <c r="BF177" i="1" s="1"/>
  <c r="CM176" i="1"/>
  <c r="CK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H176" i="1"/>
  <c r="AW176" i="1"/>
  <c r="AF176" i="1"/>
  <c r="AD176" i="1"/>
  <c r="Z176" i="1"/>
  <c r="BD176" i="1" s="1"/>
  <c r="Y176" i="1"/>
  <c r="BC176" i="1" s="1"/>
  <c r="X176" i="1"/>
  <c r="BB176" i="1" s="1"/>
  <c r="U176" i="1"/>
  <c r="AY176" i="1" s="1"/>
  <c r="S176" i="1"/>
  <c r="P176" i="1"/>
  <c r="J176" i="1"/>
  <c r="H176" i="1"/>
  <c r="CM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AF175" i="1"/>
  <c r="P175" i="1"/>
  <c r="J175" i="1"/>
  <c r="H175" i="1"/>
  <c r="CM174" i="1"/>
  <c r="CK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AF174" i="1"/>
  <c r="AD174" i="1"/>
  <c r="BH174" i="1" s="1"/>
  <c r="V174" i="1"/>
  <c r="AZ174" i="1" s="1"/>
  <c r="U174" i="1"/>
  <c r="AY174" i="1" s="1"/>
  <c r="T174" i="1"/>
  <c r="AX174" i="1" s="1"/>
  <c r="P174" i="1"/>
  <c r="Y174" i="1" s="1"/>
  <c r="BC174" i="1" s="1"/>
  <c r="H174" i="1"/>
  <c r="CM173" i="1"/>
  <c r="CK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AF173" i="1"/>
  <c r="X173" i="1"/>
  <c r="BB173" i="1" s="1"/>
  <c r="W173" i="1"/>
  <c r="BA173" i="1" s="1"/>
  <c r="P173" i="1"/>
  <c r="H173" i="1"/>
  <c r="AB173" i="1" s="1"/>
  <c r="BF173" i="1" s="1"/>
  <c r="CM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AF172" i="1"/>
  <c r="AC172" i="1"/>
  <c r="BG172" i="1" s="1"/>
  <c r="AA172" i="1"/>
  <c r="BE172" i="1" s="1"/>
  <c r="V172" i="1"/>
  <c r="AZ172" i="1" s="1"/>
  <c r="P172" i="1"/>
  <c r="Z172" i="1" s="1"/>
  <c r="BD172" i="1" s="1"/>
  <c r="J172" i="1"/>
  <c r="H172" i="1"/>
  <c r="CM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AF171" i="1"/>
  <c r="T171" i="1"/>
  <c r="AX171" i="1" s="1"/>
  <c r="P171" i="1"/>
  <c r="H171" i="1"/>
  <c r="CM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AF170" i="1"/>
  <c r="AC170" i="1"/>
  <c r="BG170" i="1" s="1"/>
  <c r="Z170" i="1"/>
  <c r="BD170" i="1" s="1"/>
  <c r="W170" i="1"/>
  <c r="BA170" i="1" s="1"/>
  <c r="P170" i="1"/>
  <c r="Y170" i="1" s="1"/>
  <c r="BC170" i="1" s="1"/>
  <c r="H170" i="1"/>
  <c r="J170" i="1" s="1"/>
  <c r="CM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AF169" i="1"/>
  <c r="AD169" i="1"/>
  <c r="BH169" i="1" s="1"/>
  <c r="V169" i="1"/>
  <c r="AZ169" i="1" s="1"/>
  <c r="U169" i="1"/>
  <c r="AY169" i="1" s="1"/>
  <c r="P169" i="1"/>
  <c r="J169" i="1"/>
  <c r="H169" i="1"/>
  <c r="CM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AZ168" i="1"/>
  <c r="AW168" i="1"/>
  <c r="AF168" i="1"/>
  <c r="AD168" i="1"/>
  <c r="BH168" i="1" s="1"/>
  <c r="AB168" i="1"/>
  <c r="BF168" i="1" s="1"/>
  <c r="X168" i="1"/>
  <c r="BB168" i="1" s="1"/>
  <c r="W168" i="1"/>
  <c r="BA168" i="1" s="1"/>
  <c r="V168" i="1"/>
  <c r="T168" i="1"/>
  <c r="AX168" i="1" s="1"/>
  <c r="S168" i="1"/>
  <c r="P168" i="1"/>
  <c r="AC168" i="1" s="1"/>
  <c r="BG168" i="1" s="1"/>
  <c r="J168" i="1"/>
  <c r="H168" i="1"/>
  <c r="AA168" i="1" s="1"/>
  <c r="BE168" i="1" s="1"/>
  <c r="CM167" i="1"/>
  <c r="BU167" i="1"/>
  <c r="BT167" i="1"/>
  <c r="BS167" i="1"/>
  <c r="BR167" i="1"/>
  <c r="BQ167" i="1"/>
  <c r="BP167" i="1"/>
  <c r="BO167" i="1"/>
  <c r="BN167" i="1"/>
  <c r="BM167" i="1"/>
  <c r="BL167" i="1"/>
  <c r="BK167" i="1"/>
  <c r="BI167" i="1" s="1"/>
  <c r="BJ167" i="1"/>
  <c r="AF167" i="1"/>
  <c r="AD167" i="1"/>
  <c r="BH167" i="1" s="1"/>
  <c r="AB167" i="1"/>
  <c r="BF167" i="1" s="1"/>
  <c r="Z167" i="1"/>
  <c r="BD167" i="1" s="1"/>
  <c r="Y167" i="1"/>
  <c r="BC167" i="1" s="1"/>
  <c r="U167" i="1"/>
  <c r="AY167" i="1" s="1"/>
  <c r="P167" i="1"/>
  <c r="V167" i="1" s="1"/>
  <c r="AZ167" i="1" s="1"/>
  <c r="H167" i="1"/>
  <c r="J167" i="1" s="1"/>
  <c r="CM166" i="1"/>
  <c r="CK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AF166" i="1"/>
  <c r="AA166" i="1"/>
  <c r="BE166" i="1" s="1"/>
  <c r="T166" i="1"/>
  <c r="AX166" i="1" s="1"/>
  <c r="S166" i="1"/>
  <c r="P166" i="1"/>
  <c r="Y166" i="1" s="1"/>
  <c r="BC166" i="1" s="1"/>
  <c r="H166" i="1"/>
  <c r="W166" i="1" s="1"/>
  <c r="BA166" i="1" s="1"/>
  <c r="CM165" i="1"/>
  <c r="CK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G165" i="1"/>
  <c r="AF165" i="1"/>
  <c r="AC165" i="1"/>
  <c r="Z165" i="1"/>
  <c r="BD165" i="1" s="1"/>
  <c r="Y165" i="1"/>
  <c r="BC165" i="1" s="1"/>
  <c r="X165" i="1"/>
  <c r="BB165" i="1" s="1"/>
  <c r="U165" i="1"/>
  <c r="AY165" i="1" s="1"/>
  <c r="P165" i="1"/>
  <c r="V165" i="1" s="1"/>
  <c r="AZ165" i="1" s="1"/>
  <c r="J165" i="1"/>
  <c r="H165" i="1"/>
  <c r="CM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AF164" i="1"/>
  <c r="AB164" i="1"/>
  <c r="BF164" i="1" s="1"/>
  <c r="AA164" i="1"/>
  <c r="BE164" i="1" s="1"/>
  <c r="X164" i="1"/>
  <c r="BB164" i="1" s="1"/>
  <c r="P164" i="1"/>
  <c r="J164" i="1"/>
  <c r="H164" i="1"/>
  <c r="CM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AF163" i="1"/>
  <c r="AD163" i="1"/>
  <c r="BH163" i="1" s="1"/>
  <c r="U163" i="1"/>
  <c r="AY163" i="1" s="1"/>
  <c r="T163" i="1"/>
  <c r="AX163" i="1" s="1"/>
  <c r="P163" i="1"/>
  <c r="H163" i="1"/>
  <c r="J163" i="1" s="1"/>
  <c r="CM162" i="1"/>
  <c r="CK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E162" i="1"/>
  <c r="AX162" i="1"/>
  <c r="AF162" i="1"/>
  <c r="AC162" i="1"/>
  <c r="BG162" i="1" s="1"/>
  <c r="AA162" i="1"/>
  <c r="W162" i="1"/>
  <c r="BA162" i="1" s="1"/>
  <c r="U162" i="1"/>
  <c r="AY162" i="1" s="1"/>
  <c r="T162" i="1"/>
  <c r="S162" i="1"/>
  <c r="P162" i="1"/>
  <c r="Y162" i="1" s="1"/>
  <c r="BC162" i="1" s="1"/>
  <c r="H162" i="1"/>
  <c r="CM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C161" i="1"/>
  <c r="AF161" i="1"/>
  <c r="AC161" i="1"/>
  <c r="BG161" i="1" s="1"/>
  <c r="AA161" i="1"/>
  <c r="BE161" i="1" s="1"/>
  <c r="Y161" i="1"/>
  <c r="X161" i="1"/>
  <c r="BB161" i="1" s="1"/>
  <c r="V161" i="1"/>
  <c r="AZ161" i="1" s="1"/>
  <c r="T161" i="1"/>
  <c r="AX161" i="1" s="1"/>
  <c r="P161" i="1"/>
  <c r="W161" i="1" s="1"/>
  <c r="BA161" i="1" s="1"/>
  <c r="J161" i="1"/>
  <c r="H161" i="1"/>
  <c r="CM160" i="1"/>
  <c r="CK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A160" i="1"/>
  <c r="AF160" i="1"/>
  <c r="AD160" i="1"/>
  <c r="BH160" i="1" s="1"/>
  <c r="W160" i="1"/>
  <c r="T160" i="1"/>
  <c r="AX160" i="1" s="1"/>
  <c r="P160" i="1"/>
  <c r="V160" i="1" s="1"/>
  <c r="AZ160" i="1" s="1"/>
  <c r="H160" i="1"/>
  <c r="X160" i="1" s="1"/>
  <c r="BB160" i="1" s="1"/>
  <c r="CM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AF159" i="1"/>
  <c r="AB159" i="1"/>
  <c r="BF159" i="1" s="1"/>
  <c r="P159" i="1"/>
  <c r="CK159" i="1" s="1"/>
  <c r="H159" i="1"/>
  <c r="CM158" i="1"/>
  <c r="CK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B158" i="1"/>
  <c r="AW158" i="1"/>
  <c r="AF158" i="1"/>
  <c r="AD158" i="1"/>
  <c r="BH158" i="1" s="1"/>
  <c r="AC158" i="1"/>
  <c r="BG158" i="1" s="1"/>
  <c r="AB158" i="1"/>
  <c r="BF158" i="1" s="1"/>
  <c r="AA158" i="1"/>
  <c r="BE158" i="1" s="1"/>
  <c r="Z158" i="1"/>
  <c r="BD158" i="1" s="1"/>
  <c r="X158" i="1"/>
  <c r="V158" i="1"/>
  <c r="AZ158" i="1" s="1"/>
  <c r="U158" i="1"/>
  <c r="AY158" i="1" s="1"/>
  <c r="T158" i="1"/>
  <c r="AX158" i="1" s="1"/>
  <c r="S158" i="1"/>
  <c r="P158" i="1"/>
  <c r="Y158" i="1" s="1"/>
  <c r="BC158" i="1" s="1"/>
  <c r="J158" i="1"/>
  <c r="H158" i="1"/>
  <c r="W158" i="1" s="1"/>
  <c r="BA158" i="1" s="1"/>
  <c r="CM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AF157" i="1"/>
  <c r="AD157" i="1"/>
  <c r="BH157" i="1" s="1"/>
  <c r="P157" i="1"/>
  <c r="J157" i="1"/>
  <c r="H157" i="1"/>
  <c r="CM156" i="1"/>
  <c r="CK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AF156" i="1"/>
  <c r="AB156" i="1"/>
  <c r="BF156" i="1" s="1"/>
  <c r="P156" i="1"/>
  <c r="AA156" i="1" s="1"/>
  <c r="BE156" i="1" s="1"/>
  <c r="H156" i="1"/>
  <c r="CM155" i="1"/>
  <c r="CK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AY155" i="1"/>
  <c r="AX155" i="1"/>
  <c r="AF155" i="1"/>
  <c r="AD155" i="1"/>
  <c r="BH155" i="1" s="1"/>
  <c r="AC155" i="1"/>
  <c r="BG155" i="1" s="1"/>
  <c r="AB155" i="1"/>
  <c r="BF155" i="1" s="1"/>
  <c r="Z155" i="1"/>
  <c r="BD155" i="1" s="1"/>
  <c r="X155" i="1"/>
  <c r="BB155" i="1" s="1"/>
  <c r="V155" i="1"/>
  <c r="AZ155" i="1" s="1"/>
  <c r="U155" i="1"/>
  <c r="T155" i="1"/>
  <c r="P155" i="1"/>
  <c r="Y155" i="1" s="1"/>
  <c r="BC155" i="1" s="1"/>
  <c r="J155" i="1"/>
  <c r="H155" i="1"/>
  <c r="W155" i="1" s="1"/>
  <c r="BA155" i="1" s="1"/>
  <c r="CM154" i="1"/>
  <c r="CK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D154" i="1"/>
  <c r="BB154" i="1"/>
  <c r="AF154" i="1"/>
  <c r="AD154" i="1"/>
  <c r="BH154" i="1" s="1"/>
  <c r="AC154" i="1"/>
  <c r="BG154" i="1" s="1"/>
  <c r="AB154" i="1"/>
  <c r="BF154" i="1" s="1"/>
  <c r="AA154" i="1"/>
  <c r="BE154" i="1" s="1"/>
  <c r="Z154" i="1"/>
  <c r="X154" i="1"/>
  <c r="V154" i="1"/>
  <c r="AZ154" i="1" s="1"/>
  <c r="U154" i="1"/>
  <c r="AY154" i="1" s="1"/>
  <c r="T154" i="1"/>
  <c r="AX154" i="1" s="1"/>
  <c r="S154" i="1"/>
  <c r="AW154" i="1" s="1"/>
  <c r="P154" i="1"/>
  <c r="Y154" i="1" s="1"/>
  <c r="BC154" i="1" s="1"/>
  <c r="J154" i="1"/>
  <c r="H154" i="1"/>
  <c r="W154" i="1" s="1"/>
  <c r="CM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C153" i="1"/>
  <c r="BB153" i="1"/>
  <c r="AF153" i="1"/>
  <c r="AD153" i="1"/>
  <c r="BH153" i="1" s="1"/>
  <c r="Y153" i="1"/>
  <c r="X153" i="1"/>
  <c r="V153" i="1"/>
  <c r="AZ153" i="1" s="1"/>
  <c r="P153" i="1"/>
  <c r="J153" i="1"/>
  <c r="H153" i="1"/>
  <c r="CM152" i="1"/>
  <c r="CK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F152" i="1"/>
  <c r="BA152" i="1"/>
  <c r="AF152" i="1"/>
  <c r="AD152" i="1"/>
  <c r="BH152" i="1" s="1"/>
  <c r="AB152" i="1"/>
  <c r="V152" i="1"/>
  <c r="AZ152" i="1" s="1"/>
  <c r="T152" i="1"/>
  <c r="AX152" i="1" s="1"/>
  <c r="P152" i="1"/>
  <c r="AA152" i="1" s="1"/>
  <c r="BE152" i="1" s="1"/>
  <c r="H152" i="1"/>
  <c r="W152" i="1" s="1"/>
  <c r="CM151" i="1"/>
  <c r="CK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AY151" i="1"/>
  <c r="AF151" i="1"/>
  <c r="AD151" i="1"/>
  <c r="BH151" i="1" s="1"/>
  <c r="AC151" i="1"/>
  <c r="BG151" i="1" s="1"/>
  <c r="AB151" i="1"/>
  <c r="BF151" i="1" s="1"/>
  <c r="Z151" i="1"/>
  <c r="BD151" i="1" s="1"/>
  <c r="X151" i="1"/>
  <c r="BB151" i="1" s="1"/>
  <c r="V151" i="1"/>
  <c r="AZ151" i="1" s="1"/>
  <c r="U151" i="1"/>
  <c r="T151" i="1"/>
  <c r="AX151" i="1" s="1"/>
  <c r="P151" i="1"/>
  <c r="Y151" i="1" s="1"/>
  <c r="BC151" i="1" s="1"/>
  <c r="J151" i="1"/>
  <c r="H151" i="1"/>
  <c r="W151" i="1" s="1"/>
  <c r="BA151" i="1" s="1"/>
  <c r="CM150" i="1"/>
  <c r="CK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E150" i="1"/>
  <c r="AW150" i="1"/>
  <c r="AF150" i="1"/>
  <c r="AD150" i="1"/>
  <c r="BH150" i="1" s="1"/>
  <c r="AC150" i="1"/>
  <c r="BG150" i="1" s="1"/>
  <c r="AB150" i="1"/>
  <c r="BF150" i="1" s="1"/>
  <c r="AA150" i="1"/>
  <c r="Z150" i="1"/>
  <c r="BD150" i="1" s="1"/>
  <c r="X150" i="1"/>
  <c r="BB150" i="1" s="1"/>
  <c r="V150" i="1"/>
  <c r="AZ150" i="1" s="1"/>
  <c r="U150" i="1"/>
  <c r="AY150" i="1" s="1"/>
  <c r="T150" i="1"/>
  <c r="AX150" i="1" s="1"/>
  <c r="S150" i="1"/>
  <c r="P150" i="1"/>
  <c r="Y150" i="1" s="1"/>
  <c r="BC150" i="1" s="1"/>
  <c r="J150" i="1"/>
  <c r="H150" i="1"/>
  <c r="W150" i="1" s="1"/>
  <c r="CM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AF149" i="1"/>
  <c r="X149" i="1"/>
  <c r="BB149" i="1" s="1"/>
  <c r="P149" i="1"/>
  <c r="J149" i="1"/>
  <c r="H149" i="1"/>
  <c r="CM148" i="1"/>
  <c r="CK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F148" i="1"/>
  <c r="AF148" i="1"/>
  <c r="AD148" i="1"/>
  <c r="BH148" i="1" s="1"/>
  <c r="AB148" i="1"/>
  <c r="W148" i="1"/>
  <c r="BA148" i="1" s="1"/>
  <c r="V148" i="1"/>
  <c r="AZ148" i="1" s="1"/>
  <c r="T148" i="1"/>
  <c r="AX148" i="1" s="1"/>
  <c r="P148" i="1"/>
  <c r="H148" i="1"/>
  <c r="CM147" i="1"/>
  <c r="CK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G147" i="1"/>
  <c r="BF147" i="1"/>
  <c r="BD147" i="1"/>
  <c r="AF147" i="1"/>
  <c r="AD147" i="1"/>
  <c r="BH147" i="1" s="1"/>
  <c r="AC147" i="1"/>
  <c r="AB147" i="1"/>
  <c r="Z147" i="1"/>
  <c r="X147" i="1"/>
  <c r="BB147" i="1" s="1"/>
  <c r="V147" i="1"/>
  <c r="AZ147" i="1" s="1"/>
  <c r="U147" i="1"/>
  <c r="AY147" i="1" s="1"/>
  <c r="T147" i="1"/>
  <c r="AX147" i="1" s="1"/>
  <c r="P147" i="1"/>
  <c r="Y147" i="1" s="1"/>
  <c r="BC147" i="1" s="1"/>
  <c r="J147" i="1"/>
  <c r="H147" i="1"/>
  <c r="W147" i="1" s="1"/>
  <c r="BA147" i="1" s="1"/>
  <c r="CM146" i="1"/>
  <c r="CK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B146" i="1"/>
  <c r="AW146" i="1"/>
  <c r="AF146" i="1"/>
  <c r="AD146" i="1"/>
  <c r="BH146" i="1" s="1"/>
  <c r="AC146" i="1"/>
  <c r="BG146" i="1" s="1"/>
  <c r="AB146" i="1"/>
  <c r="BF146" i="1" s="1"/>
  <c r="AA146" i="1"/>
  <c r="BE146" i="1" s="1"/>
  <c r="Z146" i="1"/>
  <c r="BD146" i="1" s="1"/>
  <c r="X146" i="1"/>
  <c r="V146" i="1"/>
  <c r="AZ146" i="1" s="1"/>
  <c r="U146" i="1"/>
  <c r="AY146" i="1" s="1"/>
  <c r="T146" i="1"/>
  <c r="AX146" i="1" s="1"/>
  <c r="S146" i="1"/>
  <c r="P146" i="1"/>
  <c r="Y146" i="1" s="1"/>
  <c r="BC146" i="1" s="1"/>
  <c r="J146" i="1"/>
  <c r="H146" i="1"/>
  <c r="W146" i="1" s="1"/>
  <c r="BA146" i="1" s="1"/>
  <c r="CM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H145" i="1"/>
  <c r="AF145" i="1"/>
  <c r="AD145" i="1"/>
  <c r="AB145" i="1"/>
  <c r="BF145" i="1" s="1"/>
  <c r="V145" i="1"/>
  <c r="AZ145" i="1" s="1"/>
  <c r="T145" i="1"/>
  <c r="AX145" i="1" s="1"/>
  <c r="P145" i="1"/>
  <c r="J145" i="1"/>
  <c r="H145" i="1"/>
  <c r="CM144" i="1"/>
  <c r="CK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AF144" i="1"/>
  <c r="P144" i="1"/>
  <c r="H144" i="1"/>
  <c r="CM143" i="1"/>
  <c r="CK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B143" i="1"/>
  <c r="AY143" i="1"/>
  <c r="AF143" i="1"/>
  <c r="AD143" i="1"/>
  <c r="BH143" i="1" s="1"/>
  <c r="AC143" i="1"/>
  <c r="BG143" i="1" s="1"/>
  <c r="AB143" i="1"/>
  <c r="BF143" i="1" s="1"/>
  <c r="Z143" i="1"/>
  <c r="BD143" i="1" s="1"/>
  <c r="X143" i="1"/>
  <c r="W143" i="1"/>
  <c r="BA143" i="1" s="1"/>
  <c r="V143" i="1"/>
  <c r="AZ143" i="1" s="1"/>
  <c r="U143" i="1"/>
  <c r="T143" i="1"/>
  <c r="AX143" i="1" s="1"/>
  <c r="P143" i="1"/>
  <c r="Y143" i="1" s="1"/>
  <c r="BC143" i="1" s="1"/>
  <c r="J143" i="1"/>
  <c r="H143" i="1"/>
  <c r="CM142" i="1"/>
  <c r="CK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H142" i="1"/>
  <c r="BE142" i="1"/>
  <c r="AW142" i="1"/>
  <c r="AF142" i="1"/>
  <c r="AD142" i="1"/>
  <c r="AC142" i="1"/>
  <c r="BG142" i="1" s="1"/>
  <c r="AB142" i="1"/>
  <c r="BF142" i="1" s="1"/>
  <c r="AA142" i="1"/>
  <c r="Z142" i="1"/>
  <c r="BD142" i="1" s="1"/>
  <c r="X142" i="1"/>
  <c r="BB142" i="1" s="1"/>
  <c r="V142" i="1"/>
  <c r="AZ142" i="1" s="1"/>
  <c r="U142" i="1"/>
  <c r="AY142" i="1" s="1"/>
  <c r="T142" i="1"/>
  <c r="AX142" i="1" s="1"/>
  <c r="S142" i="1"/>
  <c r="P142" i="1"/>
  <c r="Y142" i="1" s="1"/>
  <c r="BC142" i="1" s="1"/>
  <c r="J142" i="1"/>
  <c r="H142" i="1"/>
  <c r="W142" i="1" s="1"/>
  <c r="BA142" i="1" s="1"/>
  <c r="CM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F141" i="1"/>
  <c r="AF141" i="1"/>
  <c r="AD141" i="1"/>
  <c r="BH141" i="1" s="1"/>
  <c r="AB141" i="1"/>
  <c r="Z141" i="1"/>
  <c r="BD141" i="1" s="1"/>
  <c r="T141" i="1"/>
  <c r="AX141" i="1" s="1"/>
  <c r="P141" i="1"/>
  <c r="J141" i="1"/>
  <c r="H141" i="1"/>
  <c r="CM140" i="1"/>
  <c r="CK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AX140" i="1"/>
  <c r="AF140" i="1"/>
  <c r="AD140" i="1"/>
  <c r="BH140" i="1" s="1"/>
  <c r="AB140" i="1"/>
  <c r="BF140" i="1" s="1"/>
  <c r="X140" i="1"/>
  <c r="BB140" i="1" s="1"/>
  <c r="W140" i="1"/>
  <c r="BA140" i="1" s="1"/>
  <c r="V140" i="1"/>
  <c r="AZ140" i="1" s="1"/>
  <c r="P140" i="1"/>
  <c r="AA140" i="1" s="1"/>
  <c r="BE140" i="1" s="1"/>
  <c r="J140" i="1"/>
  <c r="H140" i="1"/>
  <c r="T140" i="1" s="1"/>
  <c r="CM139" i="1"/>
  <c r="CK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G139" i="1"/>
  <c r="BF139" i="1"/>
  <c r="BD139" i="1"/>
  <c r="AF139" i="1"/>
  <c r="AD139" i="1"/>
  <c r="BH139" i="1" s="1"/>
  <c r="AC139" i="1"/>
  <c r="AB139" i="1"/>
  <c r="Z139" i="1"/>
  <c r="X139" i="1"/>
  <c r="BB139" i="1" s="1"/>
  <c r="V139" i="1"/>
  <c r="AZ139" i="1" s="1"/>
  <c r="U139" i="1"/>
  <c r="AY139" i="1" s="1"/>
  <c r="T139" i="1"/>
  <c r="AX139" i="1" s="1"/>
  <c r="P139" i="1"/>
  <c r="Y139" i="1" s="1"/>
  <c r="BC139" i="1" s="1"/>
  <c r="J139" i="1"/>
  <c r="H139" i="1"/>
  <c r="W139" i="1" s="1"/>
  <c r="BA139" i="1" s="1"/>
  <c r="CM138" i="1"/>
  <c r="CK138" i="1"/>
  <c r="CG138" i="1"/>
  <c r="CA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E138" i="1"/>
  <c r="BD138" i="1"/>
  <c r="BB138" i="1"/>
  <c r="AZ138" i="1"/>
  <c r="AF138" i="1"/>
  <c r="AD138" i="1"/>
  <c r="BH138" i="1" s="1"/>
  <c r="AC138" i="1"/>
  <c r="BG138" i="1" s="1"/>
  <c r="AB138" i="1"/>
  <c r="BF138" i="1" s="1"/>
  <c r="AA138" i="1"/>
  <c r="Z138" i="1"/>
  <c r="X138" i="1"/>
  <c r="V138" i="1"/>
  <c r="U138" i="1"/>
  <c r="AY138" i="1" s="1"/>
  <c r="T138" i="1"/>
  <c r="AX138" i="1" s="1"/>
  <c r="S138" i="1"/>
  <c r="AW138" i="1" s="1"/>
  <c r="R138" i="1"/>
  <c r="P138" i="1"/>
  <c r="Y138" i="1" s="1"/>
  <c r="BC138" i="1" s="1"/>
  <c r="J138" i="1"/>
  <c r="H138" i="1"/>
  <c r="W138" i="1" s="1"/>
  <c r="BA138" i="1" s="1"/>
  <c r="CM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AF137" i="1"/>
  <c r="P137" i="1"/>
  <c r="J137" i="1"/>
  <c r="H137" i="1"/>
  <c r="CM136" i="1"/>
  <c r="CK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AF136" i="1"/>
  <c r="AD136" i="1"/>
  <c r="BH136" i="1" s="1"/>
  <c r="AB136" i="1"/>
  <c r="BF136" i="1" s="1"/>
  <c r="X136" i="1"/>
  <c r="BB136" i="1" s="1"/>
  <c r="W136" i="1"/>
  <c r="BA136" i="1" s="1"/>
  <c r="V136" i="1"/>
  <c r="AZ136" i="1" s="1"/>
  <c r="P136" i="1"/>
  <c r="AA136" i="1" s="1"/>
  <c r="BE136" i="1" s="1"/>
  <c r="J136" i="1"/>
  <c r="H136" i="1"/>
  <c r="T136" i="1" s="1"/>
  <c r="AX136" i="1" s="1"/>
  <c r="CM135" i="1"/>
  <c r="CK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G135" i="1"/>
  <c r="BF135" i="1"/>
  <c r="BD135" i="1"/>
  <c r="AX135" i="1"/>
  <c r="AF135" i="1"/>
  <c r="AD135" i="1"/>
  <c r="BH135" i="1" s="1"/>
  <c r="AC135" i="1"/>
  <c r="AB135" i="1"/>
  <c r="Z135" i="1"/>
  <c r="X135" i="1"/>
  <c r="BB135" i="1" s="1"/>
  <c r="W135" i="1"/>
  <c r="BA135" i="1" s="1"/>
  <c r="V135" i="1"/>
  <c r="AZ135" i="1" s="1"/>
  <c r="U135" i="1"/>
  <c r="AY135" i="1" s="1"/>
  <c r="T135" i="1"/>
  <c r="P135" i="1"/>
  <c r="Y135" i="1" s="1"/>
  <c r="BC135" i="1" s="1"/>
  <c r="J135" i="1"/>
  <c r="H135" i="1"/>
  <c r="CM134" i="1"/>
  <c r="CK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E134" i="1"/>
  <c r="BD134" i="1"/>
  <c r="AW134" i="1"/>
  <c r="AF134" i="1"/>
  <c r="AD134" i="1"/>
  <c r="BH134" i="1" s="1"/>
  <c r="AC134" i="1"/>
  <c r="BG134" i="1" s="1"/>
  <c r="AB134" i="1"/>
  <c r="BF134" i="1" s="1"/>
  <c r="AA134" i="1"/>
  <c r="Z134" i="1"/>
  <c r="X134" i="1"/>
  <c r="BB134" i="1" s="1"/>
  <c r="W134" i="1"/>
  <c r="BA134" i="1" s="1"/>
  <c r="V134" i="1"/>
  <c r="AZ134" i="1" s="1"/>
  <c r="U134" i="1"/>
  <c r="AY134" i="1" s="1"/>
  <c r="T134" i="1"/>
  <c r="AX134" i="1" s="1"/>
  <c r="S134" i="1"/>
  <c r="P134" i="1"/>
  <c r="Y134" i="1" s="1"/>
  <c r="BC134" i="1" s="1"/>
  <c r="J134" i="1"/>
  <c r="H134" i="1"/>
  <c r="CM133" i="1"/>
  <c r="CK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AZ133" i="1"/>
  <c r="AF133" i="1"/>
  <c r="Y133" i="1"/>
  <c r="BC133" i="1" s="1"/>
  <c r="X133" i="1"/>
  <c r="BB133" i="1" s="1"/>
  <c r="V133" i="1"/>
  <c r="P133" i="1"/>
  <c r="AB133" i="1" s="1"/>
  <c r="BF133" i="1" s="1"/>
  <c r="J133" i="1"/>
  <c r="H133" i="1"/>
  <c r="CM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AF132" i="1"/>
  <c r="P132" i="1"/>
  <c r="J132" i="1"/>
  <c r="H132" i="1"/>
  <c r="CM131" i="1"/>
  <c r="CK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AF131" i="1"/>
  <c r="AB131" i="1"/>
  <c r="BF131" i="1" s="1"/>
  <c r="P131" i="1"/>
  <c r="H131" i="1"/>
  <c r="CM130" i="1"/>
  <c r="CK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H130" i="1"/>
  <c r="BF130" i="1"/>
  <c r="BE130" i="1"/>
  <c r="AY130" i="1"/>
  <c r="AX130" i="1"/>
  <c r="AF130" i="1"/>
  <c r="AD130" i="1"/>
  <c r="AC130" i="1"/>
  <c r="BG130" i="1" s="1"/>
  <c r="AB130" i="1"/>
  <c r="AA130" i="1"/>
  <c r="Z130" i="1"/>
  <c r="BD130" i="1" s="1"/>
  <c r="X130" i="1"/>
  <c r="BB130" i="1" s="1"/>
  <c r="V130" i="1"/>
  <c r="AZ130" i="1" s="1"/>
  <c r="U130" i="1"/>
  <c r="T130" i="1"/>
  <c r="S130" i="1"/>
  <c r="P130" i="1"/>
  <c r="Y130" i="1" s="1"/>
  <c r="BC130" i="1" s="1"/>
  <c r="J130" i="1"/>
  <c r="H130" i="1"/>
  <c r="W130" i="1" s="1"/>
  <c r="BA130" i="1" s="1"/>
  <c r="CM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AF129" i="1"/>
  <c r="P129" i="1"/>
  <c r="J129" i="1"/>
  <c r="H129" i="1"/>
  <c r="CM128" i="1"/>
  <c r="CK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AF128" i="1"/>
  <c r="T128" i="1"/>
  <c r="AX128" i="1" s="1"/>
  <c r="P128" i="1"/>
  <c r="H128" i="1"/>
  <c r="CM127" i="1"/>
  <c r="CK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H127" i="1"/>
  <c r="BG127" i="1"/>
  <c r="BF127" i="1"/>
  <c r="AF127" i="1"/>
  <c r="AD127" i="1"/>
  <c r="AC127" i="1"/>
  <c r="AB127" i="1"/>
  <c r="W127" i="1"/>
  <c r="BA127" i="1" s="1"/>
  <c r="T127" i="1"/>
  <c r="AX127" i="1" s="1"/>
  <c r="P127" i="1"/>
  <c r="J127" i="1"/>
  <c r="H127" i="1"/>
  <c r="Z127" i="1" s="1"/>
  <c r="BD127" i="1" s="1"/>
  <c r="CM126" i="1"/>
  <c r="CK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F126" i="1"/>
  <c r="BE126" i="1"/>
  <c r="BD126" i="1"/>
  <c r="AY126" i="1"/>
  <c r="AF126" i="1"/>
  <c r="AD126" i="1"/>
  <c r="BH126" i="1" s="1"/>
  <c r="AC126" i="1"/>
  <c r="BG126" i="1" s="1"/>
  <c r="AB126" i="1"/>
  <c r="AA126" i="1"/>
  <c r="Z126" i="1"/>
  <c r="X126" i="1"/>
  <c r="BB126" i="1" s="1"/>
  <c r="V126" i="1"/>
  <c r="AZ126" i="1" s="1"/>
  <c r="U126" i="1"/>
  <c r="T126" i="1"/>
  <c r="AX126" i="1" s="1"/>
  <c r="S126" i="1"/>
  <c r="AW126" i="1" s="1"/>
  <c r="P126" i="1"/>
  <c r="Y126" i="1" s="1"/>
  <c r="BC126" i="1" s="1"/>
  <c r="J126" i="1"/>
  <c r="H126" i="1"/>
  <c r="W126" i="1" s="1"/>
  <c r="BA126" i="1" s="1"/>
  <c r="CM125" i="1"/>
  <c r="CK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E125" i="1"/>
  <c r="AZ125" i="1"/>
  <c r="AF125" i="1"/>
  <c r="AB125" i="1"/>
  <c r="BF125" i="1" s="1"/>
  <c r="AA125" i="1"/>
  <c r="Y125" i="1"/>
  <c r="BC125" i="1" s="1"/>
  <c r="X125" i="1"/>
  <c r="BB125" i="1" s="1"/>
  <c r="V125" i="1"/>
  <c r="P125" i="1"/>
  <c r="J125" i="1"/>
  <c r="H125" i="1"/>
  <c r="CM124" i="1"/>
  <c r="CK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AF124" i="1"/>
  <c r="V124" i="1"/>
  <c r="AZ124" i="1" s="1"/>
  <c r="T124" i="1"/>
  <c r="AX124" i="1" s="1"/>
  <c r="P124" i="1"/>
  <c r="J124" i="1"/>
  <c r="H124" i="1"/>
  <c r="CM123" i="1"/>
  <c r="CK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AF123" i="1"/>
  <c r="AB123" i="1"/>
  <c r="BF123" i="1" s="1"/>
  <c r="P123" i="1"/>
  <c r="H123" i="1"/>
  <c r="CM122" i="1"/>
  <c r="CK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H122" i="1"/>
  <c r="BG122" i="1"/>
  <c r="BF122" i="1"/>
  <c r="BE122" i="1"/>
  <c r="AY122" i="1"/>
  <c r="AX122" i="1"/>
  <c r="AW122" i="1"/>
  <c r="AF122" i="1"/>
  <c r="AD122" i="1"/>
  <c r="AC122" i="1"/>
  <c r="AB122" i="1"/>
  <c r="AA122" i="1"/>
  <c r="Z122" i="1"/>
  <c r="BD122" i="1" s="1"/>
  <c r="X122" i="1"/>
  <c r="BB122" i="1" s="1"/>
  <c r="V122" i="1"/>
  <c r="AZ122" i="1" s="1"/>
  <c r="U122" i="1"/>
  <c r="T122" i="1"/>
  <c r="S122" i="1"/>
  <c r="R122" i="1" s="1"/>
  <c r="AS122" i="1" s="1"/>
  <c r="P122" i="1"/>
  <c r="Y122" i="1" s="1"/>
  <c r="BC122" i="1" s="1"/>
  <c r="J122" i="1"/>
  <c r="H122" i="1"/>
  <c r="W122" i="1" s="1"/>
  <c r="BA122" i="1" s="1"/>
  <c r="CM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B121" i="1"/>
  <c r="AF121" i="1"/>
  <c r="AD121" i="1"/>
  <c r="BH121" i="1" s="1"/>
  <c r="AB121" i="1"/>
  <c r="BF121" i="1" s="1"/>
  <c r="X121" i="1"/>
  <c r="P121" i="1"/>
  <c r="J121" i="1"/>
  <c r="H121" i="1"/>
  <c r="CM120" i="1"/>
  <c r="CK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H120" i="1"/>
  <c r="AF120" i="1"/>
  <c r="Z120" i="1"/>
  <c r="BD120" i="1" s="1"/>
  <c r="W120" i="1"/>
  <c r="BA120" i="1" s="1"/>
  <c r="V120" i="1"/>
  <c r="AZ120" i="1" s="1"/>
  <c r="T120" i="1"/>
  <c r="AX120" i="1" s="1"/>
  <c r="P120" i="1"/>
  <c r="J120" i="1"/>
  <c r="H120" i="1"/>
  <c r="AD120" i="1" s="1"/>
  <c r="CM119" i="1"/>
  <c r="CK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G119" i="1"/>
  <c r="BF119" i="1"/>
  <c r="AF119" i="1"/>
  <c r="AD119" i="1"/>
  <c r="BH119" i="1" s="1"/>
  <c r="AC119" i="1"/>
  <c r="AB119" i="1"/>
  <c r="W119" i="1"/>
  <c r="BA119" i="1" s="1"/>
  <c r="V119" i="1"/>
  <c r="AZ119" i="1" s="1"/>
  <c r="T119" i="1"/>
  <c r="AX119" i="1" s="1"/>
  <c r="P119" i="1"/>
  <c r="Y119" i="1" s="1"/>
  <c r="BC119" i="1" s="1"/>
  <c r="J119" i="1"/>
  <c r="H119" i="1"/>
  <c r="U119" i="1" s="1"/>
  <c r="AY119" i="1" s="1"/>
  <c r="CM118" i="1"/>
  <c r="CK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B118" i="1"/>
  <c r="AF118" i="1"/>
  <c r="AD118" i="1"/>
  <c r="BH118" i="1" s="1"/>
  <c r="AC118" i="1"/>
  <c r="BG118" i="1" s="1"/>
  <c r="AB118" i="1"/>
  <c r="BF118" i="1" s="1"/>
  <c r="U118" i="1"/>
  <c r="AY118" i="1" s="1"/>
  <c r="T118" i="1"/>
  <c r="AX118" i="1" s="1"/>
  <c r="S118" i="1"/>
  <c r="AW118" i="1" s="1"/>
  <c r="P118" i="1"/>
  <c r="Y118" i="1" s="1"/>
  <c r="BC118" i="1" s="1"/>
  <c r="H118" i="1"/>
  <c r="X118" i="1" s="1"/>
  <c r="CM117" i="1"/>
  <c r="CK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G117" i="1"/>
  <c r="BF117" i="1"/>
  <c r="BC117" i="1"/>
  <c r="AW117" i="1"/>
  <c r="AF117" i="1"/>
  <c r="AD117" i="1"/>
  <c r="BH117" i="1" s="1"/>
  <c r="AC117" i="1"/>
  <c r="AB117" i="1"/>
  <c r="AA117" i="1"/>
  <c r="BE117" i="1" s="1"/>
  <c r="Y117" i="1"/>
  <c r="X117" i="1"/>
  <c r="BB117" i="1" s="1"/>
  <c r="V117" i="1"/>
  <c r="AZ117" i="1" s="1"/>
  <c r="U117" i="1"/>
  <c r="AY117" i="1" s="1"/>
  <c r="T117" i="1"/>
  <c r="AX117" i="1" s="1"/>
  <c r="S117" i="1"/>
  <c r="P117" i="1"/>
  <c r="W117" i="1" s="1"/>
  <c r="BA117" i="1" s="1"/>
  <c r="J117" i="1"/>
  <c r="H117" i="1"/>
  <c r="CM116" i="1"/>
  <c r="CK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A116" i="1"/>
  <c r="AF116" i="1"/>
  <c r="X116" i="1"/>
  <c r="BB116" i="1" s="1"/>
  <c r="W116" i="1"/>
  <c r="S116" i="1"/>
  <c r="P116" i="1"/>
  <c r="H116" i="1"/>
  <c r="Y116" i="1" s="1"/>
  <c r="BC116" i="1" s="1"/>
  <c r="CM115" i="1"/>
  <c r="CK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F115" i="1"/>
  <c r="BC115" i="1"/>
  <c r="AF115" i="1"/>
  <c r="AD115" i="1"/>
  <c r="BH115" i="1" s="1"/>
  <c r="AC115" i="1"/>
  <c r="BG115" i="1" s="1"/>
  <c r="AB115" i="1"/>
  <c r="Y115" i="1"/>
  <c r="W115" i="1"/>
  <c r="BA115" i="1" s="1"/>
  <c r="V115" i="1"/>
  <c r="AZ115" i="1" s="1"/>
  <c r="U115" i="1"/>
  <c r="AY115" i="1" s="1"/>
  <c r="T115" i="1"/>
  <c r="AX115" i="1" s="1"/>
  <c r="P115" i="1"/>
  <c r="J115" i="1"/>
  <c r="H115" i="1"/>
  <c r="X115" i="1" s="1"/>
  <c r="BB115" i="1" s="1"/>
  <c r="CM114" i="1"/>
  <c r="CK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AZ114" i="1"/>
  <c r="AF114" i="1"/>
  <c r="AB114" i="1"/>
  <c r="BF114" i="1" s="1"/>
  <c r="Z114" i="1"/>
  <c r="BD114" i="1" s="1"/>
  <c r="X114" i="1"/>
  <c r="BB114" i="1" s="1"/>
  <c r="W114" i="1"/>
  <c r="BA114" i="1" s="1"/>
  <c r="V114" i="1"/>
  <c r="P114" i="1"/>
  <c r="Y114" i="1" s="1"/>
  <c r="BC114" i="1" s="1"/>
  <c r="J114" i="1"/>
  <c r="H114" i="1"/>
  <c r="CM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AF113" i="1"/>
  <c r="AC113" i="1"/>
  <c r="BG113" i="1" s="1"/>
  <c r="Y113" i="1"/>
  <c r="BC113" i="1" s="1"/>
  <c r="X113" i="1"/>
  <c r="BB113" i="1" s="1"/>
  <c r="V113" i="1"/>
  <c r="AZ113" i="1" s="1"/>
  <c r="U113" i="1"/>
  <c r="AY113" i="1" s="1"/>
  <c r="T113" i="1"/>
  <c r="AX113" i="1" s="1"/>
  <c r="P113" i="1"/>
  <c r="Z113" i="1" s="1"/>
  <c r="BD113" i="1" s="1"/>
  <c r="J113" i="1"/>
  <c r="H113" i="1"/>
  <c r="CM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AF112" i="1"/>
  <c r="P112" i="1"/>
  <c r="CK112" i="1" s="1"/>
  <c r="J112" i="1"/>
  <c r="H112" i="1"/>
  <c r="CM111" i="1"/>
  <c r="CK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AF111" i="1"/>
  <c r="AD111" i="1"/>
  <c r="BH111" i="1" s="1"/>
  <c r="AC111" i="1"/>
  <c r="BG111" i="1" s="1"/>
  <c r="V111" i="1"/>
  <c r="AZ111" i="1" s="1"/>
  <c r="U111" i="1"/>
  <c r="AY111" i="1" s="1"/>
  <c r="T111" i="1"/>
  <c r="AX111" i="1" s="1"/>
  <c r="S111" i="1"/>
  <c r="P111" i="1"/>
  <c r="H111" i="1"/>
  <c r="J111" i="1" s="1"/>
  <c r="CM110" i="1"/>
  <c r="CK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G110" i="1"/>
  <c r="BF110" i="1"/>
  <c r="BD110" i="1"/>
  <c r="AW110" i="1"/>
  <c r="AF110" i="1"/>
  <c r="AC110" i="1"/>
  <c r="AB110" i="1"/>
  <c r="Z110" i="1"/>
  <c r="Y110" i="1"/>
  <c r="BC110" i="1" s="1"/>
  <c r="X110" i="1"/>
  <c r="BB110" i="1" s="1"/>
  <c r="U110" i="1"/>
  <c r="T110" i="1"/>
  <c r="AX110" i="1" s="1"/>
  <c r="S110" i="1"/>
  <c r="P110" i="1"/>
  <c r="J110" i="1"/>
  <c r="H110" i="1"/>
  <c r="CM109" i="1"/>
  <c r="BU109" i="1"/>
  <c r="BT109" i="1"/>
  <c r="BS109" i="1"/>
  <c r="BR109" i="1"/>
  <c r="BQ109" i="1"/>
  <c r="BP109" i="1"/>
  <c r="BO109" i="1"/>
  <c r="BN109" i="1"/>
  <c r="BI109" i="1" s="1"/>
  <c r="BM109" i="1"/>
  <c r="BL109" i="1"/>
  <c r="BK109" i="1"/>
  <c r="BJ109" i="1"/>
  <c r="AF109" i="1"/>
  <c r="AA109" i="1"/>
  <c r="BE109" i="1" s="1"/>
  <c r="P109" i="1"/>
  <c r="J109" i="1"/>
  <c r="H109" i="1"/>
  <c r="CM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AF108" i="1"/>
  <c r="AC108" i="1"/>
  <c r="BG108" i="1" s="1"/>
  <c r="U108" i="1"/>
  <c r="AY108" i="1" s="1"/>
  <c r="P108" i="1"/>
  <c r="J108" i="1"/>
  <c r="H108" i="1"/>
  <c r="CM107" i="1"/>
  <c r="CK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AW107" i="1"/>
  <c r="AF107" i="1"/>
  <c r="W107" i="1"/>
  <c r="BA107" i="1" s="1"/>
  <c r="V107" i="1"/>
  <c r="AZ107" i="1" s="1"/>
  <c r="U107" i="1"/>
  <c r="AY107" i="1" s="1"/>
  <c r="S107" i="1"/>
  <c r="P107" i="1"/>
  <c r="H107" i="1"/>
  <c r="J107" i="1" s="1"/>
  <c r="CM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AF106" i="1"/>
  <c r="AA106" i="1"/>
  <c r="BE106" i="1" s="1"/>
  <c r="P106" i="1"/>
  <c r="J106" i="1"/>
  <c r="H106" i="1"/>
  <c r="CM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AF105" i="1"/>
  <c r="AA105" i="1"/>
  <c r="BE105" i="1" s="1"/>
  <c r="S105" i="1"/>
  <c r="P105" i="1"/>
  <c r="J105" i="1"/>
  <c r="H105" i="1"/>
  <c r="CM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H104" i="1"/>
  <c r="BF104" i="1"/>
  <c r="BC104" i="1"/>
  <c r="AX104" i="1"/>
  <c r="AF104" i="1"/>
  <c r="AD104" i="1"/>
  <c r="AB104" i="1"/>
  <c r="X104" i="1"/>
  <c r="BB104" i="1" s="1"/>
  <c r="W104" i="1"/>
  <c r="BA104" i="1" s="1"/>
  <c r="V104" i="1"/>
  <c r="AZ104" i="1" s="1"/>
  <c r="U104" i="1"/>
  <c r="AY104" i="1" s="1"/>
  <c r="T104" i="1"/>
  <c r="P104" i="1"/>
  <c r="Y104" i="1" s="1"/>
  <c r="J104" i="1"/>
  <c r="H104" i="1"/>
  <c r="CM103" i="1"/>
  <c r="CK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AF103" i="1"/>
  <c r="AA103" i="1"/>
  <c r="BE103" i="1" s="1"/>
  <c r="P103" i="1"/>
  <c r="H103" i="1"/>
  <c r="CM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AF102" i="1"/>
  <c r="AC102" i="1"/>
  <c r="BG102" i="1" s="1"/>
  <c r="S102" i="1"/>
  <c r="P102" i="1"/>
  <c r="J102" i="1"/>
  <c r="H102" i="1"/>
  <c r="CM101" i="1"/>
  <c r="CK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H101" i="1"/>
  <c r="BD101" i="1"/>
  <c r="BC101" i="1"/>
  <c r="AF101" i="1"/>
  <c r="AD101" i="1"/>
  <c r="Z101" i="1"/>
  <c r="X101" i="1"/>
  <c r="BB101" i="1" s="1"/>
  <c r="W101" i="1"/>
  <c r="BA101" i="1" s="1"/>
  <c r="V101" i="1"/>
  <c r="AZ101" i="1" s="1"/>
  <c r="S101" i="1"/>
  <c r="P101" i="1"/>
  <c r="Y101" i="1" s="1"/>
  <c r="J101" i="1"/>
  <c r="H101" i="1"/>
  <c r="CM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AX100" i="1"/>
  <c r="AF100" i="1"/>
  <c r="T100" i="1"/>
  <c r="P100" i="1"/>
  <c r="H100" i="1"/>
  <c r="CM99" i="1"/>
  <c r="CK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AZ99" i="1"/>
  <c r="AF99" i="1"/>
  <c r="AD99" i="1"/>
  <c r="BH99" i="1" s="1"/>
  <c r="AC99" i="1"/>
  <c r="BG99" i="1" s="1"/>
  <c r="AB99" i="1"/>
  <c r="BF99" i="1" s="1"/>
  <c r="AA99" i="1"/>
  <c r="BE99" i="1" s="1"/>
  <c r="V99" i="1"/>
  <c r="T99" i="1"/>
  <c r="AX99" i="1" s="1"/>
  <c r="S99" i="1"/>
  <c r="AW99" i="1" s="1"/>
  <c r="P99" i="1"/>
  <c r="Y99" i="1" s="1"/>
  <c r="BC99" i="1" s="1"/>
  <c r="H99" i="1"/>
  <c r="J99" i="1" s="1"/>
  <c r="CM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D98" i="1"/>
  <c r="AF98" i="1"/>
  <c r="AC98" i="1"/>
  <c r="BG98" i="1" s="1"/>
  <c r="AB98" i="1"/>
  <c r="BF98" i="1" s="1"/>
  <c r="Z98" i="1"/>
  <c r="X98" i="1"/>
  <c r="BB98" i="1" s="1"/>
  <c r="U98" i="1"/>
  <c r="AY98" i="1" s="1"/>
  <c r="T98" i="1"/>
  <c r="AX98" i="1" s="1"/>
  <c r="S98" i="1"/>
  <c r="P98" i="1"/>
  <c r="CK98" i="1" s="1"/>
  <c r="J98" i="1"/>
  <c r="H98" i="1"/>
  <c r="CM97" i="1"/>
  <c r="CK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E97" i="1"/>
  <c r="BC97" i="1"/>
  <c r="BA97" i="1"/>
  <c r="AF97" i="1"/>
  <c r="AD97" i="1"/>
  <c r="BH97" i="1" s="1"/>
  <c r="AC97" i="1"/>
  <c r="BG97" i="1" s="1"/>
  <c r="AA97" i="1"/>
  <c r="Y97" i="1"/>
  <c r="W97" i="1"/>
  <c r="V97" i="1"/>
  <c r="AZ97" i="1" s="1"/>
  <c r="U97" i="1"/>
  <c r="AY97" i="1" s="1"/>
  <c r="S97" i="1"/>
  <c r="P97" i="1"/>
  <c r="X97" i="1" s="1"/>
  <c r="BB97" i="1" s="1"/>
  <c r="J97" i="1"/>
  <c r="H97" i="1"/>
  <c r="CM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F96" i="1"/>
  <c r="BC96" i="1"/>
  <c r="AW96" i="1"/>
  <c r="AF96" i="1"/>
  <c r="AD96" i="1"/>
  <c r="BH96" i="1" s="1"/>
  <c r="AC96" i="1"/>
  <c r="BG96" i="1" s="1"/>
  <c r="AB96" i="1"/>
  <c r="Y96" i="1"/>
  <c r="W96" i="1"/>
  <c r="BA96" i="1" s="1"/>
  <c r="V96" i="1"/>
  <c r="AZ96" i="1" s="1"/>
  <c r="U96" i="1"/>
  <c r="AY96" i="1" s="1"/>
  <c r="T96" i="1"/>
  <c r="AX96" i="1" s="1"/>
  <c r="S96" i="1"/>
  <c r="P96" i="1"/>
  <c r="X96" i="1" s="1"/>
  <c r="BB96" i="1" s="1"/>
  <c r="J96" i="1"/>
  <c r="H96" i="1"/>
  <c r="CM95" i="1"/>
  <c r="CK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AZ95" i="1"/>
  <c r="AF95" i="1"/>
  <c r="AD95" i="1"/>
  <c r="BH95" i="1" s="1"/>
  <c r="AC95" i="1"/>
  <c r="BG95" i="1" s="1"/>
  <c r="W95" i="1"/>
  <c r="BA95" i="1" s="1"/>
  <c r="V95" i="1"/>
  <c r="U95" i="1"/>
  <c r="AY95" i="1" s="1"/>
  <c r="T95" i="1"/>
  <c r="AX95" i="1" s="1"/>
  <c r="P95" i="1"/>
  <c r="X95" i="1" s="1"/>
  <c r="BB95" i="1" s="1"/>
  <c r="H95" i="1"/>
  <c r="J95" i="1" s="1"/>
  <c r="CM94" i="1"/>
  <c r="CK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E94" i="1"/>
  <c r="BC94" i="1"/>
  <c r="AF94" i="1"/>
  <c r="AC94" i="1"/>
  <c r="BG94" i="1" s="1"/>
  <c r="AB94" i="1"/>
  <c r="BF94" i="1" s="1"/>
  <c r="AA94" i="1"/>
  <c r="Y94" i="1"/>
  <c r="W94" i="1"/>
  <c r="BA94" i="1" s="1"/>
  <c r="U94" i="1"/>
  <c r="AY94" i="1" s="1"/>
  <c r="T94" i="1"/>
  <c r="AX94" i="1" s="1"/>
  <c r="S94" i="1"/>
  <c r="P94" i="1"/>
  <c r="X94" i="1" s="1"/>
  <c r="BB94" i="1" s="1"/>
  <c r="J94" i="1"/>
  <c r="H94" i="1"/>
  <c r="CM93" i="1"/>
  <c r="CK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E93" i="1"/>
  <c r="AZ93" i="1"/>
  <c r="AF93" i="1"/>
  <c r="AD93" i="1"/>
  <c r="BH93" i="1" s="1"/>
  <c r="AC93" i="1"/>
  <c r="BG93" i="1" s="1"/>
  <c r="AA93" i="1"/>
  <c r="Y93" i="1"/>
  <c r="BC93" i="1" s="1"/>
  <c r="W93" i="1"/>
  <c r="BA93" i="1" s="1"/>
  <c r="V93" i="1"/>
  <c r="U93" i="1"/>
  <c r="AY93" i="1" s="1"/>
  <c r="S93" i="1"/>
  <c r="P93" i="1"/>
  <c r="X93" i="1" s="1"/>
  <c r="BB93" i="1" s="1"/>
  <c r="J93" i="1"/>
  <c r="H93" i="1"/>
  <c r="CM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F92" i="1"/>
  <c r="BC92" i="1"/>
  <c r="BA92" i="1"/>
  <c r="AW92" i="1"/>
  <c r="AF92" i="1"/>
  <c r="AD92" i="1"/>
  <c r="BH92" i="1" s="1"/>
  <c r="AC92" i="1"/>
  <c r="BG92" i="1" s="1"/>
  <c r="AB92" i="1"/>
  <c r="Y92" i="1"/>
  <c r="W92" i="1"/>
  <c r="V92" i="1"/>
  <c r="AZ92" i="1" s="1"/>
  <c r="U92" i="1"/>
  <c r="AY92" i="1" s="1"/>
  <c r="T92" i="1"/>
  <c r="AX92" i="1" s="1"/>
  <c r="S92" i="1"/>
  <c r="P92" i="1"/>
  <c r="X92" i="1" s="1"/>
  <c r="BB92" i="1" s="1"/>
  <c r="J92" i="1"/>
  <c r="H92" i="1"/>
  <c r="CM91" i="1"/>
  <c r="CK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F91" i="1"/>
  <c r="AZ91" i="1"/>
  <c r="AY91" i="1"/>
  <c r="AF91" i="1"/>
  <c r="AD91" i="1"/>
  <c r="BH91" i="1" s="1"/>
  <c r="Z91" i="1"/>
  <c r="BD91" i="1" s="1"/>
  <c r="W91" i="1"/>
  <c r="BA91" i="1" s="1"/>
  <c r="V91" i="1"/>
  <c r="U91" i="1"/>
  <c r="T91" i="1"/>
  <c r="AX91" i="1" s="1"/>
  <c r="S91" i="1"/>
  <c r="P91" i="1"/>
  <c r="AB91" i="1" s="1"/>
  <c r="H91" i="1"/>
  <c r="J91" i="1" s="1"/>
  <c r="CM90" i="1"/>
  <c r="CK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G90" i="1"/>
  <c r="BC90" i="1"/>
  <c r="BA90" i="1"/>
  <c r="AF90" i="1"/>
  <c r="AC90" i="1"/>
  <c r="AB90" i="1"/>
  <c r="BF90" i="1" s="1"/>
  <c r="AA90" i="1"/>
  <c r="BE90" i="1" s="1"/>
  <c r="Y90" i="1"/>
  <c r="W90" i="1"/>
  <c r="U90" i="1"/>
  <c r="AY90" i="1" s="1"/>
  <c r="T90" i="1"/>
  <c r="AX90" i="1" s="1"/>
  <c r="S90" i="1"/>
  <c r="AW90" i="1" s="1"/>
  <c r="P90" i="1"/>
  <c r="X90" i="1" s="1"/>
  <c r="BB90" i="1" s="1"/>
  <c r="J90" i="1"/>
  <c r="H90" i="1"/>
  <c r="CM89" i="1"/>
  <c r="CK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H89" i="1"/>
  <c r="BE89" i="1"/>
  <c r="BA89" i="1"/>
  <c r="AZ89" i="1"/>
  <c r="AF89" i="1"/>
  <c r="AD89" i="1"/>
  <c r="AC89" i="1"/>
  <c r="BG89" i="1" s="1"/>
  <c r="AA89" i="1"/>
  <c r="Y89" i="1"/>
  <c r="BC89" i="1" s="1"/>
  <c r="W89" i="1"/>
  <c r="V89" i="1"/>
  <c r="U89" i="1"/>
  <c r="AY89" i="1" s="1"/>
  <c r="S89" i="1"/>
  <c r="P89" i="1"/>
  <c r="X89" i="1" s="1"/>
  <c r="BB89" i="1" s="1"/>
  <c r="J89" i="1"/>
  <c r="H89" i="1"/>
  <c r="CM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F88" i="1"/>
  <c r="AZ88" i="1"/>
  <c r="AY88" i="1"/>
  <c r="AF88" i="1"/>
  <c r="AD88" i="1"/>
  <c r="BH88" i="1" s="1"/>
  <c r="AC88" i="1"/>
  <c r="BG88" i="1" s="1"/>
  <c r="AB88" i="1"/>
  <c r="Y88" i="1"/>
  <c r="BC88" i="1" s="1"/>
  <c r="W88" i="1"/>
  <c r="BA88" i="1" s="1"/>
  <c r="V88" i="1"/>
  <c r="U88" i="1"/>
  <c r="T88" i="1"/>
  <c r="AX88" i="1" s="1"/>
  <c r="S88" i="1"/>
  <c r="P88" i="1"/>
  <c r="X88" i="1" s="1"/>
  <c r="BB88" i="1" s="1"/>
  <c r="J88" i="1"/>
  <c r="H88" i="1"/>
  <c r="CM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AF87" i="1"/>
  <c r="AC87" i="1"/>
  <c r="BG87" i="1" s="1"/>
  <c r="W87" i="1"/>
  <c r="BA87" i="1" s="1"/>
  <c r="S87" i="1"/>
  <c r="P87" i="1"/>
  <c r="AD87" i="1" s="1"/>
  <c r="BH87" i="1" s="1"/>
  <c r="H87" i="1"/>
  <c r="J87" i="1" s="1"/>
  <c r="CM86" i="1"/>
  <c r="CK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G86" i="1"/>
  <c r="BA86" i="1"/>
  <c r="AY86" i="1"/>
  <c r="AF86" i="1"/>
  <c r="AC86" i="1"/>
  <c r="AB86" i="1"/>
  <c r="BF86" i="1" s="1"/>
  <c r="AA86" i="1"/>
  <c r="BE86" i="1" s="1"/>
  <c r="Y86" i="1"/>
  <c r="BC86" i="1" s="1"/>
  <c r="W86" i="1"/>
  <c r="U86" i="1"/>
  <c r="T86" i="1"/>
  <c r="AX86" i="1" s="1"/>
  <c r="S86" i="1"/>
  <c r="P86" i="1"/>
  <c r="X86" i="1" s="1"/>
  <c r="BB86" i="1" s="1"/>
  <c r="J86" i="1"/>
  <c r="H86" i="1"/>
  <c r="CM85" i="1"/>
  <c r="CK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E85" i="1"/>
  <c r="BC85" i="1"/>
  <c r="AZ85" i="1"/>
  <c r="AY85" i="1"/>
  <c r="AF85" i="1"/>
  <c r="AD85" i="1"/>
  <c r="BH85" i="1" s="1"/>
  <c r="AC85" i="1"/>
  <c r="BG85" i="1" s="1"/>
  <c r="AA85" i="1"/>
  <c r="Y85" i="1"/>
  <c r="W85" i="1"/>
  <c r="BA85" i="1" s="1"/>
  <c r="V85" i="1"/>
  <c r="U85" i="1"/>
  <c r="S85" i="1"/>
  <c r="P85" i="1"/>
  <c r="X85" i="1" s="1"/>
  <c r="BB85" i="1" s="1"/>
  <c r="J85" i="1"/>
  <c r="H85" i="1"/>
  <c r="CM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F84" i="1"/>
  <c r="BC84" i="1"/>
  <c r="BB84" i="1"/>
  <c r="AY84" i="1"/>
  <c r="AF84" i="1"/>
  <c r="AD84" i="1"/>
  <c r="BH84" i="1" s="1"/>
  <c r="AC84" i="1"/>
  <c r="BG84" i="1" s="1"/>
  <c r="AB84" i="1"/>
  <c r="Y84" i="1"/>
  <c r="W84" i="1"/>
  <c r="BA84" i="1" s="1"/>
  <c r="V84" i="1"/>
  <c r="AZ84" i="1" s="1"/>
  <c r="U84" i="1"/>
  <c r="T84" i="1"/>
  <c r="AX84" i="1" s="1"/>
  <c r="S84" i="1"/>
  <c r="P84" i="1"/>
  <c r="X84" i="1" s="1"/>
  <c r="J84" i="1"/>
  <c r="H84" i="1"/>
  <c r="CM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AF83" i="1"/>
  <c r="P83" i="1"/>
  <c r="H83" i="1"/>
  <c r="J83" i="1" s="1"/>
  <c r="CM82" i="1"/>
  <c r="CK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E82" i="1"/>
  <c r="BC82" i="1"/>
  <c r="AY82" i="1"/>
  <c r="AX82" i="1"/>
  <c r="AF82" i="1"/>
  <c r="AC82" i="1"/>
  <c r="BG82" i="1" s="1"/>
  <c r="AB82" i="1"/>
  <c r="BF82" i="1" s="1"/>
  <c r="AA82" i="1"/>
  <c r="Y82" i="1"/>
  <c r="W82" i="1"/>
  <c r="BA82" i="1" s="1"/>
  <c r="U82" i="1"/>
  <c r="T82" i="1"/>
  <c r="S82" i="1"/>
  <c r="P82" i="1"/>
  <c r="X82" i="1" s="1"/>
  <c r="BB82" i="1" s="1"/>
  <c r="J82" i="1"/>
  <c r="H82" i="1"/>
  <c r="CM81" i="1"/>
  <c r="CK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C81" i="1"/>
  <c r="AY81" i="1"/>
  <c r="AF81" i="1"/>
  <c r="AD81" i="1"/>
  <c r="BH81" i="1" s="1"/>
  <c r="AC81" i="1"/>
  <c r="BG81" i="1" s="1"/>
  <c r="AA81" i="1"/>
  <c r="BE81" i="1" s="1"/>
  <c r="Y81" i="1"/>
  <c r="W81" i="1"/>
  <c r="BA81" i="1" s="1"/>
  <c r="V81" i="1"/>
  <c r="AZ81" i="1" s="1"/>
  <c r="U81" i="1"/>
  <c r="S81" i="1"/>
  <c r="AW81" i="1" s="1"/>
  <c r="P81" i="1"/>
  <c r="X81" i="1" s="1"/>
  <c r="BB81" i="1" s="1"/>
  <c r="J81" i="1"/>
  <c r="H81" i="1"/>
  <c r="CM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H80" i="1"/>
  <c r="BA80" i="1"/>
  <c r="AW80" i="1"/>
  <c r="AF80" i="1"/>
  <c r="AD80" i="1"/>
  <c r="AC80" i="1"/>
  <c r="BG80" i="1" s="1"/>
  <c r="AB80" i="1"/>
  <c r="BF80" i="1" s="1"/>
  <c r="Y80" i="1"/>
  <c r="BC80" i="1" s="1"/>
  <c r="W80" i="1"/>
  <c r="V80" i="1"/>
  <c r="AZ80" i="1" s="1"/>
  <c r="U80" i="1"/>
  <c r="AY80" i="1" s="1"/>
  <c r="T80" i="1"/>
  <c r="AX80" i="1" s="1"/>
  <c r="S80" i="1"/>
  <c r="P80" i="1"/>
  <c r="X80" i="1" s="1"/>
  <c r="BB80" i="1" s="1"/>
  <c r="J80" i="1"/>
  <c r="H80" i="1"/>
  <c r="CM79" i="1"/>
  <c r="CK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H79" i="1"/>
  <c r="BA79" i="1"/>
  <c r="AZ79" i="1"/>
  <c r="AW79" i="1"/>
  <c r="AF79" i="1"/>
  <c r="AD79" i="1"/>
  <c r="AB79" i="1"/>
  <c r="BF79" i="1" s="1"/>
  <c r="Z79" i="1"/>
  <c r="BD79" i="1" s="1"/>
  <c r="W79" i="1"/>
  <c r="V79" i="1"/>
  <c r="U79" i="1"/>
  <c r="AY79" i="1" s="1"/>
  <c r="T79" i="1"/>
  <c r="AX79" i="1" s="1"/>
  <c r="S79" i="1"/>
  <c r="P79" i="1"/>
  <c r="H79" i="1"/>
  <c r="J79" i="1" s="1"/>
  <c r="CM78" i="1"/>
  <c r="CK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E78" i="1"/>
  <c r="BC78" i="1"/>
  <c r="AX78" i="1"/>
  <c r="AF78" i="1"/>
  <c r="AC78" i="1"/>
  <c r="BG78" i="1" s="1"/>
  <c r="AB78" i="1"/>
  <c r="BF78" i="1" s="1"/>
  <c r="AA78" i="1"/>
  <c r="Y78" i="1"/>
  <c r="W78" i="1"/>
  <c r="BA78" i="1" s="1"/>
  <c r="U78" i="1"/>
  <c r="T78" i="1"/>
  <c r="S78" i="1"/>
  <c r="AW78" i="1" s="1"/>
  <c r="P78" i="1"/>
  <c r="X78" i="1" s="1"/>
  <c r="BB78" i="1" s="1"/>
  <c r="J78" i="1"/>
  <c r="H78" i="1"/>
  <c r="CM77" i="1"/>
  <c r="CK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H77" i="1"/>
  <c r="BC77" i="1"/>
  <c r="BB77" i="1"/>
  <c r="BA77" i="1"/>
  <c r="AF77" i="1"/>
  <c r="AD77" i="1"/>
  <c r="AC77" i="1"/>
  <c r="BG77" i="1" s="1"/>
  <c r="AA77" i="1"/>
  <c r="BE77" i="1" s="1"/>
  <c r="Y77" i="1"/>
  <c r="W77" i="1"/>
  <c r="V77" i="1"/>
  <c r="AZ77" i="1" s="1"/>
  <c r="U77" i="1"/>
  <c r="AY77" i="1" s="1"/>
  <c r="S77" i="1"/>
  <c r="AW77" i="1" s="1"/>
  <c r="P77" i="1"/>
  <c r="X77" i="1" s="1"/>
  <c r="J77" i="1"/>
  <c r="H77" i="1"/>
  <c r="CM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H76" i="1"/>
  <c r="BA76" i="1"/>
  <c r="AZ76" i="1"/>
  <c r="AF76" i="1"/>
  <c r="AD76" i="1"/>
  <c r="AC76" i="1"/>
  <c r="BG76" i="1" s="1"/>
  <c r="AB76" i="1"/>
  <c r="BF76" i="1" s="1"/>
  <c r="Y76" i="1"/>
  <c r="BC76" i="1" s="1"/>
  <c r="W76" i="1"/>
  <c r="V76" i="1"/>
  <c r="U76" i="1"/>
  <c r="AY76" i="1" s="1"/>
  <c r="T76" i="1"/>
  <c r="AX76" i="1" s="1"/>
  <c r="S76" i="1"/>
  <c r="P76" i="1"/>
  <c r="X76" i="1" s="1"/>
  <c r="BB76" i="1" s="1"/>
  <c r="J76" i="1"/>
  <c r="H76" i="1"/>
  <c r="CM75" i="1"/>
  <c r="CK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F75" i="1"/>
  <c r="BD75" i="1"/>
  <c r="AF75" i="1"/>
  <c r="AD75" i="1"/>
  <c r="BH75" i="1" s="1"/>
  <c r="Z75" i="1"/>
  <c r="W75" i="1"/>
  <c r="BA75" i="1" s="1"/>
  <c r="T75" i="1"/>
  <c r="AX75" i="1" s="1"/>
  <c r="P24" i="2" s="1"/>
  <c r="H24" i="2" s="1"/>
  <c r="S75" i="1"/>
  <c r="P75" i="1"/>
  <c r="AB75" i="1" s="1"/>
  <c r="H75" i="1"/>
  <c r="J75" i="1" s="1"/>
  <c r="CM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AF74" i="1"/>
  <c r="P74" i="1"/>
  <c r="H74" i="1"/>
  <c r="J74" i="1" s="1"/>
  <c r="CM73" i="1"/>
  <c r="CK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G73" i="1"/>
  <c r="BF73" i="1"/>
  <c r="BC73" i="1"/>
  <c r="BA73" i="1"/>
  <c r="AF73" i="1"/>
  <c r="AC73" i="1"/>
  <c r="AB73" i="1"/>
  <c r="Y73" i="1"/>
  <c r="W73" i="1"/>
  <c r="S73" i="1"/>
  <c r="P73" i="1"/>
  <c r="Z73" i="1" s="1"/>
  <c r="BD73" i="1" s="1"/>
  <c r="H73" i="1"/>
  <c r="J73" i="1" s="1"/>
  <c r="CM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D72" i="1"/>
  <c r="AF72" i="1"/>
  <c r="Z72" i="1"/>
  <c r="Y72" i="1"/>
  <c r="BC72" i="1" s="1"/>
  <c r="U72" i="1"/>
  <c r="AY72" i="1" s="1"/>
  <c r="P72" i="1"/>
  <c r="H72" i="1"/>
  <c r="J72" i="1" s="1"/>
  <c r="CM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B71" i="1"/>
  <c r="AF71" i="1"/>
  <c r="AD71" i="1"/>
  <c r="BH71" i="1" s="1"/>
  <c r="AC71" i="1"/>
  <c r="BG71" i="1" s="1"/>
  <c r="W71" i="1"/>
  <c r="BA71" i="1" s="1"/>
  <c r="P71" i="1"/>
  <c r="X71" i="1" s="1"/>
  <c r="J71" i="1"/>
  <c r="H71" i="1"/>
  <c r="CM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AF70" i="1"/>
  <c r="AA70" i="1"/>
  <c r="BE70" i="1" s="1"/>
  <c r="P70" i="1"/>
  <c r="AB70" i="1" s="1"/>
  <c r="BF70" i="1" s="1"/>
  <c r="H70" i="1"/>
  <c r="J70" i="1" s="1"/>
  <c r="CM69" i="1"/>
  <c r="CK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G69" i="1"/>
  <c r="BC69" i="1"/>
  <c r="BA69" i="1"/>
  <c r="AW69" i="1"/>
  <c r="AF69" i="1"/>
  <c r="AC69" i="1"/>
  <c r="AB69" i="1"/>
  <c r="BF69" i="1" s="1"/>
  <c r="Y69" i="1"/>
  <c r="W69" i="1"/>
  <c r="S69" i="1"/>
  <c r="P69" i="1"/>
  <c r="Z69" i="1" s="1"/>
  <c r="BD69" i="1" s="1"/>
  <c r="H69" i="1"/>
  <c r="J69" i="1" s="1"/>
  <c r="CM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D68" i="1"/>
  <c r="BC68" i="1"/>
  <c r="AY68" i="1"/>
  <c r="AW68" i="1"/>
  <c r="AF68" i="1"/>
  <c r="Z68" i="1"/>
  <c r="Y68" i="1"/>
  <c r="U68" i="1"/>
  <c r="S68" i="1"/>
  <c r="P68" i="1"/>
  <c r="J68" i="1"/>
  <c r="H68" i="1"/>
  <c r="CM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H67" i="1"/>
  <c r="BG67" i="1"/>
  <c r="BB67" i="1"/>
  <c r="BA67" i="1"/>
  <c r="AF67" i="1"/>
  <c r="AD67" i="1"/>
  <c r="AC67" i="1"/>
  <c r="X67" i="1"/>
  <c r="W67" i="1"/>
  <c r="S67" i="1"/>
  <c r="P67" i="1"/>
  <c r="J67" i="1"/>
  <c r="H67" i="1"/>
  <c r="CM66" i="1"/>
  <c r="BU66" i="1"/>
  <c r="BT66" i="1"/>
  <c r="BS66" i="1"/>
  <c r="BR66" i="1"/>
  <c r="BQ66" i="1"/>
  <c r="BP66" i="1"/>
  <c r="BO66" i="1"/>
  <c r="BN66" i="1"/>
  <c r="BM66" i="1"/>
  <c r="BL66" i="1"/>
  <c r="BK66" i="1"/>
  <c r="BI66" i="1" s="1"/>
  <c r="BJ66" i="1"/>
  <c r="AF66" i="1"/>
  <c r="AB66" i="1"/>
  <c r="BF66" i="1" s="1"/>
  <c r="AA66" i="1"/>
  <c r="BE66" i="1" s="1"/>
  <c r="V66" i="1"/>
  <c r="AZ66" i="1" s="1"/>
  <c r="P66" i="1"/>
  <c r="H66" i="1"/>
  <c r="J66" i="1" s="1"/>
  <c r="CM65" i="1"/>
  <c r="CK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G65" i="1"/>
  <c r="BA65" i="1"/>
  <c r="AF65" i="1"/>
  <c r="AC65" i="1"/>
  <c r="AB65" i="1"/>
  <c r="BF65" i="1" s="1"/>
  <c r="Y65" i="1"/>
  <c r="BC65" i="1" s="1"/>
  <c r="W65" i="1"/>
  <c r="S65" i="1"/>
  <c r="P65" i="1"/>
  <c r="Z65" i="1" s="1"/>
  <c r="BD65" i="1" s="1"/>
  <c r="H65" i="1"/>
  <c r="J65" i="1" s="1"/>
  <c r="CM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AF64" i="1"/>
  <c r="P64" i="1"/>
  <c r="H64" i="1"/>
  <c r="CM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AF63" i="1"/>
  <c r="AC63" i="1"/>
  <c r="BG63" i="1" s="1"/>
  <c r="P63" i="1"/>
  <c r="J63" i="1"/>
  <c r="H63" i="1"/>
  <c r="CM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AF62" i="1"/>
  <c r="U62" i="1"/>
  <c r="AY62" i="1" s="1"/>
  <c r="P62" i="1"/>
  <c r="H62" i="1"/>
  <c r="J62" i="1" s="1"/>
  <c r="CM61" i="1"/>
  <c r="CK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G61" i="1"/>
  <c r="BF61" i="1"/>
  <c r="BC61" i="1"/>
  <c r="BA61" i="1"/>
  <c r="AF61" i="1"/>
  <c r="AC61" i="1"/>
  <c r="AB61" i="1"/>
  <c r="Y61" i="1"/>
  <c r="W61" i="1"/>
  <c r="S61" i="1"/>
  <c r="AW61" i="1" s="1"/>
  <c r="P61" i="1"/>
  <c r="Z61" i="1" s="1"/>
  <c r="BD61" i="1" s="1"/>
  <c r="H61" i="1"/>
  <c r="J61" i="1" s="1"/>
  <c r="CM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D60" i="1"/>
  <c r="BC60" i="1"/>
  <c r="AW60" i="1"/>
  <c r="AF60" i="1"/>
  <c r="Z60" i="1"/>
  <c r="Y60" i="1"/>
  <c r="U60" i="1"/>
  <c r="AY60" i="1" s="1"/>
  <c r="S60" i="1"/>
  <c r="P60" i="1"/>
  <c r="J60" i="1"/>
  <c r="H60" i="1"/>
  <c r="CM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H59" i="1"/>
  <c r="AW59" i="1"/>
  <c r="AF59" i="1"/>
  <c r="AD59" i="1"/>
  <c r="AC59" i="1"/>
  <c r="BG59" i="1" s="1"/>
  <c r="X59" i="1"/>
  <c r="BB59" i="1" s="1"/>
  <c r="W59" i="1"/>
  <c r="BA59" i="1" s="1"/>
  <c r="V59" i="1"/>
  <c r="AZ59" i="1" s="1"/>
  <c r="U59" i="1"/>
  <c r="AY59" i="1" s="1"/>
  <c r="S59" i="1"/>
  <c r="P59" i="1"/>
  <c r="J59" i="1"/>
  <c r="H59" i="1"/>
  <c r="CM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F58" i="1"/>
  <c r="AF58" i="1"/>
  <c r="AB58" i="1"/>
  <c r="AA58" i="1"/>
  <c r="BE58" i="1" s="1"/>
  <c r="Y58" i="1"/>
  <c r="BC58" i="1" s="1"/>
  <c r="V58" i="1"/>
  <c r="AZ58" i="1" s="1"/>
  <c r="P58" i="1"/>
  <c r="W58" i="1" s="1"/>
  <c r="BA58" i="1" s="1"/>
  <c r="H58" i="1"/>
  <c r="J58" i="1" s="1"/>
  <c r="CM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AF57" i="1"/>
  <c r="P57" i="1"/>
  <c r="AB57" i="1" s="1"/>
  <c r="BF57" i="1" s="1"/>
  <c r="H57" i="1"/>
  <c r="J57" i="1" s="1"/>
  <c r="CM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AF56" i="1"/>
  <c r="AD56" i="1"/>
  <c r="BH56" i="1" s="1"/>
  <c r="Y56" i="1"/>
  <c r="BC56" i="1" s="1"/>
  <c r="P56" i="1"/>
  <c r="AC56" i="1" s="1"/>
  <c r="BG56" i="1" s="1"/>
  <c r="H56" i="1"/>
  <c r="J56" i="1" s="1"/>
  <c r="CM55" i="1"/>
  <c r="CK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AW55" i="1"/>
  <c r="AF55" i="1"/>
  <c r="AC55" i="1"/>
  <c r="BG55" i="1" s="1"/>
  <c r="W55" i="1"/>
  <c r="BA55" i="1" s="1"/>
  <c r="V55" i="1"/>
  <c r="AZ55" i="1" s="1"/>
  <c r="U55" i="1"/>
  <c r="AY55" i="1" s="1"/>
  <c r="S55" i="1"/>
  <c r="P55" i="1"/>
  <c r="H55" i="1"/>
  <c r="J55" i="1" s="1"/>
  <c r="CM54" i="1"/>
  <c r="CK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D54" i="1"/>
  <c r="AF54" i="1"/>
  <c r="AA54" i="1"/>
  <c r="BE54" i="1" s="1"/>
  <c r="Z54" i="1"/>
  <c r="Y54" i="1"/>
  <c r="BC54" i="1" s="1"/>
  <c r="U54" i="1"/>
  <c r="AY54" i="1" s="1"/>
  <c r="P54" i="1"/>
  <c r="J54" i="1"/>
  <c r="H54" i="1"/>
  <c r="CM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AF53" i="1"/>
  <c r="P53" i="1"/>
  <c r="H53" i="1"/>
  <c r="J53" i="1" s="1"/>
  <c r="CM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AF52" i="1"/>
  <c r="AC52" i="1"/>
  <c r="BG52" i="1" s="1"/>
  <c r="W52" i="1"/>
  <c r="BA52" i="1" s="1"/>
  <c r="V52" i="1"/>
  <c r="AZ52" i="1" s="1"/>
  <c r="U52" i="1"/>
  <c r="AY52" i="1" s="1"/>
  <c r="P52" i="1"/>
  <c r="H52" i="1"/>
  <c r="J52" i="1" s="1"/>
  <c r="CM51" i="1"/>
  <c r="CK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E51" i="1"/>
  <c r="AF51" i="1"/>
  <c r="AB51" i="1"/>
  <c r="BF51" i="1" s="1"/>
  <c r="AA51" i="1"/>
  <c r="W51" i="1"/>
  <c r="BA51" i="1" s="1"/>
  <c r="P51" i="1"/>
  <c r="H51" i="1"/>
  <c r="Z51" i="1" s="1"/>
  <c r="BD51" i="1" s="1"/>
  <c r="CM50" i="1"/>
  <c r="CK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F50" i="1"/>
  <c r="AF50" i="1"/>
  <c r="AC50" i="1"/>
  <c r="BG50" i="1" s="1"/>
  <c r="AB50" i="1"/>
  <c r="AA50" i="1"/>
  <c r="BE50" i="1" s="1"/>
  <c r="S50" i="1"/>
  <c r="AW50" i="1" s="1"/>
  <c r="P50" i="1"/>
  <c r="Y50" i="1" s="1"/>
  <c r="BC50" i="1" s="1"/>
  <c r="J50" i="1"/>
  <c r="H50" i="1"/>
  <c r="CM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AF49" i="1"/>
  <c r="W49" i="1"/>
  <c r="BA49" i="1" s="1"/>
  <c r="P49" i="1"/>
  <c r="AA49" i="1" s="1"/>
  <c r="BE49" i="1" s="1"/>
  <c r="H49" i="1"/>
  <c r="J49" i="1" s="1"/>
  <c r="CM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C48" i="1"/>
  <c r="AF48" i="1"/>
  <c r="AB48" i="1"/>
  <c r="BF48" i="1" s="1"/>
  <c r="Y48" i="1"/>
  <c r="X48" i="1"/>
  <c r="BB48" i="1" s="1"/>
  <c r="W48" i="1"/>
  <c r="BA48" i="1" s="1"/>
  <c r="U48" i="1"/>
  <c r="AY48" i="1" s="1"/>
  <c r="P48" i="1"/>
  <c r="V48" i="1" s="1"/>
  <c r="AZ48" i="1" s="1"/>
  <c r="H48" i="1"/>
  <c r="J48" i="1" s="1"/>
  <c r="CM47" i="1"/>
  <c r="CK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G47" i="1"/>
  <c r="BA47" i="1"/>
  <c r="AZ47" i="1"/>
  <c r="AY47" i="1"/>
  <c r="AF47" i="1"/>
  <c r="AD47" i="1"/>
  <c r="BH47" i="1" s="1"/>
  <c r="AC47" i="1"/>
  <c r="AB47" i="1"/>
  <c r="BF47" i="1" s="1"/>
  <c r="AA47" i="1"/>
  <c r="BE47" i="1" s="1"/>
  <c r="W47" i="1"/>
  <c r="V47" i="1"/>
  <c r="U47" i="1"/>
  <c r="T47" i="1"/>
  <c r="AX47" i="1" s="1"/>
  <c r="S47" i="1"/>
  <c r="AW47" i="1" s="1"/>
  <c r="P47" i="1"/>
  <c r="Y47" i="1" s="1"/>
  <c r="BC47" i="1" s="1"/>
  <c r="H47" i="1"/>
  <c r="J47" i="1" s="1"/>
  <c r="CM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AF46" i="1"/>
  <c r="AA46" i="1"/>
  <c r="BE46" i="1" s="1"/>
  <c r="S46" i="1"/>
  <c r="P46" i="1"/>
  <c r="AC46" i="1" s="1"/>
  <c r="BG46" i="1" s="1"/>
  <c r="J46" i="1"/>
  <c r="H46" i="1"/>
  <c r="CM45" i="1"/>
  <c r="CK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AF45" i="1"/>
  <c r="P45" i="1"/>
  <c r="H45" i="1"/>
  <c r="X45" i="1" s="1"/>
  <c r="BB45" i="1" s="1"/>
  <c r="CM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AF44" i="1"/>
  <c r="AC44" i="1"/>
  <c r="BG44" i="1" s="1"/>
  <c r="AB44" i="1"/>
  <c r="BF44" i="1" s="1"/>
  <c r="Y44" i="1"/>
  <c r="BC44" i="1" s="1"/>
  <c r="W44" i="1"/>
  <c r="BA44" i="1" s="1"/>
  <c r="P44" i="1"/>
  <c r="J44" i="1"/>
  <c r="H44" i="1"/>
  <c r="CM43" i="1"/>
  <c r="CK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F43" i="1"/>
  <c r="BA43" i="1"/>
  <c r="AF43" i="1"/>
  <c r="AD43" i="1"/>
  <c r="BH43" i="1" s="1"/>
  <c r="AC43" i="1"/>
  <c r="BG43" i="1" s="1"/>
  <c r="AB43" i="1"/>
  <c r="AA43" i="1"/>
  <c r="BE43" i="1" s="1"/>
  <c r="W43" i="1"/>
  <c r="V43" i="1"/>
  <c r="AZ43" i="1" s="1"/>
  <c r="U43" i="1"/>
  <c r="AY43" i="1" s="1"/>
  <c r="T43" i="1"/>
  <c r="AX43" i="1" s="1"/>
  <c r="S43" i="1"/>
  <c r="P43" i="1"/>
  <c r="Y43" i="1" s="1"/>
  <c r="BC43" i="1" s="1"/>
  <c r="H43" i="1"/>
  <c r="J43" i="1" s="1"/>
  <c r="CM42" i="1"/>
  <c r="CK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D42" i="1"/>
  <c r="AF42" i="1"/>
  <c r="AC42" i="1"/>
  <c r="BG42" i="1" s="1"/>
  <c r="Z42" i="1"/>
  <c r="Y42" i="1"/>
  <c r="BC42" i="1" s="1"/>
  <c r="X42" i="1"/>
  <c r="BB42" i="1" s="1"/>
  <c r="U42" i="1"/>
  <c r="AY42" i="1" s="1"/>
  <c r="S42" i="1"/>
  <c r="P42" i="1"/>
  <c r="T42" i="1" s="1"/>
  <c r="AX42" i="1" s="1"/>
  <c r="J42" i="1"/>
  <c r="H42" i="1"/>
  <c r="CM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AF41" i="1"/>
  <c r="AC41" i="1"/>
  <c r="BG41" i="1" s="1"/>
  <c r="W41" i="1"/>
  <c r="BA41" i="1" s="1"/>
  <c r="P41" i="1"/>
  <c r="J41" i="1"/>
  <c r="H41" i="1"/>
  <c r="CM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AF40" i="1"/>
  <c r="AD40" i="1"/>
  <c r="BH40" i="1" s="1"/>
  <c r="AA40" i="1"/>
  <c r="BE40" i="1" s="1"/>
  <c r="P40" i="1"/>
  <c r="CK40" i="1" s="1"/>
  <c r="H40" i="1"/>
  <c r="U40" i="1" s="1"/>
  <c r="AY40" i="1" s="1"/>
  <c r="CM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AF39" i="1"/>
  <c r="AC39" i="1"/>
  <c r="BG39" i="1" s="1"/>
  <c r="AB39" i="1"/>
  <c r="BF39" i="1" s="1"/>
  <c r="Y39" i="1"/>
  <c r="BC39" i="1" s="1"/>
  <c r="S39" i="1"/>
  <c r="P39" i="1"/>
  <c r="AA39" i="1" s="1"/>
  <c r="BE39" i="1" s="1"/>
  <c r="H39" i="1"/>
  <c r="J39" i="1" s="1"/>
  <c r="CM38" i="1"/>
  <c r="CK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AF38" i="1"/>
  <c r="Y38" i="1"/>
  <c r="BC38" i="1" s="1"/>
  <c r="S38" i="1"/>
  <c r="P38" i="1"/>
  <c r="W38" i="1" s="1"/>
  <c r="BA38" i="1" s="1"/>
  <c r="H38" i="1"/>
  <c r="J38" i="1" s="1"/>
  <c r="CM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AF37" i="1"/>
  <c r="AC37" i="1"/>
  <c r="BG37" i="1" s="1"/>
  <c r="Y37" i="1"/>
  <c r="BC37" i="1" s="1"/>
  <c r="X37" i="1"/>
  <c r="BB37" i="1" s="1"/>
  <c r="W37" i="1"/>
  <c r="BA37" i="1" s="1"/>
  <c r="U37" i="1"/>
  <c r="AY37" i="1" s="1"/>
  <c r="P37" i="1"/>
  <c r="J37" i="1"/>
  <c r="H37" i="1"/>
  <c r="CM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AF36" i="1"/>
  <c r="AD36" i="1"/>
  <c r="BH36" i="1" s="1"/>
  <c r="P36" i="1"/>
  <c r="CK36" i="1" s="1"/>
  <c r="H36" i="1"/>
  <c r="CM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AF35" i="1"/>
  <c r="AB35" i="1"/>
  <c r="BF35" i="1" s="1"/>
  <c r="P35" i="1"/>
  <c r="T35" i="1" s="1"/>
  <c r="AX35" i="1" s="1"/>
  <c r="P14" i="2" s="1"/>
  <c r="H14" i="2" s="1"/>
  <c r="H35" i="1"/>
  <c r="J35" i="1" s="1"/>
  <c r="CM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AF34" i="1"/>
  <c r="AA34" i="1"/>
  <c r="BE34" i="1" s="1"/>
  <c r="Y34" i="1"/>
  <c r="BC34" i="1" s="1"/>
  <c r="P34" i="1"/>
  <c r="Z34" i="1" s="1"/>
  <c r="BD34" i="1" s="1"/>
  <c r="H34" i="1"/>
  <c r="J34" i="1" s="1"/>
  <c r="CM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AF33" i="1"/>
  <c r="X33" i="1"/>
  <c r="BB33" i="1" s="1"/>
  <c r="U33" i="1"/>
  <c r="AY33" i="1" s="1"/>
  <c r="P33" i="1"/>
  <c r="W33" i="1" s="1"/>
  <c r="BA33" i="1" s="1"/>
  <c r="H33" i="1"/>
  <c r="J33" i="1" s="1"/>
  <c r="CM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AF32" i="1"/>
  <c r="AC32" i="1"/>
  <c r="BG32" i="1" s="1"/>
  <c r="AA32" i="1"/>
  <c r="BE32" i="1" s="1"/>
  <c r="W32" i="1"/>
  <c r="BA32" i="1" s="1"/>
  <c r="V32" i="1"/>
  <c r="AZ32" i="1" s="1"/>
  <c r="S32" i="1"/>
  <c r="AW32" i="1" s="1"/>
  <c r="P32" i="1"/>
  <c r="CK32" i="1" s="1"/>
  <c r="H32" i="1"/>
  <c r="U32" i="1" s="1"/>
  <c r="AY32" i="1" s="1"/>
  <c r="CM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C31" i="1"/>
  <c r="AF31" i="1"/>
  <c r="AB31" i="1"/>
  <c r="BF31" i="1" s="1"/>
  <c r="AA31" i="1"/>
  <c r="BE31" i="1" s="1"/>
  <c r="Y31" i="1"/>
  <c r="V31" i="1"/>
  <c r="AZ31" i="1" s="1"/>
  <c r="U31" i="1"/>
  <c r="AY31" i="1" s="1"/>
  <c r="S31" i="1"/>
  <c r="P31" i="1"/>
  <c r="T31" i="1" s="1"/>
  <c r="AX31" i="1" s="1"/>
  <c r="H31" i="1"/>
  <c r="J31" i="1" s="1"/>
  <c r="CM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AF30" i="1"/>
  <c r="AA30" i="1"/>
  <c r="BE30" i="1" s="1"/>
  <c r="Y30" i="1"/>
  <c r="BC30" i="1" s="1"/>
  <c r="P30" i="1"/>
  <c r="Z30" i="1" s="1"/>
  <c r="BD30" i="1" s="1"/>
  <c r="H30" i="1"/>
  <c r="J30" i="1" s="1"/>
  <c r="CM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AF29" i="1"/>
  <c r="P29" i="1"/>
  <c r="J29" i="1"/>
  <c r="H29" i="1"/>
  <c r="CM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H28" i="1"/>
  <c r="AZ28" i="1"/>
  <c r="AF28" i="1"/>
  <c r="AD28" i="1"/>
  <c r="AC28" i="1"/>
  <c r="BG28" i="1" s="1"/>
  <c r="X28" i="1"/>
  <c r="BB28" i="1" s="1"/>
  <c r="W28" i="1"/>
  <c r="BA28" i="1" s="1"/>
  <c r="V28" i="1"/>
  <c r="U28" i="1"/>
  <c r="AY28" i="1" s="1"/>
  <c r="S28" i="1"/>
  <c r="P28" i="1"/>
  <c r="CK28" i="1" s="1"/>
  <c r="J28" i="1"/>
  <c r="H28" i="1"/>
  <c r="AA28" i="1" s="1"/>
  <c r="BE28" i="1" s="1"/>
  <c r="CM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AF27" i="1"/>
  <c r="Y27" i="1"/>
  <c r="BC27" i="1" s="1"/>
  <c r="U27" i="1"/>
  <c r="AY27" i="1" s="1"/>
  <c r="P27" i="1"/>
  <c r="AB27" i="1" s="1"/>
  <c r="BF27" i="1" s="1"/>
  <c r="H27" i="1"/>
  <c r="J27" i="1" s="1"/>
  <c r="CM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AF26" i="1"/>
  <c r="AA26" i="1"/>
  <c r="BE26" i="1" s="1"/>
  <c r="P26" i="1"/>
  <c r="H26" i="1"/>
  <c r="J26" i="1" s="1"/>
  <c r="CM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AF25" i="1"/>
  <c r="AC25" i="1"/>
  <c r="BG25" i="1" s="1"/>
  <c r="Y25" i="1"/>
  <c r="BC25" i="1" s="1"/>
  <c r="X25" i="1"/>
  <c r="BB25" i="1" s="1"/>
  <c r="U25" i="1"/>
  <c r="AY25" i="1" s="1"/>
  <c r="P25" i="1"/>
  <c r="W25" i="1" s="1"/>
  <c r="BA25" i="1" s="1"/>
  <c r="J25" i="1"/>
  <c r="H25" i="1"/>
  <c r="Z25" i="1" s="1"/>
  <c r="BD25" i="1" s="1"/>
  <c r="CM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B24" i="1"/>
  <c r="AF24" i="1"/>
  <c r="AC24" i="1"/>
  <c r="BG24" i="1" s="1"/>
  <c r="X24" i="1"/>
  <c r="W24" i="1"/>
  <c r="BA24" i="1" s="1"/>
  <c r="V24" i="1"/>
  <c r="AZ24" i="1" s="1"/>
  <c r="U24" i="1"/>
  <c r="AY24" i="1" s="1"/>
  <c r="S24" i="1"/>
  <c r="P24" i="1"/>
  <c r="CK24" i="1" s="1"/>
  <c r="J24" i="1"/>
  <c r="H24" i="1"/>
  <c r="AA24" i="1" s="1"/>
  <c r="BE24" i="1" s="1"/>
  <c r="CM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AF23" i="1"/>
  <c r="AB23" i="1"/>
  <c r="BF23" i="1" s="1"/>
  <c r="Y23" i="1"/>
  <c r="BC23" i="1" s="1"/>
  <c r="P23" i="1"/>
  <c r="AA23" i="1" s="1"/>
  <c r="BE23" i="1" s="1"/>
  <c r="H23" i="1"/>
  <c r="J23" i="1" s="1"/>
  <c r="CM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AF22" i="1"/>
  <c r="Z22" i="1"/>
  <c r="BD22" i="1" s="1"/>
  <c r="Y22" i="1"/>
  <c r="BC22" i="1" s="1"/>
  <c r="W22" i="1"/>
  <c r="BA22" i="1" s="1"/>
  <c r="T22" i="1"/>
  <c r="AX22" i="1" s="1"/>
  <c r="P22" i="1"/>
  <c r="S22" i="1" s="1"/>
  <c r="H22" i="1"/>
  <c r="J22" i="1" s="1"/>
  <c r="CM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AF21" i="1"/>
  <c r="Z21" i="1"/>
  <c r="BD21" i="1" s="1"/>
  <c r="X21" i="1"/>
  <c r="BB21" i="1" s="1"/>
  <c r="P21" i="1"/>
  <c r="Y21" i="1" s="1"/>
  <c r="BC21" i="1" s="1"/>
  <c r="H21" i="1"/>
  <c r="AC21" i="1" s="1"/>
  <c r="BG21" i="1" s="1"/>
  <c r="CM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AF20" i="1"/>
  <c r="AA20" i="1"/>
  <c r="BE20" i="1" s="1"/>
  <c r="W20" i="1"/>
  <c r="BA20" i="1" s="1"/>
  <c r="V20" i="1"/>
  <c r="AZ20" i="1" s="1"/>
  <c r="S20" i="1"/>
  <c r="P20" i="1"/>
  <c r="CK20" i="1" s="1"/>
  <c r="H20" i="1"/>
  <c r="AD20" i="1" s="1"/>
  <c r="BH20" i="1" s="1"/>
  <c r="CM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E19" i="1"/>
  <c r="AZ19" i="1"/>
  <c r="AF19" i="1"/>
  <c r="AD19" i="1"/>
  <c r="BH19" i="1" s="1"/>
  <c r="AB19" i="1"/>
  <c r="BF19" i="1" s="1"/>
  <c r="AA19" i="1"/>
  <c r="Y19" i="1"/>
  <c r="BC19" i="1" s="1"/>
  <c r="V19" i="1"/>
  <c r="U19" i="1"/>
  <c r="AY19" i="1" s="1"/>
  <c r="T19" i="1"/>
  <c r="AX19" i="1" s="1"/>
  <c r="S19" i="1"/>
  <c r="AW19" i="1" s="1"/>
  <c r="P19" i="1"/>
  <c r="H19" i="1"/>
  <c r="J19" i="1" s="1"/>
  <c r="CM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AF18" i="1"/>
  <c r="Z18" i="1"/>
  <c r="BD18" i="1" s="1"/>
  <c r="Y18" i="1"/>
  <c r="BC18" i="1" s="1"/>
  <c r="T18" i="1"/>
  <c r="AX18" i="1" s="1"/>
  <c r="P18" i="1"/>
  <c r="AA18" i="1" s="1"/>
  <c r="BE18" i="1" s="1"/>
  <c r="H18" i="1"/>
  <c r="J18" i="1" s="1"/>
  <c r="CM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AF17" i="1"/>
  <c r="Z17" i="1"/>
  <c r="BD17" i="1" s="1"/>
  <c r="P17" i="1"/>
  <c r="AC17" i="1" s="1"/>
  <c r="BG17" i="1" s="1"/>
  <c r="H17" i="1"/>
  <c r="J17" i="1" s="1"/>
  <c r="CM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AF16" i="1"/>
  <c r="AA16" i="1"/>
  <c r="BE16" i="1" s="1"/>
  <c r="X16" i="1"/>
  <c r="BB16" i="1" s="1"/>
  <c r="V16" i="1"/>
  <c r="AZ16" i="1" s="1"/>
  <c r="P16" i="1"/>
  <c r="CK16" i="1" s="1"/>
  <c r="H16" i="1"/>
  <c r="U16" i="1" s="1"/>
  <c r="AY16" i="1" s="1"/>
  <c r="CM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E15" i="1"/>
  <c r="AF15" i="1"/>
  <c r="AD15" i="1"/>
  <c r="BH15" i="1" s="1"/>
  <c r="AA15" i="1"/>
  <c r="W15" i="1"/>
  <c r="BA15" i="1" s="1"/>
  <c r="V15" i="1"/>
  <c r="AZ15" i="1" s="1"/>
  <c r="T15" i="1"/>
  <c r="AX15" i="1" s="1"/>
  <c r="P15" i="1"/>
  <c r="U15" i="1" s="1"/>
  <c r="AY15" i="1" s="1"/>
  <c r="H15" i="1"/>
  <c r="J15" i="1" s="1"/>
  <c r="CM14" i="1"/>
  <c r="CK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AF14" i="1"/>
  <c r="AB14" i="1"/>
  <c r="BF14" i="1" s="1"/>
  <c r="Z14" i="1"/>
  <c r="BD14" i="1" s="1"/>
  <c r="Y14" i="1"/>
  <c r="BC14" i="1" s="1"/>
  <c r="U14" i="1"/>
  <c r="AY14" i="1" s="1"/>
  <c r="P14" i="1"/>
  <c r="W14" i="1" s="1"/>
  <c r="BA14" i="1" s="1"/>
  <c r="H14" i="1"/>
  <c r="J14" i="1" s="1"/>
  <c r="CM13" i="1"/>
  <c r="CK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AF13" i="1"/>
  <c r="Z13" i="1"/>
  <c r="BD13" i="1" s="1"/>
  <c r="X13" i="1"/>
  <c r="BB13" i="1" s="1"/>
  <c r="P13" i="1"/>
  <c r="U13" i="1" s="1"/>
  <c r="AY13" i="1" s="1"/>
  <c r="J13" i="1"/>
  <c r="H13" i="1"/>
  <c r="CM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B12" i="1"/>
  <c r="AZ12" i="1"/>
  <c r="AF12" i="1"/>
  <c r="AD12" i="1"/>
  <c r="BH12" i="1" s="1"/>
  <c r="AA12" i="1"/>
  <c r="BE12" i="1" s="1"/>
  <c r="X12" i="1"/>
  <c r="W12" i="1"/>
  <c r="BA12" i="1" s="1"/>
  <c r="V12" i="1"/>
  <c r="U12" i="1"/>
  <c r="AY12" i="1" s="1"/>
  <c r="S12" i="1"/>
  <c r="P12" i="1"/>
  <c r="J12" i="1"/>
  <c r="H12" i="1"/>
  <c r="Y12" i="1" s="1"/>
  <c r="BC12" i="1" s="1"/>
  <c r="CM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AF11" i="1"/>
  <c r="AD11" i="1"/>
  <c r="BH11" i="1" s="1"/>
  <c r="AA11" i="1"/>
  <c r="BE11" i="1" s="1"/>
  <c r="W11" i="1"/>
  <c r="BA11" i="1" s="1"/>
  <c r="V11" i="1"/>
  <c r="AZ11" i="1" s="1"/>
  <c r="T11" i="1"/>
  <c r="AX11" i="1" s="1"/>
  <c r="P11" i="1"/>
  <c r="U11" i="1" s="1"/>
  <c r="AY11" i="1" s="1"/>
  <c r="H11" i="1"/>
  <c r="J11" i="1" s="1"/>
  <c r="CM10" i="1"/>
  <c r="CK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G10" i="1"/>
  <c r="AF10" i="1"/>
  <c r="AC10" i="1"/>
  <c r="Y10" i="1"/>
  <c r="BC10" i="1" s="1"/>
  <c r="P10" i="1"/>
  <c r="H10" i="1"/>
  <c r="J10" i="1" s="1"/>
  <c r="CM9" i="1"/>
  <c r="BU9" i="1"/>
  <c r="BT9" i="1"/>
  <c r="BS9" i="1"/>
  <c r="BR9" i="1"/>
  <c r="BQ9" i="1"/>
  <c r="BP9" i="1"/>
  <c r="BO9" i="1"/>
  <c r="BN9" i="1"/>
  <c r="BM9" i="1"/>
  <c r="BI9" i="1" s="1"/>
  <c r="BL9" i="1"/>
  <c r="BK9" i="1"/>
  <c r="BJ9" i="1"/>
  <c r="AF9" i="1"/>
  <c r="X9" i="1"/>
  <c r="BB9" i="1" s="1"/>
  <c r="P9" i="1"/>
  <c r="AC9" i="1" s="1"/>
  <c r="BG9" i="1" s="1"/>
  <c r="H9" i="1"/>
  <c r="J9" i="1" s="1"/>
  <c r="CM8" i="1"/>
  <c r="BU8" i="1"/>
  <c r="BT8" i="1"/>
  <c r="BS8" i="1"/>
  <c r="BR8" i="1"/>
  <c r="BQ8" i="1"/>
  <c r="BP8" i="1"/>
  <c r="BO8" i="1"/>
  <c r="BN8" i="1"/>
  <c r="BN278" i="1" s="1"/>
  <c r="BN285" i="1" s="1"/>
  <c r="BM8" i="1"/>
  <c r="BL8" i="1"/>
  <c r="BK8" i="1"/>
  <c r="BJ8" i="1"/>
  <c r="AF8" i="1"/>
  <c r="AD8" i="1"/>
  <c r="BH8" i="1" s="1"/>
  <c r="AB8" i="1"/>
  <c r="BF8" i="1" s="1"/>
  <c r="W8" i="1"/>
  <c r="BA8" i="1" s="1"/>
  <c r="V8" i="1"/>
  <c r="T8" i="1"/>
  <c r="P8" i="1"/>
  <c r="AA8" i="1" s="1"/>
  <c r="H8" i="1"/>
  <c r="X8" i="1" s="1"/>
  <c r="BU6" i="1"/>
  <c r="BT6" i="1"/>
  <c r="BS6" i="1"/>
  <c r="BR6" i="1"/>
  <c r="BQ6" i="1"/>
  <c r="BP6" i="1"/>
  <c r="BO6" i="1"/>
  <c r="BN6" i="1"/>
  <c r="BM6" i="1"/>
  <c r="BL6" i="1"/>
  <c r="BK6" i="1"/>
  <c r="BJ6" i="1"/>
  <c r="BH6" i="1"/>
  <c r="BG6" i="1"/>
  <c r="BF6" i="1"/>
  <c r="BE6" i="1"/>
  <c r="BD6" i="1"/>
  <c r="BC6" i="1"/>
  <c r="BB6" i="1"/>
  <c r="BA6" i="1"/>
  <c r="AZ6" i="1"/>
  <c r="AY6" i="1"/>
  <c r="AX6" i="1"/>
  <c r="AW6" i="1"/>
  <c r="AR6" i="1"/>
  <c r="AQ6" i="1"/>
  <c r="AP6" i="1"/>
  <c r="AO6" i="1"/>
  <c r="AN6" i="1"/>
  <c r="AM6" i="1"/>
  <c r="AL6" i="1"/>
  <c r="AK6" i="1"/>
  <c r="AI6" i="1"/>
  <c r="AH6" i="1"/>
  <c r="AG6" i="1"/>
  <c r="BU5" i="1"/>
  <c r="BT5" i="1"/>
  <c r="BS5" i="1"/>
  <c r="BR5" i="1"/>
  <c r="BR4" i="1" s="1"/>
  <c r="BQ5" i="1"/>
  <c r="BP5" i="1"/>
  <c r="BP4" i="1" s="1"/>
  <c r="BO5" i="1"/>
  <c r="BN5" i="1"/>
  <c r="BN4" i="1" s="1"/>
  <c r="BM5" i="1"/>
  <c r="BL5" i="1"/>
  <c r="BK5" i="1"/>
  <c r="BJ5" i="1"/>
  <c r="BJ4" i="1" s="1"/>
  <c r="BH5" i="1"/>
  <c r="BG5" i="1"/>
  <c r="BG4" i="1" s="1"/>
  <c r="BF5" i="1"/>
  <c r="BE5" i="1"/>
  <c r="BE4" i="1" s="1"/>
  <c r="BD5" i="1"/>
  <c r="BC5" i="1"/>
  <c r="BB5" i="1"/>
  <c r="BA5" i="1"/>
  <c r="BA4" i="1" s="1"/>
  <c r="AZ5" i="1"/>
  <c r="AY5" i="1"/>
  <c r="AY4" i="1" s="1"/>
  <c r="AX5" i="1"/>
  <c r="AW5" i="1"/>
  <c r="AW4" i="1" s="1"/>
  <c r="AR5" i="1"/>
  <c r="AQ5" i="1"/>
  <c r="AP5" i="1"/>
  <c r="AO5" i="1"/>
  <c r="AN5" i="1"/>
  <c r="AM5" i="1"/>
  <c r="AL5" i="1"/>
  <c r="AK5" i="1"/>
  <c r="AI5" i="1"/>
  <c r="AH5" i="1"/>
  <c r="AG5" i="1"/>
  <c r="BU4" i="1"/>
  <c r="BT4" i="1"/>
  <c r="BS4" i="1"/>
  <c r="BQ4" i="1"/>
  <c r="BO4" i="1"/>
  <c r="BM4" i="1"/>
  <c r="BL4" i="1"/>
  <c r="BK4" i="1"/>
  <c r="BH4" i="1"/>
  <c r="BF4" i="1"/>
  <c r="BD4" i="1"/>
  <c r="BC4" i="1"/>
  <c r="BB4" i="1"/>
  <c r="AZ4" i="1"/>
  <c r="AX4" i="1"/>
  <c r="AD4" i="1"/>
  <c r="AC4" i="1"/>
  <c r="AB4" i="1"/>
  <c r="AA4" i="1"/>
  <c r="Z4" i="1"/>
  <c r="Y4" i="1"/>
  <c r="X4" i="1"/>
  <c r="W4" i="1"/>
  <c r="V4" i="1"/>
  <c r="U4" i="1"/>
  <c r="T4" i="1"/>
  <c r="S4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E3" i="1"/>
  <c r="B3" i="1"/>
  <c r="C3" i="1" s="1"/>
  <c r="AI1" i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H1" i="1"/>
  <c r="BI12" i="1" l="1"/>
  <c r="BI43" i="1"/>
  <c r="BI171" i="1"/>
  <c r="BI204" i="1"/>
  <c r="BI215" i="1"/>
  <c r="BI236" i="1"/>
  <c r="BI262" i="1"/>
  <c r="BI16" i="1"/>
  <c r="BI56" i="1"/>
  <c r="BI60" i="1"/>
  <c r="BI97" i="1"/>
  <c r="AV122" i="1"/>
  <c r="BI132" i="1"/>
  <c r="BI258" i="1"/>
  <c r="BI93" i="1"/>
  <c r="BI152" i="1"/>
  <c r="BI207" i="1"/>
  <c r="BI253" i="1"/>
  <c r="BI25" i="1"/>
  <c r="BI26" i="1"/>
  <c r="BI81" i="1"/>
  <c r="BI128" i="1"/>
  <c r="BI195" i="1"/>
  <c r="BI211" i="1"/>
  <c r="BI217" i="1"/>
  <c r="BI241" i="1"/>
  <c r="BI261" i="1"/>
  <c r="BI22" i="1"/>
  <c r="BI96" i="1"/>
  <c r="BI103" i="1"/>
  <c r="BI187" i="1"/>
  <c r="BI33" i="1"/>
  <c r="BI45" i="1"/>
  <c r="BI87" i="1"/>
  <c r="BI100" i="1"/>
  <c r="BI183" i="1"/>
  <c r="BI223" i="1"/>
  <c r="BI231" i="1"/>
  <c r="BI28" i="1"/>
  <c r="BI38" i="1"/>
  <c r="BI41" i="1"/>
  <c r="BI46" i="1"/>
  <c r="BI53" i="1"/>
  <c r="BI71" i="1"/>
  <c r="BI74" i="1"/>
  <c r="BI84" i="1"/>
  <c r="BI99" i="1"/>
  <c r="BI102" i="1"/>
  <c r="BI114" i="1"/>
  <c r="BI214" i="1"/>
  <c r="BI222" i="1"/>
  <c r="BI230" i="1"/>
  <c r="BI235" i="1"/>
  <c r="BI11" i="1"/>
  <c r="BI20" i="1"/>
  <c r="BI36" i="1"/>
  <c r="BI48" i="1"/>
  <c r="BI64" i="1"/>
  <c r="BI65" i="1"/>
  <c r="BI83" i="1"/>
  <c r="BI90" i="1"/>
  <c r="BI94" i="1"/>
  <c r="AV134" i="1"/>
  <c r="BI157" i="1"/>
  <c r="BI184" i="1"/>
  <c r="BI188" i="1"/>
  <c r="BI192" i="1"/>
  <c r="BI170" i="1"/>
  <c r="BI182" i="1"/>
  <c r="BI221" i="1"/>
  <c r="BI229" i="1"/>
  <c r="BI245" i="1"/>
  <c r="BI69" i="1"/>
  <c r="BI10" i="1"/>
  <c r="BI14" i="1"/>
  <c r="BI17" i="1"/>
  <c r="BI31" i="1"/>
  <c r="BI40" i="1"/>
  <c r="BI44" i="1"/>
  <c r="BI68" i="1"/>
  <c r="BI86" i="1"/>
  <c r="BI91" i="1"/>
  <c r="BI95" i="1"/>
  <c r="BI163" i="1"/>
  <c r="BI166" i="1"/>
  <c r="BI213" i="1"/>
  <c r="BI219" i="1"/>
  <c r="BI251" i="1"/>
  <c r="BI252" i="1"/>
  <c r="BI62" i="1"/>
  <c r="BI89" i="1"/>
  <c r="BI30" i="1"/>
  <c r="BI37" i="1"/>
  <c r="BI72" i="1"/>
  <c r="BI106" i="1"/>
  <c r="BI129" i="1"/>
  <c r="BI136" i="1"/>
  <c r="BI179" i="1"/>
  <c r="BI209" i="1"/>
  <c r="BI226" i="1"/>
  <c r="BI13" i="1"/>
  <c r="BI47" i="1"/>
  <c r="BI18" i="1"/>
  <c r="BI24" i="1"/>
  <c r="BI34" i="1"/>
  <c r="BI78" i="1"/>
  <c r="BI126" i="1"/>
  <c r="BI127" i="1"/>
  <c r="BI139" i="1"/>
  <c r="BI140" i="1"/>
  <c r="BI172" i="1"/>
  <c r="BI185" i="1"/>
  <c r="BI205" i="1"/>
  <c r="BI220" i="1"/>
  <c r="BI21" i="1"/>
  <c r="BI32" i="1"/>
  <c r="BI29" i="1"/>
  <c r="BI49" i="1"/>
  <c r="BI51" i="1"/>
  <c r="BI57" i="1"/>
  <c r="BI70" i="1"/>
  <c r="BI77" i="1"/>
  <c r="BI80" i="1"/>
  <c r="BI111" i="1"/>
  <c r="BI120" i="1"/>
  <c r="BI169" i="1"/>
  <c r="BI203" i="1"/>
  <c r="BI243" i="1"/>
  <c r="BI249" i="1"/>
  <c r="I14" i="2"/>
  <c r="J14" i="2" s="1"/>
  <c r="L14" i="2" s="1"/>
  <c r="BB8" i="1"/>
  <c r="BE8" i="1"/>
  <c r="AW22" i="1"/>
  <c r="U8" i="1"/>
  <c r="AC8" i="1"/>
  <c r="BO278" i="1"/>
  <c r="BO285" i="1" s="1"/>
  <c r="Y9" i="1"/>
  <c r="BC9" i="1" s="1"/>
  <c r="X10" i="1"/>
  <c r="BB10" i="1" s="1"/>
  <c r="Z10" i="1"/>
  <c r="BD10" i="1" s="1"/>
  <c r="CK12" i="1"/>
  <c r="Z12" i="1"/>
  <c r="BD12" i="1" s="1"/>
  <c r="AB12" i="1"/>
  <c r="BF12" i="1" s="1"/>
  <c r="T12" i="1"/>
  <c r="AX12" i="1" s="1"/>
  <c r="AC12" i="1"/>
  <c r="BG12" i="1" s="1"/>
  <c r="Y13" i="1"/>
  <c r="BC13" i="1" s="1"/>
  <c r="W16" i="1"/>
  <c r="BA16" i="1" s="1"/>
  <c r="W18" i="1"/>
  <c r="BA18" i="1" s="1"/>
  <c r="X19" i="1"/>
  <c r="BB19" i="1" s="1"/>
  <c r="W19" i="1"/>
  <c r="CK19" i="1"/>
  <c r="Z19" i="1"/>
  <c r="BD19" i="1" s="1"/>
  <c r="AC19" i="1"/>
  <c r="BG19" i="1" s="1"/>
  <c r="U20" i="1"/>
  <c r="AY20" i="1" s="1"/>
  <c r="BI23" i="1"/>
  <c r="AD24" i="1"/>
  <c r="BH24" i="1" s="1"/>
  <c r="AD26" i="1"/>
  <c r="BH26" i="1" s="1"/>
  <c r="V26" i="1"/>
  <c r="AZ26" i="1" s="1"/>
  <c r="AC26" i="1"/>
  <c r="BG26" i="1" s="1"/>
  <c r="U26" i="1"/>
  <c r="AY26" i="1" s="1"/>
  <c r="X26" i="1"/>
  <c r="BB26" i="1" s="1"/>
  <c r="AB26" i="1"/>
  <c r="BF26" i="1" s="1"/>
  <c r="CK26" i="1"/>
  <c r="V27" i="1"/>
  <c r="AZ27" i="1" s="1"/>
  <c r="AC35" i="1"/>
  <c r="BG35" i="1" s="1"/>
  <c r="AB37" i="1"/>
  <c r="BF37" i="1" s="1"/>
  <c r="T37" i="1"/>
  <c r="AX37" i="1" s="1"/>
  <c r="AA37" i="1"/>
  <c r="BE37" i="1" s="1"/>
  <c r="S37" i="1"/>
  <c r="CK37" i="1"/>
  <c r="Z37" i="1"/>
  <c r="BD37" i="1" s="1"/>
  <c r="AD37" i="1"/>
  <c r="BH37" i="1" s="1"/>
  <c r="V37" i="1"/>
  <c r="AZ37" i="1" s="1"/>
  <c r="AC40" i="1"/>
  <c r="BG40" i="1" s="1"/>
  <c r="AA44" i="1"/>
  <c r="BE44" i="1" s="1"/>
  <c r="S44" i="1"/>
  <c r="CK44" i="1"/>
  <c r="Z44" i="1"/>
  <c r="BD44" i="1" s="1"/>
  <c r="V44" i="1"/>
  <c r="AZ44" i="1" s="1"/>
  <c r="U44" i="1"/>
  <c r="AY44" i="1" s="1"/>
  <c r="AD44" i="1"/>
  <c r="BH44" i="1" s="1"/>
  <c r="T44" i="1"/>
  <c r="AX44" i="1" s="1"/>
  <c r="X44" i="1"/>
  <c r="BB44" i="1" s="1"/>
  <c r="V45" i="1"/>
  <c r="AZ45" i="1" s="1"/>
  <c r="AA52" i="1"/>
  <c r="BE52" i="1" s="1"/>
  <c r="S52" i="1"/>
  <c r="CK52" i="1"/>
  <c r="Z52" i="1"/>
  <c r="BD52" i="1" s="1"/>
  <c r="AB52" i="1"/>
  <c r="BF52" i="1" s="1"/>
  <c r="Y52" i="1"/>
  <c r="BC52" i="1" s="1"/>
  <c r="X52" i="1"/>
  <c r="BB52" i="1" s="1"/>
  <c r="AD52" i="1"/>
  <c r="BH52" i="1" s="1"/>
  <c r="T52" i="1"/>
  <c r="AX52" i="1" s="1"/>
  <c r="AC53" i="1"/>
  <c r="BG53" i="1" s="1"/>
  <c r="U53" i="1"/>
  <c r="AY53" i="1" s="1"/>
  <c r="AB53" i="1"/>
  <c r="BF53" i="1" s="1"/>
  <c r="T53" i="1"/>
  <c r="AX53" i="1" s="1"/>
  <c r="CK53" i="1"/>
  <c r="X53" i="1"/>
  <c r="BB53" i="1" s="1"/>
  <c r="W53" i="1"/>
  <c r="BA53" i="1" s="1"/>
  <c r="V53" i="1"/>
  <c r="AZ53" i="1" s="1"/>
  <c r="Z53" i="1"/>
  <c r="BD53" i="1" s="1"/>
  <c r="W54" i="1"/>
  <c r="BA54" i="1" s="1"/>
  <c r="AD54" i="1"/>
  <c r="BH54" i="1" s="1"/>
  <c r="V54" i="1"/>
  <c r="AZ54" i="1" s="1"/>
  <c r="T54" i="1"/>
  <c r="AX54" i="1" s="1"/>
  <c r="AC54" i="1"/>
  <c r="BG54" i="1" s="1"/>
  <c r="S54" i="1"/>
  <c r="AB54" i="1"/>
  <c r="BF54" i="1" s="1"/>
  <c r="X54" i="1"/>
  <c r="BB54" i="1" s="1"/>
  <c r="CK66" i="1"/>
  <c r="Z66" i="1"/>
  <c r="BD66" i="1" s="1"/>
  <c r="X66" i="1"/>
  <c r="BB66" i="1" s="1"/>
  <c r="AD66" i="1"/>
  <c r="BH66" i="1" s="1"/>
  <c r="T66" i="1"/>
  <c r="AX66" i="1" s="1"/>
  <c r="AC66" i="1"/>
  <c r="BG66" i="1" s="1"/>
  <c r="S66" i="1"/>
  <c r="Y66" i="1"/>
  <c r="BC66" i="1" s="1"/>
  <c r="W66" i="1"/>
  <c r="BA66" i="1" s="1"/>
  <c r="U66" i="1"/>
  <c r="AY66" i="1" s="1"/>
  <c r="BI79" i="1"/>
  <c r="AW116" i="1"/>
  <c r="R116" i="1"/>
  <c r="AS116" i="1" s="1"/>
  <c r="AB29" i="1"/>
  <c r="BF29" i="1" s="1"/>
  <c r="T29" i="1"/>
  <c r="AX29" i="1" s="1"/>
  <c r="AA29" i="1"/>
  <c r="BE29" i="1" s="1"/>
  <c r="S29" i="1"/>
  <c r="AD29" i="1"/>
  <c r="BH29" i="1" s="1"/>
  <c r="V29" i="1"/>
  <c r="AZ29" i="1" s="1"/>
  <c r="CK29" i="1"/>
  <c r="X36" i="1"/>
  <c r="BB36" i="1" s="1"/>
  <c r="J36" i="1"/>
  <c r="AA10" i="1"/>
  <c r="BE10" i="1" s="1"/>
  <c r="AB17" i="1"/>
  <c r="BF17" i="1" s="1"/>
  <c r="T17" i="1"/>
  <c r="AX17" i="1" s="1"/>
  <c r="AA17" i="1"/>
  <c r="BE17" i="1" s="1"/>
  <c r="S17" i="1"/>
  <c r="AD17" i="1"/>
  <c r="BH17" i="1" s="1"/>
  <c r="V17" i="1"/>
  <c r="AZ17" i="1" s="1"/>
  <c r="CK17" i="1"/>
  <c r="AD74" i="1"/>
  <c r="BH74" i="1" s="1"/>
  <c r="Z74" i="1"/>
  <c r="BD74" i="1" s="1"/>
  <c r="X74" i="1"/>
  <c r="BB74" i="1" s="1"/>
  <c r="CK74" i="1"/>
  <c r="T74" i="1"/>
  <c r="AX74" i="1" s="1"/>
  <c r="AC74" i="1"/>
  <c r="BG74" i="1" s="1"/>
  <c r="S74" i="1"/>
  <c r="Y74" i="1"/>
  <c r="BC74" i="1" s="1"/>
  <c r="W74" i="1"/>
  <c r="BA74" i="1" s="1"/>
  <c r="AB74" i="1"/>
  <c r="BF74" i="1" s="1"/>
  <c r="AA74" i="1"/>
  <c r="BE74" i="1" s="1"/>
  <c r="AF278" i="1"/>
  <c r="J21" i="1"/>
  <c r="X23" i="1"/>
  <c r="BB23" i="1" s="1"/>
  <c r="W23" i="1"/>
  <c r="BA23" i="1" s="1"/>
  <c r="CK23" i="1"/>
  <c r="Z23" i="1"/>
  <c r="BD23" i="1" s="1"/>
  <c r="AC23" i="1"/>
  <c r="BG23" i="1" s="1"/>
  <c r="S26" i="1"/>
  <c r="AA27" i="1"/>
  <c r="BE27" i="1" s="1"/>
  <c r="BI27" i="1"/>
  <c r="W29" i="1"/>
  <c r="BA29" i="1" s="1"/>
  <c r="AD30" i="1"/>
  <c r="BH30" i="1" s="1"/>
  <c r="V30" i="1"/>
  <c r="AZ30" i="1" s="1"/>
  <c r="AC30" i="1"/>
  <c r="BG30" i="1" s="1"/>
  <c r="U30" i="1"/>
  <c r="AY30" i="1" s="1"/>
  <c r="X30" i="1"/>
  <c r="BB30" i="1" s="1"/>
  <c r="AB30" i="1"/>
  <c r="BF30" i="1" s="1"/>
  <c r="CK30" i="1"/>
  <c r="Y33" i="1"/>
  <c r="BC33" i="1" s="1"/>
  <c r="S35" i="1"/>
  <c r="U36" i="1"/>
  <c r="AY36" i="1" s="1"/>
  <c r="Z38" i="1"/>
  <c r="BD38" i="1" s="1"/>
  <c r="AB41" i="1"/>
  <c r="BF41" i="1" s="1"/>
  <c r="T41" i="1"/>
  <c r="AX41" i="1" s="1"/>
  <c r="AA41" i="1"/>
  <c r="BE41" i="1" s="1"/>
  <c r="S41" i="1"/>
  <c r="Z41" i="1"/>
  <c r="BD41" i="1" s="1"/>
  <c r="CK41" i="1"/>
  <c r="AD41" i="1"/>
  <c r="BH41" i="1" s="1"/>
  <c r="V41" i="1"/>
  <c r="AZ41" i="1" s="1"/>
  <c r="W45" i="1"/>
  <c r="BA45" i="1" s="1"/>
  <c r="BI50" i="1"/>
  <c r="S53" i="1"/>
  <c r="BI55" i="1"/>
  <c r="Y57" i="1"/>
  <c r="BC57" i="1" s="1"/>
  <c r="CK57" i="1"/>
  <c r="BI59" i="1"/>
  <c r="U74" i="1"/>
  <c r="AY74" i="1" s="1"/>
  <c r="CD86" i="1"/>
  <c r="R87" i="1"/>
  <c r="CI87" i="1" s="1"/>
  <c r="AW87" i="1"/>
  <c r="BQ278" i="1"/>
  <c r="BQ285" i="1" s="1"/>
  <c r="AA9" i="1"/>
  <c r="BE9" i="1" s="1"/>
  <c r="J8" i="1"/>
  <c r="BJ278" i="1"/>
  <c r="BR278" i="1"/>
  <c r="BR285" i="1" s="1"/>
  <c r="S9" i="1"/>
  <c r="AB9" i="1"/>
  <c r="BF9" i="1" s="1"/>
  <c r="T10" i="1"/>
  <c r="AX10" i="1" s="1"/>
  <c r="Y11" i="1"/>
  <c r="BC11" i="1" s="1"/>
  <c r="AC13" i="1"/>
  <c r="BG13" i="1" s="1"/>
  <c r="AD14" i="1"/>
  <c r="BH14" i="1" s="1"/>
  <c r="V14" i="1"/>
  <c r="AZ14" i="1" s="1"/>
  <c r="X14" i="1"/>
  <c r="BB14" i="1" s="1"/>
  <c r="AA14" i="1"/>
  <c r="BE14" i="1" s="1"/>
  <c r="Y15" i="1"/>
  <c r="BC15" i="1" s="1"/>
  <c r="J16" i="1"/>
  <c r="AC16" i="1"/>
  <c r="BG16" i="1" s="1"/>
  <c r="U17" i="1"/>
  <c r="AY17" i="1" s="1"/>
  <c r="X20" i="1"/>
  <c r="BB20" i="1" s="1"/>
  <c r="AB21" i="1"/>
  <c r="BF21" i="1" s="1"/>
  <c r="T21" i="1"/>
  <c r="AX21" i="1" s="1"/>
  <c r="AA21" i="1"/>
  <c r="BE21" i="1" s="1"/>
  <c r="S21" i="1"/>
  <c r="AD21" i="1"/>
  <c r="BH21" i="1" s="1"/>
  <c r="V21" i="1"/>
  <c r="AZ21" i="1" s="1"/>
  <c r="CK21" i="1"/>
  <c r="S23" i="1"/>
  <c r="AD23" i="1"/>
  <c r="BH23" i="1" s="1"/>
  <c r="AW24" i="1"/>
  <c r="T26" i="1"/>
  <c r="AX26" i="1" s="1"/>
  <c r="X29" i="1"/>
  <c r="BB29" i="1" s="1"/>
  <c r="AC33" i="1"/>
  <c r="BG33" i="1" s="1"/>
  <c r="AD34" i="1"/>
  <c r="BH34" i="1" s="1"/>
  <c r="V34" i="1"/>
  <c r="AZ34" i="1" s="1"/>
  <c r="AC34" i="1"/>
  <c r="BG34" i="1" s="1"/>
  <c r="U34" i="1"/>
  <c r="AY34" i="1" s="1"/>
  <c r="AB34" i="1"/>
  <c r="BF34" i="1" s="1"/>
  <c r="T34" i="1"/>
  <c r="AX34" i="1" s="1"/>
  <c r="X34" i="1"/>
  <c r="BB34" i="1" s="1"/>
  <c r="BI35" i="1"/>
  <c r="V36" i="1"/>
  <c r="AZ36" i="1" s="1"/>
  <c r="AA38" i="1"/>
  <c r="BE38" i="1" s="1"/>
  <c r="X39" i="1"/>
  <c r="BB39" i="1" s="1"/>
  <c r="W39" i="1"/>
  <c r="BA39" i="1" s="1"/>
  <c r="AD39" i="1"/>
  <c r="BH39" i="1" s="1"/>
  <c r="V39" i="1"/>
  <c r="AZ39" i="1" s="1"/>
  <c r="CK39" i="1"/>
  <c r="Z39" i="1"/>
  <c r="BD39" i="1" s="1"/>
  <c r="S40" i="1"/>
  <c r="U41" i="1"/>
  <c r="AY41" i="1" s="1"/>
  <c r="AW43" i="1"/>
  <c r="W46" i="1"/>
  <c r="BA46" i="1" s="1"/>
  <c r="AD46" i="1"/>
  <c r="BH46" i="1" s="1"/>
  <c r="V46" i="1"/>
  <c r="AZ46" i="1" s="1"/>
  <c r="Z46" i="1"/>
  <c r="BD46" i="1" s="1"/>
  <c r="CK46" i="1"/>
  <c r="Y46" i="1"/>
  <c r="BC46" i="1" s="1"/>
  <c r="X46" i="1"/>
  <c r="BB46" i="1" s="1"/>
  <c r="AB46" i="1"/>
  <c r="BF46" i="1" s="1"/>
  <c r="Y53" i="1"/>
  <c r="BC53" i="1" s="1"/>
  <c r="AA57" i="1"/>
  <c r="BE57" i="1" s="1"/>
  <c r="BI58" i="1"/>
  <c r="S64" i="1"/>
  <c r="J64" i="1"/>
  <c r="Y64" i="1"/>
  <c r="BC64" i="1" s="1"/>
  <c r="V74" i="1"/>
  <c r="AZ74" i="1" s="1"/>
  <c r="AW75" i="1"/>
  <c r="AW88" i="1"/>
  <c r="AW98" i="1"/>
  <c r="AW102" i="1"/>
  <c r="AW42" i="1"/>
  <c r="Z45" i="1"/>
  <c r="BD45" i="1" s="1"/>
  <c r="J45" i="1"/>
  <c r="AZ8" i="1"/>
  <c r="Z9" i="1"/>
  <c r="BD9" i="1" s="1"/>
  <c r="X35" i="1"/>
  <c r="BB35" i="1" s="1"/>
  <c r="W35" i="1"/>
  <c r="BA35" i="1" s="1"/>
  <c r="AD35" i="1"/>
  <c r="BH35" i="1" s="1"/>
  <c r="V35" i="1"/>
  <c r="AZ35" i="1" s="1"/>
  <c r="CK35" i="1"/>
  <c r="Z35" i="1"/>
  <c r="BD35" i="1" s="1"/>
  <c r="S45" i="1"/>
  <c r="Y8" i="1"/>
  <c r="BK278" i="1"/>
  <c r="BK285" i="1" s="1"/>
  <c r="CK8" i="1"/>
  <c r="U10" i="1"/>
  <c r="AY10" i="1" s="1"/>
  <c r="S13" i="1"/>
  <c r="AD16" i="1"/>
  <c r="BH16" i="1" s="1"/>
  <c r="W17" i="1"/>
  <c r="BA17" i="1" s="1"/>
  <c r="AD18" i="1"/>
  <c r="BH18" i="1" s="1"/>
  <c r="V18" i="1"/>
  <c r="AZ18" i="1" s="1"/>
  <c r="AC18" i="1"/>
  <c r="BG18" i="1" s="1"/>
  <c r="U18" i="1"/>
  <c r="AY18" i="1" s="1"/>
  <c r="X18" i="1"/>
  <c r="BB18" i="1" s="1"/>
  <c r="CK18" i="1"/>
  <c r="W26" i="1"/>
  <c r="BA26" i="1" s="1"/>
  <c r="X27" i="1"/>
  <c r="BB27" i="1" s="1"/>
  <c r="W27" i="1"/>
  <c r="BA27" i="1" s="1"/>
  <c r="CK27" i="1"/>
  <c r="Z27" i="1"/>
  <c r="BD27" i="1" s="1"/>
  <c r="AC27" i="1"/>
  <c r="BG27" i="1" s="1"/>
  <c r="Y29" i="1"/>
  <c r="BC29" i="1" s="1"/>
  <c r="S30" i="1"/>
  <c r="U35" i="1"/>
  <c r="AY35" i="1" s="1"/>
  <c r="W36" i="1"/>
  <c r="BA36" i="1" s="1"/>
  <c r="Y45" i="1"/>
  <c r="BC45" i="1" s="1"/>
  <c r="AW46" i="1"/>
  <c r="AC49" i="1"/>
  <c r="BG49" i="1" s="1"/>
  <c r="U49" i="1"/>
  <c r="AY49" i="1" s="1"/>
  <c r="AB49" i="1"/>
  <c r="BF49" i="1" s="1"/>
  <c r="T49" i="1"/>
  <c r="AX49" i="1" s="1"/>
  <c r="Z49" i="1"/>
  <c r="BD49" i="1" s="1"/>
  <c r="Y49" i="1"/>
  <c r="BC49" i="1" s="1"/>
  <c r="CK49" i="1"/>
  <c r="X49" i="1"/>
  <c r="BB49" i="1" s="1"/>
  <c r="AD49" i="1"/>
  <c r="BH49" i="1" s="1"/>
  <c r="J51" i="1"/>
  <c r="AD51" i="1"/>
  <c r="BH51" i="1" s="1"/>
  <c r="T51" i="1"/>
  <c r="AX51" i="1" s="1"/>
  <c r="AC51" i="1"/>
  <c r="BG51" i="1" s="1"/>
  <c r="S51" i="1"/>
  <c r="V51" i="1"/>
  <c r="AZ51" i="1" s="1"/>
  <c r="AA53" i="1"/>
  <c r="BE53" i="1" s="1"/>
  <c r="CK56" i="1"/>
  <c r="AA56" i="1"/>
  <c r="BE56" i="1" s="1"/>
  <c r="S56" i="1"/>
  <c r="Z56" i="1"/>
  <c r="BD56" i="1" s="1"/>
  <c r="X56" i="1"/>
  <c r="BB56" i="1" s="1"/>
  <c r="W56" i="1"/>
  <c r="BA56" i="1" s="1"/>
  <c r="V56" i="1"/>
  <c r="AZ56" i="1" s="1"/>
  <c r="AB56" i="1"/>
  <c r="BF56" i="1" s="1"/>
  <c r="AW65" i="1"/>
  <c r="R67" i="1"/>
  <c r="AW67" i="1"/>
  <c r="AW73" i="1"/>
  <c r="J24" i="2"/>
  <c r="L24" i="2" s="1"/>
  <c r="I24" i="2"/>
  <c r="AX8" i="1"/>
  <c r="R31" i="1"/>
  <c r="AW38" i="1"/>
  <c r="AD9" i="1"/>
  <c r="V9" i="1"/>
  <c r="AZ9" i="1" s="1"/>
  <c r="AW20" i="1"/>
  <c r="AW31" i="1"/>
  <c r="S36" i="1"/>
  <c r="X40" i="1"/>
  <c r="BB40" i="1" s="1"/>
  <c r="J40" i="1"/>
  <c r="X57" i="1"/>
  <c r="BB57" i="1" s="1"/>
  <c r="AD57" i="1"/>
  <c r="BH57" i="1" s="1"/>
  <c r="V57" i="1"/>
  <c r="AZ57" i="1" s="1"/>
  <c r="U57" i="1"/>
  <c r="AY57" i="1" s="1"/>
  <c r="T57" i="1"/>
  <c r="AX57" i="1" s="1"/>
  <c r="W57" i="1"/>
  <c r="BA57" i="1" s="1"/>
  <c r="S57" i="1"/>
  <c r="Z57" i="1"/>
  <c r="BD57" i="1" s="1"/>
  <c r="S10" i="1"/>
  <c r="AA13" i="1"/>
  <c r="BE13" i="1" s="1"/>
  <c r="BS278" i="1"/>
  <c r="BS285" i="1" s="1"/>
  <c r="T9" i="1"/>
  <c r="AX9" i="1" s="1"/>
  <c r="CK9" i="1"/>
  <c r="BI15" i="1"/>
  <c r="AB18" i="1"/>
  <c r="BF18" i="1" s="1"/>
  <c r="T23" i="1"/>
  <c r="AX23" i="1" s="1"/>
  <c r="Z8" i="1"/>
  <c r="BT278" i="1"/>
  <c r="BT285" i="1" s="1"/>
  <c r="U9" i="1"/>
  <c r="AY9" i="1" s="1"/>
  <c r="V10" i="1"/>
  <c r="AZ10" i="1" s="1"/>
  <c r="X11" i="1"/>
  <c r="BB11" i="1" s="1"/>
  <c r="CK11" i="1"/>
  <c r="Z11" i="1"/>
  <c r="BD11" i="1" s="1"/>
  <c r="AB11" i="1"/>
  <c r="BF11" i="1" s="1"/>
  <c r="AW12" i="1"/>
  <c r="S14" i="1"/>
  <c r="AC14" i="1"/>
  <c r="BG14" i="1" s="1"/>
  <c r="X15" i="1"/>
  <c r="BB15" i="1" s="1"/>
  <c r="CK15" i="1"/>
  <c r="Z15" i="1"/>
  <c r="BD15" i="1" s="1"/>
  <c r="AB15" i="1"/>
  <c r="S16" i="1"/>
  <c r="X17" i="1"/>
  <c r="BB17" i="1" s="1"/>
  <c r="J20" i="1"/>
  <c r="AC20" i="1"/>
  <c r="BG20" i="1" s="1"/>
  <c r="U21" i="1"/>
  <c r="AY21" i="1" s="1"/>
  <c r="AA22" i="1"/>
  <c r="BE22" i="1" s="1"/>
  <c r="U23" i="1"/>
  <c r="AY23" i="1" s="1"/>
  <c r="AB25" i="1"/>
  <c r="BF25" i="1" s="1"/>
  <c r="T25" i="1"/>
  <c r="AX25" i="1" s="1"/>
  <c r="AA25" i="1"/>
  <c r="BE25" i="1" s="1"/>
  <c r="S25" i="1"/>
  <c r="AD25" i="1"/>
  <c r="BH25" i="1" s="1"/>
  <c r="V25" i="1"/>
  <c r="AZ25" i="1" s="1"/>
  <c r="CK25" i="1"/>
  <c r="Y26" i="1"/>
  <c r="BC26" i="1" s="1"/>
  <c r="S27" i="1"/>
  <c r="AD27" i="1"/>
  <c r="BH27" i="1" s="1"/>
  <c r="AW28" i="1"/>
  <c r="Z29" i="1"/>
  <c r="BD29" i="1" s="1"/>
  <c r="T30" i="1"/>
  <c r="AX30" i="1" s="1"/>
  <c r="X32" i="1"/>
  <c r="BB32" i="1" s="1"/>
  <c r="J32" i="1"/>
  <c r="AD32" i="1"/>
  <c r="BH32" i="1" s="1"/>
  <c r="S34" i="1"/>
  <c r="CK34" i="1"/>
  <c r="Y35" i="1"/>
  <c r="BC35" i="1" s="1"/>
  <c r="AA36" i="1"/>
  <c r="BE36" i="1" s="1"/>
  <c r="AD38" i="1"/>
  <c r="BH38" i="1" s="1"/>
  <c r="V38" i="1"/>
  <c r="AZ38" i="1" s="1"/>
  <c r="AC38" i="1"/>
  <c r="BG38" i="1" s="1"/>
  <c r="U38" i="1"/>
  <c r="AY38" i="1" s="1"/>
  <c r="AB38" i="1"/>
  <c r="BF38" i="1" s="1"/>
  <c r="T38" i="1"/>
  <c r="AX38" i="1" s="1"/>
  <c r="X38" i="1"/>
  <c r="BB38" i="1" s="1"/>
  <c r="T39" i="1"/>
  <c r="AX39" i="1" s="1"/>
  <c r="AW39" i="1"/>
  <c r="BI39" i="1"/>
  <c r="V40" i="1"/>
  <c r="AZ40" i="1" s="1"/>
  <c r="X41" i="1"/>
  <c r="BB41" i="1" s="1"/>
  <c r="T46" i="1"/>
  <c r="AX46" i="1" s="1"/>
  <c r="S49" i="1"/>
  <c r="W50" i="1"/>
  <c r="BA50" i="1" s="1"/>
  <c r="AD50" i="1"/>
  <c r="BH50" i="1" s="1"/>
  <c r="V50" i="1"/>
  <c r="AZ50" i="1" s="1"/>
  <c r="X50" i="1"/>
  <c r="BB50" i="1" s="1"/>
  <c r="U50" i="1"/>
  <c r="AY50" i="1" s="1"/>
  <c r="T50" i="1"/>
  <c r="AX50" i="1" s="1"/>
  <c r="Z50" i="1"/>
  <c r="BD50" i="1" s="1"/>
  <c r="Y51" i="1"/>
  <c r="BC51" i="1" s="1"/>
  <c r="BI52" i="1"/>
  <c r="AD53" i="1"/>
  <c r="BH53" i="1" s="1"/>
  <c r="BI54" i="1"/>
  <c r="T56" i="1"/>
  <c r="AX56" i="1" s="1"/>
  <c r="AC57" i="1"/>
  <c r="BG57" i="1" s="1"/>
  <c r="U64" i="1"/>
  <c r="AY64" i="1" s="1"/>
  <c r="AY78" i="1"/>
  <c r="AW85" i="1"/>
  <c r="R85" i="1"/>
  <c r="V100" i="1"/>
  <c r="AZ100" i="1" s="1"/>
  <c r="U100" i="1"/>
  <c r="AY100" i="1" s="1"/>
  <c r="AD100" i="1"/>
  <c r="BH100" i="1" s="1"/>
  <c r="Y100" i="1"/>
  <c r="BC100" i="1" s="1"/>
  <c r="X100" i="1"/>
  <c r="BB100" i="1" s="1"/>
  <c r="J100" i="1"/>
  <c r="AB100" i="1"/>
  <c r="BF100" i="1" s="1"/>
  <c r="W100" i="1"/>
  <c r="BA100" i="1" s="1"/>
  <c r="J103" i="1"/>
  <c r="V103" i="1"/>
  <c r="AZ103" i="1" s="1"/>
  <c r="U103" i="1"/>
  <c r="AY103" i="1" s="1"/>
  <c r="AD103" i="1"/>
  <c r="BH103" i="1" s="1"/>
  <c r="T103" i="1"/>
  <c r="AX103" i="1" s="1"/>
  <c r="AC103" i="1"/>
  <c r="BG103" i="1" s="1"/>
  <c r="S103" i="1"/>
  <c r="AB103" i="1"/>
  <c r="BF103" i="1" s="1"/>
  <c r="W103" i="1"/>
  <c r="BA103" i="1" s="1"/>
  <c r="Z103" i="1"/>
  <c r="BD103" i="1" s="1"/>
  <c r="X144" i="1"/>
  <c r="BB144" i="1" s="1"/>
  <c r="J144" i="1"/>
  <c r="W144" i="1"/>
  <c r="BA144" i="1" s="1"/>
  <c r="V144" i="1"/>
  <c r="AZ144" i="1" s="1"/>
  <c r="T144" i="1"/>
  <c r="AX144" i="1" s="1"/>
  <c r="AD144" i="1"/>
  <c r="BH144" i="1" s="1"/>
  <c r="AB144" i="1"/>
  <c r="BF144" i="1" s="1"/>
  <c r="Z144" i="1"/>
  <c r="BD144" i="1" s="1"/>
  <c r="BP278" i="1"/>
  <c r="BP285" i="1" s="1"/>
  <c r="U29" i="1"/>
  <c r="AY29" i="1" s="1"/>
  <c r="AW82" i="1"/>
  <c r="R82" i="1"/>
  <c r="BI8" i="1"/>
  <c r="AB10" i="1"/>
  <c r="BF10" i="1" s="1"/>
  <c r="AB13" i="1"/>
  <c r="BF13" i="1" s="1"/>
  <c r="T13" i="1"/>
  <c r="AX13" i="1" s="1"/>
  <c r="AD13" i="1"/>
  <c r="BH13" i="1" s="1"/>
  <c r="V13" i="1"/>
  <c r="AZ13" i="1" s="1"/>
  <c r="AD10" i="1"/>
  <c r="BH10" i="1" s="1"/>
  <c r="BL278" i="1"/>
  <c r="BL285" i="1" s="1"/>
  <c r="S8" i="1"/>
  <c r="BM278" i="1"/>
  <c r="BM285" i="1" s="1"/>
  <c r="BU278" i="1"/>
  <c r="BU285" i="1" s="1"/>
  <c r="W9" i="1"/>
  <c r="W10" i="1"/>
  <c r="BA10" i="1" s="1"/>
  <c r="S11" i="1"/>
  <c r="AC11" i="1"/>
  <c r="BG11" i="1" s="1"/>
  <c r="W13" i="1"/>
  <c r="BA13" i="1" s="1"/>
  <c r="T14" i="1"/>
  <c r="AX14" i="1" s="1"/>
  <c r="S15" i="1"/>
  <c r="AC15" i="1"/>
  <c r="BG15" i="1" s="1"/>
  <c r="Y17" i="1"/>
  <c r="BC17" i="1" s="1"/>
  <c r="S18" i="1"/>
  <c r="BI19" i="1"/>
  <c r="W21" i="1"/>
  <c r="BA21" i="1" s="1"/>
  <c r="AD22" i="1"/>
  <c r="BH22" i="1" s="1"/>
  <c r="V22" i="1"/>
  <c r="AZ22" i="1" s="1"/>
  <c r="AC22" i="1"/>
  <c r="BG22" i="1" s="1"/>
  <c r="U22" i="1"/>
  <c r="X22" i="1"/>
  <c r="BB22" i="1" s="1"/>
  <c r="AB22" i="1"/>
  <c r="BF22" i="1" s="1"/>
  <c r="CK22" i="1"/>
  <c r="V23" i="1"/>
  <c r="AZ23" i="1" s="1"/>
  <c r="Z26" i="1"/>
  <c r="BD26" i="1" s="1"/>
  <c r="T27" i="1"/>
  <c r="AX27" i="1" s="1"/>
  <c r="AC29" i="1"/>
  <c r="BG29" i="1" s="1"/>
  <c r="W30" i="1"/>
  <c r="BA30" i="1" s="1"/>
  <c r="X31" i="1"/>
  <c r="BB31" i="1" s="1"/>
  <c r="W31" i="1"/>
  <c r="BA31" i="1" s="1"/>
  <c r="AD31" i="1"/>
  <c r="BH31" i="1" s="1"/>
  <c r="CK31" i="1"/>
  <c r="Z31" i="1"/>
  <c r="BD31" i="1" s="1"/>
  <c r="AC31" i="1"/>
  <c r="BG31" i="1" s="1"/>
  <c r="AB33" i="1"/>
  <c r="BF33" i="1" s="1"/>
  <c r="T33" i="1"/>
  <c r="AX33" i="1" s="1"/>
  <c r="AA33" i="1"/>
  <c r="BE33" i="1" s="1"/>
  <c r="S33" i="1"/>
  <c r="CK33" i="1"/>
  <c r="Z33" i="1"/>
  <c r="BD33" i="1" s="1"/>
  <c r="AD33" i="1"/>
  <c r="BH33" i="1" s="1"/>
  <c r="V33" i="1"/>
  <c r="AZ33" i="1" s="1"/>
  <c r="W34" i="1"/>
  <c r="BA34" i="1" s="1"/>
  <c r="AA35" i="1"/>
  <c r="BE35" i="1" s="1"/>
  <c r="AC36" i="1"/>
  <c r="BG36" i="1" s="1"/>
  <c r="U39" i="1"/>
  <c r="AY39" i="1" s="1"/>
  <c r="W40" i="1"/>
  <c r="BA40" i="1" s="1"/>
  <c r="Y41" i="1"/>
  <c r="BC41" i="1" s="1"/>
  <c r="U46" i="1"/>
  <c r="AY46" i="1" s="1"/>
  <c r="V49" i="1"/>
  <c r="AZ49" i="1" s="1"/>
  <c r="U51" i="1"/>
  <c r="AY51" i="1" s="1"/>
  <c r="U56" i="1"/>
  <c r="AY56" i="1" s="1"/>
  <c r="BI61" i="1"/>
  <c r="CK62" i="1"/>
  <c r="Z62" i="1"/>
  <c r="BD62" i="1" s="1"/>
  <c r="X62" i="1"/>
  <c r="BB62" i="1" s="1"/>
  <c r="AD62" i="1"/>
  <c r="BH62" i="1" s="1"/>
  <c r="T62" i="1"/>
  <c r="AX62" i="1" s="1"/>
  <c r="AC62" i="1"/>
  <c r="BG62" i="1" s="1"/>
  <c r="S62" i="1"/>
  <c r="Y62" i="1"/>
  <c r="BC62" i="1" s="1"/>
  <c r="W62" i="1"/>
  <c r="BA62" i="1" s="1"/>
  <c r="AB62" i="1"/>
  <c r="BF62" i="1" s="1"/>
  <c r="AA62" i="1"/>
  <c r="BE62" i="1" s="1"/>
  <c r="V62" i="1"/>
  <c r="AZ62" i="1" s="1"/>
  <c r="AB63" i="1"/>
  <c r="BF63" i="1" s="1"/>
  <c r="T63" i="1"/>
  <c r="AX63" i="1" s="1"/>
  <c r="CK63" i="1"/>
  <c r="Z63" i="1"/>
  <c r="BD63" i="1" s="1"/>
  <c r="AA63" i="1"/>
  <c r="BE63" i="1" s="1"/>
  <c r="Y63" i="1"/>
  <c r="BC63" i="1" s="1"/>
  <c r="V63" i="1"/>
  <c r="AZ63" i="1" s="1"/>
  <c r="U63" i="1"/>
  <c r="AY63" i="1" s="1"/>
  <c r="X63" i="1"/>
  <c r="BB63" i="1" s="1"/>
  <c r="W63" i="1"/>
  <c r="BA63" i="1" s="1"/>
  <c r="S63" i="1"/>
  <c r="AD63" i="1"/>
  <c r="BH63" i="1" s="1"/>
  <c r="Z64" i="1"/>
  <c r="BD64" i="1" s="1"/>
  <c r="X83" i="1"/>
  <c r="BB83" i="1" s="1"/>
  <c r="AA83" i="1"/>
  <c r="BE83" i="1" s="1"/>
  <c r="Y83" i="1"/>
  <c r="BC83" i="1" s="1"/>
  <c r="Z83" i="1"/>
  <c r="BD83" i="1" s="1"/>
  <c r="W83" i="1"/>
  <c r="BA83" i="1" s="1"/>
  <c r="CK83" i="1"/>
  <c r="T83" i="1"/>
  <c r="AX83" i="1" s="1"/>
  <c r="AD83" i="1"/>
  <c r="BH83" i="1" s="1"/>
  <c r="S83" i="1"/>
  <c r="AC83" i="1"/>
  <c r="BG83" i="1" s="1"/>
  <c r="AB83" i="1"/>
  <c r="BF83" i="1" s="1"/>
  <c r="V83" i="1"/>
  <c r="AZ83" i="1" s="1"/>
  <c r="U83" i="1"/>
  <c r="AY83" i="1" s="1"/>
  <c r="CM278" i="1"/>
  <c r="T16" i="1"/>
  <c r="AX16" i="1" s="1"/>
  <c r="AB16" i="1"/>
  <c r="BF16" i="1" s="1"/>
  <c r="T20" i="1"/>
  <c r="AX20" i="1" s="1"/>
  <c r="P17" i="2" s="1"/>
  <c r="H17" i="2" s="1"/>
  <c r="AB20" i="1"/>
  <c r="BF20" i="1" s="1"/>
  <c r="T24" i="1"/>
  <c r="AX24" i="1" s="1"/>
  <c r="AB24" i="1"/>
  <c r="BF24" i="1" s="1"/>
  <c r="T28" i="1"/>
  <c r="AX28" i="1" s="1"/>
  <c r="AB28" i="1"/>
  <c r="BF28" i="1" s="1"/>
  <c r="T32" i="1"/>
  <c r="AB32" i="1"/>
  <c r="BF32" i="1" s="1"/>
  <c r="T36" i="1"/>
  <c r="AX36" i="1" s="1"/>
  <c r="AB36" i="1"/>
  <c r="BF36" i="1" s="1"/>
  <c r="T40" i="1"/>
  <c r="AX40" i="1" s="1"/>
  <c r="AB40" i="1"/>
  <c r="BF40" i="1" s="1"/>
  <c r="Z47" i="1"/>
  <c r="BD47" i="1" s="1"/>
  <c r="T55" i="1"/>
  <c r="AD55" i="1"/>
  <c r="BH55" i="1" s="1"/>
  <c r="AB59" i="1"/>
  <c r="BF59" i="1" s="1"/>
  <c r="T59" i="1"/>
  <c r="AX59" i="1" s="1"/>
  <c r="CK59" i="1"/>
  <c r="Z59" i="1"/>
  <c r="BD59" i="1" s="1"/>
  <c r="AA59" i="1"/>
  <c r="BE59" i="1" s="1"/>
  <c r="Y59" i="1"/>
  <c r="BC59" i="1" s="1"/>
  <c r="BI63" i="1"/>
  <c r="AB67" i="1"/>
  <c r="BF67" i="1" s="1"/>
  <c r="T67" i="1"/>
  <c r="AX67" i="1" s="1"/>
  <c r="CK67" i="1"/>
  <c r="Z67" i="1"/>
  <c r="BD67" i="1" s="1"/>
  <c r="AA67" i="1"/>
  <c r="BE67" i="1" s="1"/>
  <c r="Y67" i="1"/>
  <c r="BC67" i="1" s="1"/>
  <c r="V67" i="1"/>
  <c r="AZ67" i="1" s="1"/>
  <c r="U67" i="1"/>
  <c r="AY67" i="1" s="1"/>
  <c r="S72" i="1"/>
  <c r="BI76" i="1"/>
  <c r="V87" i="1"/>
  <c r="AZ87" i="1" s="1"/>
  <c r="AW89" i="1"/>
  <c r="R89" i="1"/>
  <c r="CB89" i="1" s="1"/>
  <c r="AW93" i="1"/>
  <c r="AW105" i="1"/>
  <c r="Z55" i="1"/>
  <c r="BD55" i="1" s="1"/>
  <c r="CK70" i="1"/>
  <c r="Z70" i="1"/>
  <c r="BD70" i="1" s="1"/>
  <c r="X70" i="1"/>
  <c r="BB70" i="1" s="1"/>
  <c r="AD70" i="1"/>
  <c r="BH70" i="1" s="1"/>
  <c r="T70" i="1"/>
  <c r="AX70" i="1" s="1"/>
  <c r="AC70" i="1"/>
  <c r="BG70" i="1" s="1"/>
  <c r="S70" i="1"/>
  <c r="Y70" i="1"/>
  <c r="BC70" i="1" s="1"/>
  <c r="W70" i="1"/>
  <c r="BA70" i="1" s="1"/>
  <c r="BI75" i="1"/>
  <c r="AW86" i="1"/>
  <c r="R86" i="1"/>
  <c r="CF86" i="1" s="1"/>
  <c r="AW91" i="1"/>
  <c r="Y16" i="1"/>
  <c r="BC16" i="1" s="1"/>
  <c r="Y20" i="1"/>
  <c r="BC20" i="1" s="1"/>
  <c r="Y24" i="1"/>
  <c r="BC24" i="1" s="1"/>
  <c r="Y28" i="1"/>
  <c r="BC28" i="1" s="1"/>
  <c r="Y32" i="1"/>
  <c r="BC32" i="1" s="1"/>
  <c r="Y36" i="1"/>
  <c r="BC36" i="1" s="1"/>
  <c r="Y40" i="1"/>
  <c r="BC40" i="1" s="1"/>
  <c r="W42" i="1"/>
  <c r="BA42" i="1" s="1"/>
  <c r="AD42" i="1"/>
  <c r="BH42" i="1" s="1"/>
  <c r="V42" i="1"/>
  <c r="AZ42" i="1" s="1"/>
  <c r="AA42" i="1"/>
  <c r="BE42" i="1" s="1"/>
  <c r="BI42" i="1"/>
  <c r="AC45" i="1"/>
  <c r="BG45" i="1" s="1"/>
  <c r="U45" i="1"/>
  <c r="AY45" i="1" s="1"/>
  <c r="AB45" i="1"/>
  <c r="BF45" i="1" s="1"/>
  <c r="T45" i="1"/>
  <c r="AX45" i="1" s="1"/>
  <c r="AA45" i="1"/>
  <c r="BE45" i="1" s="1"/>
  <c r="AA48" i="1"/>
  <c r="BE48" i="1" s="1"/>
  <c r="S48" i="1"/>
  <c r="CK48" i="1"/>
  <c r="Z48" i="1"/>
  <c r="BD48" i="1" s="1"/>
  <c r="AC48" i="1"/>
  <c r="BG48" i="1" s="1"/>
  <c r="Y55" i="1"/>
  <c r="BC55" i="1" s="1"/>
  <c r="AA55" i="1"/>
  <c r="BE55" i="1" s="1"/>
  <c r="CK58" i="1"/>
  <c r="Z58" i="1"/>
  <c r="BD58" i="1" s="1"/>
  <c r="X58" i="1"/>
  <c r="BB58" i="1" s="1"/>
  <c r="AD58" i="1"/>
  <c r="BH58" i="1" s="1"/>
  <c r="T58" i="1"/>
  <c r="AX58" i="1" s="1"/>
  <c r="AC58" i="1"/>
  <c r="BG58" i="1" s="1"/>
  <c r="S58" i="1"/>
  <c r="BI67" i="1"/>
  <c r="U70" i="1"/>
  <c r="AY70" i="1" s="1"/>
  <c r="AB71" i="1"/>
  <c r="BF71" i="1" s="1"/>
  <c r="T71" i="1"/>
  <c r="AX71" i="1" s="1"/>
  <c r="CK71" i="1"/>
  <c r="Z71" i="1"/>
  <c r="BD71" i="1" s="1"/>
  <c r="AA71" i="1"/>
  <c r="BE71" i="1" s="1"/>
  <c r="Y71" i="1"/>
  <c r="BC71" i="1" s="1"/>
  <c r="V71" i="1"/>
  <c r="AZ71" i="1" s="1"/>
  <c r="U71" i="1"/>
  <c r="AY71" i="1" s="1"/>
  <c r="AW84" i="1"/>
  <c r="BI88" i="1"/>
  <c r="AW111" i="1"/>
  <c r="Z16" i="1"/>
  <c r="BD16" i="1" s="1"/>
  <c r="Z20" i="1"/>
  <c r="BD20" i="1" s="1"/>
  <c r="Z24" i="1"/>
  <c r="BD24" i="1" s="1"/>
  <c r="Z28" i="1"/>
  <c r="BD28" i="1" s="1"/>
  <c r="Z32" i="1"/>
  <c r="BD32" i="1" s="1"/>
  <c r="Z36" i="1"/>
  <c r="BD36" i="1" s="1"/>
  <c r="Z40" i="1"/>
  <c r="BD40" i="1" s="1"/>
  <c r="AB42" i="1"/>
  <c r="BF42" i="1" s="1"/>
  <c r="Z43" i="1"/>
  <c r="BD43" i="1" s="1"/>
  <c r="AD45" i="1"/>
  <c r="BH45" i="1" s="1"/>
  <c r="T48" i="1"/>
  <c r="AX48" i="1" s="1"/>
  <c r="AD48" i="1"/>
  <c r="BH48" i="1" s="1"/>
  <c r="AB55" i="1"/>
  <c r="BF55" i="1" s="1"/>
  <c r="U58" i="1"/>
  <c r="AY58" i="1" s="1"/>
  <c r="V70" i="1"/>
  <c r="AZ70" i="1" s="1"/>
  <c r="S71" i="1"/>
  <c r="BI73" i="1"/>
  <c r="BI82" i="1"/>
  <c r="BI85" i="1"/>
  <c r="X87" i="1"/>
  <c r="BB87" i="1" s="1"/>
  <c r="AA87" i="1"/>
  <c r="BE87" i="1" s="1"/>
  <c r="Y87" i="1"/>
  <c r="BC87" i="1" s="1"/>
  <c r="U87" i="1"/>
  <c r="AY87" i="1" s="1"/>
  <c r="CK87" i="1"/>
  <c r="T87" i="1"/>
  <c r="AX87" i="1" s="1"/>
  <c r="AB87" i="1"/>
  <c r="BF87" i="1" s="1"/>
  <c r="Z87" i="1"/>
  <c r="BD87" i="1" s="1"/>
  <c r="BI92" i="1"/>
  <c r="AW101" i="1"/>
  <c r="AY110" i="1"/>
  <c r="BI115" i="1"/>
  <c r="AA132" i="1"/>
  <c r="BE132" i="1" s="1"/>
  <c r="S132" i="1"/>
  <c r="AC132" i="1"/>
  <c r="BG132" i="1" s="1"/>
  <c r="U132" i="1"/>
  <c r="AY132" i="1" s="1"/>
  <c r="X132" i="1"/>
  <c r="BB132" i="1" s="1"/>
  <c r="W132" i="1"/>
  <c r="BA132" i="1" s="1"/>
  <c r="AD132" i="1"/>
  <c r="BH132" i="1" s="1"/>
  <c r="Z132" i="1"/>
  <c r="BD132" i="1" s="1"/>
  <c r="Y132" i="1"/>
  <c r="BC132" i="1" s="1"/>
  <c r="V132" i="1"/>
  <c r="AZ132" i="1" s="1"/>
  <c r="T132" i="1"/>
  <c r="AX132" i="1" s="1"/>
  <c r="CK132" i="1"/>
  <c r="AB132" i="1"/>
  <c r="BF132" i="1" s="1"/>
  <c r="AV146" i="1"/>
  <c r="AD60" i="1"/>
  <c r="BH60" i="1" s="1"/>
  <c r="V60" i="1"/>
  <c r="AZ60" i="1" s="1"/>
  <c r="AB60" i="1"/>
  <c r="BF60" i="1" s="1"/>
  <c r="T60" i="1"/>
  <c r="AX60" i="1" s="1"/>
  <c r="AA60" i="1"/>
  <c r="BE60" i="1" s="1"/>
  <c r="AD64" i="1"/>
  <c r="BH64" i="1" s="1"/>
  <c r="V64" i="1"/>
  <c r="AZ64" i="1" s="1"/>
  <c r="AB64" i="1"/>
  <c r="BF64" i="1" s="1"/>
  <c r="T64" i="1"/>
  <c r="AX64" i="1" s="1"/>
  <c r="AA64" i="1"/>
  <c r="BE64" i="1" s="1"/>
  <c r="AD68" i="1"/>
  <c r="BH68" i="1" s="1"/>
  <c r="V68" i="1"/>
  <c r="AZ68" i="1" s="1"/>
  <c r="AB68" i="1"/>
  <c r="BF68" i="1" s="1"/>
  <c r="T68" i="1"/>
  <c r="AA68" i="1"/>
  <c r="BE68" i="1" s="1"/>
  <c r="AD72" i="1"/>
  <c r="BH72" i="1" s="1"/>
  <c r="V72" i="1"/>
  <c r="AZ72" i="1" s="1"/>
  <c r="AB72" i="1"/>
  <c r="BF72" i="1" s="1"/>
  <c r="T72" i="1"/>
  <c r="AX72" i="1" s="1"/>
  <c r="AA72" i="1"/>
  <c r="BE72" i="1" s="1"/>
  <c r="CE82" i="1"/>
  <c r="CF82" i="1"/>
  <c r="AC105" i="1"/>
  <c r="BG105" i="1" s="1"/>
  <c r="U105" i="1"/>
  <c r="AY105" i="1" s="1"/>
  <c r="AB105" i="1"/>
  <c r="BF105" i="1" s="1"/>
  <c r="T105" i="1"/>
  <c r="AX105" i="1" s="1"/>
  <c r="Z105" i="1"/>
  <c r="BD105" i="1" s="1"/>
  <c r="Y105" i="1"/>
  <c r="BC105" i="1" s="1"/>
  <c r="CK105" i="1"/>
  <c r="X105" i="1"/>
  <c r="BB105" i="1" s="1"/>
  <c r="W105" i="1"/>
  <c r="BA105" i="1" s="1"/>
  <c r="V105" i="1"/>
  <c r="AZ105" i="1" s="1"/>
  <c r="AA108" i="1"/>
  <c r="BE108" i="1" s="1"/>
  <c r="S108" i="1"/>
  <c r="CK108" i="1"/>
  <c r="Z108" i="1"/>
  <c r="BD108" i="1" s="1"/>
  <c r="AB108" i="1"/>
  <c r="BF108" i="1" s="1"/>
  <c r="Y108" i="1"/>
  <c r="BC108" i="1" s="1"/>
  <c r="X108" i="1"/>
  <c r="BB108" i="1" s="1"/>
  <c r="W108" i="1"/>
  <c r="BA108" i="1" s="1"/>
  <c r="V108" i="1"/>
  <c r="AZ108" i="1" s="1"/>
  <c r="CH122" i="1"/>
  <c r="BZ122" i="1"/>
  <c r="CB122" i="1"/>
  <c r="CF122" i="1"/>
  <c r="CE122" i="1"/>
  <c r="CA122" i="1"/>
  <c r="CI122" i="1"/>
  <c r="CG122" i="1"/>
  <c r="CD122" i="1"/>
  <c r="CC122" i="1"/>
  <c r="BY122" i="1"/>
  <c r="BX122" i="1"/>
  <c r="Z131" i="1"/>
  <c r="BD131" i="1" s="1"/>
  <c r="J131" i="1"/>
  <c r="V131" i="1"/>
  <c r="AZ131" i="1" s="1"/>
  <c r="W131" i="1"/>
  <c r="BA131" i="1" s="1"/>
  <c r="U131" i="1"/>
  <c r="AY131" i="1" s="1"/>
  <c r="T131" i="1"/>
  <c r="AX131" i="1" s="1"/>
  <c r="AD131" i="1"/>
  <c r="BH131" i="1" s="1"/>
  <c r="AC131" i="1"/>
  <c r="BG131" i="1" s="1"/>
  <c r="X131" i="1"/>
  <c r="BB131" i="1" s="1"/>
  <c r="AC175" i="1"/>
  <c r="BG175" i="1" s="1"/>
  <c r="U175" i="1"/>
  <c r="AY175" i="1" s="1"/>
  <c r="CK175" i="1"/>
  <c r="Z175" i="1"/>
  <c r="BD175" i="1" s="1"/>
  <c r="Y175" i="1"/>
  <c r="BC175" i="1" s="1"/>
  <c r="X175" i="1"/>
  <c r="BB175" i="1" s="1"/>
  <c r="W175" i="1"/>
  <c r="BA175" i="1" s="1"/>
  <c r="V175" i="1"/>
  <c r="AZ175" i="1" s="1"/>
  <c r="T175" i="1"/>
  <c r="AX175" i="1" s="1"/>
  <c r="AD175" i="1"/>
  <c r="BH175" i="1" s="1"/>
  <c r="S175" i="1"/>
  <c r="AB175" i="1"/>
  <c r="BF175" i="1" s="1"/>
  <c r="AA175" i="1"/>
  <c r="BE175" i="1" s="1"/>
  <c r="AC60" i="1"/>
  <c r="BG60" i="1" s="1"/>
  <c r="X61" i="1"/>
  <c r="BB61" i="1" s="1"/>
  <c r="AD61" i="1"/>
  <c r="BH61" i="1" s="1"/>
  <c r="V61" i="1"/>
  <c r="AZ61" i="1" s="1"/>
  <c r="AA61" i="1"/>
  <c r="BE61" i="1" s="1"/>
  <c r="AC64" i="1"/>
  <c r="BG64" i="1" s="1"/>
  <c r="X65" i="1"/>
  <c r="BB65" i="1" s="1"/>
  <c r="AD65" i="1"/>
  <c r="BH65" i="1" s="1"/>
  <c r="V65" i="1"/>
  <c r="AZ65" i="1" s="1"/>
  <c r="AA65" i="1"/>
  <c r="BE65" i="1" s="1"/>
  <c r="AC68" i="1"/>
  <c r="BG68" i="1" s="1"/>
  <c r="X69" i="1"/>
  <c r="BB69" i="1" s="1"/>
  <c r="AD69" i="1"/>
  <c r="BH69" i="1" s="1"/>
  <c r="V69" i="1"/>
  <c r="AZ69" i="1" s="1"/>
  <c r="AA69" i="1"/>
  <c r="BE69" i="1" s="1"/>
  <c r="AC72" i="1"/>
  <c r="BG72" i="1" s="1"/>
  <c r="X73" i="1"/>
  <c r="BB73" i="1" s="1"/>
  <c r="AD73" i="1"/>
  <c r="BH73" i="1" s="1"/>
  <c r="V73" i="1"/>
  <c r="AZ73" i="1" s="1"/>
  <c r="AA73" i="1"/>
  <c r="BE73" i="1" s="1"/>
  <c r="X75" i="1"/>
  <c r="BB75" i="1" s="1"/>
  <c r="AA75" i="1"/>
  <c r="BE75" i="1" s="1"/>
  <c r="Y75" i="1"/>
  <c r="BC75" i="1" s="1"/>
  <c r="AC75" i="1"/>
  <c r="BG75" i="1" s="1"/>
  <c r="AW94" i="1"/>
  <c r="W102" i="1"/>
  <c r="BA102" i="1" s="1"/>
  <c r="AD102" i="1"/>
  <c r="BH102" i="1" s="1"/>
  <c r="V102" i="1"/>
  <c r="AZ102" i="1" s="1"/>
  <c r="Z102" i="1"/>
  <c r="BD102" i="1" s="1"/>
  <c r="CK102" i="1"/>
  <c r="Y102" i="1"/>
  <c r="BC102" i="1" s="1"/>
  <c r="X102" i="1"/>
  <c r="BB102" i="1" s="1"/>
  <c r="U102" i="1"/>
  <c r="AY102" i="1" s="1"/>
  <c r="T102" i="1"/>
  <c r="BI105" i="1"/>
  <c r="T108" i="1"/>
  <c r="AX108" i="1" s="1"/>
  <c r="BI108" i="1"/>
  <c r="BI113" i="1"/>
  <c r="BI116" i="1"/>
  <c r="W106" i="1"/>
  <c r="BA106" i="1" s="1"/>
  <c r="AD106" i="1"/>
  <c r="BH106" i="1" s="1"/>
  <c r="V106" i="1"/>
  <c r="AZ106" i="1" s="1"/>
  <c r="X106" i="1"/>
  <c r="BB106" i="1" s="1"/>
  <c r="U106" i="1"/>
  <c r="AY106" i="1" s="1"/>
  <c r="T106" i="1"/>
  <c r="AX106" i="1" s="1"/>
  <c r="AC106" i="1"/>
  <c r="BG106" i="1" s="1"/>
  <c r="S106" i="1"/>
  <c r="AB106" i="1"/>
  <c r="BF106" i="1" s="1"/>
  <c r="AC109" i="1"/>
  <c r="BG109" i="1" s="1"/>
  <c r="U109" i="1"/>
  <c r="AY109" i="1" s="1"/>
  <c r="AB109" i="1"/>
  <c r="BF109" i="1" s="1"/>
  <c r="T109" i="1"/>
  <c r="AX109" i="1" s="1"/>
  <c r="CK109" i="1"/>
  <c r="X109" i="1"/>
  <c r="BB109" i="1" s="1"/>
  <c r="W109" i="1"/>
  <c r="BA109" i="1" s="1"/>
  <c r="V109" i="1"/>
  <c r="AZ109" i="1" s="1"/>
  <c r="S109" i="1"/>
  <c r="AD109" i="1"/>
  <c r="BH109" i="1" s="1"/>
  <c r="AC112" i="1"/>
  <c r="BG112" i="1" s="1"/>
  <c r="U112" i="1"/>
  <c r="AY112" i="1" s="1"/>
  <c r="AB112" i="1"/>
  <c r="BF112" i="1" s="1"/>
  <c r="S112" i="1"/>
  <c r="AA112" i="1"/>
  <c r="BE112" i="1" s="1"/>
  <c r="Y112" i="1"/>
  <c r="BC112" i="1" s="1"/>
  <c r="X112" i="1"/>
  <c r="BB112" i="1" s="1"/>
  <c r="W112" i="1"/>
  <c r="BA112" i="1" s="1"/>
  <c r="V112" i="1"/>
  <c r="AZ112" i="1" s="1"/>
  <c r="T112" i="1"/>
  <c r="AX112" i="1" s="1"/>
  <c r="Z123" i="1"/>
  <c r="BD123" i="1" s="1"/>
  <c r="J123" i="1"/>
  <c r="V123" i="1"/>
  <c r="AZ123" i="1" s="1"/>
  <c r="X123" i="1"/>
  <c r="BB123" i="1" s="1"/>
  <c r="W123" i="1"/>
  <c r="BA123" i="1" s="1"/>
  <c r="U123" i="1"/>
  <c r="AY123" i="1" s="1"/>
  <c r="AD123" i="1"/>
  <c r="BH123" i="1" s="1"/>
  <c r="AC123" i="1"/>
  <c r="BG123" i="1" s="1"/>
  <c r="T123" i="1"/>
  <c r="AX123" i="1" s="1"/>
  <c r="P16" i="2" s="1"/>
  <c r="H16" i="2" s="1"/>
  <c r="CH142" i="1"/>
  <c r="BY142" i="1"/>
  <c r="CI142" i="1"/>
  <c r="X43" i="1"/>
  <c r="BB43" i="1" s="1"/>
  <c r="X47" i="1"/>
  <c r="BB47" i="1" s="1"/>
  <c r="X51" i="1"/>
  <c r="BB51" i="1" s="1"/>
  <c r="X55" i="1"/>
  <c r="BB55" i="1" s="1"/>
  <c r="W60" i="1"/>
  <c r="BA60" i="1" s="1"/>
  <c r="T61" i="1"/>
  <c r="W64" i="1"/>
  <c r="BA64" i="1" s="1"/>
  <c r="T65" i="1"/>
  <c r="AX65" i="1" s="1"/>
  <c r="W68" i="1"/>
  <c r="BA68" i="1" s="1"/>
  <c r="T69" i="1"/>
  <c r="W72" i="1"/>
  <c r="BA72" i="1" s="1"/>
  <c r="T73" i="1"/>
  <c r="AX73" i="1" s="1"/>
  <c r="U75" i="1"/>
  <c r="AY75" i="1" s="1"/>
  <c r="AW76" i="1"/>
  <c r="X79" i="1"/>
  <c r="BB79" i="1" s="1"/>
  <c r="AA79" i="1"/>
  <c r="BE79" i="1" s="1"/>
  <c r="Y79" i="1"/>
  <c r="BC79" i="1" s="1"/>
  <c r="AC79" i="1"/>
  <c r="BG79" i="1" s="1"/>
  <c r="BY85" i="1"/>
  <c r="CF85" i="1"/>
  <c r="AW97" i="1"/>
  <c r="BI101" i="1"/>
  <c r="AA102" i="1"/>
  <c r="BE102" i="1" s="1"/>
  <c r="Y103" i="1"/>
  <c r="BC103" i="1" s="1"/>
  <c r="BI104" i="1"/>
  <c r="AD105" i="1"/>
  <c r="BH105" i="1" s="1"/>
  <c r="Y106" i="1"/>
  <c r="BC106" i="1" s="1"/>
  <c r="CK106" i="1"/>
  <c r="AD108" i="1"/>
  <c r="BH108" i="1" s="1"/>
  <c r="Y109" i="1"/>
  <c r="BC109" i="1" s="1"/>
  <c r="Z112" i="1"/>
  <c r="BD112" i="1" s="1"/>
  <c r="AV126" i="1"/>
  <c r="BV126" i="1" s="1"/>
  <c r="AC129" i="1"/>
  <c r="BG129" i="1" s="1"/>
  <c r="U129" i="1"/>
  <c r="AY129" i="1" s="1"/>
  <c r="W129" i="1"/>
  <c r="BA129" i="1" s="1"/>
  <c r="Z129" i="1"/>
  <c r="BD129" i="1" s="1"/>
  <c r="CK129" i="1"/>
  <c r="Y129" i="1"/>
  <c r="BC129" i="1" s="1"/>
  <c r="T129" i="1"/>
  <c r="AX129" i="1" s="1"/>
  <c r="AD129" i="1"/>
  <c r="BH129" i="1" s="1"/>
  <c r="AB129" i="1"/>
  <c r="BF129" i="1" s="1"/>
  <c r="AA129" i="1"/>
  <c r="BE129" i="1" s="1"/>
  <c r="X129" i="1"/>
  <c r="BB129" i="1" s="1"/>
  <c r="V129" i="1"/>
  <c r="AZ129" i="1" s="1"/>
  <c r="S129" i="1"/>
  <c r="X60" i="1"/>
  <c r="BB60" i="1" s="1"/>
  <c r="CK60" i="1"/>
  <c r="U61" i="1"/>
  <c r="AY61" i="1" s="1"/>
  <c r="X64" i="1"/>
  <c r="BB64" i="1" s="1"/>
  <c r="CK64" i="1"/>
  <c r="U65" i="1"/>
  <c r="AY65" i="1" s="1"/>
  <c r="CE67" i="1"/>
  <c r="X68" i="1"/>
  <c r="BB68" i="1" s="1"/>
  <c r="CK68" i="1"/>
  <c r="U69" i="1"/>
  <c r="AY69" i="1" s="1"/>
  <c r="X72" i="1"/>
  <c r="BB72" i="1" s="1"/>
  <c r="CK72" i="1"/>
  <c r="U73" i="1"/>
  <c r="AY73" i="1" s="1"/>
  <c r="V75" i="1"/>
  <c r="AZ75" i="1" s="1"/>
  <c r="CB82" i="1"/>
  <c r="X91" i="1"/>
  <c r="BB91" i="1" s="1"/>
  <c r="AA91" i="1"/>
  <c r="BE91" i="1" s="1"/>
  <c r="Y91" i="1"/>
  <c r="BC91" i="1" s="1"/>
  <c r="AC91" i="1"/>
  <c r="BG91" i="1" s="1"/>
  <c r="AB102" i="1"/>
  <c r="BF102" i="1" s="1"/>
  <c r="Z106" i="1"/>
  <c r="BD106" i="1" s="1"/>
  <c r="BI107" i="1"/>
  <c r="Z109" i="1"/>
  <c r="BD109" i="1" s="1"/>
  <c r="AD112" i="1"/>
  <c r="BH112" i="1" s="1"/>
  <c r="Z107" i="1"/>
  <c r="BD107" i="1" s="1"/>
  <c r="BI123" i="1"/>
  <c r="CC130" i="1"/>
  <c r="CE138" i="1"/>
  <c r="CC138" i="1"/>
  <c r="BY138" i="1"/>
  <c r="AS138" i="1"/>
  <c r="CI138" i="1"/>
  <c r="BA150" i="1"/>
  <c r="AV150" i="1" s="1"/>
  <c r="R150" i="1"/>
  <c r="Y95" i="1"/>
  <c r="BC95" i="1" s="1"/>
  <c r="Y98" i="1"/>
  <c r="BC98" i="1" s="1"/>
  <c r="U99" i="1"/>
  <c r="AA100" i="1"/>
  <c r="BE100" i="1" s="1"/>
  <c r="S100" i="1"/>
  <c r="CK100" i="1"/>
  <c r="Z100" i="1"/>
  <c r="BD100" i="1" s="1"/>
  <c r="AC100" i="1"/>
  <c r="BG100" i="1" s="1"/>
  <c r="Y107" i="1"/>
  <c r="BC107" i="1" s="1"/>
  <c r="AA107" i="1"/>
  <c r="BE107" i="1" s="1"/>
  <c r="W110" i="1"/>
  <c r="BA110" i="1" s="1"/>
  <c r="AD110" i="1"/>
  <c r="BH110" i="1" s="1"/>
  <c r="V110" i="1"/>
  <c r="AZ110" i="1" s="1"/>
  <c r="AA110" i="1"/>
  <c r="BE110" i="1" s="1"/>
  <c r="BI110" i="1"/>
  <c r="W111" i="1"/>
  <c r="AA114" i="1"/>
  <c r="BE114" i="1" s="1"/>
  <c r="U114" i="1"/>
  <c r="AY114" i="1" s="1"/>
  <c r="AD114" i="1"/>
  <c r="BH114" i="1" s="1"/>
  <c r="T114" i="1"/>
  <c r="AX114" i="1" s="1"/>
  <c r="AC114" i="1"/>
  <c r="BG114" i="1" s="1"/>
  <c r="S114" i="1"/>
  <c r="AC121" i="1"/>
  <c r="BG121" i="1" s="1"/>
  <c r="U121" i="1"/>
  <c r="AY121" i="1" s="1"/>
  <c r="W121" i="1"/>
  <c r="BA121" i="1" s="1"/>
  <c r="Z121" i="1"/>
  <c r="BD121" i="1" s="1"/>
  <c r="CK121" i="1"/>
  <c r="Y121" i="1"/>
  <c r="BC121" i="1" s="1"/>
  <c r="V121" i="1"/>
  <c r="AZ121" i="1" s="1"/>
  <c r="T121" i="1"/>
  <c r="AX121" i="1" s="1"/>
  <c r="S121" i="1"/>
  <c r="AC137" i="1"/>
  <c r="BG137" i="1" s="1"/>
  <c r="U137" i="1"/>
  <c r="AY137" i="1" s="1"/>
  <c r="AA137" i="1"/>
  <c r="BE137" i="1" s="1"/>
  <c r="S137" i="1"/>
  <c r="W137" i="1"/>
  <c r="BA137" i="1" s="1"/>
  <c r="Y137" i="1"/>
  <c r="BC137" i="1" s="1"/>
  <c r="X137" i="1"/>
  <c r="BB137" i="1" s="1"/>
  <c r="V137" i="1"/>
  <c r="AZ137" i="1" s="1"/>
  <c r="CK137" i="1"/>
  <c r="AD137" i="1"/>
  <c r="BH137" i="1" s="1"/>
  <c r="AB137" i="1"/>
  <c r="BF137" i="1" s="1"/>
  <c r="Z137" i="1"/>
  <c r="BD137" i="1" s="1"/>
  <c r="T137" i="1"/>
  <c r="AX137" i="1" s="1"/>
  <c r="CA146" i="1"/>
  <c r="CH150" i="1"/>
  <c r="CG150" i="1"/>
  <c r="BY150" i="1"/>
  <c r="CF150" i="1"/>
  <c r="BX150" i="1"/>
  <c r="CE150" i="1"/>
  <c r="CB150" i="1"/>
  <c r="CI150" i="1"/>
  <c r="Z156" i="1"/>
  <c r="BD156" i="1" s="1"/>
  <c r="X156" i="1"/>
  <c r="BB156" i="1" s="1"/>
  <c r="J156" i="1"/>
  <c r="AD156" i="1"/>
  <c r="BH156" i="1" s="1"/>
  <c r="V156" i="1"/>
  <c r="AZ156" i="1" s="1"/>
  <c r="W156" i="1"/>
  <c r="BA156" i="1" s="1"/>
  <c r="T156" i="1"/>
  <c r="AX156" i="1" s="1"/>
  <c r="AV158" i="1"/>
  <c r="Z95" i="1"/>
  <c r="BD95" i="1" s="1"/>
  <c r="AB107" i="1"/>
  <c r="BF107" i="1" s="1"/>
  <c r="Z111" i="1"/>
  <c r="BD111" i="1" s="1"/>
  <c r="BI112" i="1"/>
  <c r="V116" i="1"/>
  <c r="AZ116" i="1" s="1"/>
  <c r="T116" i="1"/>
  <c r="AX116" i="1" s="1"/>
  <c r="AA116" i="1"/>
  <c r="BE116" i="1" s="1"/>
  <c r="BI119" i="1"/>
  <c r="AD128" i="1"/>
  <c r="BH128" i="1" s="1"/>
  <c r="X128" i="1"/>
  <c r="BB128" i="1" s="1"/>
  <c r="Z128" i="1"/>
  <c r="BD128" i="1" s="1"/>
  <c r="Y128" i="1"/>
  <c r="BC128" i="1" s="1"/>
  <c r="W128" i="1"/>
  <c r="BA128" i="1" s="1"/>
  <c r="V128" i="1"/>
  <c r="AZ128" i="1" s="1"/>
  <c r="R130" i="1"/>
  <c r="AW130" i="1"/>
  <c r="AV130" i="1" s="1"/>
  <c r="Y159" i="1"/>
  <c r="BC159" i="1" s="1"/>
  <c r="J159" i="1"/>
  <c r="AD159" i="1"/>
  <c r="BH159" i="1" s="1"/>
  <c r="X159" i="1"/>
  <c r="BB159" i="1" s="1"/>
  <c r="U159" i="1"/>
  <c r="AY159" i="1" s="1"/>
  <c r="W159" i="1"/>
  <c r="BA159" i="1" s="1"/>
  <c r="CK76" i="1"/>
  <c r="Z76" i="1"/>
  <c r="BD76" i="1" s="1"/>
  <c r="AA76" i="1"/>
  <c r="BE76" i="1" s="1"/>
  <c r="AB77" i="1"/>
  <c r="BF77" i="1" s="1"/>
  <c r="T77" i="1"/>
  <c r="Z77" i="1"/>
  <c r="BD77" i="1" s="1"/>
  <c r="AD78" i="1"/>
  <c r="BH78" i="1" s="1"/>
  <c r="V78" i="1"/>
  <c r="AZ78" i="1" s="1"/>
  <c r="Z78" i="1"/>
  <c r="BD78" i="1" s="1"/>
  <c r="CK80" i="1"/>
  <c r="Z80" i="1"/>
  <c r="BD80" i="1" s="1"/>
  <c r="AA80" i="1"/>
  <c r="BE80" i="1" s="1"/>
  <c r="AB81" i="1"/>
  <c r="BF81" i="1" s="1"/>
  <c r="T81" i="1"/>
  <c r="Z81" i="1"/>
  <c r="BD81" i="1" s="1"/>
  <c r="AD82" i="1"/>
  <c r="BH82" i="1" s="1"/>
  <c r="V82" i="1"/>
  <c r="AZ82" i="1" s="1"/>
  <c r="Z82" i="1"/>
  <c r="BD82" i="1" s="1"/>
  <c r="CK84" i="1"/>
  <c r="Z84" i="1"/>
  <c r="AA84" i="1"/>
  <c r="BE84" i="1" s="1"/>
  <c r="AB85" i="1"/>
  <c r="BF85" i="1" s="1"/>
  <c r="T85" i="1"/>
  <c r="AX85" i="1" s="1"/>
  <c r="Z85" i="1"/>
  <c r="BD85" i="1" s="1"/>
  <c r="AD86" i="1"/>
  <c r="BH86" i="1" s="1"/>
  <c r="V86" i="1"/>
  <c r="AZ86" i="1" s="1"/>
  <c r="Z86" i="1"/>
  <c r="BD86" i="1" s="1"/>
  <c r="CK88" i="1"/>
  <c r="Z88" i="1"/>
  <c r="AA88" i="1"/>
  <c r="BE88" i="1" s="1"/>
  <c r="AB89" i="1"/>
  <c r="BF89" i="1" s="1"/>
  <c r="T89" i="1"/>
  <c r="AX89" i="1" s="1"/>
  <c r="Z89" i="1"/>
  <c r="BD89" i="1" s="1"/>
  <c r="AD90" i="1"/>
  <c r="BH90" i="1" s="1"/>
  <c r="V90" i="1"/>
  <c r="AZ90" i="1" s="1"/>
  <c r="Z90" i="1"/>
  <c r="BD90" i="1" s="1"/>
  <c r="CK92" i="1"/>
  <c r="Z92" i="1"/>
  <c r="BD92" i="1" s="1"/>
  <c r="AA92" i="1"/>
  <c r="BE92" i="1" s="1"/>
  <c r="AB93" i="1"/>
  <c r="BF93" i="1" s="1"/>
  <c r="T93" i="1"/>
  <c r="AX93" i="1" s="1"/>
  <c r="Z93" i="1"/>
  <c r="BD93" i="1" s="1"/>
  <c r="AD94" i="1"/>
  <c r="BH94" i="1" s="1"/>
  <c r="V94" i="1"/>
  <c r="Z94" i="1"/>
  <c r="BD94" i="1" s="1"/>
  <c r="AA95" i="1"/>
  <c r="BE95" i="1" s="1"/>
  <c r="CK96" i="1"/>
  <c r="Z96" i="1"/>
  <c r="BD96" i="1" s="1"/>
  <c r="AV96" i="1" s="1"/>
  <c r="BV96" i="1" s="1"/>
  <c r="AA96" i="1"/>
  <c r="BE96" i="1" s="1"/>
  <c r="AB97" i="1"/>
  <c r="BF97" i="1" s="1"/>
  <c r="T97" i="1"/>
  <c r="Z97" i="1"/>
  <c r="BD97" i="1" s="1"/>
  <c r="W98" i="1"/>
  <c r="BA98" i="1" s="1"/>
  <c r="AD98" i="1"/>
  <c r="BH98" i="1" s="1"/>
  <c r="V98" i="1"/>
  <c r="AZ98" i="1" s="1"/>
  <c r="AA98" i="1"/>
  <c r="BE98" i="1" s="1"/>
  <c r="BI98" i="1"/>
  <c r="W99" i="1"/>
  <c r="BA99" i="1" s="1"/>
  <c r="AC101" i="1"/>
  <c r="BG101" i="1" s="1"/>
  <c r="U101" i="1"/>
  <c r="AY101" i="1" s="1"/>
  <c r="AB101" i="1"/>
  <c r="BF101" i="1" s="1"/>
  <c r="T101" i="1"/>
  <c r="AA101" i="1"/>
  <c r="BE101" i="1" s="1"/>
  <c r="AA104" i="1"/>
  <c r="BE104" i="1" s="1"/>
  <c r="S104" i="1"/>
  <c r="CK104" i="1"/>
  <c r="Z104" i="1"/>
  <c r="BD104" i="1" s="1"/>
  <c r="AC104" i="1"/>
  <c r="BG104" i="1" s="1"/>
  <c r="AC107" i="1"/>
  <c r="BG107" i="1" s="1"/>
  <c r="Y111" i="1"/>
  <c r="BC111" i="1" s="1"/>
  <c r="AA111" i="1"/>
  <c r="BE111" i="1" s="1"/>
  <c r="W113" i="1"/>
  <c r="BA113" i="1" s="1"/>
  <c r="CK113" i="1"/>
  <c r="AB113" i="1"/>
  <c r="BF113" i="1" s="1"/>
  <c r="S113" i="1"/>
  <c r="AA113" i="1"/>
  <c r="BE113" i="1" s="1"/>
  <c r="AD113" i="1"/>
  <c r="BH113" i="1" s="1"/>
  <c r="J116" i="1"/>
  <c r="AB116" i="1"/>
  <c r="BF116" i="1" s="1"/>
  <c r="AA121" i="1"/>
  <c r="BE121" i="1" s="1"/>
  <c r="BI122" i="1"/>
  <c r="BV122" i="1" s="1"/>
  <c r="J128" i="1"/>
  <c r="BI134" i="1"/>
  <c r="R92" i="1"/>
  <c r="BX92" i="1" s="1"/>
  <c r="S95" i="1"/>
  <c r="AB95" i="1"/>
  <c r="BF95" i="1" s="1"/>
  <c r="Z99" i="1"/>
  <c r="BD99" i="1" s="1"/>
  <c r="T107" i="1"/>
  <c r="AD107" i="1"/>
  <c r="BH107" i="1" s="1"/>
  <c r="AB111" i="1"/>
  <c r="BF111" i="1" s="1"/>
  <c r="AD116" i="1"/>
  <c r="BH116" i="1" s="1"/>
  <c r="AA124" i="1"/>
  <c r="BE124" i="1" s="1"/>
  <c r="S124" i="1"/>
  <c r="AC124" i="1"/>
  <c r="BG124" i="1" s="1"/>
  <c r="U124" i="1"/>
  <c r="AY124" i="1" s="1"/>
  <c r="X124" i="1"/>
  <c r="BB124" i="1" s="1"/>
  <c r="W124" i="1"/>
  <c r="BA124" i="1" s="1"/>
  <c r="AD124" i="1"/>
  <c r="BH124" i="1" s="1"/>
  <c r="AB124" i="1"/>
  <c r="BF124" i="1" s="1"/>
  <c r="Z124" i="1"/>
  <c r="BD124" i="1" s="1"/>
  <c r="Y124" i="1"/>
  <c r="BC124" i="1" s="1"/>
  <c r="BI124" i="1"/>
  <c r="CH146" i="1"/>
  <c r="BZ146" i="1"/>
  <c r="CG146" i="1"/>
  <c r="CE146" i="1"/>
  <c r="CD146" i="1"/>
  <c r="CC146" i="1"/>
  <c r="BI156" i="1"/>
  <c r="AV142" i="1"/>
  <c r="X99" i="1"/>
  <c r="BB99" i="1" s="1"/>
  <c r="X103" i="1"/>
  <c r="BB103" i="1" s="1"/>
  <c r="X107" i="1"/>
  <c r="BB107" i="1" s="1"/>
  <c r="X111" i="1"/>
  <c r="BB111" i="1" s="1"/>
  <c r="V118" i="1"/>
  <c r="X119" i="1"/>
  <c r="BB119" i="1" s="1"/>
  <c r="X120" i="1"/>
  <c r="BB120" i="1" s="1"/>
  <c r="X127" i="1"/>
  <c r="BB127" i="1" s="1"/>
  <c r="BI131" i="1"/>
  <c r="AA133" i="1"/>
  <c r="BE133" i="1" s="1"/>
  <c r="CH134" i="1"/>
  <c r="CA134" i="1"/>
  <c r="AV138" i="1"/>
  <c r="BI142" i="1"/>
  <c r="BI148" i="1"/>
  <c r="AC149" i="1"/>
  <c r="BG149" i="1" s="1"/>
  <c r="U149" i="1"/>
  <c r="AY149" i="1" s="1"/>
  <c r="AB149" i="1"/>
  <c r="BF149" i="1" s="1"/>
  <c r="T149" i="1"/>
  <c r="AX149" i="1" s="1"/>
  <c r="AA149" i="1"/>
  <c r="BE149" i="1" s="1"/>
  <c r="S149" i="1"/>
  <c r="CK149" i="1"/>
  <c r="Z149" i="1"/>
  <c r="BD149" i="1" s="1"/>
  <c r="W149" i="1"/>
  <c r="BA149" i="1" s="1"/>
  <c r="AD149" i="1"/>
  <c r="BH149" i="1" s="1"/>
  <c r="Y149" i="1"/>
  <c r="BC149" i="1" s="1"/>
  <c r="V149" i="1"/>
  <c r="AZ149" i="1" s="1"/>
  <c r="CH158" i="1"/>
  <c r="CG158" i="1"/>
  <c r="BX158" i="1"/>
  <c r="CF158" i="1"/>
  <c r="BI158" i="1"/>
  <c r="BI162" i="1"/>
  <c r="BI164" i="1"/>
  <c r="T179" i="1"/>
  <c r="AX179" i="1" s="1"/>
  <c r="AA179" i="1"/>
  <c r="BE179" i="1" s="1"/>
  <c r="Y179" i="1"/>
  <c r="BC179" i="1" s="1"/>
  <c r="J179" i="1"/>
  <c r="X179" i="1"/>
  <c r="BB179" i="1" s="1"/>
  <c r="BI117" i="1"/>
  <c r="BI118" i="1"/>
  <c r="Z119" i="1"/>
  <c r="BD119" i="1" s="1"/>
  <c r="Y120" i="1"/>
  <c r="BC120" i="1" s="1"/>
  <c r="BI121" i="1"/>
  <c r="AC125" i="1"/>
  <c r="BG125" i="1" s="1"/>
  <c r="U125" i="1"/>
  <c r="AY125" i="1" s="1"/>
  <c r="W125" i="1"/>
  <c r="BA125" i="1" s="1"/>
  <c r="T125" i="1"/>
  <c r="AX125" i="1" s="1"/>
  <c r="AD125" i="1"/>
  <c r="BH125" i="1" s="1"/>
  <c r="S125" i="1"/>
  <c r="Z125" i="1"/>
  <c r="BD125" i="1" s="1"/>
  <c r="BI125" i="1"/>
  <c r="R126" i="1"/>
  <c r="CH130" i="1"/>
  <c r="CB130" i="1"/>
  <c r="CF130" i="1"/>
  <c r="CE130" i="1"/>
  <c r="CA130" i="1"/>
  <c r="BI130" i="1"/>
  <c r="CD130" i="1"/>
  <c r="R142" i="1"/>
  <c r="AS142" i="1" s="1"/>
  <c r="R146" i="1"/>
  <c r="AS146" i="1" s="1"/>
  <c r="AW213" i="1"/>
  <c r="W118" i="1"/>
  <c r="BA118" i="1" s="1"/>
  <c r="Z118" i="1"/>
  <c r="BD118" i="1" s="1"/>
  <c r="J118" i="1"/>
  <c r="AA118" i="1"/>
  <c r="BE118" i="1" s="1"/>
  <c r="V127" i="1"/>
  <c r="AZ127" i="1" s="1"/>
  <c r="U127" i="1"/>
  <c r="AY127" i="1" s="1"/>
  <c r="R134" i="1"/>
  <c r="BI135" i="1"/>
  <c r="AC141" i="1"/>
  <c r="BG141" i="1" s="1"/>
  <c r="U141" i="1"/>
  <c r="AY141" i="1" s="1"/>
  <c r="AA141" i="1"/>
  <c r="BE141" i="1" s="1"/>
  <c r="S141" i="1"/>
  <c r="CK141" i="1"/>
  <c r="W141" i="1"/>
  <c r="BA141" i="1" s="1"/>
  <c r="Y141" i="1"/>
  <c r="BC141" i="1" s="1"/>
  <c r="X141" i="1"/>
  <c r="BB141" i="1" s="1"/>
  <c r="V141" i="1"/>
  <c r="AZ141" i="1" s="1"/>
  <c r="BI151" i="1"/>
  <c r="AC157" i="1"/>
  <c r="BG157" i="1" s="1"/>
  <c r="U157" i="1"/>
  <c r="AY157" i="1" s="1"/>
  <c r="AB157" i="1"/>
  <c r="BF157" i="1" s="1"/>
  <c r="T157" i="1"/>
  <c r="AX157" i="1" s="1"/>
  <c r="AA157" i="1"/>
  <c r="BE157" i="1" s="1"/>
  <c r="S157" i="1"/>
  <c r="CK157" i="1"/>
  <c r="Z157" i="1"/>
  <c r="BD157" i="1" s="1"/>
  <c r="W157" i="1"/>
  <c r="BA157" i="1" s="1"/>
  <c r="Y157" i="1"/>
  <c r="BC157" i="1" s="1"/>
  <c r="X157" i="1"/>
  <c r="BB157" i="1" s="1"/>
  <c r="V157" i="1"/>
  <c r="AZ157" i="1" s="1"/>
  <c r="R158" i="1"/>
  <c r="AW186" i="1"/>
  <c r="AC133" i="1"/>
  <c r="BG133" i="1" s="1"/>
  <c r="U133" i="1"/>
  <c r="AY133" i="1" s="1"/>
  <c r="W133" i="1"/>
  <c r="BA133" i="1" s="1"/>
  <c r="T133" i="1"/>
  <c r="AX133" i="1" s="1"/>
  <c r="AD133" i="1"/>
  <c r="BH133" i="1" s="1"/>
  <c r="S133" i="1"/>
  <c r="Z133" i="1"/>
  <c r="BD133" i="1" s="1"/>
  <c r="BI133" i="1"/>
  <c r="BI144" i="1"/>
  <c r="BA154" i="1"/>
  <c r="AV154" i="1" s="1"/>
  <c r="R154" i="1"/>
  <c r="AA163" i="1"/>
  <c r="BE163" i="1" s="1"/>
  <c r="S163" i="1"/>
  <c r="X163" i="1"/>
  <c r="BB163" i="1" s="1"/>
  <c r="CK163" i="1"/>
  <c r="Z163" i="1"/>
  <c r="BD163" i="1" s="1"/>
  <c r="Y163" i="1"/>
  <c r="BC163" i="1" s="1"/>
  <c r="W163" i="1"/>
  <c r="BA163" i="1" s="1"/>
  <c r="V163" i="1"/>
  <c r="AZ163" i="1" s="1"/>
  <c r="AC163" i="1"/>
  <c r="BG163" i="1" s="1"/>
  <c r="AB163" i="1"/>
  <c r="BF163" i="1" s="1"/>
  <c r="AW197" i="1"/>
  <c r="Y127" i="1"/>
  <c r="BC127" i="1" s="1"/>
  <c r="Z136" i="1"/>
  <c r="BD136" i="1" s="1"/>
  <c r="Z140" i="1"/>
  <c r="BD140" i="1" s="1"/>
  <c r="AA144" i="1"/>
  <c r="BE144" i="1" s="1"/>
  <c r="AC145" i="1"/>
  <c r="BG145" i="1" s="1"/>
  <c r="U145" i="1"/>
  <c r="AY145" i="1" s="1"/>
  <c r="AA145" i="1"/>
  <c r="BE145" i="1" s="1"/>
  <c r="S145" i="1"/>
  <c r="CK145" i="1"/>
  <c r="Z145" i="1"/>
  <c r="BD145" i="1" s="1"/>
  <c r="W145" i="1"/>
  <c r="BA145" i="1" s="1"/>
  <c r="BI145" i="1"/>
  <c r="BI147" i="1"/>
  <c r="AC153" i="1"/>
  <c r="BG153" i="1" s="1"/>
  <c r="U153" i="1"/>
  <c r="AY153" i="1" s="1"/>
  <c r="AB153" i="1"/>
  <c r="BF153" i="1" s="1"/>
  <c r="T153" i="1"/>
  <c r="AX153" i="1" s="1"/>
  <c r="AA153" i="1"/>
  <c r="BE153" i="1" s="1"/>
  <c r="S153" i="1"/>
  <c r="CK153" i="1"/>
  <c r="Z153" i="1"/>
  <c r="BD153" i="1" s="1"/>
  <c r="W153" i="1"/>
  <c r="BA153" i="1" s="1"/>
  <c r="CH154" i="1"/>
  <c r="BZ154" i="1"/>
  <c r="CG154" i="1"/>
  <c r="BY154" i="1"/>
  <c r="BX154" i="1"/>
  <c r="CE154" i="1"/>
  <c r="CB154" i="1"/>
  <c r="CA154" i="1"/>
  <c r="BI160" i="1"/>
  <c r="AC164" i="1"/>
  <c r="BG164" i="1" s="1"/>
  <c r="U164" i="1"/>
  <c r="AY164" i="1" s="1"/>
  <c r="CK164" i="1"/>
  <c r="Z164" i="1"/>
  <c r="BD164" i="1" s="1"/>
  <c r="W164" i="1"/>
  <c r="BA164" i="1" s="1"/>
  <c r="V164" i="1"/>
  <c r="AZ164" i="1" s="1"/>
  <c r="T164" i="1"/>
  <c r="AX164" i="1" s="1"/>
  <c r="AD164" i="1"/>
  <c r="BH164" i="1" s="1"/>
  <c r="S164" i="1"/>
  <c r="Y164" i="1"/>
  <c r="BC164" i="1" s="1"/>
  <c r="BI201" i="1"/>
  <c r="W218" i="1"/>
  <c r="BA218" i="1" s="1"/>
  <c r="AD218" i="1"/>
  <c r="BH218" i="1" s="1"/>
  <c r="X218" i="1"/>
  <c r="BB218" i="1" s="1"/>
  <c r="V218" i="1"/>
  <c r="AZ218" i="1" s="1"/>
  <c r="U218" i="1"/>
  <c r="AY218" i="1" s="1"/>
  <c r="AC218" i="1"/>
  <c r="BG218" i="1" s="1"/>
  <c r="T218" i="1"/>
  <c r="AX218" i="1" s="1"/>
  <c r="CK218" i="1"/>
  <c r="AB218" i="1"/>
  <c r="BF218" i="1" s="1"/>
  <c r="AA218" i="1"/>
  <c r="BE218" i="1" s="1"/>
  <c r="Z218" i="1"/>
  <c r="BD218" i="1" s="1"/>
  <c r="S218" i="1"/>
  <c r="Y218" i="1"/>
  <c r="BC218" i="1" s="1"/>
  <c r="AW233" i="1"/>
  <c r="BI143" i="1"/>
  <c r="BI146" i="1"/>
  <c r="BI155" i="1"/>
  <c r="AA182" i="1"/>
  <c r="BE182" i="1" s="1"/>
  <c r="S182" i="1"/>
  <c r="X182" i="1"/>
  <c r="BB182" i="1" s="1"/>
  <c r="W182" i="1"/>
  <c r="BA182" i="1" s="1"/>
  <c r="V182" i="1"/>
  <c r="AZ182" i="1" s="1"/>
  <c r="U182" i="1"/>
  <c r="AY182" i="1" s="1"/>
  <c r="AD182" i="1"/>
  <c r="BH182" i="1" s="1"/>
  <c r="T182" i="1"/>
  <c r="AX182" i="1" s="1"/>
  <c r="AC182" i="1"/>
  <c r="BG182" i="1" s="1"/>
  <c r="AB182" i="1"/>
  <c r="BF182" i="1" s="1"/>
  <c r="CK182" i="1"/>
  <c r="Z182" i="1"/>
  <c r="BD182" i="1" s="1"/>
  <c r="Y182" i="1"/>
  <c r="BC182" i="1" s="1"/>
  <c r="AA115" i="1"/>
  <c r="BE115" i="1" s="1"/>
  <c r="S115" i="1"/>
  <c r="Z115" i="1"/>
  <c r="BD115" i="1" s="1"/>
  <c r="AC116" i="1"/>
  <c r="BG116" i="1" s="1"/>
  <c r="U116" i="1"/>
  <c r="AY116" i="1" s="1"/>
  <c r="Z116" i="1"/>
  <c r="BD116" i="1" s="1"/>
  <c r="Z117" i="1"/>
  <c r="AA120" i="1"/>
  <c r="BE120" i="1" s="1"/>
  <c r="S120" i="1"/>
  <c r="AC120" i="1"/>
  <c r="BG120" i="1" s="1"/>
  <c r="U120" i="1"/>
  <c r="AY120" i="1" s="1"/>
  <c r="AB120" i="1"/>
  <c r="BF120" i="1" s="1"/>
  <c r="CH126" i="1"/>
  <c r="BZ126" i="1"/>
  <c r="AA128" i="1"/>
  <c r="BE128" i="1" s="1"/>
  <c r="S128" i="1"/>
  <c r="AC128" i="1"/>
  <c r="BG128" i="1" s="1"/>
  <c r="U128" i="1"/>
  <c r="AY128" i="1" s="1"/>
  <c r="AB128" i="1"/>
  <c r="BF128" i="1" s="1"/>
  <c r="BI137" i="1"/>
  <c r="CH138" i="1"/>
  <c r="BZ138" i="1"/>
  <c r="CF138" i="1"/>
  <c r="BX138" i="1"/>
  <c r="CB138" i="1"/>
  <c r="BI138" i="1"/>
  <c r="CD138" i="1"/>
  <c r="BI141" i="1"/>
  <c r="X145" i="1"/>
  <c r="BB145" i="1" s="1"/>
  <c r="Z148" i="1"/>
  <c r="BD148" i="1" s="1"/>
  <c r="X148" i="1"/>
  <c r="BB148" i="1" s="1"/>
  <c r="J148" i="1"/>
  <c r="BI149" i="1"/>
  <c r="BI150" i="1"/>
  <c r="CI154" i="1"/>
  <c r="BI159" i="1"/>
  <c r="J187" i="1"/>
  <c r="AB187" i="1"/>
  <c r="BF187" i="1" s="1"/>
  <c r="Y187" i="1"/>
  <c r="BC187" i="1" s="1"/>
  <c r="U187" i="1"/>
  <c r="AY187" i="1" s="1"/>
  <c r="T187" i="1"/>
  <c r="AX187" i="1" s="1"/>
  <c r="S187" i="1"/>
  <c r="AC187" i="1"/>
  <c r="BG187" i="1" s="1"/>
  <c r="Z187" i="1"/>
  <c r="BD187" i="1" s="1"/>
  <c r="Y123" i="1"/>
  <c r="BC123" i="1" s="1"/>
  <c r="Y131" i="1"/>
  <c r="BC131" i="1" s="1"/>
  <c r="Y145" i="1"/>
  <c r="BC145" i="1" s="1"/>
  <c r="AA148" i="1"/>
  <c r="BE148" i="1" s="1"/>
  <c r="Z152" i="1"/>
  <c r="BD152" i="1" s="1"/>
  <c r="X152" i="1"/>
  <c r="BB152" i="1" s="1"/>
  <c r="J152" i="1"/>
  <c r="BI153" i="1"/>
  <c r="BI154" i="1"/>
  <c r="AA160" i="1"/>
  <c r="BE160" i="1" s="1"/>
  <c r="Y160" i="1"/>
  <c r="BC160" i="1" s="1"/>
  <c r="J160" i="1"/>
  <c r="AW162" i="1"/>
  <c r="AW166" i="1"/>
  <c r="BI168" i="1"/>
  <c r="W169" i="1"/>
  <c r="BA169" i="1" s="1"/>
  <c r="CK169" i="1"/>
  <c r="AB169" i="1"/>
  <c r="BF169" i="1" s="1"/>
  <c r="T169" i="1"/>
  <c r="AX169" i="1" s="1"/>
  <c r="AA169" i="1"/>
  <c r="BE169" i="1" s="1"/>
  <c r="S169" i="1"/>
  <c r="AC169" i="1"/>
  <c r="BG169" i="1" s="1"/>
  <c r="Z169" i="1"/>
  <c r="BD169" i="1" s="1"/>
  <c r="Y169" i="1"/>
  <c r="BC169" i="1" s="1"/>
  <c r="X169" i="1"/>
  <c r="BB169" i="1" s="1"/>
  <c r="AD171" i="1"/>
  <c r="BH171" i="1" s="1"/>
  <c r="U171" i="1"/>
  <c r="AY171" i="1" s="1"/>
  <c r="AC171" i="1"/>
  <c r="BG171" i="1" s="1"/>
  <c r="Y171" i="1"/>
  <c r="BC171" i="1" s="1"/>
  <c r="X171" i="1"/>
  <c r="BB171" i="1" s="1"/>
  <c r="W171" i="1"/>
  <c r="BA171" i="1" s="1"/>
  <c r="J171" i="1"/>
  <c r="X184" i="1"/>
  <c r="BB184" i="1" s="1"/>
  <c r="V184" i="1"/>
  <c r="AZ184" i="1" s="1"/>
  <c r="AB184" i="1"/>
  <c r="BF184" i="1" s="1"/>
  <c r="S184" i="1"/>
  <c r="Y184" i="1"/>
  <c r="BC184" i="1" s="1"/>
  <c r="W184" i="1"/>
  <c r="BA184" i="1" s="1"/>
  <c r="CK184" i="1"/>
  <c r="U184" i="1"/>
  <c r="AY184" i="1" s="1"/>
  <c r="T184" i="1"/>
  <c r="AX184" i="1" s="1"/>
  <c r="AD184" i="1"/>
  <c r="BH184" i="1" s="1"/>
  <c r="AC184" i="1"/>
  <c r="BG184" i="1" s="1"/>
  <c r="AA184" i="1"/>
  <c r="BE184" i="1" s="1"/>
  <c r="Z184" i="1"/>
  <c r="BD184" i="1" s="1"/>
  <c r="S119" i="1"/>
  <c r="AA119" i="1"/>
  <c r="BE119" i="1" s="1"/>
  <c r="S123" i="1"/>
  <c r="AA123" i="1"/>
  <c r="BE123" i="1" s="1"/>
  <c r="S127" i="1"/>
  <c r="AA127" i="1"/>
  <c r="BE127" i="1" s="1"/>
  <c r="S131" i="1"/>
  <c r="AA131" i="1"/>
  <c r="BE131" i="1" s="1"/>
  <c r="S135" i="1"/>
  <c r="AA135" i="1"/>
  <c r="BE135" i="1" s="1"/>
  <c r="U136" i="1"/>
  <c r="AY136" i="1" s="1"/>
  <c r="AC136" i="1"/>
  <c r="BG136" i="1" s="1"/>
  <c r="S139" i="1"/>
  <c r="AA139" i="1"/>
  <c r="BE139" i="1" s="1"/>
  <c r="U140" i="1"/>
  <c r="AY140" i="1" s="1"/>
  <c r="AC140" i="1"/>
  <c r="BG140" i="1" s="1"/>
  <c r="S143" i="1"/>
  <c r="AA143" i="1"/>
  <c r="BE143" i="1" s="1"/>
  <c r="U144" i="1"/>
  <c r="AY144" i="1" s="1"/>
  <c r="AC144" i="1"/>
  <c r="BG144" i="1" s="1"/>
  <c r="S147" i="1"/>
  <c r="AA147" i="1"/>
  <c r="BE147" i="1" s="1"/>
  <c r="U148" i="1"/>
  <c r="AY148" i="1" s="1"/>
  <c r="AC148" i="1"/>
  <c r="BG148" i="1" s="1"/>
  <c r="S151" i="1"/>
  <c r="AA151" i="1"/>
  <c r="BE151" i="1" s="1"/>
  <c r="U152" i="1"/>
  <c r="AY152" i="1" s="1"/>
  <c r="AC152" i="1"/>
  <c r="BG152" i="1" s="1"/>
  <c r="S155" i="1"/>
  <c r="AA155" i="1"/>
  <c r="BE155" i="1" s="1"/>
  <c r="U156" i="1"/>
  <c r="AY156" i="1" s="1"/>
  <c r="AC156" i="1"/>
  <c r="BG156" i="1" s="1"/>
  <c r="V159" i="1"/>
  <c r="AZ159" i="1" s="1"/>
  <c r="U161" i="1"/>
  <c r="AY161" i="1" s="1"/>
  <c r="AD161" i="1"/>
  <c r="BH161" i="1" s="1"/>
  <c r="BI161" i="1"/>
  <c r="CK161" i="1"/>
  <c r="AB166" i="1"/>
  <c r="BF166" i="1" s="1"/>
  <c r="U173" i="1"/>
  <c r="AY173" i="1" s="1"/>
  <c r="J174" i="1"/>
  <c r="Z174" i="1"/>
  <c r="BD174" i="1" s="1"/>
  <c r="BI175" i="1"/>
  <c r="BI178" i="1"/>
  <c r="BI181" i="1"/>
  <c r="X191" i="1"/>
  <c r="BB191" i="1" s="1"/>
  <c r="AD191" i="1"/>
  <c r="BH191" i="1" s="1"/>
  <c r="V191" i="1"/>
  <c r="AZ191" i="1" s="1"/>
  <c r="AA191" i="1"/>
  <c r="BE191" i="1" s="1"/>
  <c r="S191" i="1"/>
  <c r="Y191" i="1"/>
  <c r="BC191" i="1" s="1"/>
  <c r="U191" i="1"/>
  <c r="AY191" i="1" s="1"/>
  <c r="T191" i="1"/>
  <c r="AX191" i="1" s="1"/>
  <c r="AB191" i="1"/>
  <c r="BF191" i="1" s="1"/>
  <c r="AC191" i="1"/>
  <c r="BG191" i="1" s="1"/>
  <c r="CK191" i="1"/>
  <c r="Z191" i="1"/>
  <c r="BD191" i="1" s="1"/>
  <c r="AW202" i="1"/>
  <c r="AD162" i="1"/>
  <c r="BH162" i="1" s="1"/>
  <c r="V162" i="1"/>
  <c r="X162" i="1"/>
  <c r="BB162" i="1" s="1"/>
  <c r="U166" i="1"/>
  <c r="AB193" i="1"/>
  <c r="BF193" i="1" s="1"/>
  <c r="T193" i="1"/>
  <c r="AX193" i="1" s="1"/>
  <c r="Z193" i="1"/>
  <c r="BD193" i="1" s="1"/>
  <c r="W193" i="1"/>
  <c r="BA193" i="1" s="1"/>
  <c r="X193" i="1"/>
  <c r="BB193" i="1" s="1"/>
  <c r="V193" i="1"/>
  <c r="AZ193" i="1" s="1"/>
  <c r="U193" i="1"/>
  <c r="AY193" i="1" s="1"/>
  <c r="S193" i="1"/>
  <c r="AA193" i="1"/>
  <c r="BE193" i="1" s="1"/>
  <c r="AD193" i="1"/>
  <c r="BH193" i="1" s="1"/>
  <c r="AC193" i="1"/>
  <c r="BG193" i="1" s="1"/>
  <c r="Y193" i="1"/>
  <c r="BC193" i="1" s="1"/>
  <c r="Y136" i="1"/>
  <c r="BC136" i="1" s="1"/>
  <c r="Y140" i="1"/>
  <c r="BC140" i="1" s="1"/>
  <c r="Y144" i="1"/>
  <c r="BC144" i="1" s="1"/>
  <c r="Y148" i="1"/>
  <c r="BC148" i="1" s="1"/>
  <c r="Y152" i="1"/>
  <c r="BC152" i="1" s="1"/>
  <c r="Y156" i="1"/>
  <c r="BC156" i="1" s="1"/>
  <c r="AA159" i="1"/>
  <c r="BE159" i="1" s="1"/>
  <c r="S159" i="1"/>
  <c r="Z159" i="1"/>
  <c r="BD159" i="1" s="1"/>
  <c r="AC160" i="1"/>
  <c r="BG160" i="1" s="1"/>
  <c r="U160" i="1"/>
  <c r="AY160" i="1" s="1"/>
  <c r="Z160" i="1"/>
  <c r="BD160" i="1" s="1"/>
  <c r="Z161" i="1"/>
  <c r="BD161" i="1" s="1"/>
  <c r="J162" i="1"/>
  <c r="Z162" i="1"/>
  <c r="BD162" i="1" s="1"/>
  <c r="W165" i="1"/>
  <c r="BA165" i="1" s="1"/>
  <c r="AB165" i="1"/>
  <c r="BF165" i="1" s="1"/>
  <c r="T165" i="1"/>
  <c r="AX165" i="1" s="1"/>
  <c r="AA165" i="1"/>
  <c r="BE165" i="1" s="1"/>
  <c r="BI165" i="1"/>
  <c r="AA167" i="1"/>
  <c r="BE167" i="1" s="1"/>
  <c r="S167" i="1"/>
  <c r="X167" i="1"/>
  <c r="BB167" i="1" s="1"/>
  <c r="W167" i="1"/>
  <c r="BA167" i="1" s="1"/>
  <c r="AC167" i="1"/>
  <c r="BG167" i="1" s="1"/>
  <c r="BI177" i="1"/>
  <c r="CK185" i="1"/>
  <c r="Z185" i="1"/>
  <c r="BD185" i="1" s="1"/>
  <c r="V185" i="1"/>
  <c r="AZ185" i="1" s="1"/>
  <c r="AB185" i="1"/>
  <c r="BF185" i="1" s="1"/>
  <c r="S185" i="1"/>
  <c r="AA185" i="1"/>
  <c r="BE185" i="1" s="1"/>
  <c r="Y185" i="1"/>
  <c r="BC185" i="1" s="1"/>
  <c r="X185" i="1"/>
  <c r="BB185" i="1" s="1"/>
  <c r="W185" i="1"/>
  <c r="BA185" i="1" s="1"/>
  <c r="U185" i="1"/>
  <c r="AY185" i="1" s="1"/>
  <c r="CK193" i="1"/>
  <c r="AD166" i="1"/>
  <c r="BH166" i="1" s="1"/>
  <c r="V166" i="1"/>
  <c r="AZ166" i="1" s="1"/>
  <c r="AC166" i="1"/>
  <c r="BG166" i="1" s="1"/>
  <c r="X166" i="1"/>
  <c r="BB166" i="1" s="1"/>
  <c r="X170" i="1"/>
  <c r="BB170" i="1" s="1"/>
  <c r="V170" i="1"/>
  <c r="AZ170" i="1" s="1"/>
  <c r="CK170" i="1"/>
  <c r="AD170" i="1"/>
  <c r="BH170" i="1" s="1"/>
  <c r="U170" i="1"/>
  <c r="AY170" i="1" s="1"/>
  <c r="AB170" i="1"/>
  <c r="BF170" i="1" s="1"/>
  <c r="S170" i="1"/>
  <c r="AA170" i="1"/>
  <c r="BE170" i="1" s="1"/>
  <c r="W172" i="1"/>
  <c r="BA172" i="1" s="1"/>
  <c r="AB172" i="1"/>
  <c r="BF172" i="1" s="1"/>
  <c r="T172" i="1"/>
  <c r="AX172" i="1" s="1"/>
  <c r="CK172" i="1"/>
  <c r="Y172" i="1"/>
  <c r="BC172" i="1" s="1"/>
  <c r="X172" i="1"/>
  <c r="BB172" i="1" s="1"/>
  <c r="U172" i="1"/>
  <c r="AY172" i="1" s="1"/>
  <c r="AD172" i="1"/>
  <c r="BH172" i="1" s="1"/>
  <c r="S172" i="1"/>
  <c r="T173" i="1"/>
  <c r="AX173" i="1" s="1"/>
  <c r="AC173" i="1"/>
  <c r="BG173" i="1" s="1"/>
  <c r="S173" i="1"/>
  <c r="AA173" i="1"/>
  <c r="BE173" i="1" s="1"/>
  <c r="Z173" i="1"/>
  <c r="BD173" i="1" s="1"/>
  <c r="J173" i="1"/>
  <c r="BI174" i="1"/>
  <c r="AA178" i="1"/>
  <c r="BE178" i="1" s="1"/>
  <c r="S178" i="1"/>
  <c r="X178" i="1"/>
  <c r="BB178" i="1" s="1"/>
  <c r="CK178" i="1"/>
  <c r="Z178" i="1"/>
  <c r="BD178" i="1" s="1"/>
  <c r="Y178" i="1"/>
  <c r="BC178" i="1" s="1"/>
  <c r="W178" i="1"/>
  <c r="BA178" i="1" s="1"/>
  <c r="V178" i="1"/>
  <c r="AZ178" i="1" s="1"/>
  <c r="U178" i="1"/>
  <c r="AY178" i="1" s="1"/>
  <c r="AW210" i="1"/>
  <c r="S136" i="1"/>
  <c r="S140" i="1"/>
  <c r="S144" i="1"/>
  <c r="S148" i="1"/>
  <c r="S152" i="1"/>
  <c r="S156" i="1"/>
  <c r="T159" i="1"/>
  <c r="AX159" i="1" s="1"/>
  <c r="AC159" i="1"/>
  <c r="BG159" i="1" s="1"/>
  <c r="S160" i="1"/>
  <c r="AB160" i="1"/>
  <c r="BF160" i="1" s="1"/>
  <c r="S161" i="1"/>
  <c r="AB161" i="1"/>
  <c r="BF161" i="1" s="1"/>
  <c r="AB162" i="1"/>
  <c r="BF162" i="1" s="1"/>
  <c r="S165" i="1"/>
  <c r="AD165" i="1"/>
  <c r="BH165" i="1" s="1"/>
  <c r="J166" i="1"/>
  <c r="Z166" i="1"/>
  <c r="BD166" i="1" s="1"/>
  <c r="T167" i="1"/>
  <c r="AX167" i="1" s="1"/>
  <c r="CK167" i="1"/>
  <c r="T170" i="1"/>
  <c r="AX170" i="1" s="1"/>
  <c r="BI173" i="1"/>
  <c r="AW177" i="1"/>
  <c r="AC185" i="1"/>
  <c r="BG185" i="1" s="1"/>
  <c r="R189" i="1"/>
  <c r="BY189" i="1" s="1"/>
  <c r="AW189" i="1"/>
  <c r="Y168" i="1"/>
  <c r="BC168" i="1" s="1"/>
  <c r="CK171" i="1"/>
  <c r="Z171" i="1"/>
  <c r="BD171" i="1" s="1"/>
  <c r="AA171" i="1"/>
  <c r="BE171" i="1" s="1"/>
  <c r="W174" i="1"/>
  <c r="BA174" i="1" s="1"/>
  <c r="W176" i="1"/>
  <c r="BA176" i="1" s="1"/>
  <c r="AB176" i="1"/>
  <c r="BF176" i="1" s="1"/>
  <c r="T176" i="1"/>
  <c r="AA176" i="1"/>
  <c r="BE176" i="1" s="1"/>
  <c r="BI176" i="1"/>
  <c r="AC179" i="1"/>
  <c r="BG179" i="1" s="1"/>
  <c r="U179" i="1"/>
  <c r="AY179" i="1" s="1"/>
  <c r="CK179" i="1"/>
  <c r="Z179" i="1"/>
  <c r="BD179" i="1" s="1"/>
  <c r="AB179" i="1"/>
  <c r="BF179" i="1" s="1"/>
  <c r="Y180" i="1"/>
  <c r="BC180" i="1" s="1"/>
  <c r="CK180" i="1"/>
  <c r="T181" i="1"/>
  <c r="Z183" i="1"/>
  <c r="BD183" i="1" s="1"/>
  <c r="BI186" i="1"/>
  <c r="BI191" i="1"/>
  <c r="Z168" i="1"/>
  <c r="BD168" i="1" s="1"/>
  <c r="CK168" i="1"/>
  <c r="S171" i="1"/>
  <c r="AB171" i="1"/>
  <c r="BF171" i="1" s="1"/>
  <c r="Y173" i="1"/>
  <c r="BC173" i="1" s="1"/>
  <c r="AC176" i="1"/>
  <c r="BG176" i="1" s="1"/>
  <c r="X177" i="1"/>
  <c r="BB177" i="1" s="1"/>
  <c r="S179" i="1"/>
  <c r="AD179" i="1"/>
  <c r="BH179" i="1" s="1"/>
  <c r="Y186" i="1"/>
  <c r="BC186" i="1" s="1"/>
  <c r="BI190" i="1"/>
  <c r="W180" i="1"/>
  <c r="BA180" i="1" s="1"/>
  <c r="AB180" i="1"/>
  <c r="BF180" i="1" s="1"/>
  <c r="T180" i="1"/>
  <c r="AX180" i="1" s="1"/>
  <c r="AA180" i="1"/>
  <c r="BE180" i="1" s="1"/>
  <c r="BI180" i="1"/>
  <c r="AD183" i="1"/>
  <c r="BH183" i="1" s="1"/>
  <c r="V183" i="1"/>
  <c r="AZ183" i="1" s="1"/>
  <c r="U183" i="1"/>
  <c r="AY183" i="1" s="1"/>
  <c r="AA183" i="1"/>
  <c r="BE183" i="1" s="1"/>
  <c r="AC183" i="1"/>
  <c r="BG183" i="1" s="1"/>
  <c r="Z186" i="1"/>
  <c r="BD186" i="1" s="1"/>
  <c r="AA174" i="1"/>
  <c r="BE174" i="1" s="1"/>
  <c r="S174" i="1"/>
  <c r="X174" i="1"/>
  <c r="BB174" i="1" s="1"/>
  <c r="AB174" i="1"/>
  <c r="BF174" i="1" s="1"/>
  <c r="V179" i="1"/>
  <c r="AZ179" i="1" s="1"/>
  <c r="AC180" i="1"/>
  <c r="BG180" i="1" s="1"/>
  <c r="X181" i="1"/>
  <c r="BB181" i="1" s="1"/>
  <c r="S183" i="1"/>
  <c r="J186" i="1"/>
  <c r="J188" i="1"/>
  <c r="S188" i="1"/>
  <c r="CK192" i="1"/>
  <c r="Z192" i="1"/>
  <c r="BD192" i="1" s="1"/>
  <c r="X192" i="1"/>
  <c r="BB192" i="1" s="1"/>
  <c r="AC192" i="1"/>
  <c r="BG192" i="1" s="1"/>
  <c r="U192" i="1"/>
  <c r="AY192" i="1" s="1"/>
  <c r="S192" i="1"/>
  <c r="AB192" i="1"/>
  <c r="BF192" i="1" s="1"/>
  <c r="AA192" i="1"/>
  <c r="BE192" i="1" s="1"/>
  <c r="V192" i="1"/>
  <c r="AZ192" i="1" s="1"/>
  <c r="BI196" i="1"/>
  <c r="AC199" i="1"/>
  <c r="BG199" i="1" s="1"/>
  <c r="S199" i="1"/>
  <c r="AA199" i="1"/>
  <c r="BE199" i="1" s="1"/>
  <c r="J199" i="1"/>
  <c r="V199" i="1"/>
  <c r="AZ199" i="1" s="1"/>
  <c r="AD199" i="1"/>
  <c r="BH199" i="1" s="1"/>
  <c r="AB199" i="1"/>
  <c r="BF199" i="1" s="1"/>
  <c r="W199" i="1"/>
  <c r="BA199" i="1" s="1"/>
  <c r="BI199" i="1"/>
  <c r="AB211" i="1"/>
  <c r="BF211" i="1" s="1"/>
  <c r="T211" i="1"/>
  <c r="AX211" i="1" s="1"/>
  <c r="AA211" i="1"/>
  <c r="BE211" i="1" s="1"/>
  <c r="S211" i="1"/>
  <c r="W211" i="1"/>
  <c r="BA211" i="1" s="1"/>
  <c r="V211" i="1"/>
  <c r="AZ211" i="1" s="1"/>
  <c r="U211" i="1"/>
  <c r="AY211" i="1" s="1"/>
  <c r="AC211" i="1"/>
  <c r="BG211" i="1" s="1"/>
  <c r="AD211" i="1"/>
  <c r="BH211" i="1" s="1"/>
  <c r="X211" i="1"/>
  <c r="BB211" i="1" s="1"/>
  <c r="J211" i="1"/>
  <c r="AC226" i="1"/>
  <c r="BG226" i="1" s="1"/>
  <c r="U226" i="1"/>
  <c r="AY226" i="1" s="1"/>
  <c r="AB226" i="1"/>
  <c r="BF226" i="1" s="1"/>
  <c r="T226" i="1"/>
  <c r="AX226" i="1" s="1"/>
  <c r="X226" i="1"/>
  <c r="BB226" i="1" s="1"/>
  <c r="CK226" i="1"/>
  <c r="W226" i="1"/>
  <c r="BA226" i="1" s="1"/>
  <c r="V226" i="1"/>
  <c r="AZ226" i="1" s="1"/>
  <c r="S226" i="1"/>
  <c r="AD226" i="1"/>
  <c r="BH226" i="1" s="1"/>
  <c r="AA226" i="1"/>
  <c r="BE226" i="1" s="1"/>
  <c r="Z226" i="1"/>
  <c r="BD226" i="1" s="1"/>
  <c r="U168" i="1"/>
  <c r="V171" i="1"/>
  <c r="AZ171" i="1" s="1"/>
  <c r="AC174" i="1"/>
  <c r="BG174" i="1" s="1"/>
  <c r="V176" i="1"/>
  <c r="AZ176" i="1" s="1"/>
  <c r="W179" i="1"/>
  <c r="BA179" i="1" s="1"/>
  <c r="S180" i="1"/>
  <c r="AD180" i="1"/>
  <c r="BH180" i="1" s="1"/>
  <c r="J181" i="1"/>
  <c r="T183" i="1"/>
  <c r="AX183" i="1" s="1"/>
  <c r="CK183" i="1"/>
  <c r="AB186" i="1"/>
  <c r="BF186" i="1" s="1"/>
  <c r="T186" i="1"/>
  <c r="AX186" i="1" s="1"/>
  <c r="V186" i="1"/>
  <c r="AZ186" i="1" s="1"/>
  <c r="AA186" i="1"/>
  <c r="BE186" i="1" s="1"/>
  <c r="AD186" i="1"/>
  <c r="BH186" i="1" s="1"/>
  <c r="CK186" i="1"/>
  <c r="Y188" i="1"/>
  <c r="BC188" i="1" s="1"/>
  <c r="T192" i="1"/>
  <c r="AX192" i="1" s="1"/>
  <c r="J201" i="1"/>
  <c r="AB201" i="1"/>
  <c r="BF201" i="1" s="1"/>
  <c r="AA201" i="1"/>
  <c r="BE201" i="1" s="1"/>
  <c r="X201" i="1"/>
  <c r="BB201" i="1" s="1"/>
  <c r="X209" i="1"/>
  <c r="BB209" i="1" s="1"/>
  <c r="W209" i="1"/>
  <c r="BA209" i="1" s="1"/>
  <c r="AD209" i="1"/>
  <c r="BH209" i="1" s="1"/>
  <c r="V209" i="1"/>
  <c r="AZ209" i="1" s="1"/>
  <c r="AC209" i="1"/>
  <c r="BG209" i="1" s="1"/>
  <c r="U209" i="1"/>
  <c r="AY209" i="1" s="1"/>
  <c r="Z209" i="1"/>
  <c r="BD209" i="1" s="1"/>
  <c r="Y209" i="1"/>
  <c r="BC209" i="1" s="1"/>
  <c r="CK209" i="1"/>
  <c r="T209" i="1"/>
  <c r="AX209" i="1" s="1"/>
  <c r="S209" i="1"/>
  <c r="AB209" i="1"/>
  <c r="BF209" i="1" s="1"/>
  <c r="AA209" i="1"/>
  <c r="BE209" i="1" s="1"/>
  <c r="Y226" i="1"/>
  <c r="BC226" i="1" s="1"/>
  <c r="V173" i="1"/>
  <c r="AZ173" i="1" s="1"/>
  <c r="AD173" i="1"/>
  <c r="BH173" i="1" s="1"/>
  <c r="V177" i="1"/>
  <c r="AD177" i="1"/>
  <c r="BH177" i="1" s="1"/>
  <c r="V181" i="1"/>
  <c r="AZ181" i="1" s="1"/>
  <c r="AD181" i="1"/>
  <c r="BH181" i="1" s="1"/>
  <c r="W187" i="1"/>
  <c r="BA187" i="1" s="1"/>
  <c r="AB189" i="1"/>
  <c r="BF189" i="1" s="1"/>
  <c r="T189" i="1"/>
  <c r="AX189" i="1" s="1"/>
  <c r="CK189" i="1"/>
  <c r="Z189" i="1"/>
  <c r="BD189" i="1" s="1"/>
  <c r="W189" i="1"/>
  <c r="BA189" i="1" s="1"/>
  <c r="AD189" i="1"/>
  <c r="BH189" i="1" s="1"/>
  <c r="U194" i="1"/>
  <c r="AY194" i="1" s="1"/>
  <c r="AD197" i="1"/>
  <c r="BH197" i="1" s="1"/>
  <c r="V197" i="1"/>
  <c r="AZ197" i="1" s="1"/>
  <c r="AC197" i="1"/>
  <c r="BG197" i="1" s="1"/>
  <c r="U197" i="1"/>
  <c r="Y197" i="1"/>
  <c r="BC197" i="1" s="1"/>
  <c r="W197" i="1"/>
  <c r="BA197" i="1" s="1"/>
  <c r="AB197" i="1"/>
  <c r="BF197" i="1" s="1"/>
  <c r="CK197" i="1"/>
  <c r="AD201" i="1"/>
  <c r="BH201" i="1" s="1"/>
  <c r="V201" i="1"/>
  <c r="AZ201" i="1" s="1"/>
  <c r="AC201" i="1"/>
  <c r="BG201" i="1" s="1"/>
  <c r="U201" i="1"/>
  <c r="AY201" i="1" s="1"/>
  <c r="W201" i="1"/>
  <c r="BA201" i="1" s="1"/>
  <c r="S201" i="1"/>
  <c r="Z201" i="1"/>
  <c r="BD201" i="1" s="1"/>
  <c r="U202" i="1"/>
  <c r="AY202" i="1" s="1"/>
  <c r="CK202" i="1"/>
  <c r="Y204" i="1"/>
  <c r="BC204" i="1" s="1"/>
  <c r="AA216" i="1"/>
  <c r="BE216" i="1" s="1"/>
  <c r="S216" i="1"/>
  <c r="X216" i="1"/>
  <c r="BB216" i="1" s="1"/>
  <c r="W216" i="1"/>
  <c r="BA216" i="1" s="1"/>
  <c r="CK216" i="1"/>
  <c r="V216" i="1"/>
  <c r="AZ216" i="1" s="1"/>
  <c r="AD216" i="1"/>
  <c r="BH216" i="1" s="1"/>
  <c r="U216" i="1"/>
  <c r="AY216" i="1" s="1"/>
  <c r="AB216" i="1"/>
  <c r="BF216" i="1" s="1"/>
  <c r="Z216" i="1"/>
  <c r="BD216" i="1" s="1"/>
  <c r="Y216" i="1"/>
  <c r="BC216" i="1" s="1"/>
  <c r="T216" i="1"/>
  <c r="AX216" i="1" s="1"/>
  <c r="X187" i="1"/>
  <c r="BB187" i="1" s="1"/>
  <c r="AD187" i="1"/>
  <c r="BH187" i="1" s="1"/>
  <c r="V187" i="1"/>
  <c r="AZ187" i="1" s="1"/>
  <c r="AA187" i="1"/>
  <c r="BE187" i="1" s="1"/>
  <c r="CK188" i="1"/>
  <c r="Z188" i="1"/>
  <c r="BD188" i="1" s="1"/>
  <c r="X188" i="1"/>
  <c r="BB188" i="1" s="1"/>
  <c r="AC188" i="1"/>
  <c r="BG188" i="1" s="1"/>
  <c r="U188" i="1"/>
  <c r="AY188" i="1" s="1"/>
  <c r="AD188" i="1"/>
  <c r="BH188" i="1" s="1"/>
  <c r="AB194" i="1"/>
  <c r="BF194" i="1" s="1"/>
  <c r="BI198" i="1"/>
  <c r="BI200" i="1"/>
  <c r="AA202" i="1"/>
  <c r="BE202" i="1" s="1"/>
  <c r="AB203" i="1"/>
  <c r="BF203" i="1" s="1"/>
  <c r="AA203" i="1"/>
  <c r="BE203" i="1" s="1"/>
  <c r="J203" i="1"/>
  <c r="W203" i="1"/>
  <c r="BA203" i="1" s="1"/>
  <c r="AD203" i="1"/>
  <c r="BH203" i="1" s="1"/>
  <c r="T203" i="1"/>
  <c r="AX203" i="1" s="1"/>
  <c r="BI212" i="1"/>
  <c r="BI216" i="1"/>
  <c r="AW222" i="1"/>
  <c r="BI189" i="1"/>
  <c r="X194" i="1"/>
  <c r="BB194" i="1" s="1"/>
  <c r="W194" i="1"/>
  <c r="BA194" i="1" s="1"/>
  <c r="CK194" i="1"/>
  <c r="Z194" i="1"/>
  <c r="BD194" i="1" s="1"/>
  <c r="V194" i="1"/>
  <c r="AZ194" i="1" s="1"/>
  <c r="AC194" i="1"/>
  <c r="BG194" i="1" s="1"/>
  <c r="S194" i="1"/>
  <c r="BI194" i="1"/>
  <c r="AB200" i="1"/>
  <c r="BF200" i="1" s="1"/>
  <c r="T200" i="1"/>
  <c r="AX200" i="1" s="1"/>
  <c r="AA200" i="1"/>
  <c r="BE200" i="1" s="1"/>
  <c r="S200" i="1"/>
  <c r="CK200" i="1"/>
  <c r="Y200" i="1"/>
  <c r="BC200" i="1" s="1"/>
  <c r="W200" i="1"/>
  <c r="BA200" i="1" s="1"/>
  <c r="AD200" i="1"/>
  <c r="BH200" i="1" s="1"/>
  <c r="AW203" i="1"/>
  <c r="AB204" i="1"/>
  <c r="BF204" i="1" s="1"/>
  <c r="T204" i="1"/>
  <c r="AX204" i="1" s="1"/>
  <c r="AA204" i="1"/>
  <c r="BE204" i="1" s="1"/>
  <c r="S204" i="1"/>
  <c r="X204" i="1"/>
  <c r="BB204" i="1" s="1"/>
  <c r="W204" i="1"/>
  <c r="BA204" i="1" s="1"/>
  <c r="U204" i="1"/>
  <c r="AY204" i="1" s="1"/>
  <c r="Z204" i="1"/>
  <c r="BD204" i="1" s="1"/>
  <c r="T205" i="1"/>
  <c r="AX205" i="1" s="1"/>
  <c r="S205" i="1"/>
  <c r="AB205" i="1"/>
  <c r="BF205" i="1" s="1"/>
  <c r="X205" i="1"/>
  <c r="BB205" i="1" s="1"/>
  <c r="AD212" i="1"/>
  <c r="BH212" i="1" s="1"/>
  <c r="V212" i="1"/>
  <c r="AZ212" i="1" s="1"/>
  <c r="AC212" i="1"/>
  <c r="BG212" i="1" s="1"/>
  <c r="U212" i="1"/>
  <c r="AY212" i="1" s="1"/>
  <c r="AB212" i="1"/>
  <c r="BF212" i="1" s="1"/>
  <c r="T212" i="1"/>
  <c r="AX212" i="1" s="1"/>
  <c r="AA212" i="1"/>
  <c r="BE212" i="1" s="1"/>
  <c r="S212" i="1"/>
  <c r="Y212" i="1"/>
  <c r="BC212" i="1" s="1"/>
  <c r="X212" i="1"/>
  <c r="BB212" i="1" s="1"/>
  <c r="CK212" i="1"/>
  <c r="W212" i="1"/>
  <c r="BA212" i="1" s="1"/>
  <c r="BI193" i="1"/>
  <c r="BI197" i="1"/>
  <c r="U200" i="1"/>
  <c r="AY200" i="1" s="1"/>
  <c r="X202" i="1"/>
  <c r="BB202" i="1" s="1"/>
  <c r="W202" i="1"/>
  <c r="BA202" i="1" s="1"/>
  <c r="AD202" i="1"/>
  <c r="BH202" i="1" s="1"/>
  <c r="T202" i="1"/>
  <c r="AX202" i="1" s="1"/>
  <c r="AB202" i="1"/>
  <c r="BF202" i="1" s="1"/>
  <c r="Y202" i="1"/>
  <c r="BC202" i="1" s="1"/>
  <c r="J205" i="1"/>
  <c r="X208" i="1"/>
  <c r="BB208" i="1" s="1"/>
  <c r="W208" i="1"/>
  <c r="BA208" i="1" s="1"/>
  <c r="Z208" i="1"/>
  <c r="BD208" i="1" s="1"/>
  <c r="Z212" i="1"/>
  <c r="BD212" i="1" s="1"/>
  <c r="Y190" i="1"/>
  <c r="BC190" i="1" s="1"/>
  <c r="X195" i="1"/>
  <c r="BB195" i="1" s="1"/>
  <c r="X198" i="1"/>
  <c r="BB198" i="1" s="1"/>
  <c r="W198" i="1"/>
  <c r="BA198" i="1" s="1"/>
  <c r="AA198" i="1"/>
  <c r="BE198" i="1" s="1"/>
  <c r="U206" i="1"/>
  <c r="AY206" i="1" s="1"/>
  <c r="U207" i="1"/>
  <c r="AY207" i="1" s="1"/>
  <c r="X213" i="1"/>
  <c r="BB213" i="1" s="1"/>
  <c r="W213" i="1"/>
  <c r="BA213" i="1" s="1"/>
  <c r="AD213" i="1"/>
  <c r="BH213" i="1" s="1"/>
  <c r="V213" i="1"/>
  <c r="AZ213" i="1" s="1"/>
  <c r="AC213" i="1"/>
  <c r="BG213" i="1" s="1"/>
  <c r="U213" i="1"/>
  <c r="AY213" i="1" s="1"/>
  <c r="AB215" i="1"/>
  <c r="BF215" i="1" s="1"/>
  <c r="T215" i="1"/>
  <c r="AX215" i="1" s="1"/>
  <c r="AA215" i="1"/>
  <c r="BE215" i="1" s="1"/>
  <c r="S215" i="1"/>
  <c r="AD215" i="1"/>
  <c r="BH215" i="1" s="1"/>
  <c r="AC217" i="1"/>
  <c r="BG217" i="1" s="1"/>
  <c r="U217" i="1"/>
  <c r="AY217" i="1" s="1"/>
  <c r="X217" i="1"/>
  <c r="BB217" i="1" s="1"/>
  <c r="W217" i="1"/>
  <c r="BA217" i="1" s="1"/>
  <c r="V217" i="1"/>
  <c r="AZ217" i="1" s="1"/>
  <c r="CK217" i="1"/>
  <c r="AD217" i="1"/>
  <c r="BH217" i="1" s="1"/>
  <c r="T217" i="1"/>
  <c r="AA219" i="1"/>
  <c r="BE219" i="1" s="1"/>
  <c r="S219" i="1"/>
  <c r="X219" i="1"/>
  <c r="BB219" i="1" s="1"/>
  <c r="J219" i="1"/>
  <c r="U219" i="1"/>
  <c r="AY219" i="1" s="1"/>
  <c r="T219" i="1"/>
  <c r="AX219" i="1" s="1"/>
  <c r="AD219" i="1"/>
  <c r="BH219" i="1" s="1"/>
  <c r="AC219" i="1"/>
  <c r="BG219" i="1" s="1"/>
  <c r="AC220" i="1"/>
  <c r="BG220" i="1" s="1"/>
  <c r="U220" i="1"/>
  <c r="AY220" i="1" s="1"/>
  <c r="AA220" i="1"/>
  <c r="BE220" i="1" s="1"/>
  <c r="S220" i="1"/>
  <c r="CK220" i="1"/>
  <c r="Z220" i="1"/>
  <c r="BD220" i="1" s="1"/>
  <c r="Y220" i="1"/>
  <c r="BC220" i="1" s="1"/>
  <c r="X220" i="1"/>
  <c r="BB220" i="1" s="1"/>
  <c r="W220" i="1"/>
  <c r="BA220" i="1" s="1"/>
  <c r="V220" i="1"/>
  <c r="AZ220" i="1" s="1"/>
  <c r="R221" i="1"/>
  <c r="CF221" i="1" s="1"/>
  <c r="AW221" i="1"/>
  <c r="AA223" i="1"/>
  <c r="BE223" i="1" s="1"/>
  <c r="S223" i="1"/>
  <c r="Z223" i="1"/>
  <c r="BD223" i="1" s="1"/>
  <c r="X223" i="1"/>
  <c r="BB223" i="1" s="1"/>
  <c r="J223" i="1"/>
  <c r="AC223" i="1"/>
  <c r="BG223" i="1" s="1"/>
  <c r="AB223" i="1"/>
  <c r="BF223" i="1" s="1"/>
  <c r="W223" i="1"/>
  <c r="BA223" i="1" s="1"/>
  <c r="V223" i="1"/>
  <c r="AZ223" i="1" s="1"/>
  <c r="AA225" i="1"/>
  <c r="BE225" i="1" s="1"/>
  <c r="S225" i="1"/>
  <c r="W225" i="1"/>
  <c r="BA225" i="1" s="1"/>
  <c r="CK225" i="1"/>
  <c r="V225" i="1"/>
  <c r="AZ225" i="1" s="1"/>
  <c r="AD225" i="1"/>
  <c r="BH225" i="1" s="1"/>
  <c r="U225" i="1"/>
  <c r="AY225" i="1" s="1"/>
  <c r="AC225" i="1"/>
  <c r="BG225" i="1" s="1"/>
  <c r="T225" i="1"/>
  <c r="AX225" i="1" s="1"/>
  <c r="AB225" i="1"/>
  <c r="BF225" i="1" s="1"/>
  <c r="Z225" i="1"/>
  <c r="BD225" i="1" s="1"/>
  <c r="Y225" i="1"/>
  <c r="BC225" i="1" s="1"/>
  <c r="AA236" i="1"/>
  <c r="BE236" i="1" s="1"/>
  <c r="S236" i="1"/>
  <c r="CK236" i="1"/>
  <c r="V236" i="1"/>
  <c r="AZ236" i="1" s="1"/>
  <c r="AD236" i="1"/>
  <c r="BH236" i="1" s="1"/>
  <c r="U236" i="1"/>
  <c r="AY236" i="1" s="1"/>
  <c r="X236" i="1"/>
  <c r="BB236" i="1" s="1"/>
  <c r="AC236" i="1"/>
  <c r="BG236" i="1" s="1"/>
  <c r="AB236" i="1"/>
  <c r="BF236" i="1" s="1"/>
  <c r="Z236" i="1"/>
  <c r="BD236" i="1" s="1"/>
  <c r="Y236" i="1"/>
  <c r="BC236" i="1" s="1"/>
  <c r="W236" i="1"/>
  <c r="BA236" i="1" s="1"/>
  <c r="T236" i="1"/>
  <c r="AX236" i="1" s="1"/>
  <c r="T190" i="1"/>
  <c r="AB190" i="1"/>
  <c r="BF190" i="1" s="1"/>
  <c r="S195" i="1"/>
  <c r="AC195" i="1"/>
  <c r="BG195" i="1" s="1"/>
  <c r="Y196" i="1"/>
  <c r="BC196" i="1" s="1"/>
  <c r="T198" i="1"/>
  <c r="AX198" i="1" s="1"/>
  <c r="AD198" i="1"/>
  <c r="BH198" i="1" s="1"/>
  <c r="BI202" i="1"/>
  <c r="AD205" i="1"/>
  <c r="BH205" i="1" s="1"/>
  <c r="V205" i="1"/>
  <c r="AZ205" i="1" s="1"/>
  <c r="AC205" i="1"/>
  <c r="BG205" i="1" s="1"/>
  <c r="U205" i="1"/>
  <c r="AY205" i="1" s="1"/>
  <c r="AA205" i="1"/>
  <c r="BE205" i="1" s="1"/>
  <c r="AD208" i="1"/>
  <c r="BH208" i="1" s="1"/>
  <c r="V208" i="1"/>
  <c r="AZ208" i="1" s="1"/>
  <c r="AC208" i="1"/>
  <c r="BG208" i="1" s="1"/>
  <c r="U208" i="1"/>
  <c r="AY208" i="1" s="1"/>
  <c r="AB208" i="1"/>
  <c r="BF208" i="1" s="1"/>
  <c r="T208" i="1"/>
  <c r="AX208" i="1" s="1"/>
  <c r="P8" i="2" s="1"/>
  <c r="H8" i="2" s="1"/>
  <c r="AA208" i="1"/>
  <c r="BE208" i="1" s="1"/>
  <c r="S208" i="1"/>
  <c r="T213" i="1"/>
  <c r="CK213" i="1"/>
  <c r="AD220" i="1"/>
  <c r="BH220" i="1" s="1"/>
  <c r="X206" i="1"/>
  <c r="BB206" i="1" s="1"/>
  <c r="W206" i="1"/>
  <c r="BA206" i="1" s="1"/>
  <c r="AA206" i="1"/>
  <c r="BE206" i="1" s="1"/>
  <c r="AA207" i="1"/>
  <c r="BE207" i="1" s="1"/>
  <c r="S207" i="1"/>
  <c r="AB207" i="1"/>
  <c r="BF207" i="1" s="1"/>
  <c r="BI210" i="1"/>
  <c r="V190" i="1"/>
  <c r="AZ190" i="1" s="1"/>
  <c r="AB196" i="1"/>
  <c r="BF196" i="1" s="1"/>
  <c r="T196" i="1"/>
  <c r="AX196" i="1" s="1"/>
  <c r="AA196" i="1"/>
  <c r="BE196" i="1" s="1"/>
  <c r="S196" i="1"/>
  <c r="AC196" i="1"/>
  <c r="BG196" i="1" s="1"/>
  <c r="V198" i="1"/>
  <c r="AZ198" i="1" s="1"/>
  <c r="AB206" i="1"/>
  <c r="BF206" i="1" s="1"/>
  <c r="J207" i="1"/>
  <c r="AC207" i="1"/>
  <c r="BG207" i="1" s="1"/>
  <c r="BI218" i="1"/>
  <c r="S206" i="1"/>
  <c r="AC206" i="1"/>
  <c r="BG206" i="1" s="1"/>
  <c r="BI206" i="1"/>
  <c r="AD207" i="1"/>
  <c r="BH207" i="1" s="1"/>
  <c r="AD233" i="1"/>
  <c r="BH233" i="1" s="1"/>
  <c r="V233" i="1"/>
  <c r="AZ233" i="1" s="1"/>
  <c r="X233" i="1"/>
  <c r="BB233" i="1" s="1"/>
  <c r="Z233" i="1"/>
  <c r="BD233" i="1" s="1"/>
  <c r="Y233" i="1"/>
  <c r="BC233" i="1" s="1"/>
  <c r="W233" i="1"/>
  <c r="BA233" i="1" s="1"/>
  <c r="CK233" i="1"/>
  <c r="U233" i="1"/>
  <c r="AY233" i="1" s="1"/>
  <c r="AB233" i="1"/>
  <c r="BF233" i="1" s="1"/>
  <c r="AC233" i="1"/>
  <c r="BG233" i="1" s="1"/>
  <c r="AA233" i="1"/>
  <c r="BE233" i="1" s="1"/>
  <c r="T233" i="1"/>
  <c r="AX233" i="1" s="1"/>
  <c r="Y195" i="1"/>
  <c r="BC195" i="1" s="1"/>
  <c r="Y199" i="1"/>
  <c r="BC199" i="1" s="1"/>
  <c r="Y203" i="1"/>
  <c r="BC203" i="1" s="1"/>
  <c r="Y207" i="1"/>
  <c r="BC207" i="1" s="1"/>
  <c r="W210" i="1"/>
  <c r="BA210" i="1" s="1"/>
  <c r="Y211" i="1"/>
  <c r="BC211" i="1" s="1"/>
  <c r="W214" i="1"/>
  <c r="Y215" i="1"/>
  <c r="BC215" i="1" s="1"/>
  <c r="CK215" i="1"/>
  <c r="Y219" i="1"/>
  <c r="BC219" i="1" s="1"/>
  <c r="Z221" i="1"/>
  <c r="BD221" i="1" s="1"/>
  <c r="Z224" i="1"/>
  <c r="BD224" i="1" s="1"/>
  <c r="W227" i="1"/>
  <c r="BA227" i="1" s="1"/>
  <c r="AD227" i="1"/>
  <c r="BH227" i="1" s="1"/>
  <c r="V227" i="1"/>
  <c r="AZ227" i="1" s="1"/>
  <c r="AC227" i="1"/>
  <c r="BG227" i="1" s="1"/>
  <c r="U227" i="1"/>
  <c r="AY227" i="1" s="1"/>
  <c r="Y227" i="1"/>
  <c r="BC227" i="1" s="1"/>
  <c r="X227" i="1"/>
  <c r="BB227" i="1" s="1"/>
  <c r="T227" i="1"/>
  <c r="AX227" i="1" s="1"/>
  <c r="S227" i="1"/>
  <c r="Z195" i="1"/>
  <c r="BD195" i="1" s="1"/>
  <c r="Z199" i="1"/>
  <c r="BD199" i="1" s="1"/>
  <c r="Z203" i="1"/>
  <c r="BD203" i="1" s="1"/>
  <c r="Z207" i="1"/>
  <c r="BD207" i="1" s="1"/>
  <c r="X210" i="1"/>
  <c r="BB210" i="1" s="1"/>
  <c r="Z211" i="1"/>
  <c r="BD211" i="1" s="1"/>
  <c r="X214" i="1"/>
  <c r="BB214" i="1" s="1"/>
  <c r="CA221" i="1"/>
  <c r="BI224" i="1"/>
  <c r="BI225" i="1"/>
  <c r="W221" i="1"/>
  <c r="BA221" i="1" s="1"/>
  <c r="AC221" i="1"/>
  <c r="BG221" i="1" s="1"/>
  <c r="U221" i="1"/>
  <c r="AY221" i="1" s="1"/>
  <c r="AB221" i="1"/>
  <c r="BF221" i="1" s="1"/>
  <c r="T221" i="1"/>
  <c r="AX221" i="1" s="1"/>
  <c r="AD221" i="1"/>
  <c r="BH221" i="1" s="1"/>
  <c r="W224" i="1"/>
  <c r="BA224" i="1" s="1"/>
  <c r="V224" i="1"/>
  <c r="AZ224" i="1" s="1"/>
  <c r="AD224" i="1"/>
  <c r="BH224" i="1" s="1"/>
  <c r="U224" i="1"/>
  <c r="AY224" i="1" s="1"/>
  <c r="AC224" i="1"/>
  <c r="BG224" i="1" s="1"/>
  <c r="T224" i="1"/>
  <c r="AX224" i="1" s="1"/>
  <c r="AB224" i="1"/>
  <c r="BF224" i="1" s="1"/>
  <c r="S224" i="1"/>
  <c r="R228" i="1"/>
  <c r="AS228" i="1" s="1"/>
  <c r="AW228" i="1"/>
  <c r="V222" i="1"/>
  <c r="AD222" i="1"/>
  <c r="BH222" i="1" s="1"/>
  <c r="AB229" i="1"/>
  <c r="BF229" i="1" s="1"/>
  <c r="CK231" i="1"/>
  <c r="AB231" i="1"/>
  <c r="BF231" i="1" s="1"/>
  <c r="T231" i="1"/>
  <c r="AX231" i="1" s="1"/>
  <c r="Y231" i="1"/>
  <c r="BC231" i="1" s="1"/>
  <c r="X231" i="1"/>
  <c r="BB231" i="1" s="1"/>
  <c r="W231" i="1"/>
  <c r="BA231" i="1" s="1"/>
  <c r="V231" i="1"/>
  <c r="AZ231" i="1" s="1"/>
  <c r="AA231" i="1"/>
  <c r="BE231" i="1" s="1"/>
  <c r="X234" i="1"/>
  <c r="BB234" i="1" s="1"/>
  <c r="W234" i="1"/>
  <c r="BA234" i="1" s="1"/>
  <c r="Z234" i="1"/>
  <c r="BD234" i="1" s="1"/>
  <c r="AB234" i="1"/>
  <c r="BF234" i="1" s="1"/>
  <c r="AA234" i="1"/>
  <c r="BE234" i="1" s="1"/>
  <c r="Y234" i="1"/>
  <c r="BC234" i="1" s="1"/>
  <c r="V234" i="1"/>
  <c r="AZ234" i="1" s="1"/>
  <c r="AD234" i="1"/>
  <c r="BH234" i="1" s="1"/>
  <c r="S234" i="1"/>
  <c r="CK234" i="1"/>
  <c r="W222" i="1"/>
  <c r="BA222" i="1" s="1"/>
  <c r="Y223" i="1"/>
  <c r="BC223" i="1" s="1"/>
  <c r="J229" i="1"/>
  <c r="AC229" i="1"/>
  <c r="BG229" i="1" s="1"/>
  <c r="S231" i="1"/>
  <c r="BI233" i="1"/>
  <c r="T234" i="1"/>
  <c r="AX234" i="1" s="1"/>
  <c r="AC237" i="1"/>
  <c r="BG237" i="1" s="1"/>
  <c r="U237" i="1"/>
  <c r="AY237" i="1" s="1"/>
  <c r="V237" i="1"/>
  <c r="AZ237" i="1" s="1"/>
  <c r="CK237" i="1"/>
  <c r="AD237" i="1"/>
  <c r="BH237" i="1" s="1"/>
  <c r="T237" i="1"/>
  <c r="AX237" i="1" s="1"/>
  <c r="X237" i="1"/>
  <c r="BB237" i="1" s="1"/>
  <c r="Y237" i="1"/>
  <c r="BC237" i="1" s="1"/>
  <c r="W237" i="1"/>
  <c r="BA237" i="1" s="1"/>
  <c r="S237" i="1"/>
  <c r="AA237" i="1"/>
  <c r="BE237" i="1" s="1"/>
  <c r="CK230" i="1"/>
  <c r="Z230" i="1"/>
  <c r="BD230" i="1" s="1"/>
  <c r="X230" i="1"/>
  <c r="BB230" i="1" s="1"/>
  <c r="W230" i="1"/>
  <c r="BA230" i="1" s="1"/>
  <c r="V230" i="1"/>
  <c r="AZ230" i="1" s="1"/>
  <c r="AB230" i="1"/>
  <c r="BF230" i="1" s="1"/>
  <c r="S230" i="1"/>
  <c r="U231" i="1"/>
  <c r="AY231" i="1" s="1"/>
  <c r="U234" i="1"/>
  <c r="AY234" i="1" s="1"/>
  <c r="V235" i="1"/>
  <c r="AZ235" i="1" s="1"/>
  <c r="AD235" i="1"/>
  <c r="BH235" i="1" s="1"/>
  <c r="U235" i="1"/>
  <c r="AY235" i="1" s="1"/>
  <c r="X235" i="1"/>
  <c r="BB235" i="1" s="1"/>
  <c r="J235" i="1"/>
  <c r="W235" i="1"/>
  <c r="BA235" i="1" s="1"/>
  <c r="T235" i="1"/>
  <c r="AX235" i="1" s="1"/>
  <c r="S235" i="1"/>
  <c r="AA235" i="1"/>
  <c r="BE235" i="1" s="1"/>
  <c r="Z237" i="1"/>
  <c r="BD237" i="1" s="1"/>
  <c r="BI237" i="1"/>
  <c r="BI227" i="1"/>
  <c r="BI228" i="1"/>
  <c r="T229" i="1"/>
  <c r="AX229" i="1" s="1"/>
  <c r="T230" i="1"/>
  <c r="AX230" i="1" s="1"/>
  <c r="Z231" i="1"/>
  <c r="BD231" i="1" s="1"/>
  <c r="AC234" i="1"/>
  <c r="BG234" i="1" s="1"/>
  <c r="Y235" i="1"/>
  <c r="BC235" i="1" s="1"/>
  <c r="AB237" i="1"/>
  <c r="BF237" i="1" s="1"/>
  <c r="BI232" i="1"/>
  <c r="AW238" i="1"/>
  <c r="AW241" i="1"/>
  <c r="J252" i="1"/>
  <c r="AD252" i="1"/>
  <c r="BH252" i="1" s="1"/>
  <c r="AC252" i="1"/>
  <c r="BG252" i="1" s="1"/>
  <c r="Y252" i="1"/>
  <c r="BC252" i="1" s="1"/>
  <c r="S232" i="1"/>
  <c r="BI255" i="1"/>
  <c r="W228" i="1"/>
  <c r="BA228" i="1" s="1"/>
  <c r="Y229" i="1"/>
  <c r="BC229" i="1" s="1"/>
  <c r="X232" i="1"/>
  <c r="BB232" i="1" s="1"/>
  <c r="CK232" i="1"/>
  <c r="BI234" i="1"/>
  <c r="AA244" i="1"/>
  <c r="BE244" i="1" s="1"/>
  <c r="S244" i="1"/>
  <c r="CK244" i="1"/>
  <c r="Z244" i="1"/>
  <c r="BD244" i="1" s="1"/>
  <c r="W244" i="1"/>
  <c r="BA244" i="1" s="1"/>
  <c r="AC244" i="1"/>
  <c r="BG244" i="1" s="1"/>
  <c r="AB244" i="1"/>
  <c r="BF244" i="1" s="1"/>
  <c r="Y244" i="1"/>
  <c r="BC244" i="1" s="1"/>
  <c r="X244" i="1"/>
  <c r="BB244" i="1" s="1"/>
  <c r="T244" i="1"/>
  <c r="AX244" i="1" s="1"/>
  <c r="P19" i="2" s="1"/>
  <c r="H19" i="2" s="1"/>
  <c r="CK246" i="1"/>
  <c r="W246" i="1"/>
  <c r="BA246" i="1" s="1"/>
  <c r="AD246" i="1"/>
  <c r="BH246" i="1" s="1"/>
  <c r="V246" i="1"/>
  <c r="AZ246" i="1" s="1"/>
  <c r="AA246" i="1"/>
  <c r="BE246" i="1" s="1"/>
  <c r="S246" i="1"/>
  <c r="Y246" i="1"/>
  <c r="BC246" i="1" s="1"/>
  <c r="X246" i="1"/>
  <c r="BB246" i="1" s="1"/>
  <c r="U246" i="1"/>
  <c r="AY246" i="1" s="1"/>
  <c r="T246" i="1"/>
  <c r="AX246" i="1" s="1"/>
  <c r="AB246" i="1"/>
  <c r="BF246" i="1" s="1"/>
  <c r="J228" i="1"/>
  <c r="Z229" i="1"/>
  <c r="BD229" i="1" s="1"/>
  <c r="Y232" i="1"/>
  <c r="BC232" i="1" s="1"/>
  <c r="BI239" i="1"/>
  <c r="U244" i="1"/>
  <c r="AY244" i="1" s="1"/>
  <c r="AA247" i="1"/>
  <c r="BE247" i="1" s="1"/>
  <c r="AB248" i="1"/>
  <c r="BF248" i="1" s="1"/>
  <c r="T248" i="1"/>
  <c r="AX248" i="1" s="1"/>
  <c r="CK248" i="1"/>
  <c r="AD248" i="1"/>
  <c r="BH248" i="1" s="1"/>
  <c r="U248" i="1"/>
  <c r="AY248" i="1" s="1"/>
  <c r="AC248" i="1"/>
  <c r="BG248" i="1" s="1"/>
  <c r="S248" i="1"/>
  <c r="Y248" i="1"/>
  <c r="BC248" i="1" s="1"/>
  <c r="X248" i="1"/>
  <c r="BB248" i="1" s="1"/>
  <c r="W248" i="1"/>
  <c r="BA248" i="1" s="1"/>
  <c r="V248" i="1"/>
  <c r="AZ248" i="1" s="1"/>
  <c r="AA248" i="1"/>
  <c r="BE248" i="1" s="1"/>
  <c r="AD249" i="1"/>
  <c r="BH249" i="1" s="1"/>
  <c r="V249" i="1"/>
  <c r="AZ249" i="1" s="1"/>
  <c r="CK249" i="1"/>
  <c r="AC249" i="1"/>
  <c r="BG249" i="1" s="1"/>
  <c r="T249" i="1"/>
  <c r="AX249" i="1" s="1"/>
  <c r="AB249" i="1"/>
  <c r="BF249" i="1" s="1"/>
  <c r="S249" i="1"/>
  <c r="Y249" i="1"/>
  <c r="BC249" i="1" s="1"/>
  <c r="Z249" i="1"/>
  <c r="BD249" i="1" s="1"/>
  <c r="X249" i="1"/>
  <c r="BB249" i="1" s="1"/>
  <c r="W249" i="1"/>
  <c r="BA249" i="1" s="1"/>
  <c r="U249" i="1"/>
  <c r="AY249" i="1" s="1"/>
  <c r="S229" i="1"/>
  <c r="W238" i="1"/>
  <c r="BA238" i="1" s="1"/>
  <c r="CK238" i="1"/>
  <c r="AD238" i="1"/>
  <c r="BH238" i="1" s="1"/>
  <c r="U238" i="1"/>
  <c r="AY238" i="1" s="1"/>
  <c r="AC238" i="1"/>
  <c r="BG238" i="1" s="1"/>
  <c r="T238" i="1"/>
  <c r="AX238" i="1" s="1"/>
  <c r="X238" i="1"/>
  <c r="BB238" i="1" s="1"/>
  <c r="AC239" i="1"/>
  <c r="BG239" i="1" s="1"/>
  <c r="T239" i="1"/>
  <c r="AX239" i="1" s="1"/>
  <c r="AB239" i="1"/>
  <c r="BF239" i="1" s="1"/>
  <c r="S239" i="1"/>
  <c r="Z239" i="1"/>
  <c r="BD239" i="1" s="1"/>
  <c r="V239" i="1"/>
  <c r="AZ239" i="1" s="1"/>
  <c r="AD239" i="1"/>
  <c r="BH239" i="1" s="1"/>
  <c r="V244" i="1"/>
  <c r="AZ244" i="1" s="1"/>
  <c r="Z246" i="1"/>
  <c r="BD246" i="1" s="1"/>
  <c r="X247" i="1"/>
  <c r="BB247" i="1" s="1"/>
  <c r="Z248" i="1"/>
  <c r="BD248" i="1" s="1"/>
  <c r="AB232" i="1"/>
  <c r="BF232" i="1" s="1"/>
  <c r="T232" i="1"/>
  <c r="AX232" i="1" s="1"/>
  <c r="AD232" i="1"/>
  <c r="BH232" i="1" s="1"/>
  <c r="V232" i="1"/>
  <c r="AZ232" i="1" s="1"/>
  <c r="AA232" i="1"/>
  <c r="BE232" i="1" s="1"/>
  <c r="AB245" i="1"/>
  <c r="BF245" i="1" s="1"/>
  <c r="T245" i="1"/>
  <c r="AX245" i="1" s="1"/>
  <c r="S245" i="1"/>
  <c r="AD245" i="1"/>
  <c r="BH245" i="1" s="1"/>
  <c r="AA245" i="1"/>
  <c r="BE245" i="1" s="1"/>
  <c r="J245" i="1"/>
  <c r="W245" i="1"/>
  <c r="BA245" i="1" s="1"/>
  <c r="V240" i="1"/>
  <c r="AZ240" i="1" s="1"/>
  <c r="AC241" i="1"/>
  <c r="BG241" i="1" s="1"/>
  <c r="AA241" i="1"/>
  <c r="BE241" i="1" s="1"/>
  <c r="S243" i="1"/>
  <c r="AD243" i="1"/>
  <c r="BH243" i="1" s="1"/>
  <c r="AB252" i="1"/>
  <c r="BF252" i="1" s="1"/>
  <c r="T252" i="1"/>
  <c r="AX252" i="1" s="1"/>
  <c r="AA252" i="1"/>
  <c r="BE252" i="1" s="1"/>
  <c r="S252" i="1"/>
  <c r="X252" i="1"/>
  <c r="BB252" i="1" s="1"/>
  <c r="V252" i="1"/>
  <c r="AZ252" i="1" s="1"/>
  <c r="U252" i="1"/>
  <c r="AY252" i="1" s="1"/>
  <c r="Z252" i="1"/>
  <c r="BD252" i="1" s="1"/>
  <c r="T253" i="1"/>
  <c r="AX253" i="1" s="1"/>
  <c r="S253" i="1"/>
  <c r="Y239" i="1"/>
  <c r="BC239" i="1" s="1"/>
  <c r="W242" i="1"/>
  <c r="BA242" i="1" s="1"/>
  <c r="AA242" i="1"/>
  <c r="BE242" i="1" s="1"/>
  <c r="S242" i="1"/>
  <c r="AB242" i="1"/>
  <c r="BF242" i="1" s="1"/>
  <c r="BI242" i="1"/>
  <c r="BI244" i="1"/>
  <c r="CK247" i="1"/>
  <c r="Z247" i="1"/>
  <c r="BD247" i="1" s="1"/>
  <c r="AD247" i="1"/>
  <c r="BH247" i="1" s="1"/>
  <c r="U247" i="1"/>
  <c r="AY247" i="1" s="1"/>
  <c r="AC247" i="1"/>
  <c r="BG247" i="1" s="1"/>
  <c r="T247" i="1"/>
  <c r="AX247" i="1" s="1"/>
  <c r="Y247" i="1"/>
  <c r="BC247" i="1" s="1"/>
  <c r="AA240" i="1"/>
  <c r="BE240" i="1" s="1"/>
  <c r="S240" i="1"/>
  <c r="Z240" i="1"/>
  <c r="BD240" i="1" s="1"/>
  <c r="CK240" i="1"/>
  <c r="AC243" i="1"/>
  <c r="BG243" i="1" s="1"/>
  <c r="U243" i="1"/>
  <c r="AY243" i="1" s="1"/>
  <c r="X243" i="1"/>
  <c r="BB243" i="1" s="1"/>
  <c r="AC245" i="1"/>
  <c r="BG245" i="1" s="1"/>
  <c r="S247" i="1"/>
  <c r="BI248" i="1"/>
  <c r="AW251" i="1"/>
  <c r="AW256" i="1"/>
  <c r="AB240" i="1"/>
  <c r="BF240" i="1" s="1"/>
  <c r="BI240" i="1"/>
  <c r="W241" i="1"/>
  <c r="BA241" i="1" s="1"/>
  <c r="T242" i="1"/>
  <c r="AX242" i="1" s="1"/>
  <c r="AD242" i="1"/>
  <c r="BH242" i="1" s="1"/>
  <c r="J243" i="1"/>
  <c r="Z243" i="1"/>
  <c r="BD243" i="1" s="1"/>
  <c r="V247" i="1"/>
  <c r="AZ247" i="1" s="1"/>
  <c r="BI247" i="1"/>
  <c r="J250" i="1"/>
  <c r="W250" i="1"/>
  <c r="BA250" i="1" s="1"/>
  <c r="AC250" i="1"/>
  <c r="BG250" i="1" s="1"/>
  <c r="T250" i="1"/>
  <c r="AX250" i="1" s="1"/>
  <c r="BI238" i="1"/>
  <c r="T240" i="1"/>
  <c r="AX240" i="1" s="1"/>
  <c r="AC240" i="1"/>
  <c r="BG240" i="1" s="1"/>
  <c r="U242" i="1"/>
  <c r="AY242" i="1" s="1"/>
  <c r="Y243" i="1"/>
  <c r="BC243" i="1" s="1"/>
  <c r="AA243" i="1"/>
  <c r="BE243" i="1" s="1"/>
  <c r="BI246" i="1"/>
  <c r="W247" i="1"/>
  <c r="BA247" i="1" s="1"/>
  <c r="AA254" i="1"/>
  <c r="BE254" i="1" s="1"/>
  <c r="S254" i="1"/>
  <c r="Y254" i="1"/>
  <c r="BC254" i="1" s="1"/>
  <c r="X254" i="1"/>
  <c r="BB254" i="1" s="1"/>
  <c r="AD254" i="1"/>
  <c r="BH254" i="1" s="1"/>
  <c r="U254" i="1"/>
  <c r="AY254" i="1" s="1"/>
  <c r="W254" i="1"/>
  <c r="BA254" i="1" s="1"/>
  <c r="V254" i="1"/>
  <c r="AZ254" i="1" s="1"/>
  <c r="T254" i="1"/>
  <c r="AX254" i="1" s="1"/>
  <c r="CK254" i="1"/>
  <c r="AB254" i="1"/>
  <c r="BF254" i="1" s="1"/>
  <c r="BI254" i="1"/>
  <c r="Y241" i="1"/>
  <c r="BC241" i="1" s="1"/>
  <c r="Y245" i="1"/>
  <c r="BC245" i="1" s="1"/>
  <c r="X250" i="1"/>
  <c r="BB250" i="1" s="1"/>
  <c r="Z250" i="1"/>
  <c r="BD250" i="1" s="1"/>
  <c r="U256" i="1"/>
  <c r="AY256" i="1" s="1"/>
  <c r="BI260" i="1"/>
  <c r="AD253" i="1"/>
  <c r="BH253" i="1" s="1"/>
  <c r="V253" i="1"/>
  <c r="AZ253" i="1" s="1"/>
  <c r="AC253" i="1"/>
  <c r="BG253" i="1" s="1"/>
  <c r="U253" i="1"/>
  <c r="AY253" i="1" s="1"/>
  <c r="CK253" i="1"/>
  <c r="AA253" i="1"/>
  <c r="BE253" i="1" s="1"/>
  <c r="AC255" i="1"/>
  <c r="BG255" i="1" s="1"/>
  <c r="U255" i="1"/>
  <c r="AY255" i="1" s="1"/>
  <c r="Y255" i="1"/>
  <c r="BC255" i="1" s="1"/>
  <c r="X255" i="1"/>
  <c r="BB255" i="1" s="1"/>
  <c r="CK255" i="1"/>
  <c r="AD255" i="1"/>
  <c r="BH255" i="1" s="1"/>
  <c r="T255" i="1"/>
  <c r="AX255" i="1" s="1"/>
  <c r="AA256" i="1"/>
  <c r="BE256" i="1" s="1"/>
  <c r="J258" i="1"/>
  <c r="U258" i="1"/>
  <c r="AY258" i="1" s="1"/>
  <c r="Y258" i="1"/>
  <c r="BC258" i="1" s="1"/>
  <c r="W258" i="1"/>
  <c r="BA258" i="1" s="1"/>
  <c r="U241" i="1"/>
  <c r="AY241" i="1" s="1"/>
  <c r="U245" i="1"/>
  <c r="AY245" i="1" s="1"/>
  <c r="U250" i="1"/>
  <c r="AY250" i="1" s="1"/>
  <c r="AD250" i="1"/>
  <c r="BH250" i="1" s="1"/>
  <c r="BI250" i="1"/>
  <c r="AB253" i="1"/>
  <c r="BF253" i="1" s="1"/>
  <c r="I32" i="2"/>
  <c r="J32" i="2" s="1"/>
  <c r="L32" i="2" s="1"/>
  <c r="W256" i="1"/>
  <c r="BA256" i="1" s="1"/>
  <c r="Y256" i="1"/>
  <c r="BC256" i="1" s="1"/>
  <c r="X256" i="1"/>
  <c r="BB256" i="1" s="1"/>
  <c r="AC256" i="1"/>
  <c r="BG256" i="1" s="1"/>
  <c r="T256" i="1"/>
  <c r="AX256" i="1" s="1"/>
  <c r="P5" i="2" s="1"/>
  <c r="H5" i="2" s="1"/>
  <c r="AD256" i="1"/>
  <c r="BH256" i="1" s="1"/>
  <c r="AX257" i="1"/>
  <c r="BI256" i="1"/>
  <c r="CK256" i="1"/>
  <c r="BI259" i="1"/>
  <c r="AD259" i="1"/>
  <c r="BH259" i="1" s="1"/>
  <c r="V259" i="1"/>
  <c r="AZ259" i="1" s="1"/>
  <c r="AC259" i="1"/>
  <c r="BG259" i="1" s="1"/>
  <c r="U259" i="1"/>
  <c r="AY259" i="1" s="1"/>
  <c r="AB259" i="1"/>
  <c r="BF259" i="1" s="1"/>
  <c r="T259" i="1"/>
  <c r="AX259" i="1" s="1"/>
  <c r="CK259" i="1"/>
  <c r="Z259" i="1"/>
  <c r="BD259" i="1" s="1"/>
  <c r="S260" i="1"/>
  <c r="AD262" i="1"/>
  <c r="BH262" i="1" s="1"/>
  <c r="V262" i="1"/>
  <c r="AZ262" i="1" s="1"/>
  <c r="AB262" i="1"/>
  <c r="BF262" i="1" s="1"/>
  <c r="T262" i="1"/>
  <c r="AX262" i="1" s="1"/>
  <c r="AA262" i="1"/>
  <c r="BE262" i="1" s="1"/>
  <c r="S262" i="1"/>
  <c r="CK262" i="1"/>
  <c r="Z262" i="1"/>
  <c r="BD262" i="1" s="1"/>
  <c r="X262" i="1"/>
  <c r="BB262" i="1" s="1"/>
  <c r="F7" i="2"/>
  <c r="N6" i="2"/>
  <c r="S259" i="1"/>
  <c r="U260" i="1"/>
  <c r="AY260" i="1" s="1"/>
  <c r="CK260" i="1"/>
  <c r="U262" i="1"/>
  <c r="AY262" i="1" s="1"/>
  <c r="I34" i="2"/>
  <c r="J34" i="2" s="1"/>
  <c r="L34" i="2" s="1"/>
  <c r="Y251" i="1"/>
  <c r="BC251" i="1" s="1"/>
  <c r="AA258" i="1"/>
  <c r="BE258" i="1" s="1"/>
  <c r="S258" i="1"/>
  <c r="CK258" i="1"/>
  <c r="Z258" i="1"/>
  <c r="BD258" i="1" s="1"/>
  <c r="X258" i="1"/>
  <c r="BB258" i="1" s="1"/>
  <c r="AD258" i="1"/>
  <c r="BH258" i="1" s="1"/>
  <c r="Y259" i="1"/>
  <c r="BC259" i="1" s="1"/>
  <c r="AA260" i="1"/>
  <c r="BE260" i="1" s="1"/>
  <c r="AB261" i="1"/>
  <c r="BF261" i="1" s="1"/>
  <c r="Z261" i="1"/>
  <c r="BD261" i="1" s="1"/>
  <c r="X261" i="1"/>
  <c r="BB261" i="1" s="1"/>
  <c r="J261" i="1"/>
  <c r="AD261" i="1"/>
  <c r="BH261" i="1" s="1"/>
  <c r="V261" i="1"/>
  <c r="AZ261" i="1" s="1"/>
  <c r="AC262" i="1"/>
  <c r="BG262" i="1" s="1"/>
  <c r="CF267" i="1"/>
  <c r="CH267" i="1"/>
  <c r="BY267" i="1"/>
  <c r="CG267" i="1"/>
  <c r="CE267" i="1"/>
  <c r="CD267" i="1"/>
  <c r="CC267" i="1"/>
  <c r="CA267" i="1"/>
  <c r="Z251" i="1"/>
  <c r="BD251" i="1" s="1"/>
  <c r="X257" i="1"/>
  <c r="BB257" i="1" s="1"/>
  <c r="AD257" i="1"/>
  <c r="BH257" i="1" s="1"/>
  <c r="V257" i="1"/>
  <c r="AZ257" i="1" s="1"/>
  <c r="Z257" i="1"/>
  <c r="BD257" i="1" s="1"/>
  <c r="T258" i="1"/>
  <c r="AX258" i="1" s="1"/>
  <c r="AA259" i="1"/>
  <c r="BE259" i="1" s="1"/>
  <c r="Y261" i="1"/>
  <c r="BC261" i="1" s="1"/>
  <c r="I59" i="2"/>
  <c r="J59" i="2" s="1"/>
  <c r="L59" i="2" s="1"/>
  <c r="X260" i="1"/>
  <c r="BB260" i="1" s="1"/>
  <c r="W260" i="1"/>
  <c r="BA260" i="1" s="1"/>
  <c r="AD260" i="1"/>
  <c r="BH260" i="1" s="1"/>
  <c r="V260" i="1"/>
  <c r="AZ260" i="1" s="1"/>
  <c r="AB260" i="1"/>
  <c r="BF260" i="1" s="1"/>
  <c r="T260" i="1"/>
  <c r="AX260" i="1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50" i="2"/>
  <c r="U267" i="1"/>
  <c r="AC267" i="1"/>
  <c r="BG267" i="1" s="1"/>
  <c r="S268" i="1"/>
  <c r="AC268" i="1"/>
  <c r="BG268" i="1" s="1"/>
  <c r="I64" i="2"/>
  <c r="J64" i="2" s="1"/>
  <c r="L64" i="2" s="1"/>
  <c r="W267" i="1"/>
  <c r="BA267" i="1" s="1"/>
  <c r="U268" i="1"/>
  <c r="AY268" i="1" s="1"/>
  <c r="BI288" i="1"/>
  <c r="I65" i="2"/>
  <c r="J65" i="2" s="1"/>
  <c r="L65" i="2" s="1"/>
  <c r="X267" i="1"/>
  <c r="BB267" i="1" s="1"/>
  <c r="V268" i="1"/>
  <c r="AZ268" i="1" s="1"/>
  <c r="J31" i="2"/>
  <c r="L31" i="2" s="1"/>
  <c r="I27" i="2"/>
  <c r="J27" i="2" s="1"/>
  <c r="L27" i="2" s="1"/>
  <c r="N39" i="2"/>
  <c r="F40" i="2"/>
  <c r="I66" i="2"/>
  <c r="J66" i="2" s="1"/>
  <c r="L66" i="2" s="1"/>
  <c r="I63" i="2"/>
  <c r="J63" i="2" s="1"/>
  <c r="L63" i="2" s="1"/>
  <c r="CK268" i="1"/>
  <c r="X268" i="1"/>
  <c r="BB268" i="1" s="1"/>
  <c r="W268" i="1"/>
  <c r="BA268" i="1" s="1"/>
  <c r="AA268" i="1"/>
  <c r="BE268" i="1" s="1"/>
  <c r="I33" i="2"/>
  <c r="J33" i="2" s="1"/>
  <c r="L33" i="2" s="1"/>
  <c r="CA268" i="1"/>
  <c r="CI268" i="1"/>
  <c r="CB268" i="1"/>
  <c r="BV134" i="1" l="1"/>
  <c r="AV47" i="1"/>
  <c r="BV47" i="1" s="1"/>
  <c r="AV198" i="1"/>
  <c r="BV198" i="1" s="1"/>
  <c r="BV138" i="1"/>
  <c r="AV250" i="1"/>
  <c r="BV250" i="1" s="1"/>
  <c r="AV261" i="1"/>
  <c r="BV261" i="1" s="1"/>
  <c r="AV67" i="1"/>
  <c r="BV67" i="1" s="1"/>
  <c r="BV146" i="1"/>
  <c r="AV238" i="1"/>
  <c r="BV238" i="1" s="1"/>
  <c r="BV154" i="1"/>
  <c r="AV257" i="1"/>
  <c r="BV257" i="1" s="1"/>
  <c r="BV142" i="1"/>
  <c r="AV92" i="1"/>
  <c r="BV92" i="1" s="1"/>
  <c r="AV43" i="1"/>
  <c r="BV43" i="1" s="1"/>
  <c r="AV86" i="1"/>
  <c r="BV86" i="1" s="1"/>
  <c r="AV89" i="1"/>
  <c r="BV89" i="1" s="1"/>
  <c r="AV78" i="1"/>
  <c r="BV78" i="1" s="1"/>
  <c r="BA214" i="1"/>
  <c r="AV214" i="1" s="1"/>
  <c r="BV214" i="1" s="1"/>
  <c r="R214" i="1"/>
  <c r="R186" i="1"/>
  <c r="AS186" i="1" s="1"/>
  <c r="AX101" i="1"/>
  <c r="AV101" i="1" s="1"/>
  <c r="BV101" i="1" s="1"/>
  <c r="R101" i="1"/>
  <c r="AW232" i="1"/>
  <c r="AV232" i="1" s="1"/>
  <c r="BV232" i="1" s="1"/>
  <c r="R232" i="1"/>
  <c r="R238" i="1"/>
  <c r="R231" i="1"/>
  <c r="AW231" i="1"/>
  <c r="AV231" i="1" s="1"/>
  <c r="BV231" i="1" s="1"/>
  <c r="AW219" i="1"/>
  <c r="AV219" i="1" s="1"/>
  <c r="BV219" i="1" s="1"/>
  <c r="R219" i="1"/>
  <c r="AS219" i="1" s="1"/>
  <c r="AW178" i="1"/>
  <c r="AV178" i="1" s="1"/>
  <c r="BV178" i="1" s="1"/>
  <c r="R178" i="1"/>
  <c r="AW139" i="1"/>
  <c r="AV139" i="1" s="1"/>
  <c r="BV139" i="1" s="1"/>
  <c r="R139" i="1"/>
  <c r="BD117" i="1"/>
  <c r="AV117" i="1" s="1"/>
  <c r="BV117" i="1" s="1"/>
  <c r="R117" i="1"/>
  <c r="BD88" i="1"/>
  <c r="R88" i="1"/>
  <c r="AS31" i="1"/>
  <c r="CF31" i="1"/>
  <c r="CD31" i="1"/>
  <c r="CI31" i="1"/>
  <c r="CE31" i="1"/>
  <c r="CA31" i="1"/>
  <c r="CB31" i="1"/>
  <c r="CH31" i="1"/>
  <c r="BZ31" i="1"/>
  <c r="CG31" i="1"/>
  <c r="BY31" i="1"/>
  <c r="AV251" i="1"/>
  <c r="BV251" i="1" s="1"/>
  <c r="AW242" i="1"/>
  <c r="AV242" i="1" s="1"/>
  <c r="BV242" i="1" s="1"/>
  <c r="R242" i="1"/>
  <c r="R250" i="1"/>
  <c r="AS250" i="1" s="1"/>
  <c r="AW248" i="1"/>
  <c r="AV248" i="1" s="1"/>
  <c r="BV248" i="1" s="1"/>
  <c r="R248" i="1"/>
  <c r="CB228" i="1"/>
  <c r="CI228" i="1"/>
  <c r="CA228" i="1"/>
  <c r="CH228" i="1"/>
  <c r="BZ228" i="1"/>
  <c r="CG228" i="1"/>
  <c r="CF228" i="1"/>
  <c r="CE228" i="1"/>
  <c r="CD228" i="1"/>
  <c r="CC228" i="1"/>
  <c r="BY228" i="1"/>
  <c r="BX228" i="1"/>
  <c r="J19" i="2"/>
  <c r="L19" i="2" s="1"/>
  <c r="I19" i="2"/>
  <c r="AW244" i="1"/>
  <c r="AV244" i="1" s="1"/>
  <c r="BV244" i="1" s="1"/>
  <c r="R244" i="1"/>
  <c r="R234" i="1"/>
  <c r="AW234" i="1"/>
  <c r="AV234" i="1" s="1"/>
  <c r="BV234" i="1" s="1"/>
  <c r="BX221" i="1"/>
  <c r="AW227" i="1"/>
  <c r="AV227" i="1" s="1"/>
  <c r="BV227" i="1" s="1"/>
  <c r="R227" i="1"/>
  <c r="AX190" i="1"/>
  <c r="AV190" i="1" s="1"/>
  <c r="BV190" i="1" s="1"/>
  <c r="R190" i="1"/>
  <c r="CH223" i="1"/>
  <c r="CG223" i="1"/>
  <c r="BY223" i="1"/>
  <c r="BX205" i="1"/>
  <c r="CI205" i="1"/>
  <c r="CB205" i="1"/>
  <c r="AW209" i="1"/>
  <c r="AV209" i="1" s="1"/>
  <c r="BV209" i="1" s="1"/>
  <c r="R209" i="1"/>
  <c r="AW152" i="1"/>
  <c r="AV152" i="1" s="1"/>
  <c r="BV152" i="1" s="1"/>
  <c r="R152" i="1"/>
  <c r="AS152" i="1" s="1"/>
  <c r="R172" i="1"/>
  <c r="AW172" i="1"/>
  <c r="AV172" i="1" s="1"/>
  <c r="BV172" i="1" s="1"/>
  <c r="AZ162" i="1"/>
  <c r="AV162" i="1" s="1"/>
  <c r="BV162" i="1" s="1"/>
  <c r="R162" i="1"/>
  <c r="AS162" i="1" s="1"/>
  <c r="P23" i="2"/>
  <c r="H23" i="2" s="1"/>
  <c r="AZ94" i="1"/>
  <c r="AV94" i="1" s="1"/>
  <c r="BV94" i="1" s="1"/>
  <c r="R94" i="1"/>
  <c r="BD84" i="1"/>
  <c r="AV84" i="1" s="1"/>
  <c r="BV84" i="1" s="1"/>
  <c r="R84" i="1"/>
  <c r="AV79" i="1"/>
  <c r="BV79" i="1" s="1"/>
  <c r="AX102" i="1"/>
  <c r="AV102" i="1" s="1"/>
  <c r="BV102" i="1" s="1"/>
  <c r="R102" i="1"/>
  <c r="AV59" i="1"/>
  <c r="BV59" i="1" s="1"/>
  <c r="R50" i="1"/>
  <c r="R18" i="1"/>
  <c r="AW18" i="1"/>
  <c r="AV18" i="1" s="1"/>
  <c r="BV18" i="1" s="1"/>
  <c r="BH9" i="1"/>
  <c r="BH278" i="1" s="1"/>
  <c r="BU284" i="1" s="1"/>
  <c r="BU288" i="1" s="1"/>
  <c r="AD278" i="1"/>
  <c r="R75" i="1"/>
  <c r="CH86" i="1"/>
  <c r="AV116" i="1"/>
  <c r="BV116" i="1" s="1"/>
  <c r="AX213" i="1"/>
  <c r="P26" i="2" s="1"/>
  <c r="H26" i="2" s="1"/>
  <c r="R213" i="1"/>
  <c r="AY197" i="1"/>
  <c r="AV197" i="1" s="1"/>
  <c r="BV197" i="1" s="1"/>
  <c r="R197" i="1"/>
  <c r="AW174" i="1"/>
  <c r="AV174" i="1" s="1"/>
  <c r="BV174" i="1" s="1"/>
  <c r="R174" i="1"/>
  <c r="AS174" i="1" s="1"/>
  <c r="AW207" i="1"/>
  <c r="AV207" i="1" s="1"/>
  <c r="BV207" i="1" s="1"/>
  <c r="R207" i="1"/>
  <c r="AS207" i="1" s="1"/>
  <c r="CI189" i="1"/>
  <c r="AS189" i="1"/>
  <c r="CG189" i="1"/>
  <c r="CE189" i="1"/>
  <c r="CF189" i="1"/>
  <c r="CC189" i="1"/>
  <c r="CA189" i="1"/>
  <c r="BZ189" i="1"/>
  <c r="R261" i="1"/>
  <c r="AS261" i="1" s="1"/>
  <c r="AW268" i="1"/>
  <c r="AV268" i="1" s="1"/>
  <c r="BV268" i="1" s="1"/>
  <c r="R268" i="1"/>
  <c r="CG261" i="1"/>
  <c r="BY261" i="1"/>
  <c r="CD261" i="1"/>
  <c r="N7" i="2"/>
  <c r="F8" i="2"/>
  <c r="CI250" i="1"/>
  <c r="CA250" i="1"/>
  <c r="CH250" i="1"/>
  <c r="CF250" i="1"/>
  <c r="CD250" i="1"/>
  <c r="CC250" i="1"/>
  <c r="BX250" i="1"/>
  <c r="CG250" i="1"/>
  <c r="CE250" i="1"/>
  <c r="CB250" i="1"/>
  <c r="BY250" i="1"/>
  <c r="R251" i="1"/>
  <c r="CE245" i="1"/>
  <c r="CB245" i="1"/>
  <c r="CA245" i="1"/>
  <c r="CG245" i="1"/>
  <c r="CC245" i="1"/>
  <c r="R230" i="1"/>
  <c r="AW230" i="1"/>
  <c r="AV230" i="1" s="1"/>
  <c r="BV230" i="1" s="1"/>
  <c r="R224" i="1"/>
  <c r="AW224" i="1"/>
  <c r="AV224" i="1" s="1"/>
  <c r="BV224" i="1" s="1"/>
  <c r="R206" i="1"/>
  <c r="AW206" i="1"/>
  <c r="AV206" i="1" s="1"/>
  <c r="BV206" i="1" s="1"/>
  <c r="AX217" i="1"/>
  <c r="AV217" i="1" s="1"/>
  <c r="BV217" i="1" s="1"/>
  <c r="R217" i="1"/>
  <c r="R226" i="1"/>
  <c r="AW226" i="1"/>
  <c r="AV226" i="1" s="1"/>
  <c r="BV226" i="1" s="1"/>
  <c r="AW148" i="1"/>
  <c r="AV148" i="1" s="1"/>
  <c r="BV148" i="1" s="1"/>
  <c r="R148" i="1"/>
  <c r="AS148" i="1" s="1"/>
  <c r="BX189" i="1"/>
  <c r="CD174" i="1"/>
  <c r="CI174" i="1"/>
  <c r="CA174" i="1"/>
  <c r="CC174" i="1"/>
  <c r="CB174" i="1"/>
  <c r="BZ174" i="1"/>
  <c r="BY174" i="1"/>
  <c r="CH174" i="1"/>
  <c r="BX174" i="1"/>
  <c r="CE174" i="1"/>
  <c r="CG174" i="1"/>
  <c r="CF174" i="1"/>
  <c r="AW123" i="1"/>
  <c r="AV123" i="1" s="1"/>
  <c r="BV123" i="1" s="1"/>
  <c r="R123" i="1"/>
  <c r="AS123" i="1" s="1"/>
  <c r="AX97" i="1"/>
  <c r="R97" i="1"/>
  <c r="AV90" i="1"/>
  <c r="BV90" i="1" s="1"/>
  <c r="AV80" i="1"/>
  <c r="BV80" i="1" s="1"/>
  <c r="AW129" i="1"/>
  <c r="AV129" i="1" s="1"/>
  <c r="BV129" i="1" s="1"/>
  <c r="R129" i="1"/>
  <c r="CF92" i="1"/>
  <c r="CE92" i="1"/>
  <c r="AY22" i="1"/>
  <c r="R22" i="1"/>
  <c r="AS82" i="1"/>
  <c r="CD82" i="1"/>
  <c r="CC82" i="1"/>
  <c r="BZ82" i="1"/>
  <c r="CI82" i="1"/>
  <c r="CG82" i="1"/>
  <c r="BY82" i="1"/>
  <c r="CA82" i="1"/>
  <c r="CH82" i="1"/>
  <c r="BX82" i="1"/>
  <c r="BY86" i="1"/>
  <c r="BX89" i="1"/>
  <c r="BA19" i="1"/>
  <c r="AV19" i="1" s="1"/>
  <c r="BV19" i="1" s="1"/>
  <c r="R19" i="1"/>
  <c r="J17" i="2"/>
  <c r="L17" i="2" s="1"/>
  <c r="I17" i="2"/>
  <c r="CC221" i="1"/>
  <c r="CB221" i="1"/>
  <c r="CD221" i="1"/>
  <c r="AS221" i="1"/>
  <c r="CI221" i="1"/>
  <c r="BZ221" i="1"/>
  <c r="AV203" i="1"/>
  <c r="BV203" i="1" s="1"/>
  <c r="J8" i="2"/>
  <c r="L8" i="2" s="1"/>
  <c r="I8" i="2"/>
  <c r="I5" i="2"/>
  <c r="J5" i="2"/>
  <c r="L5" i="2" s="1"/>
  <c r="CE221" i="1"/>
  <c r="AW208" i="1"/>
  <c r="AV208" i="1" s="1"/>
  <c r="BV208" i="1" s="1"/>
  <c r="R208" i="1"/>
  <c r="AW156" i="1"/>
  <c r="AV156" i="1" s="1"/>
  <c r="BV156" i="1" s="1"/>
  <c r="R156" i="1"/>
  <c r="AS156" i="1" s="1"/>
  <c r="AW127" i="1"/>
  <c r="AV127" i="1" s="1"/>
  <c r="BV127" i="1" s="1"/>
  <c r="R127" i="1"/>
  <c r="AX77" i="1"/>
  <c r="AV77" i="1" s="1"/>
  <c r="BV77" i="1" s="1"/>
  <c r="R77" i="1"/>
  <c r="F41" i="2"/>
  <c r="N40" i="2"/>
  <c r="AW240" i="1"/>
  <c r="AV240" i="1" s="1"/>
  <c r="BV240" i="1" s="1"/>
  <c r="R240" i="1"/>
  <c r="AW239" i="1"/>
  <c r="AV239" i="1" s="1"/>
  <c r="BV239" i="1" s="1"/>
  <c r="R239" i="1"/>
  <c r="AW246" i="1"/>
  <c r="AV246" i="1" s="1"/>
  <c r="BV246" i="1" s="1"/>
  <c r="R246" i="1"/>
  <c r="BY221" i="1"/>
  <c r="AW196" i="1"/>
  <c r="AV196" i="1" s="1"/>
  <c r="BV196" i="1" s="1"/>
  <c r="R196" i="1"/>
  <c r="AW225" i="1"/>
  <c r="AV225" i="1" s="1"/>
  <c r="BV225" i="1" s="1"/>
  <c r="R225" i="1"/>
  <c r="AZ177" i="1"/>
  <c r="AV177" i="1" s="1"/>
  <c r="BV177" i="1" s="1"/>
  <c r="R177" i="1"/>
  <c r="CE173" i="1"/>
  <c r="CC173" i="1"/>
  <c r="R170" i="1"/>
  <c r="AW170" i="1"/>
  <c r="AV170" i="1" s="1"/>
  <c r="BV170" i="1" s="1"/>
  <c r="CB189" i="1"/>
  <c r="R185" i="1"/>
  <c r="AW185" i="1"/>
  <c r="AV185" i="1" s="1"/>
  <c r="BV185" i="1" s="1"/>
  <c r="CB123" i="1"/>
  <c r="CD123" i="1"/>
  <c r="CA123" i="1"/>
  <c r="BZ123" i="1"/>
  <c r="CG123" i="1"/>
  <c r="BY123" i="1"/>
  <c r="BX123" i="1"/>
  <c r="CI123" i="1"/>
  <c r="CC123" i="1"/>
  <c r="CH123" i="1"/>
  <c r="CF123" i="1"/>
  <c r="CE123" i="1"/>
  <c r="R112" i="1"/>
  <c r="AW112" i="1"/>
  <c r="AV112" i="1" s="1"/>
  <c r="BV112" i="1" s="1"/>
  <c r="AV60" i="1"/>
  <c r="BV60" i="1" s="1"/>
  <c r="BA9" i="1"/>
  <c r="W278" i="1"/>
  <c r="AW57" i="1"/>
  <c r="AV57" i="1" s="1"/>
  <c r="BV57" i="1" s="1"/>
  <c r="R57" i="1"/>
  <c r="CC40" i="1"/>
  <c r="BX40" i="1"/>
  <c r="CG40" i="1"/>
  <c r="R255" i="1"/>
  <c r="R195" i="1"/>
  <c r="AW195" i="1"/>
  <c r="AV195" i="1" s="1"/>
  <c r="BV195" i="1" s="1"/>
  <c r="R180" i="1"/>
  <c r="AW180" i="1"/>
  <c r="AV180" i="1" s="1"/>
  <c r="BV180" i="1" s="1"/>
  <c r="AW145" i="1"/>
  <c r="AV145" i="1" s="1"/>
  <c r="BV145" i="1" s="1"/>
  <c r="R145" i="1"/>
  <c r="BA111" i="1"/>
  <c r="AV111" i="1" s="1"/>
  <c r="BV111" i="1" s="1"/>
  <c r="R111" i="1"/>
  <c r="AX69" i="1"/>
  <c r="R69" i="1"/>
  <c r="AW48" i="1"/>
  <c r="AV48" i="1" s="1"/>
  <c r="BV48" i="1" s="1"/>
  <c r="R48" i="1"/>
  <c r="AS89" i="1"/>
  <c r="CI89" i="1"/>
  <c r="CE89" i="1"/>
  <c r="CA89" i="1"/>
  <c r="CH89" i="1"/>
  <c r="BZ89" i="1"/>
  <c r="BY89" i="1"/>
  <c r="CG89" i="1"/>
  <c r="CF89" i="1"/>
  <c r="CD89" i="1"/>
  <c r="CC89" i="1"/>
  <c r="AS87" i="1"/>
  <c r="CG87" i="1"/>
  <c r="BX87" i="1"/>
  <c r="BZ87" i="1"/>
  <c r="BY87" i="1"/>
  <c r="CF87" i="1"/>
  <c r="CD87" i="1"/>
  <c r="CC87" i="1"/>
  <c r="CH87" i="1"/>
  <c r="CB87" i="1"/>
  <c r="CA87" i="1"/>
  <c r="CE87" i="1"/>
  <c r="CE258" i="1"/>
  <c r="CA258" i="1"/>
  <c r="BX258" i="1"/>
  <c r="CF258" i="1"/>
  <c r="CB258" i="1"/>
  <c r="R247" i="1"/>
  <c r="AW247" i="1"/>
  <c r="AV247" i="1" s="1"/>
  <c r="BV247" i="1" s="1"/>
  <c r="AW252" i="1"/>
  <c r="AV252" i="1" s="1"/>
  <c r="BV252" i="1" s="1"/>
  <c r="R252" i="1"/>
  <c r="AS252" i="1" s="1"/>
  <c r="AW237" i="1"/>
  <c r="AV237" i="1" s="1"/>
  <c r="BV237" i="1" s="1"/>
  <c r="R237" i="1"/>
  <c r="CG221" i="1"/>
  <c r="AW223" i="1"/>
  <c r="AV223" i="1" s="1"/>
  <c r="BV223" i="1" s="1"/>
  <c r="R223" i="1"/>
  <c r="AS223" i="1" s="1"/>
  <c r="AW211" i="1"/>
  <c r="AV211" i="1" s="1"/>
  <c r="BV211" i="1" s="1"/>
  <c r="R211" i="1"/>
  <c r="AS211" i="1" s="1"/>
  <c r="AW140" i="1"/>
  <c r="AV140" i="1" s="1"/>
  <c r="BV140" i="1" s="1"/>
  <c r="R140" i="1"/>
  <c r="CD189" i="1"/>
  <c r="R193" i="1"/>
  <c r="AW193" i="1"/>
  <c r="AV193" i="1" s="1"/>
  <c r="BV193" i="1" s="1"/>
  <c r="AW143" i="1"/>
  <c r="AV143" i="1" s="1"/>
  <c r="BV143" i="1" s="1"/>
  <c r="R143" i="1"/>
  <c r="AW135" i="1"/>
  <c r="AV135" i="1" s="1"/>
  <c r="BV135" i="1" s="1"/>
  <c r="R135" i="1"/>
  <c r="AW119" i="1"/>
  <c r="AV119" i="1" s="1"/>
  <c r="BV119" i="1" s="1"/>
  <c r="R119" i="1"/>
  <c r="J16" i="2"/>
  <c r="L16" i="2" s="1"/>
  <c r="I16" i="2"/>
  <c r="AX55" i="1"/>
  <c r="AV55" i="1" s="1"/>
  <c r="BV55" i="1" s="1"/>
  <c r="R55" i="1"/>
  <c r="R83" i="1"/>
  <c r="AW83" i="1"/>
  <c r="AV83" i="1" s="1"/>
  <c r="BV83" i="1" s="1"/>
  <c r="BX31" i="1"/>
  <c r="BJ285" i="1"/>
  <c r="BJ280" i="1"/>
  <c r="BK280" i="1" s="1"/>
  <c r="BL280" i="1" s="1"/>
  <c r="BM280" i="1" s="1"/>
  <c r="BN280" i="1" s="1"/>
  <c r="BO280" i="1" s="1"/>
  <c r="BP280" i="1" s="1"/>
  <c r="BQ280" i="1" s="1"/>
  <c r="BR280" i="1" s="1"/>
  <c r="BS280" i="1" s="1"/>
  <c r="BT280" i="1" s="1"/>
  <c r="BU280" i="1" s="1"/>
  <c r="AW37" i="1"/>
  <c r="AV37" i="1" s="1"/>
  <c r="BV37" i="1" s="1"/>
  <c r="R37" i="1"/>
  <c r="AW262" i="1"/>
  <c r="AV262" i="1" s="1"/>
  <c r="BV262" i="1" s="1"/>
  <c r="R262" i="1"/>
  <c r="R256" i="1"/>
  <c r="AW229" i="1"/>
  <c r="AV229" i="1" s="1"/>
  <c r="BV229" i="1" s="1"/>
  <c r="R229" i="1"/>
  <c r="AS229" i="1" s="1"/>
  <c r="AW215" i="1"/>
  <c r="AV215" i="1" s="1"/>
  <c r="BV215" i="1" s="1"/>
  <c r="R215" i="1"/>
  <c r="CE45" i="1"/>
  <c r="CB45" i="1"/>
  <c r="CI229" i="1"/>
  <c r="CA229" i="1"/>
  <c r="CE229" i="1"/>
  <c r="CD229" i="1"/>
  <c r="CC229" i="1"/>
  <c r="CH229" i="1"/>
  <c r="BY229" i="1"/>
  <c r="CF229" i="1"/>
  <c r="CB229" i="1"/>
  <c r="BZ229" i="1"/>
  <c r="BX229" i="1"/>
  <c r="R203" i="1"/>
  <c r="AS203" i="1" s="1"/>
  <c r="R183" i="1"/>
  <c r="AW183" i="1"/>
  <c r="AV183" i="1" s="1"/>
  <c r="BV183" i="1" s="1"/>
  <c r="AS92" i="1"/>
  <c r="CB92" i="1"/>
  <c r="CA92" i="1"/>
  <c r="CC92" i="1"/>
  <c r="CI92" i="1"/>
  <c r="CH92" i="1"/>
  <c r="CD92" i="1"/>
  <c r="BY92" i="1"/>
  <c r="BZ92" i="1"/>
  <c r="CG92" i="1"/>
  <c r="CH67" i="1"/>
  <c r="BX67" i="1"/>
  <c r="AS67" i="1"/>
  <c r="CG67" i="1"/>
  <c r="CI67" i="1"/>
  <c r="CF67" i="1"/>
  <c r="CD67" i="1"/>
  <c r="BZ67" i="1"/>
  <c r="BY67" i="1"/>
  <c r="CC67" i="1"/>
  <c r="CA67" i="1"/>
  <c r="CB67" i="1"/>
  <c r="CJ267" i="1"/>
  <c r="CL267" i="1" s="1"/>
  <c r="AW258" i="1"/>
  <c r="AV258" i="1" s="1"/>
  <c r="BV258" i="1" s="1"/>
  <c r="R258" i="1"/>
  <c r="AS258" i="1" s="1"/>
  <c r="AW254" i="1"/>
  <c r="AV254" i="1" s="1"/>
  <c r="BV254" i="1" s="1"/>
  <c r="R254" i="1"/>
  <c r="AW260" i="1"/>
  <c r="AV260" i="1" s="1"/>
  <c r="BV260" i="1" s="1"/>
  <c r="R260" i="1"/>
  <c r="R257" i="1"/>
  <c r="AW243" i="1"/>
  <c r="AV243" i="1" s="1"/>
  <c r="BV243" i="1" s="1"/>
  <c r="R243" i="1"/>
  <c r="AS243" i="1" s="1"/>
  <c r="R245" i="1"/>
  <c r="AS245" i="1" s="1"/>
  <c r="AW245" i="1"/>
  <c r="AV245" i="1" s="1"/>
  <c r="BV245" i="1" s="1"/>
  <c r="AW249" i="1"/>
  <c r="AV249" i="1" s="1"/>
  <c r="BV249" i="1" s="1"/>
  <c r="R249" i="1"/>
  <c r="R241" i="1"/>
  <c r="CH221" i="1"/>
  <c r="AW236" i="1"/>
  <c r="AV236" i="1" s="1"/>
  <c r="BV236" i="1" s="1"/>
  <c r="R236" i="1"/>
  <c r="CB211" i="1"/>
  <c r="CH211" i="1"/>
  <c r="CG211" i="1"/>
  <c r="CF211" i="1"/>
  <c r="CA211" i="1"/>
  <c r="CD199" i="1"/>
  <c r="BZ199" i="1"/>
  <c r="CI199" i="1"/>
  <c r="CF199" i="1"/>
  <c r="R188" i="1"/>
  <c r="AS188" i="1" s="1"/>
  <c r="AW188" i="1"/>
  <c r="AV188" i="1" s="1"/>
  <c r="BV188" i="1" s="1"/>
  <c r="AX176" i="1"/>
  <c r="AV176" i="1" s="1"/>
  <c r="BV176" i="1" s="1"/>
  <c r="R176" i="1"/>
  <c r="R165" i="1"/>
  <c r="AW165" i="1"/>
  <c r="AV165" i="1" s="1"/>
  <c r="BV165" i="1" s="1"/>
  <c r="CH189" i="1"/>
  <c r="AW184" i="1"/>
  <c r="AV184" i="1" s="1"/>
  <c r="BV184" i="1" s="1"/>
  <c r="R184" i="1"/>
  <c r="P28" i="2"/>
  <c r="H28" i="2" s="1"/>
  <c r="AS86" i="1"/>
  <c r="CA86" i="1"/>
  <c r="BX86" i="1"/>
  <c r="CE86" i="1"/>
  <c r="CI86" i="1"/>
  <c r="CC86" i="1"/>
  <c r="CB86" i="1"/>
  <c r="CG86" i="1"/>
  <c r="BZ86" i="1"/>
  <c r="R103" i="1"/>
  <c r="AS103" i="1" s="1"/>
  <c r="AW103" i="1"/>
  <c r="AV103" i="1" s="1"/>
  <c r="BV103" i="1" s="1"/>
  <c r="CI85" i="1"/>
  <c r="CB85" i="1"/>
  <c r="CA85" i="1"/>
  <c r="AS85" i="1"/>
  <c r="CD85" i="1"/>
  <c r="CC85" i="1"/>
  <c r="BZ85" i="1"/>
  <c r="BX85" i="1"/>
  <c r="CG85" i="1"/>
  <c r="CE85" i="1"/>
  <c r="CH85" i="1"/>
  <c r="AV50" i="1"/>
  <c r="BV50" i="1" s="1"/>
  <c r="CC31" i="1"/>
  <c r="R46" i="1"/>
  <c r="V278" i="1"/>
  <c r="AV98" i="1"/>
  <c r="BV98" i="1" s="1"/>
  <c r="CE8" i="1"/>
  <c r="CD8" i="1"/>
  <c r="CC8" i="1"/>
  <c r="CA8" i="1"/>
  <c r="CF8" i="1"/>
  <c r="BZ8" i="1"/>
  <c r="CG8" i="1"/>
  <c r="AW44" i="1"/>
  <c r="AV44" i="1" s="1"/>
  <c r="BV44" i="1" s="1"/>
  <c r="R44" i="1"/>
  <c r="CD207" i="1"/>
  <c r="CC207" i="1"/>
  <c r="CB207" i="1"/>
  <c r="CH207" i="1"/>
  <c r="CG207" i="1"/>
  <c r="CF207" i="1"/>
  <c r="CE207" i="1"/>
  <c r="BY207" i="1"/>
  <c r="CI207" i="1"/>
  <c r="CA207" i="1"/>
  <c r="BZ207" i="1"/>
  <c r="BX207" i="1"/>
  <c r="AW235" i="1"/>
  <c r="AV235" i="1" s="1"/>
  <c r="BV235" i="1" s="1"/>
  <c r="R235" i="1"/>
  <c r="AS235" i="1" s="1"/>
  <c r="AW147" i="1"/>
  <c r="AV147" i="1" s="1"/>
  <c r="BV147" i="1" s="1"/>
  <c r="R147" i="1"/>
  <c r="CD152" i="1"/>
  <c r="CC152" i="1"/>
  <c r="CB152" i="1"/>
  <c r="CI152" i="1"/>
  <c r="CA152" i="1"/>
  <c r="CF152" i="1"/>
  <c r="BX152" i="1"/>
  <c r="CH152" i="1"/>
  <c r="CG152" i="1"/>
  <c r="BZ152" i="1"/>
  <c r="CE152" i="1"/>
  <c r="BY152" i="1"/>
  <c r="R267" i="1"/>
  <c r="AS267" i="1" s="1"/>
  <c r="AY267" i="1"/>
  <c r="AV267" i="1" s="1"/>
  <c r="BV267" i="1" s="1"/>
  <c r="R259" i="1"/>
  <c r="AW259" i="1"/>
  <c r="AV259" i="1" s="1"/>
  <c r="BV259" i="1" s="1"/>
  <c r="AV255" i="1"/>
  <c r="BV255" i="1" s="1"/>
  <c r="CF243" i="1"/>
  <c r="CE243" i="1"/>
  <c r="AV256" i="1"/>
  <c r="BV256" i="1" s="1"/>
  <c r="R253" i="1"/>
  <c r="AW253" i="1"/>
  <c r="AV253" i="1" s="1"/>
  <c r="BV253" i="1" s="1"/>
  <c r="AV241" i="1"/>
  <c r="BV241" i="1" s="1"/>
  <c r="AZ222" i="1"/>
  <c r="AV222" i="1" s="1"/>
  <c r="BV222" i="1" s="1"/>
  <c r="R222" i="1"/>
  <c r="AY168" i="1"/>
  <c r="AV168" i="1" s="1"/>
  <c r="BV168" i="1" s="1"/>
  <c r="R168" i="1"/>
  <c r="P22" i="2"/>
  <c r="H22" i="2" s="1"/>
  <c r="R179" i="1"/>
  <c r="AS179" i="1" s="1"/>
  <c r="AW179" i="1"/>
  <c r="AV179" i="1" s="1"/>
  <c r="BV179" i="1" s="1"/>
  <c r="CD162" i="1"/>
  <c r="CC162" i="1"/>
  <c r="CE162" i="1"/>
  <c r="AY166" i="1"/>
  <c r="AV166" i="1" s="1"/>
  <c r="BV166" i="1" s="1"/>
  <c r="R166" i="1"/>
  <c r="AS166" i="1" s="1"/>
  <c r="BZ171" i="1"/>
  <c r="CI171" i="1"/>
  <c r="AW218" i="1"/>
  <c r="AV218" i="1" s="1"/>
  <c r="BV218" i="1" s="1"/>
  <c r="R218" i="1"/>
  <c r="AV186" i="1"/>
  <c r="BV186" i="1" s="1"/>
  <c r="AW121" i="1"/>
  <c r="AV121" i="1" s="1"/>
  <c r="BV121" i="1" s="1"/>
  <c r="R121" i="1"/>
  <c r="AX68" i="1"/>
  <c r="R68" i="1"/>
  <c r="R70" i="1"/>
  <c r="AW70" i="1"/>
  <c r="AV70" i="1" s="1"/>
  <c r="BV70" i="1" s="1"/>
  <c r="AX32" i="1"/>
  <c r="AV32" i="1" s="1"/>
  <c r="BV32" i="1" s="1"/>
  <c r="R32" i="1"/>
  <c r="AS32" i="1" s="1"/>
  <c r="BF15" i="1"/>
  <c r="BF278" i="1" s="1"/>
  <c r="BS284" i="1" s="1"/>
  <c r="BS288" i="1" s="1"/>
  <c r="AB278" i="1"/>
  <c r="AV46" i="1"/>
  <c r="BV46" i="1" s="1"/>
  <c r="R98" i="1"/>
  <c r="CC16" i="1"/>
  <c r="CB16" i="1"/>
  <c r="CA16" i="1"/>
  <c r="CH16" i="1"/>
  <c r="CB36" i="1"/>
  <c r="CA36" i="1"/>
  <c r="CE36" i="1"/>
  <c r="BY36" i="1"/>
  <c r="BX36" i="1"/>
  <c r="CF36" i="1"/>
  <c r="CH36" i="1"/>
  <c r="CD36" i="1"/>
  <c r="AW187" i="1"/>
  <c r="AV187" i="1" s="1"/>
  <c r="BV187" i="1" s="1"/>
  <c r="R187" i="1"/>
  <c r="AS187" i="1" s="1"/>
  <c r="AW163" i="1"/>
  <c r="AV163" i="1" s="1"/>
  <c r="BV163" i="1" s="1"/>
  <c r="R163" i="1"/>
  <c r="AW157" i="1"/>
  <c r="AV157" i="1" s="1"/>
  <c r="BV157" i="1" s="1"/>
  <c r="R157" i="1"/>
  <c r="AS134" i="1"/>
  <c r="CD134" i="1"/>
  <c r="CC134" i="1"/>
  <c r="BY134" i="1"/>
  <c r="CI134" i="1"/>
  <c r="CA126" i="1"/>
  <c r="CF126" i="1"/>
  <c r="CC126" i="1"/>
  <c r="BX126" i="1"/>
  <c r="CG126" i="1"/>
  <c r="CE126" i="1"/>
  <c r="CD126" i="1"/>
  <c r="AS126" i="1"/>
  <c r="CI126" i="1"/>
  <c r="CE134" i="1"/>
  <c r="CF116" i="1"/>
  <c r="BX116" i="1"/>
  <c r="CH116" i="1"/>
  <c r="BY116" i="1"/>
  <c r="BZ116" i="1"/>
  <c r="CI116" i="1"/>
  <c r="CG116" i="1"/>
  <c r="CD116" i="1"/>
  <c r="CC116" i="1"/>
  <c r="CB116" i="1"/>
  <c r="CA116" i="1"/>
  <c r="CE116" i="1"/>
  <c r="CD156" i="1"/>
  <c r="CC156" i="1"/>
  <c r="CB156" i="1"/>
  <c r="CI156" i="1"/>
  <c r="CA156" i="1"/>
  <c r="CF156" i="1"/>
  <c r="BX156" i="1"/>
  <c r="CH156" i="1"/>
  <c r="CG156" i="1"/>
  <c r="CE156" i="1"/>
  <c r="BY156" i="1"/>
  <c r="BZ156" i="1"/>
  <c r="AW137" i="1"/>
  <c r="AV137" i="1" s="1"/>
  <c r="BV137" i="1" s="1"/>
  <c r="R137" i="1"/>
  <c r="R114" i="1"/>
  <c r="AW114" i="1"/>
  <c r="AV114" i="1" s="1"/>
  <c r="BV114" i="1" s="1"/>
  <c r="AW100" i="1"/>
  <c r="AV100" i="1" s="1"/>
  <c r="BV100" i="1" s="1"/>
  <c r="R100" i="1"/>
  <c r="AS100" i="1" s="1"/>
  <c r="CA142" i="1"/>
  <c r="R90" i="1"/>
  <c r="AW33" i="1"/>
  <c r="AV33" i="1" s="1"/>
  <c r="BV33" i="1" s="1"/>
  <c r="R33" i="1"/>
  <c r="AV82" i="1"/>
  <c r="BV82" i="1" s="1"/>
  <c r="CD100" i="1"/>
  <c r="CC100" i="1"/>
  <c r="CF100" i="1"/>
  <c r="CB100" i="1"/>
  <c r="BZ100" i="1"/>
  <c r="BY100" i="1"/>
  <c r="CI100" i="1"/>
  <c r="CA100" i="1"/>
  <c r="BX100" i="1"/>
  <c r="AV85" i="1"/>
  <c r="BV85" i="1" s="1"/>
  <c r="AV38" i="1"/>
  <c r="BV38" i="1" s="1"/>
  <c r="R65" i="1"/>
  <c r="R51" i="1"/>
  <c r="AS51" i="1" s="1"/>
  <c r="AW51" i="1"/>
  <c r="AV51" i="1" s="1"/>
  <c r="BV51" i="1" s="1"/>
  <c r="R40" i="1"/>
  <c r="AS40" i="1" s="1"/>
  <c r="AW40" i="1"/>
  <c r="AV40" i="1" s="1"/>
  <c r="BV40" i="1" s="1"/>
  <c r="R28" i="1"/>
  <c r="AW21" i="1"/>
  <c r="AV21" i="1" s="1"/>
  <c r="BV21" i="1" s="1"/>
  <c r="R21" i="1"/>
  <c r="AS21" i="1" s="1"/>
  <c r="R20" i="1"/>
  <c r="AS20" i="1" s="1"/>
  <c r="AW17" i="1"/>
  <c r="AV17" i="1" s="1"/>
  <c r="BV17" i="1" s="1"/>
  <c r="R17" i="1"/>
  <c r="AV189" i="1"/>
  <c r="BV189" i="1" s="1"/>
  <c r="AW161" i="1"/>
  <c r="AV161" i="1" s="1"/>
  <c r="BV161" i="1" s="1"/>
  <c r="R161" i="1"/>
  <c r="AW144" i="1"/>
  <c r="AV144" i="1" s="1"/>
  <c r="BV144" i="1" s="1"/>
  <c r="R144" i="1"/>
  <c r="AS144" i="1" s="1"/>
  <c r="AW151" i="1"/>
  <c r="AV151" i="1" s="1"/>
  <c r="BV151" i="1" s="1"/>
  <c r="R151" i="1"/>
  <c r="CF160" i="1"/>
  <c r="CI160" i="1"/>
  <c r="CH160" i="1"/>
  <c r="BY160" i="1"/>
  <c r="CG160" i="1"/>
  <c r="CC160" i="1"/>
  <c r="CE160" i="1"/>
  <c r="CJ138" i="1"/>
  <c r="CL138" i="1" s="1"/>
  <c r="AS158" i="1"/>
  <c r="CA158" i="1"/>
  <c r="BY158" i="1"/>
  <c r="CG134" i="1"/>
  <c r="AZ118" i="1"/>
  <c r="AV118" i="1" s="1"/>
  <c r="BV118" i="1" s="1"/>
  <c r="R118" i="1"/>
  <c r="AS118" i="1" s="1"/>
  <c r="CB146" i="1"/>
  <c r="R79" i="1"/>
  <c r="AV76" i="1"/>
  <c r="BV76" i="1" s="1"/>
  <c r="CB142" i="1"/>
  <c r="R175" i="1"/>
  <c r="AW175" i="1"/>
  <c r="AV175" i="1" s="1"/>
  <c r="BV175" i="1" s="1"/>
  <c r="R110" i="1"/>
  <c r="R58" i="1"/>
  <c r="AW58" i="1"/>
  <c r="AV58" i="1" s="1"/>
  <c r="BV58" i="1" s="1"/>
  <c r="P10" i="2"/>
  <c r="H10" i="2" s="1"/>
  <c r="R105" i="1"/>
  <c r="S278" i="1"/>
  <c r="AW8" i="1"/>
  <c r="R8" i="1"/>
  <c r="CI8" i="1" s="1"/>
  <c r="R78" i="1"/>
  <c r="R59" i="1"/>
  <c r="CB20" i="1"/>
  <c r="CE20" i="1"/>
  <c r="CF20" i="1"/>
  <c r="CD20" i="1"/>
  <c r="AV12" i="1"/>
  <c r="BV12" i="1" s="1"/>
  <c r="Z278" i="1"/>
  <c r="BD8" i="1"/>
  <c r="R36" i="1"/>
  <c r="AS36" i="1" s="1"/>
  <c r="AW36" i="1"/>
  <c r="AV36" i="1" s="1"/>
  <c r="BV36" i="1" s="1"/>
  <c r="AV65" i="1"/>
  <c r="BV65" i="1" s="1"/>
  <c r="AW56" i="1"/>
  <c r="AV56" i="1" s="1"/>
  <c r="BV56" i="1" s="1"/>
  <c r="R56" i="1"/>
  <c r="R39" i="1"/>
  <c r="AV42" i="1"/>
  <c r="BV42" i="1" s="1"/>
  <c r="CG64" i="1"/>
  <c r="CE64" i="1"/>
  <c r="CA64" i="1"/>
  <c r="BZ64" i="1"/>
  <c r="CF64" i="1"/>
  <c r="BX64" i="1"/>
  <c r="CC64" i="1"/>
  <c r="CI64" i="1"/>
  <c r="R66" i="1"/>
  <c r="AW66" i="1"/>
  <c r="AV66" i="1" s="1"/>
  <c r="BV66" i="1" s="1"/>
  <c r="AW128" i="1"/>
  <c r="AV128" i="1" s="1"/>
  <c r="BV128" i="1" s="1"/>
  <c r="R128" i="1"/>
  <c r="AS128" i="1" s="1"/>
  <c r="AW141" i="1"/>
  <c r="AV141" i="1" s="1"/>
  <c r="BV141" i="1" s="1"/>
  <c r="R141" i="1"/>
  <c r="CB134" i="1"/>
  <c r="BV130" i="1"/>
  <c r="AV97" i="1"/>
  <c r="BV97" i="1" s="1"/>
  <c r="CE142" i="1"/>
  <c r="R76" i="1"/>
  <c r="AW108" i="1"/>
  <c r="AV108" i="1" s="1"/>
  <c r="BV108" i="1" s="1"/>
  <c r="R108" i="1"/>
  <c r="AW132" i="1"/>
  <c r="AV132" i="1" s="1"/>
  <c r="BV132" i="1" s="1"/>
  <c r="R132" i="1"/>
  <c r="AV110" i="1"/>
  <c r="BV110" i="1" s="1"/>
  <c r="AV105" i="1"/>
  <c r="BV105" i="1" s="1"/>
  <c r="BV150" i="1"/>
  <c r="CA144" i="1"/>
  <c r="CF144" i="1"/>
  <c r="BX144" i="1"/>
  <c r="CH144" i="1"/>
  <c r="BY144" i="1"/>
  <c r="AW34" i="1"/>
  <c r="AV34" i="1" s="1"/>
  <c r="BV34" i="1" s="1"/>
  <c r="R34" i="1"/>
  <c r="AV28" i="1"/>
  <c r="BV28" i="1" s="1"/>
  <c r="AW25" i="1"/>
  <c r="AV25" i="1" s="1"/>
  <c r="BV25" i="1" s="1"/>
  <c r="R25" i="1"/>
  <c r="AV31" i="1"/>
  <c r="BV31" i="1" s="1"/>
  <c r="Y278" i="1"/>
  <c r="BC8" i="1"/>
  <c r="BC278" i="1" s="1"/>
  <c r="BP284" i="1" s="1"/>
  <c r="BP288" i="1" s="1"/>
  <c r="R42" i="1"/>
  <c r="T278" i="1"/>
  <c r="AV88" i="1"/>
  <c r="BV88" i="1" s="1"/>
  <c r="R64" i="1"/>
  <c r="AS64" i="1" s="1"/>
  <c r="AW64" i="1"/>
  <c r="AV64" i="1" s="1"/>
  <c r="BV64" i="1" s="1"/>
  <c r="AV24" i="1"/>
  <c r="BV24" i="1" s="1"/>
  <c r="P7" i="2"/>
  <c r="H7" i="2" s="1"/>
  <c r="AW53" i="1"/>
  <c r="AV53" i="1" s="1"/>
  <c r="BV53" i="1" s="1"/>
  <c r="R53" i="1"/>
  <c r="R26" i="1"/>
  <c r="AW26" i="1"/>
  <c r="AV26" i="1" s="1"/>
  <c r="BV26" i="1" s="1"/>
  <c r="P15" i="2"/>
  <c r="H15" i="2" s="1"/>
  <c r="AV22" i="1"/>
  <c r="BV22" i="1" s="1"/>
  <c r="BB278" i="1"/>
  <c r="BO284" i="1" s="1"/>
  <c r="BO288" i="1" s="1"/>
  <c r="AW212" i="1"/>
  <c r="AV212" i="1" s="1"/>
  <c r="BV212" i="1" s="1"/>
  <c r="R212" i="1"/>
  <c r="AW204" i="1"/>
  <c r="AV204" i="1" s="1"/>
  <c r="BV204" i="1" s="1"/>
  <c r="R204" i="1"/>
  <c r="AW194" i="1"/>
  <c r="AV194" i="1" s="1"/>
  <c r="BV194" i="1" s="1"/>
  <c r="R194" i="1"/>
  <c r="R192" i="1"/>
  <c r="AW192" i="1"/>
  <c r="AV192" i="1" s="1"/>
  <c r="BV192" i="1" s="1"/>
  <c r="CC188" i="1"/>
  <c r="CI188" i="1"/>
  <c r="CA188" i="1"/>
  <c r="CF188" i="1"/>
  <c r="BX188" i="1"/>
  <c r="BY188" i="1"/>
  <c r="CE188" i="1"/>
  <c r="CH188" i="1"/>
  <c r="CG188" i="1"/>
  <c r="CD188" i="1"/>
  <c r="BZ188" i="1"/>
  <c r="CB188" i="1"/>
  <c r="R171" i="1"/>
  <c r="AS171" i="1" s="1"/>
  <c r="AW171" i="1"/>
  <c r="AV171" i="1" s="1"/>
  <c r="BV171" i="1" s="1"/>
  <c r="AX181" i="1"/>
  <c r="AV181" i="1" s="1"/>
  <c r="BV181" i="1" s="1"/>
  <c r="R181" i="1"/>
  <c r="AS181" i="1" s="1"/>
  <c r="R160" i="1"/>
  <c r="AS160" i="1" s="1"/>
  <c r="AW160" i="1"/>
  <c r="AV160" i="1" s="1"/>
  <c r="BV160" i="1" s="1"/>
  <c r="AW136" i="1"/>
  <c r="AV136" i="1" s="1"/>
  <c r="BV136" i="1" s="1"/>
  <c r="R136" i="1"/>
  <c r="AV202" i="1"/>
  <c r="BV202" i="1" s="1"/>
  <c r="AW115" i="1"/>
  <c r="AV115" i="1" s="1"/>
  <c r="BV115" i="1" s="1"/>
  <c r="R115" i="1"/>
  <c r="AW182" i="1"/>
  <c r="AV182" i="1" s="1"/>
  <c r="BV182" i="1" s="1"/>
  <c r="R182" i="1"/>
  <c r="R233" i="1"/>
  <c r="CD154" i="1"/>
  <c r="CC154" i="1"/>
  <c r="AS154" i="1"/>
  <c r="AW133" i="1"/>
  <c r="AV133" i="1" s="1"/>
  <c r="BV133" i="1" s="1"/>
  <c r="R133" i="1"/>
  <c r="AW125" i="1"/>
  <c r="AV125" i="1" s="1"/>
  <c r="BV125" i="1" s="1"/>
  <c r="R125" i="1"/>
  <c r="CD158" i="1"/>
  <c r="BZ158" i="1"/>
  <c r="BX134" i="1"/>
  <c r="BX146" i="1"/>
  <c r="R96" i="1"/>
  <c r="AW104" i="1"/>
  <c r="AV104" i="1" s="1"/>
  <c r="BV104" i="1" s="1"/>
  <c r="R104" i="1"/>
  <c r="CI130" i="1"/>
  <c r="CG130" i="1"/>
  <c r="BY130" i="1"/>
  <c r="BX130" i="1"/>
  <c r="AS130" i="1"/>
  <c r="P11" i="2"/>
  <c r="H11" i="2" s="1"/>
  <c r="BV158" i="1"/>
  <c r="AY99" i="1"/>
  <c r="AV99" i="1" s="1"/>
  <c r="BV99" i="1" s="1"/>
  <c r="R99" i="1"/>
  <c r="AS150" i="1"/>
  <c r="CD150" i="1"/>
  <c r="CA150" i="1"/>
  <c r="CC142" i="1"/>
  <c r="BX142" i="1"/>
  <c r="R109" i="1"/>
  <c r="AW109" i="1"/>
  <c r="AV109" i="1" s="1"/>
  <c r="BV109" i="1" s="1"/>
  <c r="R71" i="1"/>
  <c r="AW71" i="1"/>
  <c r="AV71" i="1" s="1"/>
  <c r="BV71" i="1" s="1"/>
  <c r="R63" i="1"/>
  <c r="AW63" i="1"/>
  <c r="AV63" i="1" s="1"/>
  <c r="BV63" i="1" s="1"/>
  <c r="R62" i="1"/>
  <c r="AW62" i="1"/>
  <c r="AV62" i="1" s="1"/>
  <c r="BV62" i="1" s="1"/>
  <c r="R60" i="1"/>
  <c r="R15" i="1"/>
  <c r="AW15" i="1"/>
  <c r="AV15" i="1" s="1"/>
  <c r="BV15" i="1" s="1"/>
  <c r="R11" i="1"/>
  <c r="AW11" i="1"/>
  <c r="AV11" i="1" s="1"/>
  <c r="BV11" i="1" s="1"/>
  <c r="CI146" i="1"/>
  <c r="R47" i="1"/>
  <c r="R35" i="1"/>
  <c r="AW35" i="1"/>
  <c r="AV35" i="1" s="1"/>
  <c r="BV35" i="1" s="1"/>
  <c r="CE21" i="1"/>
  <c r="CD21" i="1"/>
  <c r="BY21" i="1"/>
  <c r="CB21" i="1"/>
  <c r="CA21" i="1"/>
  <c r="CI21" i="1"/>
  <c r="CF21" i="1"/>
  <c r="BZ21" i="1"/>
  <c r="CH21" i="1"/>
  <c r="AW29" i="1"/>
  <c r="AV29" i="1" s="1"/>
  <c r="BV29" i="1" s="1"/>
  <c r="R29" i="1"/>
  <c r="AW52" i="1"/>
  <c r="AV52" i="1" s="1"/>
  <c r="BV52" i="1" s="1"/>
  <c r="R52" i="1"/>
  <c r="AC278" i="1"/>
  <c r="BG8" i="1"/>
  <c r="BG278" i="1" s="1"/>
  <c r="BT284" i="1" s="1"/>
  <c r="BT288" i="1" s="1"/>
  <c r="X278" i="1"/>
  <c r="BZ252" i="1"/>
  <c r="CH252" i="1"/>
  <c r="CA252" i="1"/>
  <c r="BY252" i="1"/>
  <c r="CB235" i="1"/>
  <c r="CC235" i="1"/>
  <c r="CA235" i="1"/>
  <c r="CE235" i="1"/>
  <c r="CD235" i="1"/>
  <c r="BZ235" i="1"/>
  <c r="BY235" i="1"/>
  <c r="BX235" i="1"/>
  <c r="CG235" i="1"/>
  <c r="CI235" i="1"/>
  <c r="CH235" i="1"/>
  <c r="CF235" i="1"/>
  <c r="AV228" i="1"/>
  <c r="BV228" i="1" s="1"/>
  <c r="CG201" i="1"/>
  <c r="BY201" i="1"/>
  <c r="CA201" i="1"/>
  <c r="CE201" i="1"/>
  <c r="R199" i="1"/>
  <c r="AS199" i="1" s="1"/>
  <c r="AW199" i="1"/>
  <c r="AV199" i="1" s="1"/>
  <c r="BV199" i="1" s="1"/>
  <c r="CG186" i="1"/>
  <c r="BY186" i="1"/>
  <c r="CE186" i="1"/>
  <c r="CF186" i="1"/>
  <c r="CB186" i="1"/>
  <c r="BX186" i="1"/>
  <c r="CI186" i="1"/>
  <c r="CH186" i="1"/>
  <c r="CD186" i="1"/>
  <c r="CA186" i="1"/>
  <c r="BZ186" i="1"/>
  <c r="CC186" i="1"/>
  <c r="AV210" i="1"/>
  <c r="BV210" i="1" s="1"/>
  <c r="R202" i="1"/>
  <c r="AW191" i="1"/>
  <c r="AV191" i="1" s="1"/>
  <c r="BV191" i="1" s="1"/>
  <c r="R191" i="1"/>
  <c r="AW155" i="1"/>
  <c r="AV155" i="1" s="1"/>
  <c r="BV155" i="1" s="1"/>
  <c r="R155" i="1"/>
  <c r="AW131" i="1"/>
  <c r="AV131" i="1" s="1"/>
  <c r="BV131" i="1" s="1"/>
  <c r="R131" i="1"/>
  <c r="AS131" i="1" s="1"/>
  <c r="CD148" i="1"/>
  <c r="CC148" i="1"/>
  <c r="CB148" i="1"/>
  <c r="CI148" i="1"/>
  <c r="CA148" i="1"/>
  <c r="CF148" i="1"/>
  <c r="BX148" i="1"/>
  <c r="CH148" i="1"/>
  <c r="CE148" i="1"/>
  <c r="CG148" i="1"/>
  <c r="BZ148" i="1"/>
  <c r="BY148" i="1"/>
  <c r="BY126" i="1"/>
  <c r="AW120" i="1"/>
  <c r="AV120" i="1" s="1"/>
  <c r="BV120" i="1" s="1"/>
  <c r="R120" i="1"/>
  <c r="AV233" i="1"/>
  <c r="BV233" i="1" s="1"/>
  <c r="CF154" i="1"/>
  <c r="AW153" i="1"/>
  <c r="AV153" i="1" s="1"/>
  <c r="BV153" i="1" s="1"/>
  <c r="R153" i="1"/>
  <c r="BZ130" i="1"/>
  <c r="CF179" i="1"/>
  <c r="BX179" i="1"/>
  <c r="CC179" i="1"/>
  <c r="CI179" i="1"/>
  <c r="BY179" i="1"/>
  <c r="CH179" i="1"/>
  <c r="CG179" i="1"/>
  <c r="CE179" i="1"/>
  <c r="CD179" i="1"/>
  <c r="CA179" i="1"/>
  <c r="BZ179" i="1"/>
  <c r="CB179" i="1"/>
  <c r="CE158" i="1"/>
  <c r="CI158" i="1"/>
  <c r="AW149" i="1"/>
  <c r="AV149" i="1" s="1"/>
  <c r="BV149" i="1" s="1"/>
  <c r="R149" i="1"/>
  <c r="CF134" i="1"/>
  <c r="CF146" i="1"/>
  <c r="CC150" i="1"/>
  <c r="BZ150" i="1"/>
  <c r="R80" i="1"/>
  <c r="CG142" i="1"/>
  <c r="CF142" i="1"/>
  <c r="AV91" i="1"/>
  <c r="BV91" i="1" s="1"/>
  <c r="AV93" i="1"/>
  <c r="BV93" i="1" s="1"/>
  <c r="R72" i="1"/>
  <c r="AW72" i="1"/>
  <c r="AV72" i="1" s="1"/>
  <c r="BV72" i="1" s="1"/>
  <c r="P21" i="2"/>
  <c r="H21" i="2" s="1"/>
  <c r="BI278" i="1"/>
  <c r="AW49" i="1"/>
  <c r="AV49" i="1" s="1"/>
  <c r="BV49" i="1" s="1"/>
  <c r="R49" i="1"/>
  <c r="AV39" i="1"/>
  <c r="BV39" i="1" s="1"/>
  <c r="CC32" i="1"/>
  <c r="CB32" i="1"/>
  <c r="CI32" i="1"/>
  <c r="CA32" i="1"/>
  <c r="CE32" i="1"/>
  <c r="CD32" i="1"/>
  <c r="CH32" i="1"/>
  <c r="CF32" i="1"/>
  <c r="BZ32" i="1"/>
  <c r="BY32" i="1"/>
  <c r="BX32" i="1"/>
  <c r="CG32" i="1"/>
  <c r="R27" i="1"/>
  <c r="AW27" i="1"/>
  <c r="AV27" i="1" s="1"/>
  <c r="BV27" i="1" s="1"/>
  <c r="P9" i="2"/>
  <c r="H9" i="2" s="1"/>
  <c r="R10" i="1"/>
  <c r="AW10" i="1"/>
  <c r="AV10" i="1" s="1"/>
  <c r="BV10" i="1" s="1"/>
  <c r="AV20" i="1"/>
  <c r="BV20" i="1" s="1"/>
  <c r="R73" i="1"/>
  <c r="CG51" i="1"/>
  <c r="R12" i="1"/>
  <c r="R23" i="1"/>
  <c r="AW23" i="1"/>
  <c r="AV23" i="1" s="1"/>
  <c r="BV23" i="1" s="1"/>
  <c r="AW9" i="1"/>
  <c r="R9" i="1"/>
  <c r="R24" i="1"/>
  <c r="AW41" i="1"/>
  <c r="AV41" i="1" s="1"/>
  <c r="BV41" i="1" s="1"/>
  <c r="R41" i="1"/>
  <c r="AW74" i="1"/>
  <c r="AV74" i="1" s="1"/>
  <c r="BV74" i="1" s="1"/>
  <c r="R74" i="1"/>
  <c r="R54" i="1"/>
  <c r="AW54" i="1"/>
  <c r="AV54" i="1" s="1"/>
  <c r="BV54" i="1" s="1"/>
  <c r="U278" i="1"/>
  <c r="AY8" i="1"/>
  <c r="BE278" i="1"/>
  <c r="BR284" i="1" s="1"/>
  <c r="BR288" i="1" s="1"/>
  <c r="R38" i="1"/>
  <c r="AV221" i="1"/>
  <c r="BV221" i="1" s="1"/>
  <c r="AW220" i="1"/>
  <c r="AV220" i="1" s="1"/>
  <c r="BV220" i="1" s="1"/>
  <c r="R220" i="1"/>
  <c r="CD219" i="1"/>
  <c r="CB219" i="1"/>
  <c r="CI219" i="1"/>
  <c r="CA219" i="1"/>
  <c r="BY219" i="1"/>
  <c r="BX219" i="1"/>
  <c r="CH219" i="1"/>
  <c r="CG219" i="1"/>
  <c r="CF219" i="1"/>
  <c r="BZ219" i="1"/>
  <c r="CE219" i="1"/>
  <c r="CC219" i="1"/>
  <c r="AW205" i="1"/>
  <c r="AV205" i="1" s="1"/>
  <c r="BV205" i="1" s="1"/>
  <c r="R205" i="1"/>
  <c r="AS205" i="1" s="1"/>
  <c r="AW200" i="1"/>
  <c r="AV200" i="1" s="1"/>
  <c r="BV200" i="1" s="1"/>
  <c r="R200" i="1"/>
  <c r="R198" i="1"/>
  <c r="CC203" i="1"/>
  <c r="CB203" i="1"/>
  <c r="CA203" i="1"/>
  <c r="BZ203" i="1"/>
  <c r="CH203" i="1"/>
  <c r="BX203" i="1"/>
  <c r="CE203" i="1"/>
  <c r="BY203" i="1"/>
  <c r="CF203" i="1"/>
  <c r="CI203" i="1"/>
  <c r="CG203" i="1"/>
  <c r="CD203" i="1"/>
  <c r="AW216" i="1"/>
  <c r="AV216" i="1" s="1"/>
  <c r="BV216" i="1" s="1"/>
  <c r="R216" i="1"/>
  <c r="AW201" i="1"/>
  <c r="AV201" i="1" s="1"/>
  <c r="BV201" i="1" s="1"/>
  <c r="R201" i="1"/>
  <c r="AS201" i="1" s="1"/>
  <c r="CB181" i="1"/>
  <c r="CG181" i="1"/>
  <c r="BY181" i="1"/>
  <c r="CA181" i="1"/>
  <c r="BZ181" i="1"/>
  <c r="CI181" i="1"/>
  <c r="BX181" i="1"/>
  <c r="CH181" i="1"/>
  <c r="CF181" i="1"/>
  <c r="CE181" i="1"/>
  <c r="CD181" i="1"/>
  <c r="CC181" i="1"/>
  <c r="CB166" i="1"/>
  <c r="CG166" i="1"/>
  <c r="BY166" i="1"/>
  <c r="CF166" i="1"/>
  <c r="BX166" i="1"/>
  <c r="CH166" i="1"/>
  <c r="CE166" i="1"/>
  <c r="CD166" i="1"/>
  <c r="CC166" i="1"/>
  <c r="CI166" i="1"/>
  <c r="BZ166" i="1"/>
  <c r="CA166" i="1"/>
  <c r="R210" i="1"/>
  <c r="R173" i="1"/>
  <c r="AS173" i="1" s="1"/>
  <c r="AW173" i="1"/>
  <c r="AV173" i="1" s="1"/>
  <c r="BV173" i="1" s="1"/>
  <c r="AW167" i="1"/>
  <c r="AV167" i="1" s="1"/>
  <c r="BV167" i="1" s="1"/>
  <c r="R167" i="1"/>
  <c r="AW159" i="1"/>
  <c r="AV159" i="1" s="1"/>
  <c r="BV159" i="1" s="1"/>
  <c r="R159" i="1"/>
  <c r="AS159" i="1" s="1"/>
  <c r="AW169" i="1"/>
  <c r="AV169" i="1" s="1"/>
  <c r="BV169" i="1" s="1"/>
  <c r="R169" i="1"/>
  <c r="CD187" i="1"/>
  <c r="CB126" i="1"/>
  <c r="R164" i="1"/>
  <c r="AW164" i="1"/>
  <c r="AV164" i="1" s="1"/>
  <c r="BV164" i="1" s="1"/>
  <c r="CH118" i="1"/>
  <c r="BZ118" i="1"/>
  <c r="CB118" i="1"/>
  <c r="BY118" i="1"/>
  <c r="CE118" i="1"/>
  <c r="CD118" i="1"/>
  <c r="CC118" i="1"/>
  <c r="CG118" i="1"/>
  <c r="CF118" i="1"/>
  <c r="CA118" i="1"/>
  <c r="BX118" i="1"/>
  <c r="CI118" i="1"/>
  <c r="CC158" i="1"/>
  <c r="CB158" i="1"/>
  <c r="BZ134" i="1"/>
  <c r="BY146" i="1"/>
  <c r="AW124" i="1"/>
  <c r="AV124" i="1" s="1"/>
  <c r="BV124" i="1" s="1"/>
  <c r="R124" i="1"/>
  <c r="R107" i="1"/>
  <c r="AX107" i="1"/>
  <c r="AV107" i="1" s="1"/>
  <c r="BV107" i="1" s="1"/>
  <c r="R95" i="1"/>
  <c r="AW95" i="1"/>
  <c r="AV95" i="1" s="1"/>
  <c r="BV95" i="1" s="1"/>
  <c r="CD128" i="1"/>
  <c r="CF128" i="1"/>
  <c r="BX128" i="1"/>
  <c r="CE128" i="1"/>
  <c r="CC128" i="1"/>
  <c r="BZ128" i="1"/>
  <c r="CA128" i="1"/>
  <c r="BY128" i="1"/>
  <c r="CI128" i="1"/>
  <c r="CH128" i="1"/>
  <c r="CG128" i="1"/>
  <c r="CB128" i="1"/>
  <c r="AW113" i="1"/>
  <c r="AV113" i="1" s="1"/>
  <c r="BV113" i="1" s="1"/>
  <c r="R113" i="1"/>
  <c r="AX81" i="1"/>
  <c r="AV81" i="1" s="1"/>
  <c r="BV81" i="1" s="1"/>
  <c r="R81" i="1"/>
  <c r="AX61" i="1"/>
  <c r="AV61" i="1" s="1"/>
  <c r="BV61" i="1" s="1"/>
  <c r="R61" i="1"/>
  <c r="CD142" i="1"/>
  <c r="BZ142" i="1"/>
  <c r="R106" i="1"/>
  <c r="AW106" i="1"/>
  <c r="AV106" i="1" s="1"/>
  <c r="BV106" i="1" s="1"/>
  <c r="CJ122" i="1"/>
  <c r="CL122" i="1" s="1"/>
  <c r="R91" i="1"/>
  <c r="R93" i="1"/>
  <c r="CB103" i="1"/>
  <c r="CI103" i="1"/>
  <c r="CA103" i="1"/>
  <c r="CG103" i="1"/>
  <c r="CF103" i="1"/>
  <c r="CE103" i="1"/>
  <c r="CD103" i="1"/>
  <c r="CC103" i="1"/>
  <c r="BZ103" i="1"/>
  <c r="BY103" i="1"/>
  <c r="CH103" i="1"/>
  <c r="BX103" i="1"/>
  <c r="R16" i="1"/>
  <c r="AS16" i="1" s="1"/>
  <c r="AW16" i="1"/>
  <c r="AV16" i="1" s="1"/>
  <c r="BV16" i="1" s="1"/>
  <c r="R14" i="1"/>
  <c r="AW14" i="1"/>
  <c r="AV14" i="1" s="1"/>
  <c r="BV14" i="1" s="1"/>
  <c r="P20" i="2"/>
  <c r="H20" i="2" s="1"/>
  <c r="AV73" i="1"/>
  <c r="BV73" i="1" s="1"/>
  <c r="AW30" i="1"/>
  <c r="AV30" i="1" s="1"/>
  <c r="BV30" i="1" s="1"/>
  <c r="R30" i="1"/>
  <c r="R13" i="1"/>
  <c r="AW13" i="1"/>
  <c r="AV13" i="1" s="1"/>
  <c r="BV13" i="1" s="1"/>
  <c r="R45" i="1"/>
  <c r="AS45" i="1" s="1"/>
  <c r="AW45" i="1"/>
  <c r="AV45" i="1" s="1"/>
  <c r="BV45" i="1" s="1"/>
  <c r="AV75" i="1"/>
  <c r="BV75" i="1" s="1"/>
  <c r="R43" i="1"/>
  <c r="AV87" i="1"/>
  <c r="BV87" i="1" s="1"/>
  <c r="AA278" i="1"/>
  <c r="AV213" i="1" l="1"/>
  <c r="BV213" i="1" s="1"/>
  <c r="CJ32" i="1"/>
  <c r="CL32" i="1" s="1"/>
  <c r="CJ150" i="1"/>
  <c r="CL150" i="1" s="1"/>
  <c r="CJ235" i="1"/>
  <c r="CL235" i="1" s="1"/>
  <c r="CJ154" i="1"/>
  <c r="CL154" i="1" s="1"/>
  <c r="BD278" i="1"/>
  <c r="BQ284" i="1" s="1"/>
  <c r="BQ288" i="1" s="1"/>
  <c r="BA278" i="1"/>
  <c r="BN284" i="1" s="1"/>
  <c r="BN288" i="1" s="1"/>
  <c r="CJ82" i="1"/>
  <c r="CL82" i="1" s="1"/>
  <c r="CJ181" i="1"/>
  <c r="CL181" i="1" s="1"/>
  <c r="CJ158" i="1"/>
  <c r="CL158" i="1" s="1"/>
  <c r="CJ92" i="1"/>
  <c r="CL92" i="1" s="1"/>
  <c r="AS81" i="1"/>
  <c r="BX81" i="1"/>
  <c r="CC81" i="1"/>
  <c r="CB81" i="1"/>
  <c r="CI81" i="1"/>
  <c r="CG81" i="1"/>
  <c r="BZ81" i="1"/>
  <c r="CE81" i="1"/>
  <c r="CD81" i="1"/>
  <c r="CH81" i="1"/>
  <c r="CA81" i="1"/>
  <c r="BY81" i="1"/>
  <c r="CF81" i="1"/>
  <c r="AS168" i="1"/>
  <c r="CH168" i="1"/>
  <c r="CE168" i="1"/>
  <c r="BZ168" i="1"/>
  <c r="BY168" i="1"/>
  <c r="CF168" i="1"/>
  <c r="CG168" i="1"/>
  <c r="BX168" i="1"/>
  <c r="CI168" i="1"/>
  <c r="CC168" i="1"/>
  <c r="CB168" i="1"/>
  <c r="CA168" i="1"/>
  <c r="CD168" i="1"/>
  <c r="AS48" i="1"/>
  <c r="CF48" i="1"/>
  <c r="BZ48" i="1"/>
  <c r="BY48" i="1"/>
  <c r="BX48" i="1"/>
  <c r="CH48" i="1"/>
  <c r="CI48" i="1"/>
  <c r="CD48" i="1"/>
  <c r="CC48" i="1"/>
  <c r="CE48" i="1"/>
  <c r="CB48" i="1"/>
  <c r="CA48" i="1"/>
  <c r="CG48" i="1"/>
  <c r="AS225" i="1"/>
  <c r="CI225" i="1"/>
  <c r="BZ225" i="1"/>
  <c r="CH225" i="1"/>
  <c r="CB225" i="1"/>
  <c r="BY225" i="1"/>
  <c r="CG225" i="1"/>
  <c r="CF225" i="1"/>
  <c r="CD225" i="1"/>
  <c r="CE225" i="1"/>
  <c r="CA225" i="1"/>
  <c r="CC225" i="1"/>
  <c r="BX225" i="1"/>
  <c r="AS127" i="1"/>
  <c r="BY127" i="1"/>
  <c r="CC127" i="1"/>
  <c r="BZ127" i="1"/>
  <c r="CE127" i="1"/>
  <c r="CG127" i="1"/>
  <c r="CI127" i="1"/>
  <c r="CF127" i="1"/>
  <c r="CA127" i="1"/>
  <c r="CH127" i="1"/>
  <c r="BX127" i="1"/>
  <c r="CB127" i="1"/>
  <c r="CD127" i="1"/>
  <c r="CE159" i="1"/>
  <c r="BY187" i="1"/>
  <c r="CJ203" i="1"/>
  <c r="CL203" i="1" s="1"/>
  <c r="AS35" i="1"/>
  <c r="CF35" i="1"/>
  <c r="BX35" i="1"/>
  <c r="CE35" i="1"/>
  <c r="CD35" i="1"/>
  <c r="BY35" i="1"/>
  <c r="P46" i="2" s="1"/>
  <c r="H46" i="2" s="1"/>
  <c r="CC35" i="1"/>
  <c r="CI35" i="1"/>
  <c r="CB35" i="1"/>
  <c r="CA35" i="1"/>
  <c r="CH35" i="1"/>
  <c r="BZ35" i="1"/>
  <c r="CG35" i="1"/>
  <c r="CD131" i="1"/>
  <c r="AS65" i="1"/>
  <c r="BZ65" i="1"/>
  <c r="BX65" i="1"/>
  <c r="CE65" i="1"/>
  <c r="CD65" i="1"/>
  <c r="CA65" i="1"/>
  <c r="CG65" i="1"/>
  <c r="BY65" i="1"/>
  <c r="CC65" i="1"/>
  <c r="CB65" i="1"/>
  <c r="CF65" i="1"/>
  <c r="CI65" i="1"/>
  <c r="CH65" i="1"/>
  <c r="BZ45" i="1"/>
  <c r="CA159" i="1"/>
  <c r="AS190" i="1"/>
  <c r="CF190" i="1"/>
  <c r="CD190" i="1"/>
  <c r="CA190" i="1"/>
  <c r="BZ190" i="1"/>
  <c r="BX190" i="1"/>
  <c r="CI190" i="1"/>
  <c r="CC190" i="1"/>
  <c r="BY190" i="1"/>
  <c r="CG190" i="1"/>
  <c r="CE190" i="1"/>
  <c r="CB190" i="1"/>
  <c r="CH190" i="1"/>
  <c r="AS88" i="1"/>
  <c r="CI88" i="1"/>
  <c r="CD88" i="1"/>
  <c r="CB88" i="1"/>
  <c r="BY88" i="1"/>
  <c r="CC88" i="1"/>
  <c r="CG88" i="1"/>
  <c r="BZ88" i="1"/>
  <c r="BX88" i="1"/>
  <c r="CH88" i="1"/>
  <c r="CE88" i="1"/>
  <c r="CF88" i="1"/>
  <c r="CA88" i="1"/>
  <c r="CE113" i="1"/>
  <c r="AS113" i="1"/>
  <c r="CF113" i="1"/>
  <c r="CB113" i="1"/>
  <c r="CH113" i="1"/>
  <c r="BZ113" i="1"/>
  <c r="CD113" i="1"/>
  <c r="CI113" i="1"/>
  <c r="CC113" i="1"/>
  <c r="CA113" i="1"/>
  <c r="BY113" i="1"/>
  <c r="CG113" i="1"/>
  <c r="BX113" i="1"/>
  <c r="CJ219" i="1"/>
  <c r="CL219" i="1" s="1"/>
  <c r="AS12" i="1"/>
  <c r="CG12" i="1"/>
  <c r="CF12" i="1"/>
  <c r="CH12" i="1"/>
  <c r="CB12" i="1"/>
  <c r="BY12" i="1"/>
  <c r="CC12" i="1"/>
  <c r="BZ12" i="1"/>
  <c r="CA12" i="1"/>
  <c r="BX12" i="1"/>
  <c r="CI12" i="1"/>
  <c r="CE12" i="1"/>
  <c r="CD12" i="1"/>
  <c r="CD51" i="1"/>
  <c r="AS10" i="1"/>
  <c r="BZ10" i="1"/>
  <c r="CF10" i="1"/>
  <c r="CD10" i="1"/>
  <c r="CB10" i="1"/>
  <c r="CC10" i="1"/>
  <c r="CH10" i="1"/>
  <c r="CG10" i="1"/>
  <c r="BY10" i="1"/>
  <c r="BX10" i="1"/>
  <c r="CA10" i="1"/>
  <c r="CE10" i="1"/>
  <c r="CI10" i="1"/>
  <c r="CJ179" i="1"/>
  <c r="CL179" i="1" s="1"/>
  <c r="AS155" i="1"/>
  <c r="CF155" i="1"/>
  <c r="CC155" i="1"/>
  <c r="CE155" i="1"/>
  <c r="BX155" i="1"/>
  <c r="CG155" i="1"/>
  <c r="BZ155" i="1"/>
  <c r="CI155" i="1"/>
  <c r="CB155" i="1"/>
  <c r="CD155" i="1"/>
  <c r="CH155" i="1"/>
  <c r="BY155" i="1"/>
  <c r="CA155" i="1"/>
  <c r="CB201" i="1"/>
  <c r="CC252" i="1"/>
  <c r="CD252" i="1"/>
  <c r="CH29" i="1"/>
  <c r="CB29" i="1"/>
  <c r="CF29" i="1"/>
  <c r="BZ29" i="1"/>
  <c r="CC29" i="1"/>
  <c r="AS29" i="1"/>
  <c r="BX29" i="1"/>
  <c r="CI29" i="1"/>
  <c r="CA29" i="1"/>
  <c r="CE29" i="1"/>
  <c r="CD29" i="1"/>
  <c r="CG29" i="1"/>
  <c r="BY29" i="1"/>
  <c r="AS47" i="1"/>
  <c r="CG47" i="1"/>
  <c r="CF47" i="1"/>
  <c r="CE47" i="1"/>
  <c r="CH47" i="1"/>
  <c r="BZ47" i="1"/>
  <c r="CD47" i="1"/>
  <c r="CC47" i="1"/>
  <c r="BX47" i="1"/>
  <c r="BY47" i="1"/>
  <c r="CB47" i="1"/>
  <c r="CI47" i="1"/>
  <c r="CA47" i="1"/>
  <c r="AS62" i="1"/>
  <c r="BZ62" i="1"/>
  <c r="CA62" i="1"/>
  <c r="CB62" i="1"/>
  <c r="CE62" i="1"/>
  <c r="CD62" i="1"/>
  <c r="BY62" i="1"/>
  <c r="CH62" i="1"/>
  <c r="BX62" i="1"/>
  <c r="CC62" i="1"/>
  <c r="CI62" i="1"/>
  <c r="CG62" i="1"/>
  <c r="CF62" i="1"/>
  <c r="CE131" i="1"/>
  <c r="CB131" i="1"/>
  <c r="AS99" i="1"/>
  <c r="CG99" i="1"/>
  <c r="CC99" i="1"/>
  <c r="BZ99" i="1"/>
  <c r="CE99" i="1"/>
  <c r="CD99" i="1"/>
  <c r="CB99" i="1"/>
  <c r="CI99" i="1"/>
  <c r="BX99" i="1"/>
  <c r="CA99" i="1"/>
  <c r="CF99" i="1"/>
  <c r="CH99" i="1"/>
  <c r="BY99" i="1"/>
  <c r="CG125" i="1"/>
  <c r="CI125" i="1"/>
  <c r="CD125" i="1"/>
  <c r="AS125" i="1"/>
  <c r="CC125" i="1"/>
  <c r="CA125" i="1"/>
  <c r="BY125" i="1"/>
  <c r="CF125" i="1"/>
  <c r="BX125" i="1"/>
  <c r="CH125" i="1"/>
  <c r="BZ125" i="1"/>
  <c r="CE125" i="1"/>
  <c r="CB125" i="1"/>
  <c r="AS233" i="1"/>
  <c r="CH233" i="1"/>
  <c r="CD233" i="1"/>
  <c r="BZ233" i="1"/>
  <c r="BX233" i="1"/>
  <c r="BY233" i="1"/>
  <c r="CF233" i="1"/>
  <c r="CI233" i="1"/>
  <c r="CA233" i="1"/>
  <c r="CB233" i="1"/>
  <c r="CC233" i="1"/>
  <c r="CG233" i="1"/>
  <c r="CE233" i="1"/>
  <c r="AS212" i="1"/>
  <c r="CI212" i="1"/>
  <c r="CB212" i="1"/>
  <c r="BY212" i="1"/>
  <c r="CF212" i="1"/>
  <c r="BX212" i="1"/>
  <c r="CH212" i="1"/>
  <c r="CG212" i="1"/>
  <c r="CE212" i="1"/>
  <c r="CD212" i="1"/>
  <c r="CA212" i="1"/>
  <c r="BZ212" i="1"/>
  <c r="CC212" i="1"/>
  <c r="BY20" i="1"/>
  <c r="CC20" i="1"/>
  <c r="AS137" i="1"/>
  <c r="BX137" i="1"/>
  <c r="CI137" i="1"/>
  <c r="CD137" i="1"/>
  <c r="CG137" i="1"/>
  <c r="CH137" i="1"/>
  <c r="CA137" i="1"/>
  <c r="BZ137" i="1"/>
  <c r="CE137" i="1"/>
  <c r="CC137" i="1"/>
  <c r="BY137" i="1"/>
  <c r="CB137" i="1"/>
  <c r="CF137" i="1"/>
  <c r="CJ156" i="1"/>
  <c r="CL156" i="1" s="1"/>
  <c r="CI16" i="1"/>
  <c r="CI98" i="1"/>
  <c r="CF98" i="1"/>
  <c r="BX98" i="1"/>
  <c r="CE98" i="1"/>
  <c r="AS98" i="1"/>
  <c r="CC98" i="1"/>
  <c r="CH98" i="1"/>
  <c r="BZ98" i="1"/>
  <c r="CG98" i="1"/>
  <c r="BY98" i="1"/>
  <c r="CD98" i="1"/>
  <c r="CB98" i="1"/>
  <c r="CA98" i="1"/>
  <c r="AS70" i="1"/>
  <c r="CF70" i="1"/>
  <c r="BY70" i="1"/>
  <c r="CH70" i="1"/>
  <c r="BX70" i="1"/>
  <c r="CC70" i="1"/>
  <c r="CB70" i="1"/>
  <c r="CI70" i="1"/>
  <c r="BZ70" i="1"/>
  <c r="CA70" i="1"/>
  <c r="CG70" i="1"/>
  <c r="CE70" i="1"/>
  <c r="CD70" i="1"/>
  <c r="CB171" i="1"/>
  <c r="CI162" i="1"/>
  <c r="BY162" i="1"/>
  <c r="AS222" i="1"/>
  <c r="CF222" i="1"/>
  <c r="CE222" i="1"/>
  <c r="CD222" i="1"/>
  <c r="CC222" i="1"/>
  <c r="BX222" i="1"/>
  <c r="BY222" i="1"/>
  <c r="CG222" i="1"/>
  <c r="BZ222" i="1"/>
  <c r="CB222" i="1"/>
  <c r="CH222" i="1"/>
  <c r="CA222" i="1"/>
  <c r="CI222" i="1"/>
  <c r="CG243" i="1"/>
  <c r="CI243" i="1"/>
  <c r="CH199" i="1"/>
  <c r="CB199" i="1"/>
  <c r="AS257" i="1"/>
  <c r="BZ257" i="1"/>
  <c r="CH257" i="1"/>
  <c r="CC257" i="1"/>
  <c r="CD257" i="1"/>
  <c r="CI257" i="1"/>
  <c r="CF257" i="1"/>
  <c r="CE257" i="1"/>
  <c r="CB257" i="1"/>
  <c r="CA257" i="1"/>
  <c r="BX257" i="1"/>
  <c r="CG257" i="1"/>
  <c r="BY257" i="1"/>
  <c r="CH45" i="1"/>
  <c r="CF45" i="1"/>
  <c r="AS37" i="1"/>
  <c r="CD37" i="1"/>
  <c r="BZ37" i="1"/>
  <c r="CC37" i="1"/>
  <c r="CG37" i="1"/>
  <c r="CI37" i="1"/>
  <c r="BY37" i="1"/>
  <c r="CH37" i="1"/>
  <c r="BX37" i="1"/>
  <c r="CF37" i="1"/>
  <c r="CB37" i="1"/>
  <c r="CA37" i="1"/>
  <c r="CE37" i="1"/>
  <c r="AS55" i="1"/>
  <c r="CF55" i="1"/>
  <c r="CD55" i="1"/>
  <c r="BX55" i="1"/>
  <c r="CH55" i="1"/>
  <c r="CG55" i="1"/>
  <c r="CE55" i="1"/>
  <c r="BY55" i="1"/>
  <c r="CB55" i="1"/>
  <c r="BZ55" i="1"/>
  <c r="CC55" i="1"/>
  <c r="CA55" i="1"/>
  <c r="CI55" i="1"/>
  <c r="CJ87" i="1"/>
  <c r="CL87" i="1" s="1"/>
  <c r="AS69" i="1"/>
  <c r="CD69" i="1"/>
  <c r="BZ69" i="1"/>
  <c r="BX69" i="1"/>
  <c r="CE69" i="1"/>
  <c r="CC69" i="1"/>
  <c r="CI69" i="1"/>
  <c r="CA69" i="1"/>
  <c r="CG69" i="1"/>
  <c r="BY69" i="1"/>
  <c r="CB69" i="1"/>
  <c r="CH69" i="1"/>
  <c r="CF69" i="1"/>
  <c r="BZ40" i="1"/>
  <c r="BZ173" i="1"/>
  <c r="CF173" i="1"/>
  <c r="AS196" i="1"/>
  <c r="CC196" i="1"/>
  <c r="CF196" i="1"/>
  <c r="CA196" i="1"/>
  <c r="BZ196" i="1"/>
  <c r="CH196" i="1"/>
  <c r="BY196" i="1"/>
  <c r="CB196" i="1"/>
  <c r="CG196" i="1"/>
  <c r="CI196" i="1"/>
  <c r="CE196" i="1"/>
  <c r="BX196" i="1"/>
  <c r="CD196" i="1"/>
  <c r="AS22" i="1"/>
  <c r="CH22" i="1"/>
  <c r="CE22" i="1"/>
  <c r="BZ22" i="1"/>
  <c r="CD22" i="1"/>
  <c r="CC22" i="1"/>
  <c r="BY22" i="1"/>
  <c r="CF22" i="1"/>
  <c r="BX22" i="1"/>
  <c r="CI22" i="1"/>
  <c r="CA22" i="1"/>
  <c r="CB22" i="1"/>
  <c r="CG22" i="1"/>
  <c r="AS97" i="1"/>
  <c r="CB97" i="1"/>
  <c r="CA97" i="1"/>
  <c r="CD97" i="1"/>
  <c r="CC97" i="1"/>
  <c r="CE97" i="1"/>
  <c r="BX97" i="1"/>
  <c r="BY97" i="1"/>
  <c r="CF97" i="1"/>
  <c r="CG97" i="1"/>
  <c r="CH97" i="1"/>
  <c r="BZ97" i="1"/>
  <c r="CI97" i="1"/>
  <c r="N8" i="2"/>
  <c r="F9" i="2"/>
  <c r="J26" i="2"/>
  <c r="L26" i="2" s="1"/>
  <c r="I26" i="2"/>
  <c r="AS18" i="1"/>
  <c r="CC18" i="1"/>
  <c r="CE18" i="1"/>
  <c r="CH18" i="1"/>
  <c r="CG18" i="1"/>
  <c r="BZ18" i="1"/>
  <c r="BY18" i="1"/>
  <c r="CF18" i="1"/>
  <c r="BX18" i="1"/>
  <c r="CD18" i="1"/>
  <c r="CI18" i="1"/>
  <c r="CA18" i="1"/>
  <c r="CB18" i="1"/>
  <c r="CC159" i="1"/>
  <c r="CI159" i="1"/>
  <c r="CC205" i="1"/>
  <c r="CF205" i="1"/>
  <c r="CI223" i="1"/>
  <c r="AS91" i="1"/>
  <c r="CH91" i="1"/>
  <c r="CG91" i="1"/>
  <c r="BX91" i="1"/>
  <c r="CF91" i="1"/>
  <c r="CB91" i="1"/>
  <c r="BZ91" i="1"/>
  <c r="CC91" i="1"/>
  <c r="BY91" i="1"/>
  <c r="CD91" i="1"/>
  <c r="CI91" i="1"/>
  <c r="CA91" i="1"/>
  <c r="CE91" i="1"/>
  <c r="CA131" i="1"/>
  <c r="CH159" i="1"/>
  <c r="AS13" i="1"/>
  <c r="CA13" i="1"/>
  <c r="CB13" i="1"/>
  <c r="BY13" i="1"/>
  <c r="CD13" i="1"/>
  <c r="CF13" i="1"/>
  <c r="CC13" i="1"/>
  <c r="CH13" i="1"/>
  <c r="BZ13" i="1"/>
  <c r="BX13" i="1"/>
  <c r="CI13" i="1"/>
  <c r="CE13" i="1"/>
  <c r="CG13" i="1"/>
  <c r="AS95" i="1"/>
  <c r="CH95" i="1"/>
  <c r="BY95" i="1"/>
  <c r="CG95" i="1"/>
  <c r="BX95" i="1"/>
  <c r="CF95" i="1"/>
  <c r="CB95" i="1"/>
  <c r="BZ95" i="1"/>
  <c r="CD95" i="1"/>
  <c r="CC95" i="1"/>
  <c r="CE95" i="1"/>
  <c r="CI95" i="1"/>
  <c r="CA95" i="1"/>
  <c r="CJ207" i="1"/>
  <c r="CL207" i="1" s="1"/>
  <c r="AS183" i="1"/>
  <c r="CA183" i="1"/>
  <c r="CD183" i="1"/>
  <c r="CG183" i="1"/>
  <c r="CE183" i="1"/>
  <c r="BY183" i="1"/>
  <c r="CB183" i="1"/>
  <c r="CC183" i="1"/>
  <c r="BZ183" i="1"/>
  <c r="CI183" i="1"/>
  <c r="BX183" i="1"/>
  <c r="CH183" i="1"/>
  <c r="CF183" i="1"/>
  <c r="AS213" i="1"/>
  <c r="CB213" i="1"/>
  <c r="CD213" i="1"/>
  <c r="CE213" i="1"/>
  <c r="CC213" i="1"/>
  <c r="CI213" i="1"/>
  <c r="BZ213" i="1"/>
  <c r="CF213" i="1"/>
  <c r="BY213" i="1"/>
  <c r="P58" i="2" s="1"/>
  <c r="H58" i="2" s="1"/>
  <c r="CG213" i="1"/>
  <c r="CA213" i="1"/>
  <c r="CH213" i="1"/>
  <c r="BX213" i="1"/>
  <c r="AS43" i="1"/>
  <c r="CH43" i="1"/>
  <c r="BX43" i="1"/>
  <c r="CG43" i="1"/>
  <c r="CE43" i="1"/>
  <c r="CF43" i="1"/>
  <c r="BZ43" i="1"/>
  <c r="CD43" i="1"/>
  <c r="CI43" i="1"/>
  <c r="CA43" i="1"/>
  <c r="BY43" i="1"/>
  <c r="CC43" i="1"/>
  <c r="CB43" i="1"/>
  <c r="CJ103" i="1"/>
  <c r="CL103" i="1" s="1"/>
  <c r="AS106" i="1"/>
  <c r="CB106" i="1"/>
  <c r="BZ106" i="1"/>
  <c r="CC106" i="1"/>
  <c r="CG106" i="1"/>
  <c r="CA106" i="1"/>
  <c r="BY106" i="1"/>
  <c r="BX106" i="1"/>
  <c r="CI106" i="1"/>
  <c r="CF106" i="1"/>
  <c r="CH106" i="1"/>
  <c r="CE106" i="1"/>
  <c r="CD106" i="1"/>
  <c r="AS107" i="1"/>
  <c r="CH107" i="1"/>
  <c r="CF107" i="1"/>
  <c r="BX107" i="1"/>
  <c r="CG107" i="1"/>
  <c r="CD107" i="1"/>
  <c r="CC107" i="1"/>
  <c r="CB107" i="1"/>
  <c r="CE107" i="1"/>
  <c r="CI107" i="1"/>
  <c r="CA107" i="1"/>
  <c r="BZ107" i="1"/>
  <c r="BY107" i="1"/>
  <c r="CJ118" i="1"/>
  <c r="CL118" i="1" s="1"/>
  <c r="CB187" i="1"/>
  <c r="CA187" i="1"/>
  <c r="AS38" i="1"/>
  <c r="BZ38" i="1"/>
  <c r="CE38" i="1"/>
  <c r="CI38" i="1"/>
  <c r="CC38" i="1"/>
  <c r="CA38" i="1"/>
  <c r="CD38" i="1"/>
  <c r="CG38" i="1"/>
  <c r="CB38" i="1"/>
  <c r="BY38" i="1"/>
  <c r="CH38" i="1"/>
  <c r="BX38" i="1"/>
  <c r="CF38" i="1"/>
  <c r="AS41" i="1"/>
  <c r="CC41" i="1"/>
  <c r="BY41" i="1"/>
  <c r="CH41" i="1"/>
  <c r="CB41" i="1"/>
  <c r="CD41" i="1"/>
  <c r="CG41" i="1"/>
  <c r="CA41" i="1"/>
  <c r="CF41" i="1"/>
  <c r="BX41" i="1"/>
  <c r="BZ41" i="1"/>
  <c r="CI41" i="1"/>
  <c r="CE41" i="1"/>
  <c r="BY51" i="1"/>
  <c r="CE51" i="1"/>
  <c r="J9" i="2"/>
  <c r="L9" i="2" s="1"/>
  <c r="I9" i="2"/>
  <c r="CC201" i="1"/>
  <c r="CF252" i="1"/>
  <c r="CE252" i="1"/>
  <c r="CC21" i="1"/>
  <c r="CF131" i="1"/>
  <c r="CI104" i="1"/>
  <c r="BY104" i="1"/>
  <c r="AS104" i="1"/>
  <c r="CH104" i="1"/>
  <c r="CG104" i="1"/>
  <c r="BX104" i="1"/>
  <c r="CF104" i="1"/>
  <c r="BZ104" i="1"/>
  <c r="CE104" i="1"/>
  <c r="CD104" i="1"/>
  <c r="CC104" i="1"/>
  <c r="CB104" i="1"/>
  <c r="CA104" i="1"/>
  <c r="AS182" i="1"/>
  <c r="CG182" i="1"/>
  <c r="CF182" i="1"/>
  <c r="CE182" i="1"/>
  <c r="CD182" i="1"/>
  <c r="CC182" i="1"/>
  <c r="CI182" i="1"/>
  <c r="BY182" i="1"/>
  <c r="CA182" i="1"/>
  <c r="CB182" i="1"/>
  <c r="CH182" i="1"/>
  <c r="BX182" i="1"/>
  <c r="BZ182" i="1"/>
  <c r="I7" i="2"/>
  <c r="J7" i="2"/>
  <c r="L7" i="2" s="1"/>
  <c r="CE144" i="1"/>
  <c r="CI144" i="1"/>
  <c r="CI108" i="1"/>
  <c r="BY108" i="1"/>
  <c r="CG108" i="1"/>
  <c r="AS108" i="1"/>
  <c r="CB108" i="1"/>
  <c r="CF108" i="1"/>
  <c r="CE108" i="1"/>
  <c r="BZ108" i="1"/>
  <c r="CD108" i="1"/>
  <c r="CC108" i="1"/>
  <c r="CA108" i="1"/>
  <c r="BX108" i="1"/>
  <c r="CH108" i="1"/>
  <c r="CI141" i="1"/>
  <c r="CA141" i="1"/>
  <c r="AS141" i="1"/>
  <c r="CE141" i="1"/>
  <c r="CF141" i="1"/>
  <c r="CB141" i="1"/>
  <c r="BX141" i="1"/>
  <c r="BY141" i="1"/>
  <c r="CD141" i="1"/>
  <c r="CC141" i="1"/>
  <c r="CH141" i="1"/>
  <c r="CG141" i="1"/>
  <c r="BZ141" i="1"/>
  <c r="CH64" i="1"/>
  <c r="BY64" i="1"/>
  <c r="CA20" i="1"/>
  <c r="CH59" i="1"/>
  <c r="CG59" i="1"/>
  <c r="BX59" i="1"/>
  <c r="BZ59" i="1"/>
  <c r="BY59" i="1"/>
  <c r="AS59" i="1"/>
  <c r="CI59" i="1"/>
  <c r="CF59" i="1"/>
  <c r="CD59" i="1"/>
  <c r="CA59" i="1"/>
  <c r="CE59" i="1"/>
  <c r="CC59" i="1"/>
  <c r="CB59" i="1"/>
  <c r="AS58" i="1"/>
  <c r="CG58" i="1"/>
  <c r="CB58" i="1"/>
  <c r="CH58" i="1"/>
  <c r="BZ58" i="1"/>
  <c r="CC58" i="1"/>
  <c r="CF58" i="1"/>
  <c r="CI58" i="1"/>
  <c r="CA58" i="1"/>
  <c r="CE58" i="1"/>
  <c r="BY58" i="1"/>
  <c r="CD58" i="1"/>
  <c r="BX58" i="1"/>
  <c r="AS79" i="1"/>
  <c r="CG79" i="1"/>
  <c r="BX79" i="1"/>
  <c r="CH79" i="1"/>
  <c r="CC79" i="1"/>
  <c r="CB79" i="1"/>
  <c r="CD79" i="1"/>
  <c r="BZ79" i="1"/>
  <c r="BY79" i="1"/>
  <c r="CF79" i="1"/>
  <c r="CI79" i="1"/>
  <c r="CA79" i="1"/>
  <c r="CE79" i="1"/>
  <c r="BZ160" i="1"/>
  <c r="CE100" i="1"/>
  <c r="CJ116" i="1"/>
  <c r="CL116" i="1" s="1"/>
  <c r="CJ126" i="1"/>
  <c r="CL126" i="1" s="1"/>
  <c r="CG36" i="1"/>
  <c r="CI36" i="1"/>
  <c r="BX16" i="1"/>
  <c r="AS68" i="1"/>
  <c r="BX68" i="1"/>
  <c r="CG68" i="1"/>
  <c r="CH68" i="1"/>
  <c r="BY68" i="1"/>
  <c r="CC68" i="1"/>
  <c r="CE68" i="1"/>
  <c r="CB68" i="1"/>
  <c r="CA68" i="1"/>
  <c r="BZ68" i="1"/>
  <c r="CF68" i="1"/>
  <c r="CD68" i="1"/>
  <c r="CI68" i="1"/>
  <c r="CG171" i="1"/>
  <c r="CD171" i="1"/>
  <c r="BX162" i="1"/>
  <c r="CG162" i="1"/>
  <c r="BY243" i="1"/>
  <c r="CB243" i="1"/>
  <c r="CJ85" i="1"/>
  <c r="CL85" i="1" s="1"/>
  <c r="CJ86" i="1"/>
  <c r="CL86" i="1" s="1"/>
  <c r="CD165" i="1"/>
  <c r="AS165" i="1"/>
  <c r="BY165" i="1"/>
  <c r="CG165" i="1"/>
  <c r="CA165" i="1"/>
  <c r="BZ165" i="1"/>
  <c r="CI165" i="1"/>
  <c r="CE165" i="1"/>
  <c r="CB165" i="1"/>
  <c r="BX165" i="1"/>
  <c r="CH165" i="1"/>
  <c r="CF165" i="1"/>
  <c r="CC165" i="1"/>
  <c r="BX199" i="1"/>
  <c r="CC199" i="1"/>
  <c r="CI211" i="1"/>
  <c r="AS241" i="1"/>
  <c r="CA241" i="1"/>
  <c r="CE241" i="1"/>
  <c r="CD241" i="1"/>
  <c r="CI241" i="1"/>
  <c r="BY241" i="1"/>
  <c r="CB241" i="1"/>
  <c r="CH241" i="1"/>
  <c r="BZ241" i="1"/>
  <c r="CG241" i="1"/>
  <c r="CF241" i="1"/>
  <c r="CC241" i="1"/>
  <c r="BX241" i="1"/>
  <c r="AS260" i="1"/>
  <c r="CD260" i="1"/>
  <c r="CC260" i="1"/>
  <c r="CB260" i="1"/>
  <c r="CF260" i="1"/>
  <c r="BX260" i="1"/>
  <c r="BY260" i="1"/>
  <c r="CE260" i="1"/>
  <c r="CG260" i="1"/>
  <c r="BZ260" i="1"/>
  <c r="CA260" i="1"/>
  <c r="CH260" i="1"/>
  <c r="CI260" i="1"/>
  <c r="BY45" i="1"/>
  <c r="AS215" i="1"/>
  <c r="BY215" i="1"/>
  <c r="CC215" i="1"/>
  <c r="CB215" i="1"/>
  <c r="CF215" i="1"/>
  <c r="BX215" i="1"/>
  <c r="CH215" i="1"/>
  <c r="CG215" i="1"/>
  <c r="CI215" i="1"/>
  <c r="BZ215" i="1"/>
  <c r="CA215" i="1"/>
  <c r="CE215" i="1"/>
  <c r="CD215" i="1"/>
  <c r="AS143" i="1"/>
  <c r="CI143" i="1"/>
  <c r="BX143" i="1"/>
  <c r="CF143" i="1"/>
  <c r="CB143" i="1"/>
  <c r="CE143" i="1"/>
  <c r="CH143" i="1"/>
  <c r="CA143" i="1"/>
  <c r="BZ143" i="1"/>
  <c r="CG143" i="1"/>
  <c r="CC143" i="1"/>
  <c r="BY143" i="1"/>
  <c r="CD143" i="1"/>
  <c r="BY258" i="1"/>
  <c r="P25" i="2"/>
  <c r="H25" i="2" s="1"/>
  <c r="AV69" i="1"/>
  <c r="BV69" i="1" s="1"/>
  <c r="AS195" i="1"/>
  <c r="CI195" i="1"/>
  <c r="BY195" i="1"/>
  <c r="CH195" i="1"/>
  <c r="CB195" i="1"/>
  <c r="CF195" i="1"/>
  <c r="CD195" i="1"/>
  <c r="CG195" i="1"/>
  <c r="CC195" i="1"/>
  <c r="CE195" i="1"/>
  <c r="BZ195" i="1"/>
  <c r="BX195" i="1"/>
  <c r="CA195" i="1"/>
  <c r="CH40" i="1"/>
  <c r="BX173" i="1"/>
  <c r="BY173" i="1"/>
  <c r="CJ174" i="1"/>
  <c r="CL174" i="1" s="1"/>
  <c r="CH245" i="1"/>
  <c r="BX245" i="1"/>
  <c r="CA261" i="1"/>
  <c r="BX50" i="1"/>
  <c r="CI50" i="1"/>
  <c r="AS50" i="1"/>
  <c r="CF50" i="1"/>
  <c r="CA50" i="1"/>
  <c r="CE50" i="1"/>
  <c r="CC50" i="1"/>
  <c r="CD50" i="1"/>
  <c r="CH50" i="1"/>
  <c r="BZ50" i="1"/>
  <c r="CG50" i="1"/>
  <c r="BY50" i="1"/>
  <c r="CB50" i="1"/>
  <c r="CB159" i="1"/>
  <c r="CD159" i="1"/>
  <c r="BZ205" i="1"/>
  <c r="BY205" i="1"/>
  <c r="BX223" i="1"/>
  <c r="AS227" i="1"/>
  <c r="CI227" i="1"/>
  <c r="CE227" i="1"/>
  <c r="CG227" i="1"/>
  <c r="BY227" i="1"/>
  <c r="CB227" i="1"/>
  <c r="CF227" i="1"/>
  <c r="BX227" i="1"/>
  <c r="BZ227" i="1"/>
  <c r="CD227" i="1"/>
  <c r="CA227" i="1"/>
  <c r="CC227" i="1"/>
  <c r="CH227" i="1"/>
  <c r="AS242" i="1"/>
  <c r="CA242" i="1"/>
  <c r="CG242" i="1"/>
  <c r="BY242" i="1"/>
  <c r="BZ242" i="1"/>
  <c r="CD242" i="1"/>
  <c r="CF242" i="1"/>
  <c r="CE242" i="1"/>
  <c r="CI242" i="1"/>
  <c r="CC242" i="1"/>
  <c r="CH242" i="1"/>
  <c r="CB242" i="1"/>
  <c r="BX242" i="1"/>
  <c r="CI117" i="1"/>
  <c r="CE117" i="1"/>
  <c r="CA117" i="1"/>
  <c r="CG117" i="1"/>
  <c r="AS117" i="1"/>
  <c r="CC117" i="1"/>
  <c r="CB117" i="1"/>
  <c r="CH117" i="1"/>
  <c r="BZ117" i="1"/>
  <c r="CF117" i="1"/>
  <c r="BY117" i="1"/>
  <c r="CD117" i="1"/>
  <c r="BX117" i="1"/>
  <c r="AS54" i="1"/>
  <c r="CG54" i="1"/>
  <c r="BY54" i="1"/>
  <c r="CC54" i="1"/>
  <c r="CF54" i="1"/>
  <c r="CA54" i="1"/>
  <c r="CE54" i="1"/>
  <c r="CD54" i="1"/>
  <c r="CB54" i="1"/>
  <c r="BX54" i="1"/>
  <c r="CI54" i="1"/>
  <c r="CH54" i="1"/>
  <c r="BZ54" i="1"/>
  <c r="AS60" i="1"/>
  <c r="CD60" i="1"/>
  <c r="CI60" i="1"/>
  <c r="CG60" i="1"/>
  <c r="BX60" i="1"/>
  <c r="BY60" i="1"/>
  <c r="CC60" i="1"/>
  <c r="CB60" i="1"/>
  <c r="CE60" i="1"/>
  <c r="CA60" i="1"/>
  <c r="CH60" i="1"/>
  <c r="BZ60" i="1"/>
  <c r="CF60" i="1"/>
  <c r="AS151" i="1"/>
  <c r="CE151" i="1"/>
  <c r="CF151" i="1"/>
  <c r="CC151" i="1"/>
  <c r="BX151" i="1"/>
  <c r="CB151" i="1"/>
  <c r="BZ151" i="1"/>
  <c r="CH151" i="1"/>
  <c r="CA151" i="1"/>
  <c r="BY151" i="1"/>
  <c r="CG151" i="1"/>
  <c r="CD151" i="1"/>
  <c r="CI151" i="1"/>
  <c r="AS236" i="1"/>
  <c r="BZ236" i="1"/>
  <c r="BX236" i="1"/>
  <c r="CC236" i="1"/>
  <c r="BY236" i="1"/>
  <c r="CD236" i="1"/>
  <c r="CB236" i="1"/>
  <c r="CH236" i="1"/>
  <c r="CF236" i="1"/>
  <c r="CG236" i="1"/>
  <c r="CA236" i="1"/>
  <c r="CE236" i="1"/>
  <c r="CI236" i="1"/>
  <c r="AS262" i="1"/>
  <c r="CB262" i="1"/>
  <c r="CF262" i="1"/>
  <c r="BY262" i="1"/>
  <c r="CE262" i="1"/>
  <c r="CG262" i="1"/>
  <c r="CD262" i="1"/>
  <c r="BX262" i="1"/>
  <c r="CC262" i="1"/>
  <c r="CH262" i="1"/>
  <c r="BZ262" i="1"/>
  <c r="CI262" i="1"/>
  <c r="CA262" i="1"/>
  <c r="CI74" i="1"/>
  <c r="CB74" i="1"/>
  <c r="CA74" i="1"/>
  <c r="AS74" i="1"/>
  <c r="CF74" i="1"/>
  <c r="CD74" i="1"/>
  <c r="CC74" i="1"/>
  <c r="CG74" i="1"/>
  <c r="BY74" i="1"/>
  <c r="CH74" i="1"/>
  <c r="BX74" i="1"/>
  <c r="BZ74" i="1"/>
  <c r="CE74" i="1"/>
  <c r="AS72" i="1"/>
  <c r="CC72" i="1"/>
  <c r="BX72" i="1"/>
  <c r="CH72" i="1"/>
  <c r="CE72" i="1"/>
  <c r="CA72" i="1"/>
  <c r="BZ72" i="1"/>
  <c r="CF72" i="1"/>
  <c r="CD72" i="1"/>
  <c r="CB72" i="1"/>
  <c r="BY72" i="1"/>
  <c r="CG72" i="1"/>
  <c r="CI72" i="1"/>
  <c r="CJ148" i="1"/>
  <c r="CL148" i="1" s="1"/>
  <c r="AS53" i="1"/>
  <c r="CA53" i="1"/>
  <c r="CD53" i="1"/>
  <c r="BZ53" i="1"/>
  <c r="CI53" i="1"/>
  <c r="CH53" i="1"/>
  <c r="CB53" i="1"/>
  <c r="BY53" i="1"/>
  <c r="CG53" i="1"/>
  <c r="CC53" i="1"/>
  <c r="CF53" i="1"/>
  <c r="BX53" i="1"/>
  <c r="CE53" i="1"/>
  <c r="AS42" i="1"/>
  <c r="CI42" i="1"/>
  <c r="CE42" i="1"/>
  <c r="CA42" i="1"/>
  <c r="BX42" i="1"/>
  <c r="BZ42" i="1"/>
  <c r="CC42" i="1"/>
  <c r="CG42" i="1"/>
  <c r="BY42" i="1"/>
  <c r="CB42" i="1"/>
  <c r="CD42" i="1"/>
  <c r="CF42" i="1"/>
  <c r="CH42" i="1"/>
  <c r="CG132" i="1"/>
  <c r="AS132" i="1"/>
  <c r="CC132" i="1"/>
  <c r="CE132" i="1"/>
  <c r="CB132" i="1"/>
  <c r="CD132" i="1"/>
  <c r="CA132" i="1"/>
  <c r="CF132" i="1"/>
  <c r="BX132" i="1"/>
  <c r="BZ132" i="1"/>
  <c r="CI132" i="1"/>
  <c r="CH132" i="1"/>
  <c r="BY132" i="1"/>
  <c r="CD180" i="1"/>
  <c r="CC180" i="1"/>
  <c r="CA180" i="1"/>
  <c r="BY180" i="1"/>
  <c r="BX180" i="1"/>
  <c r="AS180" i="1"/>
  <c r="CI180" i="1"/>
  <c r="CG180" i="1"/>
  <c r="CH180" i="1"/>
  <c r="BZ180" i="1"/>
  <c r="CB180" i="1"/>
  <c r="CF180" i="1"/>
  <c r="CE180" i="1"/>
  <c r="AS170" i="1"/>
  <c r="CE170" i="1"/>
  <c r="CD170" i="1"/>
  <c r="BZ170" i="1"/>
  <c r="CB170" i="1"/>
  <c r="CH170" i="1"/>
  <c r="BY170" i="1"/>
  <c r="BX170" i="1"/>
  <c r="CG170" i="1"/>
  <c r="CF170" i="1"/>
  <c r="CC170" i="1"/>
  <c r="CA170" i="1"/>
  <c r="CI170" i="1"/>
  <c r="AS217" i="1"/>
  <c r="CI217" i="1"/>
  <c r="CH217" i="1"/>
  <c r="CA217" i="1"/>
  <c r="CB217" i="1"/>
  <c r="BZ217" i="1"/>
  <c r="BY217" i="1"/>
  <c r="CF217" i="1"/>
  <c r="BX217" i="1"/>
  <c r="CE217" i="1"/>
  <c r="CD217" i="1"/>
  <c r="CG217" i="1"/>
  <c r="CC217" i="1"/>
  <c r="CA101" i="1"/>
  <c r="AS101" i="1"/>
  <c r="BZ101" i="1"/>
  <c r="BY101" i="1"/>
  <c r="CI101" i="1"/>
  <c r="CH101" i="1"/>
  <c r="CF101" i="1"/>
  <c r="CD101" i="1"/>
  <c r="BX101" i="1"/>
  <c r="CE101" i="1"/>
  <c r="CC101" i="1"/>
  <c r="CB101" i="1"/>
  <c r="CG101" i="1"/>
  <c r="AS30" i="1"/>
  <c r="CE30" i="1"/>
  <c r="CI30" i="1"/>
  <c r="BZ30" i="1"/>
  <c r="CA30" i="1"/>
  <c r="CB30" i="1"/>
  <c r="CD30" i="1"/>
  <c r="CG30" i="1"/>
  <c r="CH30" i="1"/>
  <c r="BY30" i="1"/>
  <c r="CC30" i="1"/>
  <c r="CF30" i="1"/>
  <c r="BX30" i="1"/>
  <c r="BZ187" i="1"/>
  <c r="CH124" i="1"/>
  <c r="AS124" i="1"/>
  <c r="CI124" i="1"/>
  <c r="BY124" i="1"/>
  <c r="P48" i="2" s="1"/>
  <c r="H48" i="2" s="1"/>
  <c r="CE124" i="1"/>
  <c r="CG124" i="1"/>
  <c r="CD124" i="1"/>
  <c r="CC124" i="1"/>
  <c r="CF124" i="1"/>
  <c r="CB124" i="1"/>
  <c r="BZ124" i="1"/>
  <c r="CA124" i="1"/>
  <c r="BX124" i="1"/>
  <c r="CH187" i="1"/>
  <c r="CA51" i="1"/>
  <c r="P30" i="2"/>
  <c r="H30" i="2" s="1"/>
  <c r="BY49" i="1"/>
  <c r="CH49" i="1"/>
  <c r="AS49" i="1"/>
  <c r="CA49" i="1"/>
  <c r="CG49" i="1"/>
  <c r="BZ49" i="1"/>
  <c r="CI49" i="1"/>
  <c r="CF49" i="1"/>
  <c r="BX49" i="1"/>
  <c r="CE49" i="1"/>
  <c r="CD49" i="1"/>
  <c r="CC49" i="1"/>
  <c r="CB49" i="1"/>
  <c r="AS149" i="1"/>
  <c r="CB149" i="1"/>
  <c r="BX149" i="1"/>
  <c r="CA149" i="1"/>
  <c r="CE149" i="1"/>
  <c r="BY149" i="1"/>
  <c r="P43" i="2" s="1"/>
  <c r="H43" i="2" s="1"/>
  <c r="CD149" i="1"/>
  <c r="CC149" i="1"/>
  <c r="CH149" i="1"/>
  <c r="BZ149" i="1"/>
  <c r="CF149" i="1"/>
  <c r="CI149" i="1"/>
  <c r="CG149" i="1"/>
  <c r="AS191" i="1"/>
  <c r="CE191" i="1"/>
  <c r="CB191" i="1"/>
  <c r="BZ191" i="1"/>
  <c r="BX191" i="1"/>
  <c r="CF191" i="1"/>
  <c r="CC191" i="1"/>
  <c r="CI191" i="1"/>
  <c r="BY191" i="1"/>
  <c r="CD191" i="1"/>
  <c r="CG191" i="1"/>
  <c r="CH191" i="1"/>
  <c r="CA191" i="1"/>
  <c r="CH201" i="1"/>
  <c r="CI252" i="1"/>
  <c r="CH63" i="1"/>
  <c r="BX63" i="1"/>
  <c r="AS63" i="1"/>
  <c r="CG63" i="1"/>
  <c r="CD63" i="1"/>
  <c r="BZ63" i="1"/>
  <c r="BY63" i="1"/>
  <c r="CI63" i="1"/>
  <c r="CF63" i="1"/>
  <c r="CE63" i="1"/>
  <c r="CA63" i="1"/>
  <c r="CC63" i="1"/>
  <c r="CB63" i="1"/>
  <c r="CH131" i="1"/>
  <c r="AS109" i="1"/>
  <c r="CD109" i="1"/>
  <c r="CH109" i="1"/>
  <c r="CF109" i="1"/>
  <c r="CG109" i="1"/>
  <c r="BX109" i="1"/>
  <c r="CC109" i="1"/>
  <c r="CE109" i="1"/>
  <c r="CB109" i="1"/>
  <c r="CA109" i="1"/>
  <c r="BZ109" i="1"/>
  <c r="BY109" i="1"/>
  <c r="CI109" i="1"/>
  <c r="CI133" i="1"/>
  <c r="CE133" i="1"/>
  <c r="AS133" i="1"/>
  <c r="CC133" i="1"/>
  <c r="CA133" i="1"/>
  <c r="BY133" i="1"/>
  <c r="CF133" i="1"/>
  <c r="BX133" i="1"/>
  <c r="CD133" i="1"/>
  <c r="CH133" i="1"/>
  <c r="CB133" i="1"/>
  <c r="CG133" i="1"/>
  <c r="BZ133" i="1"/>
  <c r="BZ144" i="1"/>
  <c r="CB144" i="1"/>
  <c r="CG20" i="1"/>
  <c r="CA78" i="1"/>
  <c r="AS78" i="1"/>
  <c r="BZ78" i="1"/>
  <c r="CI78" i="1"/>
  <c r="CC78" i="1"/>
  <c r="CB78" i="1"/>
  <c r="CH78" i="1"/>
  <c r="BX78" i="1"/>
  <c r="CE78" i="1"/>
  <c r="CF78" i="1"/>
  <c r="CG78" i="1"/>
  <c r="BY78" i="1"/>
  <c r="CD78" i="1"/>
  <c r="CG161" i="1"/>
  <c r="BX161" i="1"/>
  <c r="CA161" i="1"/>
  <c r="AS161" i="1"/>
  <c r="CD161" i="1"/>
  <c r="CC161" i="1"/>
  <c r="CH161" i="1"/>
  <c r="BZ161" i="1"/>
  <c r="CB161" i="1"/>
  <c r="CI161" i="1"/>
  <c r="CF161" i="1"/>
  <c r="CE161" i="1"/>
  <c r="BY161" i="1"/>
  <c r="AS28" i="1"/>
  <c r="CF28" i="1"/>
  <c r="CI28" i="1"/>
  <c r="CC28" i="1"/>
  <c r="CB28" i="1"/>
  <c r="CH28" i="1"/>
  <c r="CD28" i="1"/>
  <c r="CE28" i="1"/>
  <c r="CG28" i="1"/>
  <c r="CA28" i="1"/>
  <c r="BZ28" i="1"/>
  <c r="BX28" i="1"/>
  <c r="BY28" i="1"/>
  <c r="CI90" i="1"/>
  <c r="CB90" i="1"/>
  <c r="AS90" i="1"/>
  <c r="CH90" i="1"/>
  <c r="BX90" i="1"/>
  <c r="CE90" i="1"/>
  <c r="CD90" i="1"/>
  <c r="CA90" i="1"/>
  <c r="CC90" i="1"/>
  <c r="BZ90" i="1"/>
  <c r="CG90" i="1"/>
  <c r="BY90" i="1"/>
  <c r="CF90" i="1"/>
  <c r="CG157" i="1"/>
  <c r="CB157" i="1"/>
  <c r="CA157" i="1"/>
  <c r="BY157" i="1"/>
  <c r="AS157" i="1"/>
  <c r="CI157" i="1"/>
  <c r="BX157" i="1"/>
  <c r="CE157" i="1"/>
  <c r="CD157" i="1"/>
  <c r="CC157" i="1"/>
  <c r="CH157" i="1"/>
  <c r="BZ157" i="1"/>
  <c r="CF157" i="1"/>
  <c r="BY16" i="1"/>
  <c r="P18" i="2"/>
  <c r="H18" i="2" s="1"/>
  <c r="AV68" i="1"/>
  <c r="BV68" i="1" s="1"/>
  <c r="CH171" i="1"/>
  <c r="CC171" i="1"/>
  <c r="CH162" i="1"/>
  <c r="CB162" i="1"/>
  <c r="BZ243" i="1"/>
  <c r="AS176" i="1"/>
  <c r="BX176" i="1"/>
  <c r="CG176" i="1"/>
  <c r="CF176" i="1"/>
  <c r="CH176" i="1"/>
  <c r="CC176" i="1"/>
  <c r="BZ176" i="1"/>
  <c r="CB176" i="1"/>
  <c r="CE176" i="1"/>
  <c r="CI176" i="1"/>
  <c r="CD176" i="1"/>
  <c r="CA176" i="1"/>
  <c r="BY176" i="1"/>
  <c r="BY199" i="1"/>
  <c r="BZ249" i="1"/>
  <c r="BX249" i="1"/>
  <c r="CH249" i="1"/>
  <c r="AS249" i="1"/>
  <c r="CI249" i="1"/>
  <c r="CC249" i="1"/>
  <c r="CG249" i="1"/>
  <c r="CE249" i="1"/>
  <c r="BY249" i="1"/>
  <c r="CD249" i="1"/>
  <c r="CB249" i="1"/>
  <c r="CA249" i="1"/>
  <c r="CF249" i="1"/>
  <c r="CJ67" i="1"/>
  <c r="CL67" i="1" s="1"/>
  <c r="CI45" i="1"/>
  <c r="AS247" i="1"/>
  <c r="BY247" i="1"/>
  <c r="CB247" i="1"/>
  <c r="CE247" i="1"/>
  <c r="CC247" i="1"/>
  <c r="CD247" i="1"/>
  <c r="CA247" i="1"/>
  <c r="BX247" i="1"/>
  <c r="CG247" i="1"/>
  <c r="CI247" i="1"/>
  <c r="BZ247" i="1"/>
  <c r="CF247" i="1"/>
  <c r="CH247" i="1"/>
  <c r="AS111" i="1"/>
  <c r="CG111" i="1"/>
  <c r="CE111" i="1"/>
  <c r="CD111" i="1"/>
  <c r="CF111" i="1"/>
  <c r="CC111" i="1"/>
  <c r="CB111" i="1"/>
  <c r="CI111" i="1"/>
  <c r="BZ111" i="1"/>
  <c r="CA111" i="1"/>
  <c r="BX111" i="1"/>
  <c r="BY111" i="1"/>
  <c r="CH111" i="1"/>
  <c r="AS255" i="1"/>
  <c r="CC255" i="1"/>
  <c r="CD255" i="1"/>
  <c r="CF255" i="1"/>
  <c r="CA255" i="1"/>
  <c r="BX255" i="1"/>
  <c r="BZ255" i="1"/>
  <c r="CG255" i="1"/>
  <c r="BY255" i="1"/>
  <c r="CE255" i="1"/>
  <c r="CI255" i="1"/>
  <c r="CB255" i="1"/>
  <c r="CH255" i="1"/>
  <c r="CE40" i="1"/>
  <c r="P13" i="2"/>
  <c r="H13" i="2" s="1"/>
  <c r="CD173" i="1"/>
  <c r="CG173" i="1"/>
  <c r="F42" i="2"/>
  <c r="N41" i="2"/>
  <c r="AS208" i="1"/>
  <c r="CA208" i="1"/>
  <c r="CF208" i="1"/>
  <c r="CC208" i="1"/>
  <c r="BX208" i="1"/>
  <c r="CE208" i="1"/>
  <c r="BZ208" i="1"/>
  <c r="BY208" i="1"/>
  <c r="CD208" i="1"/>
  <c r="CI208" i="1"/>
  <c r="CG208" i="1"/>
  <c r="CB208" i="1"/>
  <c r="CH208" i="1"/>
  <c r="AS19" i="1"/>
  <c r="BY19" i="1"/>
  <c r="CF19" i="1"/>
  <c r="BX19" i="1"/>
  <c r="CI19" i="1"/>
  <c r="CE19" i="1"/>
  <c r="CG19" i="1"/>
  <c r="CA19" i="1"/>
  <c r="CH19" i="1"/>
  <c r="CD19" i="1"/>
  <c r="BZ19" i="1"/>
  <c r="CB19" i="1"/>
  <c r="CC19" i="1"/>
  <c r="CJ189" i="1"/>
  <c r="CL189" i="1" s="1"/>
  <c r="AS206" i="1"/>
  <c r="CE206" i="1"/>
  <c r="CD206" i="1"/>
  <c r="CC206" i="1"/>
  <c r="CG206" i="1"/>
  <c r="BX206" i="1"/>
  <c r="CF206" i="1"/>
  <c r="CI206" i="1"/>
  <c r="CB206" i="1"/>
  <c r="CA206" i="1"/>
  <c r="CH206" i="1"/>
  <c r="BY206" i="1"/>
  <c r="BZ206" i="1"/>
  <c r="CD245" i="1"/>
  <c r="CF245" i="1"/>
  <c r="CF261" i="1"/>
  <c r="CI261" i="1"/>
  <c r="CF159" i="1"/>
  <c r="BZ84" i="1"/>
  <c r="AS84" i="1"/>
  <c r="BY84" i="1"/>
  <c r="CI84" i="1"/>
  <c r="CA84" i="1"/>
  <c r="CH84" i="1"/>
  <c r="CB84" i="1"/>
  <c r="CG84" i="1"/>
  <c r="BX84" i="1"/>
  <c r="CE84" i="1"/>
  <c r="CF84" i="1"/>
  <c r="CD84" i="1"/>
  <c r="CC84" i="1"/>
  <c r="AS172" i="1"/>
  <c r="CD172" i="1"/>
  <c r="CB172" i="1"/>
  <c r="CI172" i="1"/>
  <c r="CE172" i="1"/>
  <c r="BX172" i="1"/>
  <c r="CA172" i="1"/>
  <c r="BY172" i="1"/>
  <c r="CC172" i="1"/>
  <c r="CF172" i="1"/>
  <c r="CH172" i="1"/>
  <c r="BZ172" i="1"/>
  <c r="CG172" i="1"/>
  <c r="CA205" i="1"/>
  <c r="CG205" i="1"/>
  <c r="CA223" i="1"/>
  <c r="CJ228" i="1"/>
  <c r="CL228" i="1" s="1"/>
  <c r="AS214" i="1"/>
  <c r="CG214" i="1"/>
  <c r="CD214" i="1"/>
  <c r="BX214" i="1"/>
  <c r="CE214" i="1"/>
  <c r="CF214" i="1"/>
  <c r="BY214" i="1"/>
  <c r="BZ214" i="1"/>
  <c r="CC214" i="1"/>
  <c r="CB214" i="1"/>
  <c r="CI214" i="1"/>
  <c r="CA214" i="1"/>
  <c r="CH214" i="1"/>
  <c r="AS14" i="1"/>
  <c r="BZ14" i="1"/>
  <c r="CH14" i="1"/>
  <c r="BX14" i="1"/>
  <c r="CF14" i="1"/>
  <c r="CE14" i="1"/>
  <c r="CG14" i="1"/>
  <c r="BY14" i="1"/>
  <c r="CI14" i="1"/>
  <c r="CB14" i="1"/>
  <c r="CA14" i="1"/>
  <c r="CC14" i="1"/>
  <c r="CD14" i="1"/>
  <c r="AS220" i="1"/>
  <c r="CI220" i="1"/>
  <c r="CH220" i="1"/>
  <c r="BY220" i="1"/>
  <c r="CG220" i="1"/>
  <c r="CE220" i="1"/>
  <c r="CB220" i="1"/>
  <c r="BX220" i="1"/>
  <c r="CD220" i="1"/>
  <c r="CF220" i="1"/>
  <c r="CC220" i="1"/>
  <c r="CA220" i="1"/>
  <c r="BZ220" i="1"/>
  <c r="J23" i="2"/>
  <c r="L23" i="2" s="1"/>
  <c r="I23" i="2"/>
  <c r="CF244" i="1"/>
  <c r="CE244" i="1"/>
  <c r="CB244" i="1"/>
  <c r="CI244" i="1"/>
  <c r="CA244" i="1"/>
  <c r="AS244" i="1"/>
  <c r="BY244" i="1"/>
  <c r="P51" i="2" s="1"/>
  <c r="H51" i="2" s="1"/>
  <c r="BX244" i="1"/>
  <c r="CD244" i="1"/>
  <c r="CC244" i="1"/>
  <c r="BZ244" i="1"/>
  <c r="CH244" i="1"/>
  <c r="CG244" i="1"/>
  <c r="CD248" i="1"/>
  <c r="AS248" i="1"/>
  <c r="BY248" i="1"/>
  <c r="CI248" i="1"/>
  <c r="CH248" i="1"/>
  <c r="CG248" i="1"/>
  <c r="CC248" i="1"/>
  <c r="CF248" i="1"/>
  <c r="CE248" i="1"/>
  <c r="BZ248" i="1"/>
  <c r="BX248" i="1"/>
  <c r="CB248" i="1"/>
  <c r="CA248" i="1"/>
  <c r="CF187" i="1"/>
  <c r="AS23" i="1"/>
  <c r="CD23" i="1"/>
  <c r="BY23" i="1"/>
  <c r="CG23" i="1"/>
  <c r="CC23" i="1"/>
  <c r="CF23" i="1"/>
  <c r="BX23" i="1"/>
  <c r="CB23" i="1"/>
  <c r="CI23" i="1"/>
  <c r="CE23" i="1"/>
  <c r="CA23" i="1"/>
  <c r="CH23" i="1"/>
  <c r="BZ23" i="1"/>
  <c r="I10" i="2"/>
  <c r="J10" i="2" s="1"/>
  <c r="L10" i="2" s="1"/>
  <c r="AS33" i="1"/>
  <c r="CG33" i="1"/>
  <c r="BZ33" i="1"/>
  <c r="BY33" i="1"/>
  <c r="CH33" i="1"/>
  <c r="BX33" i="1"/>
  <c r="CF33" i="1"/>
  <c r="CE33" i="1"/>
  <c r="CB33" i="1"/>
  <c r="CC33" i="1"/>
  <c r="CA33" i="1"/>
  <c r="CD33" i="1"/>
  <c r="CI33" i="1"/>
  <c r="AS114" i="1"/>
  <c r="BY114" i="1"/>
  <c r="CI114" i="1"/>
  <c r="BZ114" i="1"/>
  <c r="CB114" i="1"/>
  <c r="CG114" i="1"/>
  <c r="BX114" i="1"/>
  <c r="CH114" i="1"/>
  <c r="CF114" i="1"/>
  <c r="CC114" i="1"/>
  <c r="CE114" i="1"/>
  <c r="CD114" i="1"/>
  <c r="CA114" i="1"/>
  <c r="AS218" i="1"/>
  <c r="CD218" i="1"/>
  <c r="CB218" i="1"/>
  <c r="CA218" i="1"/>
  <c r="CF218" i="1"/>
  <c r="BZ218" i="1"/>
  <c r="CG218" i="1"/>
  <c r="CC218" i="1"/>
  <c r="BY218" i="1"/>
  <c r="BX218" i="1"/>
  <c r="CI218" i="1"/>
  <c r="CE218" i="1"/>
  <c r="CH218" i="1"/>
  <c r="CH243" i="1"/>
  <c r="AS83" i="1"/>
  <c r="CG83" i="1"/>
  <c r="BX83" i="1"/>
  <c r="CD83" i="1"/>
  <c r="CC83" i="1"/>
  <c r="BY83" i="1"/>
  <c r="CH83" i="1"/>
  <c r="CF83" i="1"/>
  <c r="CB83" i="1"/>
  <c r="BZ83" i="1"/>
  <c r="CI83" i="1"/>
  <c r="CA83" i="1"/>
  <c r="CE83" i="1"/>
  <c r="CI135" i="1"/>
  <c r="BX135" i="1"/>
  <c r="AS135" i="1"/>
  <c r="CB135" i="1"/>
  <c r="CC135" i="1"/>
  <c r="CH135" i="1"/>
  <c r="BZ135" i="1"/>
  <c r="BY135" i="1"/>
  <c r="CD135" i="1"/>
  <c r="CG135" i="1"/>
  <c r="CF135" i="1"/>
  <c r="CE135" i="1"/>
  <c r="CA135" i="1"/>
  <c r="AS57" i="1"/>
  <c r="CE57" i="1"/>
  <c r="BX57" i="1"/>
  <c r="CH57" i="1"/>
  <c r="CF57" i="1"/>
  <c r="CD57" i="1"/>
  <c r="CC57" i="1"/>
  <c r="CI57" i="1"/>
  <c r="CB57" i="1"/>
  <c r="CA57" i="1"/>
  <c r="BZ57" i="1"/>
  <c r="BY57" i="1"/>
  <c r="CG57" i="1"/>
  <c r="BX240" i="1"/>
  <c r="AS240" i="1"/>
  <c r="CG240" i="1"/>
  <c r="CI240" i="1"/>
  <c r="CE240" i="1"/>
  <c r="CH240" i="1"/>
  <c r="CD240" i="1"/>
  <c r="BZ240" i="1"/>
  <c r="CF240" i="1"/>
  <c r="CC240" i="1"/>
  <c r="CB240" i="1"/>
  <c r="CA240" i="1"/>
  <c r="BY240" i="1"/>
  <c r="CG187" i="1"/>
  <c r="AS167" i="1"/>
  <c r="CE167" i="1"/>
  <c r="CC167" i="1"/>
  <c r="BY167" i="1"/>
  <c r="BZ167" i="1"/>
  <c r="CF167" i="1"/>
  <c r="CD167" i="1"/>
  <c r="CG167" i="1"/>
  <c r="CI167" i="1"/>
  <c r="CA167" i="1"/>
  <c r="BX167" i="1"/>
  <c r="CB167" i="1"/>
  <c r="CH167" i="1"/>
  <c r="CI187" i="1"/>
  <c r="CF51" i="1"/>
  <c r="J20" i="2"/>
  <c r="L20" i="2" s="1"/>
  <c r="I20" i="2"/>
  <c r="CJ128" i="1"/>
  <c r="CL128" i="1" s="1"/>
  <c r="BX187" i="1"/>
  <c r="AY278" i="1"/>
  <c r="BL284" i="1" s="1"/>
  <c r="BL288" i="1" s="1"/>
  <c r="AS24" i="1"/>
  <c r="CI24" i="1"/>
  <c r="CB24" i="1"/>
  <c r="BZ24" i="1"/>
  <c r="CE24" i="1"/>
  <c r="BY24" i="1"/>
  <c r="CH24" i="1"/>
  <c r="CD24" i="1"/>
  <c r="CG24" i="1"/>
  <c r="CA24" i="1"/>
  <c r="CF24" i="1"/>
  <c r="BX24" i="1"/>
  <c r="CC24" i="1"/>
  <c r="BX51" i="1"/>
  <c r="CI51" i="1"/>
  <c r="AS153" i="1"/>
  <c r="CD153" i="1"/>
  <c r="CC153" i="1"/>
  <c r="CH153" i="1"/>
  <c r="CA153" i="1"/>
  <c r="BZ153" i="1"/>
  <c r="CI153" i="1"/>
  <c r="CF153" i="1"/>
  <c r="CG153" i="1"/>
  <c r="BY153" i="1"/>
  <c r="BX153" i="1"/>
  <c r="CE153" i="1"/>
  <c r="CB153" i="1"/>
  <c r="BZ201" i="1"/>
  <c r="CB252" i="1"/>
  <c r="BX21" i="1"/>
  <c r="CJ21" i="1" s="1"/>
  <c r="CL21" i="1" s="1"/>
  <c r="CG21" i="1"/>
  <c r="AS11" i="1"/>
  <c r="CH11" i="1"/>
  <c r="CE11" i="1"/>
  <c r="CG11" i="1"/>
  <c r="BX11" i="1"/>
  <c r="CF11" i="1"/>
  <c r="BZ11" i="1"/>
  <c r="CI11" i="1"/>
  <c r="CA11" i="1"/>
  <c r="CD11" i="1"/>
  <c r="CB11" i="1"/>
  <c r="CC11" i="1"/>
  <c r="BY11" i="1"/>
  <c r="CI131" i="1"/>
  <c r="CJ142" i="1"/>
  <c r="CL142" i="1" s="1"/>
  <c r="J11" i="2"/>
  <c r="L11" i="2" s="1"/>
  <c r="I11" i="2"/>
  <c r="CI96" i="1"/>
  <c r="AS96" i="1"/>
  <c r="CD96" i="1"/>
  <c r="BZ96" i="1"/>
  <c r="CB96" i="1"/>
  <c r="CA96" i="1"/>
  <c r="BY96" i="1"/>
  <c r="BX96" i="1"/>
  <c r="CH96" i="1"/>
  <c r="CE96" i="1"/>
  <c r="CC96" i="1"/>
  <c r="CG96" i="1"/>
  <c r="CF96" i="1"/>
  <c r="CB115" i="1"/>
  <c r="CE115" i="1"/>
  <c r="CC115" i="1"/>
  <c r="BY115" i="1"/>
  <c r="CI115" i="1"/>
  <c r="CH115" i="1"/>
  <c r="AS115" i="1"/>
  <c r="CF115" i="1"/>
  <c r="BZ115" i="1"/>
  <c r="CD115" i="1"/>
  <c r="CG115" i="1"/>
  <c r="BX115" i="1"/>
  <c r="CA115" i="1"/>
  <c r="AS192" i="1"/>
  <c r="BY192" i="1"/>
  <c r="CE192" i="1"/>
  <c r="CD192" i="1"/>
  <c r="BZ192" i="1"/>
  <c r="CB192" i="1"/>
  <c r="CC192" i="1"/>
  <c r="CI192" i="1"/>
  <c r="CA192" i="1"/>
  <c r="CG192" i="1"/>
  <c r="CF192" i="1"/>
  <c r="BX192" i="1"/>
  <c r="CH192" i="1"/>
  <c r="AS25" i="1"/>
  <c r="CF25" i="1"/>
  <c r="CB25" i="1"/>
  <c r="BZ25" i="1"/>
  <c r="CD25" i="1"/>
  <c r="CC25" i="1"/>
  <c r="CG25" i="1"/>
  <c r="CH25" i="1"/>
  <c r="BY25" i="1"/>
  <c r="CI25" i="1"/>
  <c r="CA25" i="1"/>
  <c r="BX25" i="1"/>
  <c r="CE25" i="1"/>
  <c r="CC144" i="1"/>
  <c r="CD144" i="1"/>
  <c r="AS76" i="1"/>
  <c r="CC76" i="1"/>
  <c r="CD76" i="1"/>
  <c r="CG76" i="1"/>
  <c r="BZ76" i="1"/>
  <c r="CF76" i="1"/>
  <c r="BX76" i="1"/>
  <c r="BY76" i="1"/>
  <c r="CE76" i="1"/>
  <c r="CB76" i="1"/>
  <c r="CA76" i="1"/>
  <c r="CH76" i="1"/>
  <c r="CI76" i="1"/>
  <c r="CB64" i="1"/>
  <c r="CH20" i="1"/>
  <c r="R278" i="1"/>
  <c r="AS8" i="1"/>
  <c r="AS110" i="1"/>
  <c r="CI110" i="1"/>
  <c r="CA110" i="1"/>
  <c r="BX110" i="1"/>
  <c r="BZ110" i="1"/>
  <c r="CG110" i="1"/>
  <c r="CE110" i="1"/>
  <c r="BY110" i="1"/>
  <c r="CD110" i="1"/>
  <c r="CB110" i="1"/>
  <c r="CC110" i="1"/>
  <c r="CH110" i="1"/>
  <c r="CF110" i="1"/>
  <c r="CD160" i="1"/>
  <c r="CA160" i="1"/>
  <c r="CH100" i="1"/>
  <c r="CG100" i="1"/>
  <c r="BZ36" i="1"/>
  <c r="CC36" i="1"/>
  <c r="CG16" i="1"/>
  <c r="CI121" i="1"/>
  <c r="CG121" i="1"/>
  <c r="CE121" i="1"/>
  <c r="AS121" i="1"/>
  <c r="CD121" i="1"/>
  <c r="CC121" i="1"/>
  <c r="BY121" i="1"/>
  <c r="CF121" i="1"/>
  <c r="BX121" i="1"/>
  <c r="CH121" i="1"/>
  <c r="BZ121" i="1"/>
  <c r="CA121" i="1"/>
  <c r="CB121" i="1"/>
  <c r="CA171" i="1"/>
  <c r="BX171" i="1"/>
  <c r="CF162" i="1"/>
  <c r="CC243" i="1"/>
  <c r="AS147" i="1"/>
  <c r="CF147" i="1"/>
  <c r="CC147" i="1"/>
  <c r="CE147" i="1"/>
  <c r="BX147" i="1"/>
  <c r="CD147" i="1"/>
  <c r="CA147" i="1"/>
  <c r="CG147" i="1"/>
  <c r="CB147" i="1"/>
  <c r="BZ147" i="1"/>
  <c r="CH147" i="1"/>
  <c r="BY147" i="1"/>
  <c r="CI147" i="1"/>
  <c r="AS44" i="1"/>
  <c r="CG44" i="1"/>
  <c r="CB44" i="1"/>
  <c r="CF44" i="1"/>
  <c r="CH44" i="1"/>
  <c r="BZ44" i="1"/>
  <c r="CE44" i="1"/>
  <c r="CI44" i="1"/>
  <c r="BY44" i="1"/>
  <c r="BX44" i="1"/>
  <c r="CD44" i="1"/>
  <c r="CC44" i="1"/>
  <c r="CA44" i="1"/>
  <c r="BY8" i="1"/>
  <c r="CA46" i="1"/>
  <c r="BX46" i="1"/>
  <c r="CF46" i="1"/>
  <c r="CE46" i="1"/>
  <c r="CC46" i="1"/>
  <c r="CI46" i="1"/>
  <c r="AS46" i="1"/>
  <c r="CD46" i="1"/>
  <c r="BY46" i="1"/>
  <c r="CB46" i="1"/>
  <c r="CH46" i="1"/>
  <c r="BZ46" i="1"/>
  <c r="CG46" i="1"/>
  <c r="CA199" i="1"/>
  <c r="BX211" i="1"/>
  <c r="CC211" i="1"/>
  <c r="AS254" i="1"/>
  <c r="BZ254" i="1"/>
  <c r="BY254" i="1"/>
  <c r="CD254" i="1"/>
  <c r="BX254" i="1"/>
  <c r="CC254" i="1"/>
  <c r="CF254" i="1"/>
  <c r="CE254" i="1"/>
  <c r="CI254" i="1"/>
  <c r="CA254" i="1"/>
  <c r="CH254" i="1"/>
  <c r="CG254" i="1"/>
  <c r="CB254" i="1"/>
  <c r="CC45" i="1"/>
  <c r="CG258" i="1"/>
  <c r="CI258" i="1"/>
  <c r="BY40" i="1"/>
  <c r="CA40" i="1"/>
  <c r="CJ123" i="1"/>
  <c r="CL123" i="1" s="1"/>
  <c r="CH173" i="1"/>
  <c r="CB173" i="1"/>
  <c r="CG246" i="1"/>
  <c r="CE246" i="1"/>
  <c r="CD246" i="1"/>
  <c r="CC246" i="1"/>
  <c r="AS246" i="1"/>
  <c r="BY246" i="1"/>
  <c r="BX246" i="1"/>
  <c r="CH246" i="1"/>
  <c r="BZ246" i="1"/>
  <c r="CI246" i="1"/>
  <c r="CF246" i="1"/>
  <c r="CA246" i="1"/>
  <c r="CB246" i="1"/>
  <c r="P6" i="2"/>
  <c r="H6" i="2" s="1"/>
  <c r="CI245" i="1"/>
  <c r="AS251" i="1"/>
  <c r="BZ251" i="1"/>
  <c r="CE251" i="1"/>
  <c r="BX251" i="1"/>
  <c r="BY251" i="1"/>
  <c r="CG251" i="1"/>
  <c r="CD251" i="1"/>
  <c r="CC251" i="1"/>
  <c r="CF251" i="1"/>
  <c r="CH251" i="1"/>
  <c r="CB251" i="1"/>
  <c r="CA251" i="1"/>
  <c r="CI251" i="1"/>
  <c r="CH261" i="1"/>
  <c r="CB261" i="1"/>
  <c r="BX102" i="1"/>
  <c r="AS102" i="1"/>
  <c r="CF102" i="1"/>
  <c r="CE102" i="1"/>
  <c r="CD102" i="1"/>
  <c r="CC102" i="1"/>
  <c r="CG102" i="1"/>
  <c r="CI102" i="1"/>
  <c r="BY102" i="1"/>
  <c r="CB102" i="1"/>
  <c r="CA102" i="1"/>
  <c r="CH102" i="1"/>
  <c r="BZ102" i="1"/>
  <c r="BX159" i="1"/>
  <c r="CD205" i="1"/>
  <c r="BZ223" i="1"/>
  <c r="CB223" i="1"/>
  <c r="CJ221" i="1"/>
  <c r="CL221" i="1" s="1"/>
  <c r="CG139" i="1"/>
  <c r="CE139" i="1"/>
  <c r="CA139" i="1"/>
  <c r="BY139" i="1"/>
  <c r="BX139" i="1"/>
  <c r="AS139" i="1"/>
  <c r="CI139" i="1"/>
  <c r="CC139" i="1"/>
  <c r="CB139" i="1"/>
  <c r="CH139" i="1"/>
  <c r="BZ139" i="1"/>
  <c r="CD139" i="1"/>
  <c r="CF139" i="1"/>
  <c r="AS231" i="1"/>
  <c r="BX231" i="1"/>
  <c r="CA231" i="1"/>
  <c r="CG231" i="1"/>
  <c r="BY231" i="1"/>
  <c r="CE231" i="1"/>
  <c r="CF231" i="1"/>
  <c r="CB231" i="1"/>
  <c r="CD231" i="1"/>
  <c r="CC231" i="1"/>
  <c r="CI231" i="1"/>
  <c r="BZ231" i="1"/>
  <c r="CH231" i="1"/>
  <c r="AS200" i="1"/>
  <c r="CC200" i="1"/>
  <c r="CB200" i="1"/>
  <c r="BX200" i="1"/>
  <c r="CG200" i="1"/>
  <c r="CE200" i="1"/>
  <c r="BZ200" i="1"/>
  <c r="CD200" i="1"/>
  <c r="CA200" i="1"/>
  <c r="CI200" i="1"/>
  <c r="BY200" i="1"/>
  <c r="CF200" i="1"/>
  <c r="CH200" i="1"/>
  <c r="AS136" i="1"/>
  <c r="CI136" i="1"/>
  <c r="CG136" i="1"/>
  <c r="CD136" i="1"/>
  <c r="CH136" i="1"/>
  <c r="CB136" i="1"/>
  <c r="CE136" i="1"/>
  <c r="CF136" i="1"/>
  <c r="CC136" i="1"/>
  <c r="BX136" i="1"/>
  <c r="CA136" i="1"/>
  <c r="BZ136" i="1"/>
  <c r="BY136" i="1"/>
  <c r="AS230" i="1"/>
  <c r="CG230" i="1"/>
  <c r="CA230" i="1"/>
  <c r="BX230" i="1"/>
  <c r="BZ230" i="1"/>
  <c r="BY230" i="1"/>
  <c r="CC230" i="1"/>
  <c r="CE230" i="1"/>
  <c r="CI230" i="1"/>
  <c r="CD230" i="1"/>
  <c r="CB230" i="1"/>
  <c r="CH230" i="1"/>
  <c r="CF230" i="1"/>
  <c r="AS268" i="1"/>
  <c r="BX268" i="1"/>
  <c r="CJ268" i="1" s="1"/>
  <c r="CL268" i="1" s="1"/>
  <c r="AS216" i="1"/>
  <c r="BX216" i="1"/>
  <c r="CI216" i="1"/>
  <c r="CH216" i="1"/>
  <c r="CG216" i="1"/>
  <c r="CF216" i="1"/>
  <c r="BY216" i="1"/>
  <c r="CE216" i="1"/>
  <c r="CC216" i="1"/>
  <c r="CD216" i="1"/>
  <c r="CB216" i="1"/>
  <c r="CA216" i="1"/>
  <c r="BZ216" i="1"/>
  <c r="CC51" i="1"/>
  <c r="P29" i="2"/>
  <c r="H29" i="2" s="1"/>
  <c r="CC131" i="1"/>
  <c r="CA243" i="1"/>
  <c r="BX45" i="1"/>
  <c r="BZ159" i="1"/>
  <c r="AX278" i="1"/>
  <c r="BK284" i="1" s="1"/>
  <c r="BK288" i="1" s="1"/>
  <c r="AS61" i="1"/>
  <c r="CE61" i="1"/>
  <c r="CD61" i="1"/>
  <c r="BX61" i="1"/>
  <c r="BZ61" i="1"/>
  <c r="BY61" i="1"/>
  <c r="CB61" i="1"/>
  <c r="CF61" i="1"/>
  <c r="CC61" i="1"/>
  <c r="CI61" i="1"/>
  <c r="CH61" i="1"/>
  <c r="CA61" i="1"/>
  <c r="CG61" i="1"/>
  <c r="CC187" i="1"/>
  <c r="CD169" i="1"/>
  <c r="AS169" i="1"/>
  <c r="CF169" i="1"/>
  <c r="CB169" i="1"/>
  <c r="CI169" i="1"/>
  <c r="BZ169" i="1"/>
  <c r="CE169" i="1"/>
  <c r="BX169" i="1"/>
  <c r="CG169" i="1"/>
  <c r="BY169" i="1"/>
  <c r="CC169" i="1"/>
  <c r="CH169" i="1"/>
  <c r="CA169" i="1"/>
  <c r="AS210" i="1"/>
  <c r="CD210" i="1"/>
  <c r="BY210" i="1"/>
  <c r="CA210" i="1"/>
  <c r="CH210" i="1"/>
  <c r="BZ210" i="1"/>
  <c r="CI210" i="1"/>
  <c r="CB210" i="1"/>
  <c r="CG210" i="1"/>
  <c r="CF210" i="1"/>
  <c r="CE210" i="1"/>
  <c r="BX210" i="1"/>
  <c r="CC210" i="1"/>
  <c r="CJ166" i="1"/>
  <c r="CL166" i="1" s="1"/>
  <c r="AS9" i="1"/>
  <c r="CE9" i="1"/>
  <c r="CB9" i="1"/>
  <c r="CG9" i="1"/>
  <c r="CA9" i="1"/>
  <c r="BY9" i="1"/>
  <c r="CI9" i="1"/>
  <c r="CD9" i="1"/>
  <c r="BZ9" i="1"/>
  <c r="BX9" i="1"/>
  <c r="CF9" i="1"/>
  <c r="CC9" i="1"/>
  <c r="CH9" i="1"/>
  <c r="CH51" i="1"/>
  <c r="CB51" i="1"/>
  <c r="AS27" i="1"/>
  <c r="CD27" i="1"/>
  <c r="BY27" i="1"/>
  <c r="CG27" i="1"/>
  <c r="CE27" i="1"/>
  <c r="CA27" i="1"/>
  <c r="CH27" i="1"/>
  <c r="BX27" i="1"/>
  <c r="BZ27" i="1"/>
  <c r="CC27" i="1"/>
  <c r="CF27" i="1"/>
  <c r="CI27" i="1"/>
  <c r="CB27" i="1"/>
  <c r="AS202" i="1"/>
  <c r="CG202" i="1"/>
  <c r="BZ202" i="1"/>
  <c r="CE202" i="1"/>
  <c r="CC202" i="1"/>
  <c r="CB202" i="1"/>
  <c r="CI202" i="1"/>
  <c r="CA202" i="1"/>
  <c r="CH202" i="1"/>
  <c r="BY202" i="1"/>
  <c r="BX202" i="1"/>
  <c r="CF202" i="1"/>
  <c r="CD202" i="1"/>
  <c r="CJ186" i="1"/>
  <c r="CL186" i="1" s="1"/>
  <c r="CD201" i="1"/>
  <c r="BX201" i="1"/>
  <c r="CG252" i="1"/>
  <c r="CH71" i="1"/>
  <c r="BX71" i="1"/>
  <c r="AS71" i="1"/>
  <c r="CG71" i="1"/>
  <c r="BY71" i="1"/>
  <c r="CD71" i="1"/>
  <c r="CI71" i="1"/>
  <c r="CF71" i="1"/>
  <c r="BZ71" i="1"/>
  <c r="CB71" i="1"/>
  <c r="CA71" i="1"/>
  <c r="CE71" i="1"/>
  <c r="CC71" i="1"/>
  <c r="CG131" i="1"/>
  <c r="CJ146" i="1"/>
  <c r="CL146" i="1" s="1"/>
  <c r="AS194" i="1"/>
  <c r="CD194" i="1"/>
  <c r="CF194" i="1"/>
  <c r="CE194" i="1"/>
  <c r="CC194" i="1"/>
  <c r="CB194" i="1"/>
  <c r="BX194" i="1"/>
  <c r="BZ194" i="1"/>
  <c r="CH194" i="1"/>
  <c r="CG194" i="1"/>
  <c r="BY194" i="1"/>
  <c r="CI194" i="1"/>
  <c r="CA194" i="1"/>
  <c r="J15" i="2"/>
  <c r="L15" i="2" s="1"/>
  <c r="I15" i="2"/>
  <c r="CG144" i="1"/>
  <c r="CD64" i="1"/>
  <c r="AS39" i="1"/>
  <c r="CE39" i="1"/>
  <c r="BX39" i="1"/>
  <c r="CH39" i="1"/>
  <c r="BZ39" i="1"/>
  <c r="CG39" i="1"/>
  <c r="BY39" i="1"/>
  <c r="CF39" i="1"/>
  <c r="CC39" i="1"/>
  <c r="CD39" i="1"/>
  <c r="CB39" i="1"/>
  <c r="CI39" i="1"/>
  <c r="CA39" i="1"/>
  <c r="BX20" i="1"/>
  <c r="AW278" i="1"/>
  <c r="AV8" i="1"/>
  <c r="CB160" i="1"/>
  <c r="BX160" i="1"/>
  <c r="AS163" i="1"/>
  <c r="BY163" i="1"/>
  <c r="CH163" i="1"/>
  <c r="BX163" i="1"/>
  <c r="CG163" i="1"/>
  <c r="CF163" i="1"/>
  <c r="CE163" i="1"/>
  <c r="CB163" i="1"/>
  <c r="CD163" i="1"/>
  <c r="CI163" i="1"/>
  <c r="BZ163" i="1"/>
  <c r="CA163" i="1"/>
  <c r="CC163" i="1"/>
  <c r="CD16" i="1"/>
  <c r="BZ16" i="1"/>
  <c r="P12" i="2"/>
  <c r="H12" i="2" s="1"/>
  <c r="CE171" i="1"/>
  <c r="CF171" i="1"/>
  <c r="BZ162" i="1"/>
  <c r="AS253" i="1"/>
  <c r="CB253" i="1"/>
  <c r="CD253" i="1"/>
  <c r="CI253" i="1"/>
  <c r="CH253" i="1"/>
  <c r="CC253" i="1"/>
  <c r="CE253" i="1"/>
  <c r="BX253" i="1"/>
  <c r="CA253" i="1"/>
  <c r="CG253" i="1"/>
  <c r="BZ253" i="1"/>
  <c r="BY253" i="1"/>
  <c r="CF253" i="1"/>
  <c r="CD243" i="1"/>
  <c r="AS259" i="1"/>
  <c r="BZ259" i="1"/>
  <c r="BX259" i="1"/>
  <c r="BY259" i="1"/>
  <c r="CF259" i="1"/>
  <c r="CH259" i="1"/>
  <c r="CE259" i="1"/>
  <c r="CC259" i="1"/>
  <c r="CD259" i="1"/>
  <c r="CG259" i="1"/>
  <c r="CB259" i="1"/>
  <c r="CA259" i="1"/>
  <c r="CI259" i="1"/>
  <c r="CJ152" i="1"/>
  <c r="CL152" i="1" s="1"/>
  <c r="CB8" i="1"/>
  <c r="J28" i="2"/>
  <c r="L28" i="2" s="1"/>
  <c r="I28" i="2"/>
  <c r="CE199" i="1"/>
  <c r="BZ211" i="1"/>
  <c r="CD211" i="1"/>
  <c r="CD45" i="1"/>
  <c r="AZ278" i="1"/>
  <c r="BM284" i="1" s="1"/>
  <c r="BM288" i="1" s="1"/>
  <c r="AS193" i="1"/>
  <c r="CF193" i="1"/>
  <c r="BY193" i="1"/>
  <c r="CE193" i="1"/>
  <c r="CH193" i="1"/>
  <c r="CC193" i="1"/>
  <c r="CG193" i="1"/>
  <c r="CI193" i="1"/>
  <c r="BX193" i="1"/>
  <c r="BZ193" i="1"/>
  <c r="CD193" i="1"/>
  <c r="CB193" i="1"/>
  <c r="CA193" i="1"/>
  <c r="BZ258" i="1"/>
  <c r="CC258" i="1"/>
  <c r="AS145" i="1"/>
  <c r="CB145" i="1"/>
  <c r="CG145" i="1"/>
  <c r="CH145" i="1"/>
  <c r="BZ145" i="1"/>
  <c r="CI145" i="1"/>
  <c r="CE145" i="1"/>
  <c r="CF145" i="1"/>
  <c r="CA145" i="1"/>
  <c r="BX145" i="1"/>
  <c r="CC145" i="1"/>
  <c r="CD145" i="1"/>
  <c r="BY145" i="1"/>
  <c r="CD40" i="1"/>
  <c r="CI40" i="1"/>
  <c r="AS185" i="1"/>
  <c r="CG185" i="1"/>
  <c r="CF185" i="1"/>
  <c r="BY185" i="1"/>
  <c r="CE185" i="1"/>
  <c r="CD185" i="1"/>
  <c r="BZ185" i="1"/>
  <c r="CA185" i="1"/>
  <c r="BX185" i="1"/>
  <c r="CB185" i="1"/>
  <c r="CH185" i="1"/>
  <c r="CI185" i="1"/>
  <c r="CC185" i="1"/>
  <c r="CI173" i="1"/>
  <c r="AS177" i="1"/>
  <c r="CF177" i="1"/>
  <c r="CH177" i="1"/>
  <c r="CE177" i="1"/>
  <c r="BX177" i="1"/>
  <c r="CI177" i="1"/>
  <c r="CG177" i="1"/>
  <c r="BY177" i="1"/>
  <c r="CA177" i="1"/>
  <c r="CC177" i="1"/>
  <c r="CD177" i="1"/>
  <c r="BZ177" i="1"/>
  <c r="CB177" i="1"/>
  <c r="CB77" i="1"/>
  <c r="CA77" i="1"/>
  <c r="AS77" i="1"/>
  <c r="CC77" i="1"/>
  <c r="BZ77" i="1"/>
  <c r="BX77" i="1"/>
  <c r="CI77" i="1"/>
  <c r="CE77" i="1"/>
  <c r="CG77" i="1"/>
  <c r="CH77" i="1"/>
  <c r="BY77" i="1"/>
  <c r="CF77" i="1"/>
  <c r="CD77" i="1"/>
  <c r="CJ89" i="1"/>
  <c r="CL89" i="1" s="1"/>
  <c r="CD129" i="1"/>
  <c r="CC129" i="1"/>
  <c r="BY129" i="1"/>
  <c r="CI129" i="1"/>
  <c r="AS129" i="1"/>
  <c r="CE129" i="1"/>
  <c r="BX129" i="1"/>
  <c r="CG129" i="1"/>
  <c r="CH129" i="1"/>
  <c r="BZ129" i="1"/>
  <c r="CB129" i="1"/>
  <c r="CA129" i="1"/>
  <c r="CF129" i="1"/>
  <c r="AS224" i="1"/>
  <c r="BX224" i="1"/>
  <c r="CH224" i="1"/>
  <c r="BY224" i="1"/>
  <c r="CG224" i="1"/>
  <c r="CB224" i="1"/>
  <c r="CF224" i="1"/>
  <c r="CE224" i="1"/>
  <c r="CD224" i="1"/>
  <c r="CC224" i="1"/>
  <c r="BZ224" i="1"/>
  <c r="CA224" i="1"/>
  <c r="CI224" i="1"/>
  <c r="BY245" i="1"/>
  <c r="BZ250" i="1"/>
  <c r="CJ250" i="1" s="1"/>
  <c r="CL250" i="1" s="1"/>
  <c r="BX261" i="1"/>
  <c r="CC261" i="1"/>
  <c r="AS75" i="1"/>
  <c r="CG75" i="1"/>
  <c r="BX75" i="1"/>
  <c r="CB75" i="1"/>
  <c r="BZ75" i="1"/>
  <c r="CH75" i="1"/>
  <c r="CF75" i="1"/>
  <c r="BY75" i="1"/>
  <c r="P56" i="2" s="1"/>
  <c r="H56" i="2" s="1"/>
  <c r="CC75" i="1"/>
  <c r="CD75" i="1"/>
  <c r="CE75" i="1"/>
  <c r="CI75" i="1"/>
  <c r="CA75" i="1"/>
  <c r="CG159" i="1"/>
  <c r="AS94" i="1"/>
  <c r="BZ94" i="1"/>
  <c r="CB94" i="1"/>
  <c r="CH94" i="1"/>
  <c r="BX94" i="1"/>
  <c r="CF94" i="1"/>
  <c r="CE94" i="1"/>
  <c r="CG94" i="1"/>
  <c r="CA94" i="1"/>
  <c r="CI94" i="1"/>
  <c r="CD94" i="1"/>
  <c r="CC94" i="1"/>
  <c r="BY94" i="1"/>
  <c r="CE205" i="1"/>
  <c r="CF223" i="1"/>
  <c r="CC223" i="1"/>
  <c r="AS238" i="1"/>
  <c r="CC238" i="1"/>
  <c r="CF238" i="1"/>
  <c r="CI238" i="1"/>
  <c r="CG238" i="1"/>
  <c r="CE238" i="1"/>
  <c r="CD238" i="1"/>
  <c r="BX238" i="1"/>
  <c r="CB238" i="1"/>
  <c r="CH238" i="1"/>
  <c r="CA238" i="1"/>
  <c r="BZ238" i="1"/>
  <c r="BY238" i="1"/>
  <c r="P4" i="2"/>
  <c r="H4" i="2" s="1"/>
  <c r="BY131" i="1"/>
  <c r="BX204" i="1"/>
  <c r="AS204" i="1"/>
  <c r="CH204" i="1"/>
  <c r="CF204" i="1"/>
  <c r="CA204" i="1"/>
  <c r="CE204" i="1"/>
  <c r="CD204" i="1"/>
  <c r="BZ204" i="1"/>
  <c r="CC204" i="1"/>
  <c r="CB204" i="1"/>
  <c r="BY204" i="1"/>
  <c r="CG204" i="1"/>
  <c r="CI204" i="1"/>
  <c r="AS26" i="1"/>
  <c r="CD26" i="1"/>
  <c r="CE26" i="1"/>
  <c r="CG26" i="1"/>
  <c r="BZ26" i="1"/>
  <c r="BY26" i="1"/>
  <c r="CF26" i="1"/>
  <c r="BX26" i="1"/>
  <c r="CB26" i="1"/>
  <c r="CI26" i="1"/>
  <c r="CC26" i="1"/>
  <c r="CH26" i="1"/>
  <c r="CA26" i="1"/>
  <c r="AS34" i="1"/>
  <c r="CC34" i="1"/>
  <c r="BZ34" i="1"/>
  <c r="CA34" i="1"/>
  <c r="CD34" i="1"/>
  <c r="CH34" i="1"/>
  <c r="CG34" i="1"/>
  <c r="BY34" i="1"/>
  <c r="CF34" i="1"/>
  <c r="CB34" i="1"/>
  <c r="BX34" i="1"/>
  <c r="CE34" i="1"/>
  <c r="CI34" i="1"/>
  <c r="AS66" i="1"/>
  <c r="CF66" i="1"/>
  <c r="CB66" i="1"/>
  <c r="CG66" i="1"/>
  <c r="BX66" i="1"/>
  <c r="CC66" i="1"/>
  <c r="CI66" i="1"/>
  <c r="CA66" i="1"/>
  <c r="BZ66" i="1"/>
  <c r="CE66" i="1"/>
  <c r="CD66" i="1"/>
  <c r="BY66" i="1"/>
  <c r="P61" i="2" s="1"/>
  <c r="H61" i="2" s="1"/>
  <c r="CH66" i="1"/>
  <c r="CA105" i="1"/>
  <c r="CI105" i="1"/>
  <c r="BY105" i="1"/>
  <c r="AS105" i="1"/>
  <c r="CD105" i="1"/>
  <c r="CH105" i="1"/>
  <c r="CG105" i="1"/>
  <c r="BZ105" i="1"/>
  <c r="CB105" i="1"/>
  <c r="CF105" i="1"/>
  <c r="BX105" i="1"/>
  <c r="CE105" i="1"/>
  <c r="CC105" i="1"/>
  <c r="AS140" i="1"/>
  <c r="CC140" i="1"/>
  <c r="CA140" i="1"/>
  <c r="CH140" i="1"/>
  <c r="CE140" i="1"/>
  <c r="CG140" i="1"/>
  <c r="CD140" i="1"/>
  <c r="CB140" i="1"/>
  <c r="CF140" i="1"/>
  <c r="BX140" i="1"/>
  <c r="BZ140" i="1"/>
  <c r="CI140" i="1"/>
  <c r="BY140" i="1"/>
  <c r="AS226" i="1"/>
  <c r="CE226" i="1"/>
  <c r="CB226" i="1"/>
  <c r="CD226" i="1"/>
  <c r="CG226" i="1"/>
  <c r="CA226" i="1"/>
  <c r="CF226" i="1"/>
  <c r="BZ226" i="1"/>
  <c r="BY226" i="1"/>
  <c r="CI226" i="1"/>
  <c r="CH226" i="1"/>
  <c r="BX226" i="1"/>
  <c r="CC226" i="1"/>
  <c r="BY120" i="1"/>
  <c r="CG120" i="1"/>
  <c r="CB120" i="1"/>
  <c r="CA120" i="1"/>
  <c r="BZ120" i="1"/>
  <c r="AS120" i="1"/>
  <c r="BX120" i="1"/>
  <c r="CH120" i="1"/>
  <c r="CE120" i="1"/>
  <c r="CC120" i="1"/>
  <c r="CI120" i="1"/>
  <c r="CD120" i="1"/>
  <c r="CF120" i="1"/>
  <c r="CG93" i="1"/>
  <c r="AS93" i="1"/>
  <c r="CC93" i="1"/>
  <c r="CB93" i="1"/>
  <c r="BX93" i="1"/>
  <c r="CE93" i="1"/>
  <c r="CI93" i="1"/>
  <c r="BZ93" i="1"/>
  <c r="CH93" i="1"/>
  <c r="BY93" i="1"/>
  <c r="CF93" i="1"/>
  <c r="CA93" i="1"/>
  <c r="CD93" i="1"/>
  <c r="AS164" i="1"/>
  <c r="CC164" i="1"/>
  <c r="CD164" i="1"/>
  <c r="CI164" i="1"/>
  <c r="BZ164" i="1"/>
  <c r="BY164" i="1"/>
  <c r="CH164" i="1"/>
  <c r="CG164" i="1"/>
  <c r="CE164" i="1"/>
  <c r="BX164" i="1"/>
  <c r="CA164" i="1"/>
  <c r="CB164" i="1"/>
  <c r="CF164" i="1"/>
  <c r="CE187" i="1"/>
  <c r="AS198" i="1"/>
  <c r="CC198" i="1"/>
  <c r="CH198" i="1"/>
  <c r="BX198" i="1"/>
  <c r="BZ198" i="1"/>
  <c r="CG198" i="1"/>
  <c r="CE198" i="1"/>
  <c r="CB198" i="1"/>
  <c r="CF198" i="1"/>
  <c r="BY198" i="1"/>
  <c r="CD198" i="1"/>
  <c r="CI198" i="1"/>
  <c r="CA198" i="1"/>
  <c r="AV9" i="1"/>
  <c r="BV9" i="1" s="1"/>
  <c r="BZ51" i="1"/>
  <c r="AS73" i="1"/>
  <c r="CE73" i="1"/>
  <c r="CD73" i="1"/>
  <c r="BZ73" i="1"/>
  <c r="BX73" i="1"/>
  <c r="CF73" i="1"/>
  <c r="CI73" i="1"/>
  <c r="CA73" i="1"/>
  <c r="CH73" i="1"/>
  <c r="CG73" i="1"/>
  <c r="CB73" i="1"/>
  <c r="BY73" i="1"/>
  <c r="CC73" i="1"/>
  <c r="I21" i="2"/>
  <c r="J21" i="2"/>
  <c r="L21" i="2" s="1"/>
  <c r="AS80" i="1"/>
  <c r="BZ80" i="1"/>
  <c r="CA80" i="1"/>
  <c r="BY80" i="1"/>
  <c r="CI80" i="1"/>
  <c r="CD80" i="1"/>
  <c r="CB80" i="1"/>
  <c r="CH80" i="1"/>
  <c r="CC80" i="1"/>
  <c r="CF80" i="1"/>
  <c r="CG80" i="1"/>
  <c r="BX80" i="1"/>
  <c r="CE80" i="1"/>
  <c r="CI201" i="1"/>
  <c r="CF201" i="1"/>
  <c r="BX252" i="1"/>
  <c r="AS52" i="1"/>
  <c r="CC52" i="1"/>
  <c r="CA52" i="1"/>
  <c r="CB52" i="1"/>
  <c r="BZ52" i="1"/>
  <c r="CI52" i="1"/>
  <c r="BY52" i="1"/>
  <c r="CH52" i="1"/>
  <c r="CE52" i="1"/>
  <c r="CD52" i="1"/>
  <c r="CG52" i="1"/>
  <c r="CF52" i="1"/>
  <c r="BX52" i="1"/>
  <c r="AS15" i="1"/>
  <c r="CB15" i="1"/>
  <c r="BY15" i="1"/>
  <c r="P50" i="2" s="1"/>
  <c r="H50" i="2" s="1"/>
  <c r="CI15" i="1"/>
  <c r="BX15" i="1"/>
  <c r="CA15" i="1"/>
  <c r="CH15" i="1"/>
  <c r="BZ15" i="1"/>
  <c r="CG15" i="1"/>
  <c r="CC15" i="1"/>
  <c r="CD15" i="1"/>
  <c r="CF15" i="1"/>
  <c r="CE15" i="1"/>
  <c r="BX131" i="1"/>
  <c r="BZ131" i="1"/>
  <c r="CJ130" i="1"/>
  <c r="CL130" i="1" s="1"/>
  <c r="CJ134" i="1"/>
  <c r="CL134" i="1" s="1"/>
  <c r="CJ188" i="1"/>
  <c r="CL188" i="1" s="1"/>
  <c r="AS56" i="1"/>
  <c r="CB56" i="1"/>
  <c r="CE56" i="1"/>
  <c r="CA56" i="1"/>
  <c r="CC56" i="1"/>
  <c r="CI56" i="1"/>
  <c r="BZ56" i="1"/>
  <c r="CH56" i="1"/>
  <c r="CF56" i="1"/>
  <c r="CD56" i="1"/>
  <c r="BX56" i="1"/>
  <c r="CG56" i="1"/>
  <c r="BY56" i="1"/>
  <c r="BZ20" i="1"/>
  <c r="CI20" i="1"/>
  <c r="AS175" i="1"/>
  <c r="CD175" i="1"/>
  <c r="BY175" i="1"/>
  <c r="CH175" i="1"/>
  <c r="CB175" i="1"/>
  <c r="CF175" i="1"/>
  <c r="CG175" i="1"/>
  <c r="CC175" i="1"/>
  <c r="BX175" i="1"/>
  <c r="CA175" i="1"/>
  <c r="BZ175" i="1"/>
  <c r="CI175" i="1"/>
  <c r="CE175" i="1"/>
  <c r="AS17" i="1"/>
  <c r="CH17" i="1"/>
  <c r="CF17" i="1"/>
  <c r="CC17" i="1"/>
  <c r="CB17" i="1"/>
  <c r="CE17" i="1"/>
  <c r="BZ17" i="1"/>
  <c r="CD17" i="1"/>
  <c r="CA17" i="1"/>
  <c r="CG17" i="1"/>
  <c r="BY17" i="1"/>
  <c r="P47" i="2" s="1"/>
  <c r="H47" i="2" s="1"/>
  <c r="BX17" i="1"/>
  <c r="CI17" i="1"/>
  <c r="CJ36" i="1"/>
  <c r="CL36" i="1" s="1"/>
  <c r="CF16" i="1"/>
  <c r="CE16" i="1"/>
  <c r="BY171" i="1"/>
  <c r="CA162" i="1"/>
  <c r="J22" i="2"/>
  <c r="L22" i="2" s="1"/>
  <c r="I22" i="2"/>
  <c r="BX243" i="1"/>
  <c r="BX8" i="1"/>
  <c r="CH8" i="1"/>
  <c r="AS184" i="1"/>
  <c r="CH184" i="1"/>
  <c r="BY184" i="1"/>
  <c r="CB184" i="1"/>
  <c r="BZ184" i="1"/>
  <c r="BX184" i="1"/>
  <c r="CI184" i="1"/>
  <c r="CG184" i="1"/>
  <c r="CA184" i="1"/>
  <c r="CC184" i="1"/>
  <c r="CD184" i="1"/>
  <c r="CF184" i="1"/>
  <c r="CE184" i="1"/>
  <c r="CG199" i="1"/>
  <c r="BY211" i="1"/>
  <c r="CE211" i="1"/>
  <c r="CG229" i="1"/>
  <c r="CJ229" i="1" s="1"/>
  <c r="CL229" i="1" s="1"/>
  <c r="CA45" i="1"/>
  <c r="CG45" i="1"/>
  <c r="CF256" i="1"/>
  <c r="CD256" i="1"/>
  <c r="AS256" i="1"/>
  <c r="CA256" i="1"/>
  <c r="CI256" i="1"/>
  <c r="BY256" i="1"/>
  <c r="CG256" i="1"/>
  <c r="CC256" i="1"/>
  <c r="CB256" i="1"/>
  <c r="BX256" i="1"/>
  <c r="CH256" i="1"/>
  <c r="BZ256" i="1"/>
  <c r="CE256" i="1"/>
  <c r="CJ31" i="1"/>
  <c r="CL31" i="1" s="1"/>
  <c r="CE119" i="1"/>
  <c r="AS119" i="1"/>
  <c r="CI119" i="1"/>
  <c r="CH119" i="1"/>
  <c r="CG119" i="1"/>
  <c r="BY119" i="1"/>
  <c r="BX119" i="1"/>
  <c r="CA119" i="1"/>
  <c r="CB119" i="1"/>
  <c r="CD119" i="1"/>
  <c r="CF119" i="1"/>
  <c r="CC119" i="1"/>
  <c r="BZ119" i="1"/>
  <c r="AS237" i="1"/>
  <c r="CH237" i="1"/>
  <c r="BY237" i="1"/>
  <c r="CF237" i="1"/>
  <c r="BZ237" i="1"/>
  <c r="CC237" i="1"/>
  <c r="CB237" i="1"/>
  <c r="CI237" i="1"/>
  <c r="CE237" i="1"/>
  <c r="CG237" i="1"/>
  <c r="CD237" i="1"/>
  <c r="CA237" i="1"/>
  <c r="BX237" i="1"/>
  <c r="CH258" i="1"/>
  <c r="CD258" i="1"/>
  <c r="CF40" i="1"/>
  <c r="CB40" i="1"/>
  <c r="AS112" i="1"/>
  <c r="BY112" i="1"/>
  <c r="CI112" i="1"/>
  <c r="BZ112" i="1"/>
  <c r="CG112" i="1"/>
  <c r="CE112" i="1"/>
  <c r="CD112" i="1"/>
  <c r="CF112" i="1"/>
  <c r="CC112" i="1"/>
  <c r="CH112" i="1"/>
  <c r="CB112" i="1"/>
  <c r="CA112" i="1"/>
  <c r="BX112" i="1"/>
  <c r="CA173" i="1"/>
  <c r="CE239" i="1"/>
  <c r="AS239" i="1"/>
  <c r="CD239" i="1"/>
  <c r="BZ239" i="1"/>
  <c r="CH239" i="1"/>
  <c r="CC239" i="1"/>
  <c r="BY239" i="1"/>
  <c r="CG239" i="1"/>
  <c r="CB239" i="1"/>
  <c r="CA239" i="1"/>
  <c r="BX239" i="1"/>
  <c r="CI239" i="1"/>
  <c r="CF239" i="1"/>
  <c r="BZ245" i="1"/>
  <c r="BZ261" i="1"/>
  <c r="CE261" i="1"/>
  <c r="AS197" i="1"/>
  <c r="BX197" i="1"/>
  <c r="CI197" i="1"/>
  <c r="CB197" i="1"/>
  <c r="BZ197" i="1"/>
  <c r="BY197" i="1"/>
  <c r="CF197" i="1"/>
  <c r="CE197" i="1"/>
  <c r="CH197" i="1"/>
  <c r="CG197" i="1"/>
  <c r="CD197" i="1"/>
  <c r="CA197" i="1"/>
  <c r="CC197" i="1"/>
  <c r="BY159" i="1"/>
  <c r="AS209" i="1"/>
  <c r="CC209" i="1"/>
  <c r="CE209" i="1"/>
  <c r="CD209" i="1"/>
  <c r="CB209" i="1"/>
  <c r="CI209" i="1"/>
  <c r="BY209" i="1"/>
  <c r="BX209" i="1"/>
  <c r="CA209" i="1"/>
  <c r="CF209" i="1"/>
  <c r="CG209" i="1"/>
  <c r="BZ209" i="1"/>
  <c r="CH209" i="1"/>
  <c r="CH205" i="1"/>
  <c r="CE223" i="1"/>
  <c r="CD223" i="1"/>
  <c r="AS234" i="1"/>
  <c r="CA234" i="1"/>
  <c r="BX234" i="1"/>
  <c r="CB234" i="1"/>
  <c r="BY234" i="1"/>
  <c r="CF234" i="1"/>
  <c r="CG234" i="1"/>
  <c r="CC234" i="1"/>
  <c r="CE234" i="1"/>
  <c r="CI234" i="1"/>
  <c r="CH234" i="1"/>
  <c r="BZ234" i="1"/>
  <c r="CD234" i="1"/>
  <c r="AS178" i="1"/>
  <c r="BY178" i="1"/>
  <c r="CH178" i="1"/>
  <c r="BX178" i="1"/>
  <c r="CG178" i="1"/>
  <c r="CF178" i="1"/>
  <c r="CE178" i="1"/>
  <c r="CC178" i="1"/>
  <c r="CB178" i="1"/>
  <c r="CD178" i="1"/>
  <c r="CI178" i="1"/>
  <c r="CA178" i="1"/>
  <c r="BZ178" i="1"/>
  <c r="AS232" i="1"/>
  <c r="CA232" i="1"/>
  <c r="CH232" i="1"/>
  <c r="BY232" i="1"/>
  <c r="CD232" i="1"/>
  <c r="CE232" i="1"/>
  <c r="CC232" i="1"/>
  <c r="CG232" i="1"/>
  <c r="CB232" i="1"/>
  <c r="BZ232" i="1"/>
  <c r="CI232" i="1"/>
  <c r="BX232" i="1"/>
  <c r="CF232" i="1"/>
  <c r="CJ178" i="1" l="1"/>
  <c r="CL178" i="1" s="1"/>
  <c r="CJ164" i="1"/>
  <c r="CL164" i="1" s="1"/>
  <c r="CJ105" i="1"/>
  <c r="CL105" i="1" s="1"/>
  <c r="CJ112" i="1"/>
  <c r="CL112" i="1" s="1"/>
  <c r="P38" i="2"/>
  <c r="H38" i="2" s="1"/>
  <c r="CE278" i="1"/>
  <c r="CJ211" i="1"/>
  <c r="CL211" i="1" s="1"/>
  <c r="CJ187" i="1"/>
  <c r="CL187" i="1" s="1"/>
  <c r="CJ199" i="1"/>
  <c r="CL199" i="1" s="1"/>
  <c r="CJ100" i="1"/>
  <c r="CL100" i="1" s="1"/>
  <c r="BZ278" i="1"/>
  <c r="P39" i="2"/>
  <c r="H39" i="2" s="1"/>
  <c r="I39" i="2" s="1"/>
  <c r="CJ135" i="1"/>
  <c r="CL135" i="1" s="1"/>
  <c r="CJ117" i="1"/>
  <c r="CL117" i="1" s="1"/>
  <c r="CJ205" i="1"/>
  <c r="CL205" i="1" s="1"/>
  <c r="CJ168" i="1"/>
  <c r="CL168" i="1" s="1"/>
  <c r="P60" i="2"/>
  <c r="H60" i="2" s="1"/>
  <c r="I60" i="2" s="1"/>
  <c r="CJ39" i="1"/>
  <c r="CL39" i="1" s="1"/>
  <c r="CD278" i="1"/>
  <c r="CJ64" i="1"/>
  <c r="CL64" i="1" s="1"/>
  <c r="CJ11" i="1"/>
  <c r="CL11" i="1" s="1"/>
  <c r="CJ144" i="1"/>
  <c r="CL144" i="1" s="1"/>
  <c r="CJ151" i="1"/>
  <c r="CL151" i="1" s="1"/>
  <c r="CI278" i="1"/>
  <c r="CJ49" i="1"/>
  <c r="CL49" i="1" s="1"/>
  <c r="CJ217" i="1"/>
  <c r="CL217" i="1" s="1"/>
  <c r="CJ42" i="1"/>
  <c r="CL42" i="1" s="1"/>
  <c r="P42" i="2"/>
  <c r="H42" i="2" s="1"/>
  <c r="I42" i="2" s="1"/>
  <c r="CJ212" i="1"/>
  <c r="CL212" i="1" s="1"/>
  <c r="CJ47" i="1"/>
  <c r="CL47" i="1" s="1"/>
  <c r="CJ12" i="1"/>
  <c r="CL12" i="1" s="1"/>
  <c r="P53" i="2"/>
  <c r="H53" i="2" s="1"/>
  <c r="I53" i="2" s="1"/>
  <c r="CA278" i="1"/>
  <c r="CJ55" i="1"/>
  <c r="CL55" i="1" s="1"/>
  <c r="CJ37" i="1"/>
  <c r="CL37" i="1" s="1"/>
  <c r="CJ258" i="1"/>
  <c r="CL258" i="1" s="1"/>
  <c r="CC278" i="1"/>
  <c r="CG278" i="1"/>
  <c r="CJ40" i="1"/>
  <c r="CL40" i="1" s="1"/>
  <c r="CF278" i="1"/>
  <c r="CJ23" i="1"/>
  <c r="CL23" i="1" s="1"/>
  <c r="CJ84" i="1"/>
  <c r="CL84" i="1" s="1"/>
  <c r="CJ18" i="1"/>
  <c r="CL18" i="1" s="1"/>
  <c r="I38" i="2"/>
  <c r="J38" i="2"/>
  <c r="L38" i="2" s="1"/>
  <c r="J43" i="2"/>
  <c r="L43" i="2" s="1"/>
  <c r="I43" i="2"/>
  <c r="J60" i="2"/>
  <c r="L60" i="2" s="1"/>
  <c r="P44" i="2"/>
  <c r="H44" i="2" s="1"/>
  <c r="CJ192" i="1"/>
  <c r="CL192" i="1" s="1"/>
  <c r="CJ167" i="1"/>
  <c r="CL167" i="1" s="1"/>
  <c r="CJ240" i="1"/>
  <c r="CL240" i="1" s="1"/>
  <c r="CJ172" i="1"/>
  <c r="CL172" i="1" s="1"/>
  <c r="CJ176" i="1"/>
  <c r="CL176" i="1" s="1"/>
  <c r="CJ90" i="1"/>
  <c r="CL90" i="1" s="1"/>
  <c r="CJ170" i="1"/>
  <c r="CL170" i="1" s="1"/>
  <c r="CJ180" i="1"/>
  <c r="CL180" i="1" s="1"/>
  <c r="CJ53" i="1"/>
  <c r="CL53" i="1" s="1"/>
  <c r="CJ60" i="1"/>
  <c r="CL60" i="1" s="1"/>
  <c r="CJ54" i="1"/>
  <c r="CL54" i="1" s="1"/>
  <c r="CJ173" i="1"/>
  <c r="CL173" i="1" s="1"/>
  <c r="J25" i="2"/>
  <c r="L25" i="2" s="1"/>
  <c r="I25" i="2"/>
  <c r="CJ59" i="1"/>
  <c r="CL59" i="1" s="1"/>
  <c r="CJ104" i="1"/>
  <c r="CL104" i="1" s="1"/>
  <c r="CJ95" i="1"/>
  <c r="CL95" i="1" s="1"/>
  <c r="CJ13" i="1"/>
  <c r="CL13" i="1" s="1"/>
  <c r="CJ70" i="1"/>
  <c r="CL70" i="1" s="1"/>
  <c r="CJ233" i="1"/>
  <c r="CL233" i="1" s="1"/>
  <c r="CJ35" i="1"/>
  <c r="CL35" i="1" s="1"/>
  <c r="CJ127" i="1"/>
  <c r="CL127" i="1" s="1"/>
  <c r="CJ48" i="1"/>
  <c r="CL48" i="1" s="1"/>
  <c r="CJ209" i="1"/>
  <c r="CL209" i="1" s="1"/>
  <c r="CJ237" i="1"/>
  <c r="CL237" i="1" s="1"/>
  <c r="CJ52" i="1"/>
  <c r="CL52" i="1" s="1"/>
  <c r="CJ177" i="1"/>
  <c r="CL177" i="1" s="1"/>
  <c r="CJ145" i="1"/>
  <c r="CL145" i="1" s="1"/>
  <c r="CJ193" i="1"/>
  <c r="CL193" i="1" s="1"/>
  <c r="CB278" i="1"/>
  <c r="I12" i="2"/>
  <c r="J12" i="2" s="1"/>
  <c r="L12" i="2" s="1"/>
  <c r="CJ160" i="1"/>
  <c r="CL160" i="1" s="1"/>
  <c r="CJ71" i="1"/>
  <c r="CL71" i="1" s="1"/>
  <c r="CJ202" i="1"/>
  <c r="CL202" i="1" s="1"/>
  <c r="CJ27" i="1"/>
  <c r="CL27" i="1" s="1"/>
  <c r="CJ230" i="1"/>
  <c r="CL230" i="1" s="1"/>
  <c r="CJ136" i="1"/>
  <c r="CL136" i="1" s="1"/>
  <c r="CJ76" i="1"/>
  <c r="CL76" i="1" s="1"/>
  <c r="CJ51" i="1"/>
  <c r="CL51" i="1" s="1"/>
  <c r="CJ214" i="1"/>
  <c r="CL214" i="1" s="1"/>
  <c r="N42" i="2"/>
  <c r="F43" i="2"/>
  <c r="J18" i="2"/>
  <c r="L18" i="2" s="1"/>
  <c r="I18" i="2"/>
  <c r="CJ157" i="1"/>
  <c r="CL157" i="1" s="1"/>
  <c r="CJ132" i="1"/>
  <c r="CL132" i="1" s="1"/>
  <c r="CJ227" i="1"/>
  <c r="CL227" i="1" s="1"/>
  <c r="CJ223" i="1"/>
  <c r="CL223" i="1" s="1"/>
  <c r="CJ58" i="1"/>
  <c r="CL58" i="1" s="1"/>
  <c r="I58" i="2"/>
  <c r="J58" i="2"/>
  <c r="L58" i="2" s="1"/>
  <c r="CJ22" i="1"/>
  <c r="CL22" i="1" s="1"/>
  <c r="CJ125" i="1"/>
  <c r="CL125" i="1" s="1"/>
  <c r="CJ29" i="1"/>
  <c r="CL29" i="1" s="1"/>
  <c r="CJ80" i="1"/>
  <c r="CL80" i="1" s="1"/>
  <c r="CJ26" i="1"/>
  <c r="CL26" i="1" s="1"/>
  <c r="CJ65" i="1"/>
  <c r="CL65" i="1" s="1"/>
  <c r="CJ232" i="1"/>
  <c r="CL232" i="1" s="1"/>
  <c r="CJ131" i="1"/>
  <c r="CL131" i="1" s="1"/>
  <c r="CJ66" i="1"/>
  <c r="CL66" i="1" s="1"/>
  <c r="CJ77" i="1"/>
  <c r="CL77" i="1" s="1"/>
  <c r="CJ185" i="1"/>
  <c r="CL185" i="1" s="1"/>
  <c r="AV278" i="1"/>
  <c r="BV8" i="1"/>
  <c r="BV278" i="1" s="1"/>
  <c r="CJ169" i="1"/>
  <c r="CL169" i="1" s="1"/>
  <c r="CJ45" i="1"/>
  <c r="CL45" i="1" s="1"/>
  <c r="CJ231" i="1"/>
  <c r="CL231" i="1" s="1"/>
  <c r="CJ102" i="1"/>
  <c r="CL102" i="1" s="1"/>
  <c r="CJ246" i="1"/>
  <c r="CL246" i="1" s="1"/>
  <c r="CJ44" i="1"/>
  <c r="CL44" i="1" s="1"/>
  <c r="CJ110" i="1"/>
  <c r="CL110" i="1" s="1"/>
  <c r="CJ25" i="1"/>
  <c r="CL25" i="1" s="1"/>
  <c r="CJ24" i="1"/>
  <c r="CL24" i="1" s="1"/>
  <c r="CJ57" i="1"/>
  <c r="CL57" i="1" s="1"/>
  <c r="CJ220" i="1"/>
  <c r="CL220" i="1" s="1"/>
  <c r="CJ208" i="1"/>
  <c r="CL208" i="1" s="1"/>
  <c r="CJ149" i="1"/>
  <c r="CL149" i="1" s="1"/>
  <c r="J30" i="2"/>
  <c r="L30" i="2" s="1"/>
  <c r="I30" i="2"/>
  <c r="CJ195" i="1"/>
  <c r="CL195" i="1" s="1"/>
  <c r="CJ241" i="1"/>
  <c r="CL241" i="1" s="1"/>
  <c r="CJ68" i="1"/>
  <c r="CL68" i="1" s="1"/>
  <c r="CJ41" i="1"/>
  <c r="CL41" i="1" s="1"/>
  <c r="CJ196" i="1"/>
  <c r="CL196" i="1" s="1"/>
  <c r="CJ69" i="1"/>
  <c r="CL69" i="1" s="1"/>
  <c r="CJ155" i="1"/>
  <c r="CL155" i="1" s="1"/>
  <c r="CJ225" i="1"/>
  <c r="CL225" i="1" s="1"/>
  <c r="J4" i="2"/>
  <c r="L4" i="2" s="1"/>
  <c r="I4" i="2"/>
  <c r="CJ34" i="1"/>
  <c r="CL34" i="1" s="1"/>
  <c r="CJ94" i="1"/>
  <c r="CL94" i="1" s="1"/>
  <c r="CJ75" i="1"/>
  <c r="CL75" i="1" s="1"/>
  <c r="CJ121" i="1"/>
  <c r="CL121" i="1" s="1"/>
  <c r="P36" i="2"/>
  <c r="H36" i="2" s="1"/>
  <c r="CJ43" i="1"/>
  <c r="CL43" i="1" s="1"/>
  <c r="CJ239" i="1"/>
  <c r="CL239" i="1" s="1"/>
  <c r="CJ119" i="1"/>
  <c r="CL119" i="1" s="1"/>
  <c r="CH278" i="1"/>
  <c r="CJ56" i="1"/>
  <c r="CL56" i="1" s="1"/>
  <c r="CJ15" i="1"/>
  <c r="CL15" i="1" s="1"/>
  <c r="CJ140" i="1"/>
  <c r="CL140" i="1" s="1"/>
  <c r="I61" i="2"/>
  <c r="J61" i="2"/>
  <c r="L61" i="2" s="1"/>
  <c r="CJ224" i="1"/>
  <c r="CL224" i="1" s="1"/>
  <c r="CJ129" i="1"/>
  <c r="CL129" i="1" s="1"/>
  <c r="BJ284" i="1"/>
  <c r="AW280" i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BH280" i="1" s="1"/>
  <c r="CJ201" i="1"/>
  <c r="CL201" i="1" s="1"/>
  <c r="CJ216" i="1"/>
  <c r="CL216" i="1" s="1"/>
  <c r="CJ200" i="1"/>
  <c r="CL200" i="1" s="1"/>
  <c r="J6" i="2"/>
  <c r="L6" i="2" s="1"/>
  <c r="I6" i="2"/>
  <c r="CJ171" i="1"/>
  <c r="CL171" i="1" s="1"/>
  <c r="CJ33" i="1"/>
  <c r="CL33" i="1" s="1"/>
  <c r="CJ248" i="1"/>
  <c r="CL248" i="1" s="1"/>
  <c r="CJ244" i="1"/>
  <c r="CL244" i="1" s="1"/>
  <c r="CJ14" i="1"/>
  <c r="CL14" i="1" s="1"/>
  <c r="I13" i="2"/>
  <c r="J13" i="2"/>
  <c r="L13" i="2" s="1"/>
  <c r="CJ191" i="1"/>
  <c r="CL191" i="1" s="1"/>
  <c r="CJ30" i="1"/>
  <c r="CL30" i="1" s="1"/>
  <c r="CJ74" i="1"/>
  <c r="CL74" i="1" s="1"/>
  <c r="CJ262" i="1"/>
  <c r="CL262" i="1" s="1"/>
  <c r="CJ245" i="1"/>
  <c r="CL245" i="1" s="1"/>
  <c r="CJ143" i="1"/>
  <c r="CL143" i="1" s="1"/>
  <c r="CJ141" i="1"/>
  <c r="CL141" i="1" s="1"/>
  <c r="CJ108" i="1"/>
  <c r="CL108" i="1" s="1"/>
  <c r="CJ183" i="1"/>
  <c r="CL183" i="1" s="1"/>
  <c r="P49" i="2"/>
  <c r="H49" i="2" s="1"/>
  <c r="P55" i="2"/>
  <c r="H55" i="2" s="1"/>
  <c r="CJ10" i="1"/>
  <c r="CL10" i="1" s="1"/>
  <c r="J47" i="2"/>
  <c r="L47" i="2" s="1"/>
  <c r="I47" i="2"/>
  <c r="CJ198" i="1"/>
  <c r="CL198" i="1" s="1"/>
  <c r="CJ210" i="1"/>
  <c r="CL210" i="1" s="1"/>
  <c r="CJ254" i="1"/>
  <c r="CL254" i="1" s="1"/>
  <c r="CJ197" i="1"/>
  <c r="CL197" i="1" s="1"/>
  <c r="BX278" i="1"/>
  <c r="CJ8" i="1"/>
  <c r="CJ120" i="1"/>
  <c r="CL120" i="1" s="1"/>
  <c r="CJ226" i="1"/>
  <c r="CL226" i="1" s="1"/>
  <c r="J56" i="2"/>
  <c r="L56" i="2" s="1"/>
  <c r="I56" i="2"/>
  <c r="CJ259" i="1"/>
  <c r="CL259" i="1" s="1"/>
  <c r="CJ163" i="1"/>
  <c r="CL163" i="1" s="1"/>
  <c r="CJ20" i="1"/>
  <c r="CL20" i="1" s="1"/>
  <c r="CJ194" i="1"/>
  <c r="CL194" i="1" s="1"/>
  <c r="CJ61" i="1"/>
  <c r="CL61" i="1" s="1"/>
  <c r="CJ139" i="1"/>
  <c r="CL139" i="1" s="1"/>
  <c r="CJ46" i="1"/>
  <c r="CL46" i="1" s="1"/>
  <c r="CJ147" i="1"/>
  <c r="CL147" i="1" s="1"/>
  <c r="CJ115" i="1"/>
  <c r="CL115" i="1" s="1"/>
  <c r="CJ153" i="1"/>
  <c r="CL153" i="1" s="1"/>
  <c r="J51" i="2"/>
  <c r="L51" i="2" s="1"/>
  <c r="I51" i="2"/>
  <c r="CJ255" i="1"/>
  <c r="CL255" i="1" s="1"/>
  <c r="CJ111" i="1"/>
  <c r="CL111" i="1" s="1"/>
  <c r="CJ247" i="1"/>
  <c r="CL247" i="1" s="1"/>
  <c r="CJ78" i="1"/>
  <c r="CL78" i="1" s="1"/>
  <c r="CJ109" i="1"/>
  <c r="CL109" i="1" s="1"/>
  <c r="CJ101" i="1"/>
  <c r="CL101" i="1" s="1"/>
  <c r="CJ260" i="1"/>
  <c r="CL260" i="1" s="1"/>
  <c r="CJ162" i="1"/>
  <c r="CL162" i="1" s="1"/>
  <c r="CJ16" i="1"/>
  <c r="CL16" i="1" s="1"/>
  <c r="CJ182" i="1"/>
  <c r="CL182" i="1" s="1"/>
  <c r="CJ213" i="1"/>
  <c r="CL213" i="1" s="1"/>
  <c r="CJ91" i="1"/>
  <c r="CL91" i="1" s="1"/>
  <c r="N9" i="2"/>
  <c r="F10" i="2"/>
  <c r="P57" i="2"/>
  <c r="H57" i="2" s="1"/>
  <c r="CJ62" i="1"/>
  <c r="CL62" i="1" s="1"/>
  <c r="CJ113" i="1"/>
  <c r="CL113" i="1" s="1"/>
  <c r="I46" i="2"/>
  <c r="J46" i="2"/>
  <c r="L46" i="2" s="1"/>
  <c r="P45" i="2"/>
  <c r="H45" i="2" s="1"/>
  <c r="CJ81" i="1"/>
  <c r="CL81" i="1" s="1"/>
  <c r="CJ249" i="1"/>
  <c r="CL249" i="1" s="1"/>
  <c r="CJ50" i="1"/>
  <c r="CL50" i="1" s="1"/>
  <c r="P40" i="2"/>
  <c r="H40" i="2" s="1"/>
  <c r="CJ234" i="1"/>
  <c r="CL234" i="1" s="1"/>
  <c r="CJ184" i="1"/>
  <c r="CL184" i="1" s="1"/>
  <c r="CJ243" i="1"/>
  <c r="CL243" i="1" s="1"/>
  <c r="I50" i="2"/>
  <c r="J50" i="2"/>
  <c r="L50" i="2" s="1"/>
  <c r="CJ252" i="1"/>
  <c r="CL252" i="1" s="1"/>
  <c r="CJ204" i="1"/>
  <c r="CL204" i="1" s="1"/>
  <c r="CJ238" i="1"/>
  <c r="CL238" i="1" s="1"/>
  <c r="CJ261" i="1"/>
  <c r="CL261" i="1" s="1"/>
  <c r="P54" i="2"/>
  <c r="H54" i="2" s="1"/>
  <c r="CJ253" i="1"/>
  <c r="CL253" i="1" s="1"/>
  <c r="CJ9" i="1"/>
  <c r="CL9" i="1" s="1"/>
  <c r="CJ159" i="1"/>
  <c r="CL159" i="1" s="1"/>
  <c r="P37" i="2"/>
  <c r="H37" i="2" s="1"/>
  <c r="P62" i="2"/>
  <c r="H62" i="2" s="1"/>
  <c r="CJ96" i="1"/>
  <c r="CL96" i="1" s="1"/>
  <c r="CJ83" i="1"/>
  <c r="CL83" i="1" s="1"/>
  <c r="CJ218" i="1"/>
  <c r="CL218" i="1" s="1"/>
  <c r="CJ114" i="1"/>
  <c r="CL114" i="1" s="1"/>
  <c r="P41" i="2"/>
  <c r="H41" i="2" s="1"/>
  <c r="CJ161" i="1"/>
  <c r="CL161" i="1" s="1"/>
  <c r="CJ133" i="1"/>
  <c r="CL133" i="1" s="1"/>
  <c r="CJ124" i="1"/>
  <c r="CL124" i="1" s="1"/>
  <c r="CJ236" i="1"/>
  <c r="CL236" i="1" s="1"/>
  <c r="CJ215" i="1"/>
  <c r="CL215" i="1" s="1"/>
  <c r="CJ165" i="1"/>
  <c r="CL165" i="1" s="1"/>
  <c r="CJ79" i="1"/>
  <c r="CL79" i="1" s="1"/>
  <c r="CJ38" i="1"/>
  <c r="CL38" i="1" s="1"/>
  <c r="CJ107" i="1"/>
  <c r="CL107" i="1" s="1"/>
  <c r="CJ97" i="1"/>
  <c r="CL97" i="1" s="1"/>
  <c r="CJ99" i="1"/>
  <c r="CL99" i="1" s="1"/>
  <c r="CJ88" i="1"/>
  <c r="CL88" i="1" s="1"/>
  <c r="CJ190" i="1"/>
  <c r="CL190" i="1" s="1"/>
  <c r="CJ73" i="1"/>
  <c r="CL73" i="1" s="1"/>
  <c r="CJ93" i="1"/>
  <c r="CL93" i="1" s="1"/>
  <c r="CJ256" i="1"/>
  <c r="CL256" i="1" s="1"/>
  <c r="CJ17" i="1"/>
  <c r="CL17" i="1" s="1"/>
  <c r="CJ175" i="1"/>
  <c r="CL175" i="1" s="1"/>
  <c r="I29" i="2"/>
  <c r="J29" i="2"/>
  <c r="L29" i="2" s="1"/>
  <c r="CJ251" i="1"/>
  <c r="CL251" i="1" s="1"/>
  <c r="P52" i="2"/>
  <c r="H52" i="2" s="1"/>
  <c r="BY278" i="1"/>
  <c r="AS278" i="1"/>
  <c r="CJ206" i="1"/>
  <c r="CL206" i="1" s="1"/>
  <c r="CJ19" i="1"/>
  <c r="CL19" i="1" s="1"/>
  <c r="CJ28" i="1"/>
  <c r="CL28" i="1" s="1"/>
  <c r="CJ63" i="1"/>
  <c r="CL63" i="1" s="1"/>
  <c r="J48" i="2"/>
  <c r="L48" i="2" s="1"/>
  <c r="I48" i="2"/>
  <c r="CJ72" i="1"/>
  <c r="CL72" i="1" s="1"/>
  <c r="CJ242" i="1"/>
  <c r="CL242" i="1" s="1"/>
  <c r="CJ106" i="1"/>
  <c r="CL106" i="1" s="1"/>
  <c r="CJ257" i="1"/>
  <c r="CL257" i="1" s="1"/>
  <c r="CJ222" i="1"/>
  <c r="CL222" i="1" s="1"/>
  <c r="CJ98" i="1"/>
  <c r="CL98" i="1" s="1"/>
  <c r="CJ137" i="1"/>
  <c r="CL137" i="1" s="1"/>
  <c r="J39" i="2" l="1"/>
  <c r="L39" i="2" s="1"/>
  <c r="J53" i="2"/>
  <c r="L53" i="2" s="1"/>
  <c r="J42" i="2"/>
  <c r="L42" i="2" s="1"/>
  <c r="J36" i="2"/>
  <c r="I36" i="2"/>
  <c r="J40" i="2"/>
  <c r="L40" i="2" s="1"/>
  <c r="I40" i="2"/>
  <c r="CJ278" i="1"/>
  <c r="CL8" i="1"/>
  <c r="I62" i="2"/>
  <c r="J62" i="2"/>
  <c r="L62" i="2" s="1"/>
  <c r="I49" i="2"/>
  <c r="J49" i="2"/>
  <c r="L49" i="2" s="1"/>
  <c r="I57" i="2"/>
  <c r="J57" i="2"/>
  <c r="L57" i="2" s="1"/>
  <c r="BJ288" i="1"/>
  <c r="BJ286" i="1"/>
  <c r="BK283" i="1" s="1"/>
  <c r="BK286" i="1" s="1"/>
  <c r="BL283" i="1" s="1"/>
  <c r="BL286" i="1" s="1"/>
  <c r="BM283" i="1" s="1"/>
  <c r="BM286" i="1" s="1"/>
  <c r="BN283" i="1" s="1"/>
  <c r="BN286" i="1" s="1"/>
  <c r="BO283" i="1" s="1"/>
  <c r="BO286" i="1" s="1"/>
  <c r="BP283" i="1" s="1"/>
  <c r="BP286" i="1" s="1"/>
  <c r="BQ283" i="1" s="1"/>
  <c r="BQ286" i="1" s="1"/>
  <c r="BR283" i="1" s="1"/>
  <c r="BR286" i="1" s="1"/>
  <c r="BS283" i="1" s="1"/>
  <c r="BS286" i="1" s="1"/>
  <c r="BT283" i="1" s="1"/>
  <c r="BT286" i="1" s="1"/>
  <c r="BU283" i="1" s="1"/>
  <c r="BU286" i="1" s="1"/>
  <c r="I37" i="2"/>
  <c r="J37" i="2"/>
  <c r="L37" i="2" s="1"/>
  <c r="N10" i="2"/>
  <c r="F11" i="2"/>
  <c r="N43" i="2"/>
  <c r="F44" i="2"/>
  <c r="J52" i="2"/>
  <c r="L52" i="2" s="1"/>
  <c r="I52" i="2"/>
  <c r="I45" i="2"/>
  <c r="J45" i="2"/>
  <c r="L45" i="2" s="1"/>
  <c r="J55" i="2"/>
  <c r="L55" i="2" s="1"/>
  <c r="I55" i="2"/>
  <c r="I41" i="2"/>
  <c r="J41" i="2"/>
  <c r="L41" i="2" s="1"/>
  <c r="BX280" i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BX282" i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I54" i="2"/>
  <c r="J54" i="2"/>
  <c r="L54" i="2" s="1"/>
  <c r="J44" i="2"/>
  <c r="L44" i="2" s="1"/>
  <c r="I44" i="2"/>
  <c r="F45" i="2" l="1"/>
  <c r="N44" i="2"/>
  <c r="F12" i="2"/>
  <c r="N11" i="2"/>
  <c r="L36" i="2"/>
  <c r="I67" i="2"/>
  <c r="J67" i="2" s="1"/>
  <c r="L67" i="2" s="1"/>
  <c r="F13" i="2" l="1"/>
  <c r="N12" i="2"/>
  <c r="F46" i="2"/>
  <c r="N45" i="2"/>
  <c r="N46" i="2" l="1"/>
  <c r="F47" i="2"/>
  <c r="F14" i="2"/>
  <c r="N13" i="2"/>
  <c r="F15" i="2" l="1"/>
  <c r="N14" i="2"/>
  <c r="N47" i="2"/>
  <c r="F48" i="2"/>
  <c r="F49" i="2" l="1"/>
  <c r="N48" i="2"/>
  <c r="N15" i="2"/>
  <c r="F16" i="2"/>
  <c r="N16" i="2" l="1"/>
  <c r="F17" i="2"/>
  <c r="F50" i="2"/>
  <c r="N50" i="2" s="1"/>
  <c r="N49" i="2"/>
  <c r="F51" i="2"/>
  <c r="N51" i="2" l="1"/>
  <c r="F52" i="2"/>
  <c r="N17" i="2"/>
  <c r="F18" i="2"/>
  <c r="N18" i="2" l="1"/>
  <c r="F19" i="2"/>
  <c r="F53" i="2"/>
  <c r="N52" i="2"/>
  <c r="F20" i="2" l="1"/>
  <c r="N19" i="2"/>
  <c r="F54" i="2"/>
  <c r="N53" i="2"/>
  <c r="F21" i="2" l="1"/>
  <c r="N20" i="2"/>
  <c r="N54" i="2"/>
  <c r="F55" i="2"/>
  <c r="F22" i="2" l="1"/>
  <c r="N21" i="2"/>
  <c r="N55" i="2"/>
  <c r="F56" i="2"/>
  <c r="F57" i="2" l="1"/>
  <c r="N56" i="2"/>
  <c r="F23" i="2"/>
  <c r="N22" i="2"/>
  <c r="F58" i="2" l="1"/>
  <c r="N57" i="2"/>
  <c r="N23" i="2"/>
  <c r="F24" i="2"/>
  <c r="N24" i="2" l="1"/>
  <c r="F25" i="2"/>
  <c r="N58" i="2"/>
  <c r="F59" i="2"/>
  <c r="N59" i="2" l="1"/>
  <c r="F60" i="2"/>
  <c r="N25" i="2"/>
  <c r="F26" i="2"/>
  <c r="N26" i="2" l="1"/>
  <c r="F27" i="2"/>
  <c r="F61" i="2"/>
  <c r="N60" i="2"/>
  <c r="F62" i="2" l="1"/>
  <c r="N61" i="2"/>
  <c r="F28" i="2"/>
  <c r="N27" i="2"/>
  <c r="F29" i="2" l="1"/>
  <c r="N28" i="2"/>
  <c r="F67" i="2"/>
  <c r="N67" i="2" s="1"/>
  <c r="N62" i="2"/>
  <c r="F63" i="2"/>
  <c r="F64" i="2" l="1"/>
  <c r="N64" i="2" s="1"/>
  <c r="N63" i="2"/>
  <c r="F65" i="2"/>
  <c r="F30" i="2"/>
  <c r="N29" i="2"/>
  <c r="F31" i="2" l="1"/>
  <c r="N30" i="2"/>
  <c r="N65" i="2"/>
  <c r="F66" i="2"/>
  <c r="N66" i="2" s="1"/>
  <c r="N31" i="2" l="1"/>
  <c r="F33" i="2"/>
  <c r="F32" i="2"/>
  <c r="N32" i="2" s="1"/>
  <c r="N33" i="2" l="1"/>
  <c r="F34" i="2"/>
  <c r="N34" i="2" l="1"/>
  <c r="F35" i="2"/>
  <c r="N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 Kambau</author>
    <author>Stephanie Angono</author>
  </authors>
  <commentList>
    <comment ref="Q7" authorId="0" shapeId="0" xr:uid="{351A9467-8DE5-4970-B4C1-CBE92EB43BCD}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Already included ancienneté 5years reached until 20/12/2019</t>
        </r>
      </text>
    </comment>
    <comment ref="CD32" authorId="1" shapeId="0" xr:uid="{B28EC33B-CFDB-4BE2-BA64-7EB8D9D5D0A6}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11.25$ Rappel of June 18</t>
        </r>
      </text>
    </comment>
    <comment ref="AZ79" authorId="1" shapeId="0" xr:uid="{6B58107A-2396-4242-A1AC-6630CAEFB1A0}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Rappel - 200$ salaire de base</t>
        </r>
      </text>
    </comment>
    <comment ref="CA79" authorId="1" shapeId="0" xr:uid="{11BCCCD9-16AC-45CE-B6EF-C816353AD2FC}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Rappel / salaire de base $200
</t>
        </r>
      </text>
    </comment>
    <comment ref="CL102" authorId="1" shapeId="0" xr:uid="{717F4D0E-CC38-4ED0-95C8-83278A44F309}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Aug base - 2021
</t>
        </r>
      </text>
    </comment>
    <comment ref="AX146" authorId="1" shapeId="0" xr:uid="{29AE2571-8E0F-4443-BA29-0045EBFA0209}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Adjustement
</t>
        </r>
      </text>
    </comment>
    <comment ref="AH230" authorId="1" shapeId="0" xr:uid="{6A0956B6-216C-49EA-84AC-D8F28B90516F}">
      <text>
        <r>
          <rPr>
            <b/>
            <sz val="9"/>
            <color indexed="81"/>
            <rFont val="Tahoma"/>
            <charset val="1"/>
          </rPr>
          <t>Stephanie Angono:</t>
        </r>
        <r>
          <rPr>
            <sz val="9"/>
            <color indexed="81"/>
            <rFont val="Tahoma"/>
            <charset val="1"/>
          </rPr>
          <t xml:space="preserve">
Congé pris en janvier 2024 - 18j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Verleyen</author>
  </authors>
  <commentList>
    <comment ref="J3" authorId="0" shapeId="0" xr:uid="{E71483DB-AF37-4916-8F71-2DBCFC2AD582}">
      <text>
        <r>
          <rPr>
            <b/>
            <sz val="9"/>
            <color indexed="81"/>
            <rFont val="Tahoma"/>
            <family val="2"/>
          </rPr>
          <t>Charles Verleyen:</t>
        </r>
        <r>
          <rPr>
            <sz val="9"/>
            <color indexed="81"/>
            <rFont val="Tahoma"/>
            <family val="2"/>
          </rPr>
          <t xml:space="preserve">
Filtrer par &lt;&gt;0</t>
        </r>
      </text>
    </comment>
    <comment ref="P3" authorId="0" shapeId="0" xr:uid="{89BA7EFF-6BB2-4A42-93AF-8B95E9F32050}">
      <text>
        <r>
          <rPr>
            <b/>
            <sz val="9"/>
            <color indexed="81"/>
            <rFont val="Tahoma"/>
            <family val="2"/>
          </rPr>
          <t>Change the colum depending on the month!!!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2" authorId="0" shapeId="0" xr:uid="{71137289-EA5A-495A-BA5B-94FA74A7D2B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Better to have December wich includes also december salary changes</t>
        </r>
      </text>
    </comment>
  </commentList>
</comments>
</file>

<file path=xl/sharedStrings.xml><?xml version="1.0" encoding="utf-8"?>
<sst xmlns="http://schemas.openxmlformats.org/spreadsheetml/2006/main" count="1708" uniqueCount="400">
  <si>
    <t>VACATION ACCRUAL LOCAL EMPLOYEES-FCH 2024</t>
  </si>
  <si>
    <t>FILL ALL THE CELLS IN GREEN ONLY</t>
  </si>
  <si>
    <t>-Add new employee names &amp; information</t>
  </si>
  <si>
    <t>DAYS OF THE Month</t>
  </si>
  <si>
    <t>-Don’t' delete names of employee who have left, Just fill the leaving date in cell F</t>
  </si>
  <si>
    <t>ADD</t>
  </si>
  <si>
    <t>ID</t>
  </si>
  <si>
    <t>Nom</t>
  </si>
  <si>
    <t>POSITION</t>
  </si>
  <si>
    <t>CC</t>
  </si>
  <si>
    <t>Salaire de base Mensuel</t>
  </si>
  <si>
    <t xml:space="preserve">Starting date </t>
  </si>
  <si>
    <t>Current YEAR Date Prov.</t>
  </si>
  <si>
    <t>Type</t>
  </si>
  <si>
    <t>CDI Date</t>
  </si>
  <si>
    <t>Change Date1</t>
  </si>
  <si>
    <t>New Base1</t>
  </si>
  <si>
    <t>Change Date2</t>
  </si>
  <si>
    <t>New Base2</t>
  </si>
  <si>
    <t>Leaving date</t>
  </si>
  <si>
    <t>1Day Ancienneté/5Years in Current Year</t>
  </si>
  <si>
    <t>TOTAL VACATION BALANCE 2023 (Days) Until 20/12/2023</t>
  </si>
  <si>
    <t>TOTAL VACATION ACCRUAL 2023 (Days)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</si>
  <si>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</si>
  <si>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</si>
  <si>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</si>
  <si>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</si>
  <si>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</si>
  <si>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</si>
  <si>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</si>
  <si>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</si>
  <si>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</si>
  <si>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</si>
  <si>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</si>
  <si>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</si>
  <si>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DAYS PAID/FINANCE (24)</t>
  </si>
  <si>
    <t>TOTAL BALANCE Days TO  PAY 2024</t>
  </si>
  <si>
    <t>TOTAL VACATION BALANCE 2023 ($)</t>
  </si>
  <si>
    <t>TOTAL VACATION ACCRUAL 2024($)</t>
  </si>
  <si>
    <t>$ TAKEN (Reversal)</t>
  </si>
  <si>
    <t>TOTAL BALANCE $ 2023-
231330</t>
  </si>
  <si>
    <t>TOTAL 13th Month BALANCE 2023 ($)</t>
  </si>
  <si>
    <t>DAYS/YEAR</t>
  </si>
  <si>
    <t>Salaire de base</t>
  </si>
  <si>
    <t>CDD</t>
  </si>
  <si>
    <t>CDI</t>
  </si>
  <si>
    <t>04086</t>
  </si>
  <si>
    <t>07189</t>
  </si>
  <si>
    <t>Bal Last Year+Accrual-Reversal</t>
  </si>
  <si>
    <t>TOTAL Accr.04/2020</t>
  </si>
  <si>
    <t>TOTAL NAVISION 231120</t>
  </si>
  <si>
    <t>$-Last Month Bal.</t>
  </si>
  <si>
    <t>+Accrual</t>
  </si>
  <si>
    <t>-Reversal</t>
  </si>
  <si>
    <t>TOTAL EXCEL PAYROLL</t>
  </si>
  <si>
    <t>Check à zero</t>
  </si>
  <si>
    <t>TOTAL NAVISION-231330</t>
  </si>
  <si>
    <t>Filtre &lt;&gt;0 blank</t>
  </si>
  <si>
    <t>Posting Date</t>
  </si>
  <si>
    <t>Document No.</t>
  </si>
  <si>
    <t>Account Type</t>
  </si>
  <si>
    <t>Account No.</t>
  </si>
  <si>
    <t>Bal. Account No.</t>
  </si>
  <si>
    <t>Description</t>
  </si>
  <si>
    <t>Cost Centre Code</t>
  </si>
  <si>
    <t>Debit Amount</t>
  </si>
  <si>
    <t>Credit Amount</t>
  </si>
  <si>
    <t>Amount</t>
  </si>
  <si>
    <t>Currency Code</t>
  </si>
  <si>
    <t>Amount (LCY)</t>
  </si>
  <si>
    <t>Bal. Account Type</t>
  </si>
  <si>
    <t>LEN</t>
  </si>
  <si>
    <t>ACCRUAL&amp;REVERSAL</t>
  </si>
  <si>
    <t>SAL00605</t>
  </si>
  <si>
    <t>G/L Account</t>
  </si>
  <si>
    <t>USD/CDF</t>
  </si>
  <si>
    <t>BQ-CD</t>
  </si>
  <si>
    <t>BR-CE</t>
  </si>
  <si>
    <t>Fev</t>
  </si>
  <si>
    <t>BS-CF</t>
  </si>
  <si>
    <t>BT-CG</t>
  </si>
  <si>
    <t>Avr</t>
  </si>
  <si>
    <t>BU-CH</t>
  </si>
  <si>
    <t>Mai</t>
  </si>
  <si>
    <t>BV-CI</t>
  </si>
  <si>
    <t>CR</t>
  </si>
  <si>
    <t>JAN</t>
  </si>
  <si>
    <t>CS</t>
  </si>
  <si>
    <t>FEV</t>
  </si>
  <si>
    <t>CT</t>
  </si>
  <si>
    <t>MAR</t>
  </si>
  <si>
    <t>CU</t>
  </si>
  <si>
    <t>APR</t>
  </si>
  <si>
    <t>CV</t>
  </si>
  <si>
    <t>CW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</si>
  <si>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</si>
  <si>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</si>
  <si>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</si>
  <si>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</si>
  <si>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</si>
  <si>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</si>
  <si>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</si>
  <si>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</si>
  <si>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</si>
  <si>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</si>
  <si>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</si>
  <si>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</si>
  <si>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</si>
  <si>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</si>
  <si>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</si>
  <si>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</si>
  <si>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</si>
  <si>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</si>
  <si>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</si>
  <si>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</si>
  <si>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</si>
  <si>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</si>
  <si>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</si>
  <si>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</si>
  <si>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</si>
  <si>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</si>
  <si>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</si>
  <si>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</si>
  <si>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</si>
  <si>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</si>
  <si>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</si>
  <si>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</si>
  <si>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</si>
  <si>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</si>
  <si>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</si>
  <si>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</si>
  <si>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</si>
  <si>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</si>
  <si>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</si>
  <si>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</si>
  <si>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</si>
  <si>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</si>
  <si>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</si>
  <si>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</si>
  <si>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</si>
  <si>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</si>
  <si>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</si>
  <si>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</si>
  <si>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</si>
  <si>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</si>
  <si>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</si>
  <si>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</si>
  <si>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</si>
  <si>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</si>
  <si>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</si>
  <si>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</si>
  <si>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</si>
  <si>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</si>
  <si>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</si>
  <si>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</si>
  <si>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</si>
  <si>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</si>
  <si>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</si>
  <si>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</si>
  <si>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</si>
  <si>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</si>
  <si>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</si>
  <si>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</si>
  <si>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</si>
  <si>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</si>
  <si>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</si>
  <si>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</si>
  <si>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</si>
  <si>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</si>
  <si>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</si>
  <si>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</si>
  <si>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</si>
  <si>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</si>
  <si>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</si>
  <si>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</si>
  <si>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</si>
  <si>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</si>
  <si>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</si>
  <si>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</si>
  <si>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</si>
  <si>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</si>
  <si>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</si>
  <si>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</si>
  <si>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</si>
  <si>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</si>
  <si>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</si>
  <si>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</si>
  <si>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</si>
  <si>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</si>
  <si>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</si>
  <si>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</si>
  <si>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</si>
  <si>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</si>
  <si>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</si>
  <si>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</si>
  <si>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</si>
  <si>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</si>
  <si>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</si>
  <si>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</si>
  <si>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</si>
  <si>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</si>
  <si>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</si>
  <si>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</si>
  <si>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</si>
  <si>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</si>
  <si>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</si>
  <si>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</si>
  <si>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</si>
  <si>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</si>
  <si>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</si>
  <si>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</si>
  <si>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</si>
  <si>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</si>
  <si>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</si>
  <si>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</si>
  <si>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</si>
  <si>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</si>
  <si>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</si>
  <si>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</si>
  <si>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</si>
  <si>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</si>
  <si>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</si>
  <si>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</si>
  <si>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</si>
  <si>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</si>
  <si>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</si>
  <si>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</si>
  <si>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</si>
  <si>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</si>
  <si>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</si>
  <si>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</si>
  <si>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</si>
  <si>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</si>
  <si>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</si>
  <si>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</si>
  <si>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</si>
  <si>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</si>
  <si>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</si>
  <si>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</si>
  <si>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</si>
  <si>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</si>
  <si>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</si>
  <si>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</si>
  <si>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</si>
  <si>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</si>
  <si>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</si>
  <si>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</si>
  <si>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</si>
  <si>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</si>
  <si>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</si>
  <si>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</si>
  <si>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</si>
  <si>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</si>
  <si>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</si>
  <si>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</si>
  <si>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</si>
  <si>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</si>
  <si>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</si>
  <si>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</si>
  <si>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</si>
  <si>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</si>
  <si>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</si>
  <si>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</si>
  <si>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</si>
  <si>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</si>
  <si>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</si>
  <si>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</si>
  <si>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</si>
  <si>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</si>
  <si>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</si>
  <si>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</si>
  <si>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</si>
  <si>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</si>
  <si>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</si>
  <si>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</si>
  <si>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</si>
  <si>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</si>
  <si>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</si>
  <si>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</si>
  <si>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</si>
  <si>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</si>
  <si>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</si>
  <si>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</si>
  <si>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</si>
  <si>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</si>
  <si>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</si>
  <si>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</si>
  <si>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</si>
  <si>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</si>
  <si>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</si>
  <si>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</si>
  <si>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</si>
  <si>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</si>
  <si>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</si>
  <si>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</si>
  <si>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</si>
  <si>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</si>
  <si>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</si>
  <si>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</si>
  <si>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</si>
  <si>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</si>
  <si>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</si>
  <si>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</si>
  <si>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</si>
  <si>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</si>
  <si>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</si>
  <si>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</si>
  <si>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</si>
  <si>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</si>
  <si>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</si>
  <si>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</si>
  <si>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</si>
  <si>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</si>
  <si>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</si>
  <si>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</si>
  <si>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</si>
  <si>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</si>
  <si>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</si>
  <si>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</si>
  <si>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</si>
  <si>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</si>
  <si>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</si>
  <si>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</si>
  <si>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</si>
  <si>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</si>
  <si>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</si>
  <si>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</si>
  <si>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</si>
  <si>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</si>
  <si>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</si>
  <si>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</si>
  <si>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</si>
  <si>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</si>
  <si>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</si>
  <si>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</si>
  <si>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</si>
  <si>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</si>
  <si>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</si>
  <si>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</si>
  <si>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</si>
  <si>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</si>
  <si>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</si>
  <si>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</si>
  <si>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</si>
  <si>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</si>
  <si>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</si>
  <si>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</si>
  <si>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</si>
  <si>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</si>
  <si>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</si>
  <si>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13 Month Bonus 2023-</t>
  </si>
  <si>
    <t>CHECK</t>
  </si>
  <si>
    <t>No</t>
  </si>
  <si>
    <t xml:space="preserve">Département </t>
  </si>
  <si>
    <t xml:space="preserve">NUMERO DE COMPTE </t>
  </si>
  <si>
    <t>NUMERO INSS</t>
  </si>
  <si>
    <t>CC Descr.</t>
  </si>
  <si>
    <t>NEW STAFF</t>
  </si>
  <si>
    <t>Date</t>
  </si>
  <si>
    <t>Beginning BASE</t>
  </si>
  <si>
    <t>Base change1</t>
  </si>
  <si>
    <t>Nov Base</t>
  </si>
  <si>
    <t>Dif.Change1</t>
  </si>
  <si>
    <t>Date Change1</t>
  </si>
  <si>
    <t>Base change2</t>
  </si>
  <si>
    <t>Dif.Change2</t>
  </si>
  <si>
    <t>Date Change2</t>
  </si>
  <si>
    <t>Dif.TOTAL</t>
  </si>
  <si>
    <t>Old Days1</t>
  </si>
  <si>
    <t>Old Days2</t>
  </si>
  <si>
    <t>New Days</t>
  </si>
  <si>
    <t>CALCULATION 13th Month</t>
  </si>
  <si>
    <t>UNPAID Old DAYS1</t>
  </si>
  <si>
    <t>UNPAID Old DAYS2</t>
  </si>
  <si>
    <t>UNPAID New DAYS</t>
  </si>
  <si>
    <t>UNPAID Amount</t>
  </si>
  <si>
    <t>CALCULATION 13th Month Minus UNP Leave</t>
  </si>
  <si>
    <t>cash advance</t>
  </si>
  <si>
    <t>CALCULATION 13TH Mth FINAL</t>
  </si>
  <si>
    <t>UNP Days</t>
  </si>
  <si>
    <t>Check Days</t>
  </si>
  <si>
    <t>Base-final</t>
  </si>
  <si>
    <t>Check base</t>
  </si>
  <si>
    <t>Check Accr</t>
  </si>
  <si>
    <t>HR Manager</t>
  </si>
  <si>
    <t>Director of Finance</t>
  </si>
  <si>
    <t>General Manager</t>
  </si>
  <si>
    <t>Owner Representative</t>
  </si>
  <si>
    <t>Provision totale annuelle</t>
  </si>
  <si>
    <t>Vacation Accrual+Reversal Empl. Locaux FEB 24</t>
  </si>
  <si>
    <t>13th Month 2024 YTD Provision FEB 24</t>
  </si>
  <si>
    <t>ADMINISTRATIVE AND GENERAL</t>
  </si>
  <si>
    <t>ROOMS DIVISION</t>
  </si>
  <si>
    <t>OTHER OPERATED DEPARTMENTS</t>
  </si>
  <si>
    <t>FOOD AND BEVERAGE</t>
  </si>
  <si>
    <t>ALLOCATED COST CENTRES</t>
  </si>
  <si>
    <t>SALES AND MARKETING</t>
  </si>
  <si>
    <t>INFORMATION AND TELECOMMUNICATION</t>
  </si>
  <si>
    <t>PROPERTY OPERATION AND MAINTENANCE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</si>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</sst>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##._ ;\(#,##0\);_-* &quot;-&quot;??_ⴭ;_჉"/>
  </numFmts>
  <fonts count="41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rgb="FF0000FF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charset val="134"/>
      <scheme val="minor"/>
    </font>
    <font>
      <b/>
      <sz val="11"/>
      <color rgb="FFC00000"/>
      <name val="Calibri"/>
      <family val="2"/>
      <charset val="134"/>
      <scheme val="minor"/>
    </font>
    <font>
      <b/>
      <sz val="11"/>
      <color theme="5" tint="0.39997558519241921"/>
      <name val="Calibri"/>
      <family val="2"/>
      <charset val="134"/>
      <scheme val="minor"/>
    </font>
    <font>
      <sz val="11"/>
      <color rgb="FF0000FF"/>
      <name val="Calibri"/>
      <family val="2"/>
      <charset val="134"/>
      <scheme val="minor"/>
    </font>
    <font>
      <b/>
      <sz val="14"/>
      <name val="Calibri"/>
      <family val="2"/>
      <charset val="134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charset val="134"/>
      <scheme val="minor"/>
    </font>
    <font>
      <b/>
      <sz val="11"/>
      <color rgb="FFEC70D1"/>
      <name val="Calibri"/>
      <family val="2"/>
      <charset val="134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charset val="134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B0F0"/>
      <name val="Calibri"/>
      <family val="2"/>
      <charset val="134"/>
      <scheme val="minor"/>
    </font>
    <font>
      <b/>
      <sz val="11"/>
      <name val="Calibri"/>
      <family val="2"/>
      <charset val="134"/>
      <scheme val="minor"/>
    </font>
    <font>
      <sz val="11"/>
      <color theme="0" tint="-0.499984740745262"/>
      <name val="Calibri"/>
      <family val="2"/>
      <charset val="134"/>
      <scheme val="minor"/>
    </font>
    <font>
      <b/>
      <sz val="11"/>
      <color theme="0" tint="-0.499984740745262"/>
      <name val="Calibri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charset val="134"/>
      <scheme val="minor"/>
    </font>
    <font>
      <sz val="14"/>
      <color theme="1"/>
      <name val="Calibri"/>
      <family val="2"/>
      <charset val="134"/>
      <scheme val="minor"/>
    </font>
    <font>
      <b/>
      <sz val="14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charset val="134"/>
      <scheme val="minor"/>
    </font>
    <font>
      <b/>
      <sz val="11"/>
      <color rgb="FF0033CC"/>
      <name val="Calibri"/>
      <family val="2"/>
      <charset val="134"/>
      <scheme val="minor"/>
    </font>
    <font>
      <sz val="11"/>
      <color theme="3" tint="-0.249977111117893"/>
      <name val="Calibri"/>
      <family val="2"/>
      <charset val="134"/>
      <scheme val="minor"/>
    </font>
    <font>
      <sz val="14"/>
      <name val="Calibri"/>
      <family val="2"/>
      <charset val="134"/>
      <scheme val="minor"/>
    </font>
    <font>
      <sz val="14"/>
      <color theme="1" tint="0.34998626667073579"/>
      <name val="Calibri"/>
      <family val="2"/>
      <charset val="134"/>
      <scheme val="minor"/>
    </font>
    <font>
      <u/>
      <sz val="14"/>
      <color theme="1"/>
      <name val="Calibri"/>
      <family val="2"/>
      <charset val="134"/>
      <scheme val="minor"/>
    </font>
    <font>
      <b/>
      <u/>
      <sz val="14"/>
      <color theme="1"/>
      <name val="Calibri"/>
      <family val="2"/>
      <charset val="134"/>
      <scheme val="minor"/>
    </font>
    <font>
      <sz val="12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FED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0">
    <xf numFmtId="0" fontId="0" fillId="0" borderId="0" xfId="0">
      <alignment vertical="center"/>
    </xf>
    <xf numFmtId="0" fontId="3" fillId="0" borderId="0" xfId="0" applyFont="1">
      <alignment vertical="center"/>
    </xf>
    <xf numFmtId="4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43" fontId="0" fillId="0" borderId="0" xfId="1" applyFont="1" applyAlignment="1">
      <alignment vertical="center"/>
    </xf>
    <xf numFmtId="4" fontId="5" fillId="0" borderId="0" xfId="0" applyNumberFormat="1" applyFont="1">
      <alignment vertical="center"/>
    </xf>
    <xf numFmtId="4" fontId="6" fillId="0" borderId="0" xfId="0" applyNumberFormat="1" applyFont="1">
      <alignment vertical="center"/>
    </xf>
    <xf numFmtId="43" fontId="0" fillId="0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3" fontId="10" fillId="0" borderId="0" xfId="1" applyFont="1" applyAlignment="1">
      <alignment vertical="center"/>
    </xf>
    <xf numFmtId="43" fontId="9" fillId="0" borderId="0" xfId="1" applyFont="1" applyAlignme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8" fillId="0" borderId="0" xfId="0" applyFont="1">
      <alignment vertical="center"/>
    </xf>
    <xf numFmtId="0" fontId="3" fillId="3" borderId="0" xfId="0" applyFont="1" applyFill="1">
      <alignment vertical="center"/>
    </xf>
    <xf numFmtId="4" fontId="3" fillId="3" borderId="0" xfId="0" applyNumberFormat="1" applyFont="1" applyFill="1">
      <alignment vertical="center"/>
    </xf>
    <xf numFmtId="14" fontId="3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14" fontId="0" fillId="0" borderId="1" xfId="0" applyNumberFormat="1" applyBorder="1">
      <alignment vertical="center"/>
    </xf>
    <xf numFmtId="0" fontId="1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0" borderId="0" xfId="0" applyFont="1">
      <alignment vertical="center"/>
    </xf>
    <xf numFmtId="4" fontId="13" fillId="0" borderId="0" xfId="0" applyNumberFormat="1" applyFont="1">
      <alignment vertical="center"/>
    </xf>
    <xf numFmtId="0" fontId="8" fillId="2" borderId="0" xfId="0" applyFont="1" applyFill="1" applyAlignment="1">
      <alignment horizontal="center" vertical="center" wrapText="1"/>
    </xf>
    <xf numFmtId="4" fontId="8" fillId="2" borderId="0" xfId="0" applyNumberFormat="1" applyFont="1" applyFill="1" applyAlignment="1">
      <alignment horizontal="center" vertical="center" wrapText="1"/>
    </xf>
    <xf numFmtId="14" fontId="8" fillId="2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8" fillId="4" borderId="0" xfId="0" applyNumberFormat="1" applyFont="1" applyFill="1" applyAlignment="1">
      <alignment horizontal="center" vertical="center" wrapText="1"/>
    </xf>
    <xf numFmtId="4" fontId="8" fillId="4" borderId="0" xfId="0" applyNumberFormat="1" applyFont="1" applyFill="1" applyAlignment="1">
      <alignment horizontal="center" vertical="center" wrapText="1"/>
    </xf>
    <xf numFmtId="14" fontId="8" fillId="5" borderId="0" xfId="0" applyNumberFormat="1" applyFont="1" applyFill="1" applyAlignment="1">
      <alignment horizontal="center" vertical="center" wrapText="1"/>
    </xf>
    <xf numFmtId="4" fontId="14" fillId="6" borderId="2" xfId="0" applyNumberFormat="1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43" fontId="10" fillId="6" borderId="0" xfId="1" applyFont="1" applyFill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4" fontId="14" fillId="6" borderId="4" xfId="0" applyNumberFormat="1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4" fontId="14" fillId="7" borderId="3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3" fontId="3" fillId="8" borderId="0" xfId="1" applyFont="1" applyFill="1" applyAlignment="1">
      <alignment horizontal="center" vertical="center" wrapText="1"/>
    </xf>
    <xf numFmtId="2" fontId="17" fillId="0" borderId="0" xfId="0" applyNumberFormat="1" applyFont="1">
      <alignment vertical="center"/>
    </xf>
    <xf numFmtId="2" fontId="18" fillId="0" borderId="0" xfId="0" applyNumberFormat="1" applyFont="1">
      <alignment vertical="center"/>
    </xf>
    <xf numFmtId="4" fontId="18" fillId="0" borderId="0" xfId="0" applyNumberFormat="1" applyFont="1">
      <alignment vertical="center"/>
    </xf>
    <xf numFmtId="0" fontId="19" fillId="0" borderId="0" xfId="0" quotePrefix="1" applyFont="1">
      <alignment vertical="center"/>
    </xf>
    <xf numFmtId="0" fontId="19" fillId="0" borderId="0" xfId="0" applyFont="1">
      <alignment vertical="center"/>
    </xf>
    <xf numFmtId="4" fontId="19" fillId="0" borderId="0" xfId="0" applyNumberFormat="1" applyFont="1">
      <alignment vertical="center"/>
    </xf>
    <xf numFmtId="14" fontId="19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4" fontId="3" fillId="2" borderId="2" xfId="0" applyNumberFormat="1" applyFont="1" applyFill="1" applyBorder="1">
      <alignment vertical="center"/>
    </xf>
    <xf numFmtId="4" fontId="4" fillId="0" borderId="2" xfId="0" applyNumberFormat="1" applyFont="1" applyBorder="1">
      <alignment vertical="center"/>
    </xf>
    <xf numFmtId="4" fontId="19" fillId="0" borderId="2" xfId="0" applyNumberFormat="1" applyFont="1" applyBorder="1">
      <alignment vertical="center"/>
    </xf>
    <xf numFmtId="164" fontId="17" fillId="2" borderId="0" xfId="0" applyNumberFormat="1" applyFont="1" applyFill="1">
      <alignment vertical="center"/>
    </xf>
    <xf numFmtId="43" fontId="20" fillId="2" borderId="0" xfId="1" applyFont="1" applyFill="1" applyAlignment="1">
      <alignment vertical="center"/>
    </xf>
    <xf numFmtId="43" fontId="17" fillId="2" borderId="0" xfId="1" applyFont="1" applyFill="1" applyAlignment="1">
      <alignment vertical="center"/>
    </xf>
    <xf numFmtId="4" fontId="3" fillId="0" borderId="10" xfId="0" applyNumberFormat="1" applyFont="1" applyBorder="1">
      <alignment vertical="center"/>
    </xf>
    <xf numFmtId="43" fontId="19" fillId="0" borderId="0" xfId="1" applyFont="1" applyAlignment="1">
      <alignment vertical="center"/>
    </xf>
    <xf numFmtId="4" fontId="19" fillId="0" borderId="4" xfId="0" applyNumberFormat="1" applyFont="1" applyBorder="1">
      <alignment vertical="center"/>
    </xf>
    <xf numFmtId="4" fontId="17" fillId="0" borderId="0" xfId="0" applyNumberFormat="1" applyFont="1">
      <alignment vertical="center"/>
    </xf>
    <xf numFmtId="4" fontId="19" fillId="0" borderId="10" xfId="0" applyNumberFormat="1" applyFont="1" applyBorder="1">
      <alignment vertical="center"/>
    </xf>
    <xf numFmtId="43" fontId="0" fillId="8" borderId="0" xfId="1" applyFont="1" applyFill="1" applyAlignment="1">
      <alignment vertical="center"/>
    </xf>
    <xf numFmtId="43" fontId="0" fillId="0" borderId="0" xfId="1" applyFont="1" applyBorder="1" applyAlignment="1">
      <alignment vertical="center"/>
    </xf>
    <xf numFmtId="2" fontId="7" fillId="0" borderId="0" xfId="0" applyNumberFormat="1" applyFont="1">
      <alignment vertical="center"/>
    </xf>
    <xf numFmtId="4" fontId="4" fillId="0" borderId="10" xfId="0" applyNumberFormat="1" applyFont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4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2" fontId="19" fillId="2" borderId="0" xfId="0" applyNumberFormat="1" applyFont="1" applyFill="1">
      <alignment vertical="center"/>
    </xf>
    <xf numFmtId="4" fontId="4" fillId="2" borderId="2" xfId="0" applyNumberFormat="1" applyFont="1" applyFill="1" applyBorder="1">
      <alignment vertical="center"/>
    </xf>
    <xf numFmtId="2" fontId="17" fillId="2" borderId="0" xfId="0" applyNumberFormat="1" applyFont="1" applyFill="1">
      <alignment vertical="center"/>
    </xf>
    <xf numFmtId="4" fontId="3" fillId="2" borderId="10" xfId="0" applyNumberFormat="1" applyFont="1" applyFill="1" applyBorder="1">
      <alignment vertical="center"/>
    </xf>
    <xf numFmtId="4" fontId="19" fillId="2" borderId="4" xfId="0" applyNumberFormat="1" applyFont="1" applyFill="1" applyBorder="1">
      <alignment vertical="center"/>
    </xf>
    <xf numFmtId="4" fontId="17" fillId="2" borderId="0" xfId="0" applyNumberFormat="1" applyFont="1" applyFill="1">
      <alignment vertical="center"/>
    </xf>
    <xf numFmtId="4" fontId="4" fillId="2" borderId="10" xfId="0" applyNumberFormat="1" applyFont="1" applyFill="1" applyBorder="1">
      <alignment vertical="center"/>
    </xf>
    <xf numFmtId="43" fontId="0" fillId="0" borderId="0" xfId="1" applyFont="1" applyFill="1" applyBorder="1" applyAlignment="1">
      <alignment vertical="center"/>
    </xf>
    <xf numFmtId="0" fontId="0" fillId="2" borderId="0" xfId="0" quotePrefix="1" applyFill="1">
      <alignment vertical="center"/>
    </xf>
    <xf numFmtId="164" fontId="20" fillId="2" borderId="0" xfId="0" applyNumberFormat="1" applyFont="1" applyFill="1">
      <alignment vertical="center"/>
    </xf>
    <xf numFmtId="4" fontId="3" fillId="2" borderId="4" xfId="0" applyNumberFormat="1" applyFont="1" applyFill="1" applyBorder="1">
      <alignment vertical="center"/>
    </xf>
    <xf numFmtId="0" fontId="0" fillId="0" borderId="11" xfId="0" applyBorder="1">
      <alignment vertical="center"/>
    </xf>
    <xf numFmtId="4" fontId="0" fillId="0" borderId="11" xfId="0" applyNumberFormat="1" applyBorder="1">
      <alignment vertical="center"/>
    </xf>
    <xf numFmtId="14" fontId="0" fillId="0" borderId="11" xfId="0" applyNumberFormat="1" applyBorder="1">
      <alignment vertical="center"/>
    </xf>
    <xf numFmtId="2" fontId="17" fillId="0" borderId="11" xfId="0" applyNumberFormat="1" applyFont="1" applyBorder="1">
      <alignment vertical="center"/>
    </xf>
    <xf numFmtId="4" fontId="3" fillId="2" borderId="12" xfId="0" applyNumberFormat="1" applyFont="1" applyFill="1" applyBorder="1">
      <alignment vertical="center"/>
    </xf>
    <xf numFmtId="4" fontId="4" fillId="0" borderId="12" xfId="0" applyNumberFormat="1" applyFont="1" applyBorder="1">
      <alignment vertical="center"/>
    </xf>
    <xf numFmtId="164" fontId="17" fillId="2" borderId="11" xfId="0" applyNumberFormat="1" applyFont="1" applyFill="1" applyBorder="1">
      <alignment vertical="center"/>
    </xf>
    <xf numFmtId="43" fontId="17" fillId="2" borderId="11" xfId="1" applyFont="1" applyFill="1" applyBorder="1" applyAlignment="1">
      <alignment vertical="center"/>
    </xf>
    <xf numFmtId="4" fontId="3" fillId="2" borderId="13" xfId="0" applyNumberFormat="1" applyFont="1" applyFill="1" applyBorder="1">
      <alignment vertical="center"/>
    </xf>
    <xf numFmtId="4" fontId="17" fillId="0" borderId="11" xfId="0" applyNumberFormat="1" applyFont="1" applyBorder="1">
      <alignment vertical="center"/>
    </xf>
    <xf numFmtId="2" fontId="17" fillId="0" borderId="14" xfId="0" applyNumberFormat="1" applyFont="1" applyBorder="1">
      <alignment vertical="center"/>
    </xf>
    <xf numFmtId="2" fontId="17" fillId="0" borderId="15" xfId="0" applyNumberFormat="1" applyFont="1" applyBorder="1">
      <alignment vertical="center"/>
    </xf>
    <xf numFmtId="4" fontId="4" fillId="0" borderId="14" xfId="0" applyNumberFormat="1" applyFont="1" applyBorder="1">
      <alignment vertical="center"/>
    </xf>
    <xf numFmtId="4" fontId="5" fillId="0" borderId="16" xfId="0" applyNumberFormat="1" applyFont="1" applyBorder="1">
      <alignment vertical="center"/>
    </xf>
    <xf numFmtId="43" fontId="0" fillId="0" borderId="11" xfId="1" applyFont="1" applyFill="1" applyBorder="1" applyAlignment="1">
      <alignment vertical="center"/>
    </xf>
    <xf numFmtId="2" fontId="0" fillId="0" borderId="11" xfId="0" applyNumberFormat="1" applyBorder="1">
      <alignment vertical="center"/>
    </xf>
    <xf numFmtId="2" fontId="7" fillId="0" borderId="11" xfId="0" applyNumberFormat="1" applyFont="1" applyBorder="1">
      <alignment vertical="center"/>
    </xf>
    <xf numFmtId="4" fontId="4" fillId="0" borderId="17" xfId="0" applyNumberFormat="1" applyFont="1" applyBorder="1">
      <alignment vertical="center"/>
    </xf>
    <xf numFmtId="4" fontId="4" fillId="0" borderId="18" xfId="0" applyNumberFormat="1" applyFont="1" applyBorder="1">
      <alignment vertical="center"/>
    </xf>
    <xf numFmtId="2" fontId="17" fillId="0" borderId="4" xfId="0" applyNumberFormat="1" applyFont="1" applyBorder="1">
      <alignment vertical="center"/>
    </xf>
    <xf numFmtId="2" fontId="17" fillId="0" borderId="17" xfId="0" applyNumberFormat="1" applyFont="1" applyBorder="1">
      <alignment vertical="center"/>
    </xf>
    <xf numFmtId="4" fontId="4" fillId="6" borderId="19" xfId="0" applyNumberFormat="1" applyFont="1" applyFill="1" applyBorder="1">
      <alignment vertical="center"/>
    </xf>
    <xf numFmtId="4" fontId="4" fillId="2" borderId="20" xfId="0" applyNumberFormat="1" applyFont="1" applyFill="1" applyBorder="1">
      <alignment vertical="center"/>
    </xf>
    <xf numFmtId="4" fontId="3" fillId="6" borderId="21" xfId="0" applyNumberFormat="1" applyFont="1" applyFill="1" applyBorder="1">
      <alignment vertical="center"/>
    </xf>
    <xf numFmtId="4" fontId="4" fillId="6" borderId="21" xfId="0" applyNumberFormat="1" applyFont="1" applyFill="1" applyBorder="1">
      <alignment vertical="center"/>
    </xf>
    <xf numFmtId="4" fontId="3" fillId="6" borderId="22" xfId="0" applyNumberFormat="1" applyFont="1" applyFill="1" applyBorder="1">
      <alignment vertical="center"/>
    </xf>
    <xf numFmtId="4" fontId="3" fillId="9" borderId="22" xfId="0" applyNumberFormat="1" applyFont="1" applyFill="1" applyBorder="1">
      <alignment vertical="center"/>
    </xf>
    <xf numFmtId="4" fontId="3" fillId="6" borderId="23" xfId="0" applyNumberFormat="1" applyFont="1" applyFill="1" applyBorder="1">
      <alignment vertical="center"/>
    </xf>
    <xf numFmtId="4" fontId="3" fillId="3" borderId="21" xfId="0" applyNumberFormat="1" applyFont="1" applyFill="1" applyBorder="1">
      <alignment vertical="center"/>
    </xf>
    <xf numFmtId="4" fontId="4" fillId="6" borderId="22" xfId="0" applyNumberFormat="1" applyFont="1" applyFill="1" applyBorder="1">
      <alignment vertical="center"/>
    </xf>
    <xf numFmtId="43" fontId="1" fillId="0" borderId="5" xfId="1" applyFont="1" applyFill="1" applyBorder="1" applyAlignment="1">
      <alignment vertical="center"/>
    </xf>
    <xf numFmtId="43" fontId="1" fillId="8" borderId="6" xfId="1" applyFont="1" applyFill="1" applyBorder="1" applyAlignment="1">
      <alignment vertical="center"/>
    </xf>
    <xf numFmtId="43" fontId="21" fillId="0" borderId="0" xfId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4" fontId="0" fillId="3" borderId="20" xfId="0" applyNumberFormat="1" applyFill="1" applyBorder="1">
      <alignment vertical="center"/>
    </xf>
    <xf numFmtId="4" fontId="0" fillId="3" borderId="21" xfId="0" applyNumberFormat="1" applyFill="1" applyBorder="1">
      <alignment vertical="center"/>
    </xf>
    <xf numFmtId="4" fontId="14" fillId="3" borderId="21" xfId="0" applyNumberFormat="1" applyFont="1" applyFill="1" applyBorder="1">
      <alignment vertical="center"/>
    </xf>
    <xf numFmtId="4" fontId="1" fillId="3" borderId="21" xfId="0" applyNumberFormat="1" applyFont="1" applyFill="1" applyBorder="1">
      <alignment vertical="center"/>
    </xf>
    <xf numFmtId="4" fontId="5" fillId="0" borderId="0" xfId="0" applyNumberFormat="1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43" fontId="1" fillId="8" borderId="24" xfId="1" applyFont="1" applyFill="1" applyBorder="1" applyAlignment="1">
      <alignment vertical="center"/>
    </xf>
    <xf numFmtId="0" fontId="17" fillId="0" borderId="0" xfId="0" applyFont="1">
      <alignment vertical="center"/>
    </xf>
    <xf numFmtId="14" fontId="17" fillId="0" borderId="0" xfId="0" applyNumberFormat="1" applyFont="1">
      <alignment vertical="center"/>
    </xf>
    <xf numFmtId="4" fontId="22" fillId="0" borderId="0" xfId="0" applyNumberFormat="1" applyFont="1">
      <alignment vertical="center"/>
    </xf>
    <xf numFmtId="43" fontId="17" fillId="0" borderId="0" xfId="1" applyFont="1" applyAlignment="1">
      <alignment vertical="center"/>
    </xf>
    <xf numFmtId="0" fontId="22" fillId="0" borderId="0" xfId="0" applyFont="1">
      <alignment vertical="center"/>
    </xf>
    <xf numFmtId="43" fontId="17" fillId="0" borderId="0" xfId="1" applyFont="1" applyFill="1" applyAlignment="1">
      <alignment vertical="center"/>
    </xf>
    <xf numFmtId="0" fontId="0" fillId="0" borderId="5" xfId="0" applyBorder="1">
      <alignment vertical="center"/>
    </xf>
    <xf numFmtId="4" fontId="0" fillId="4" borderId="6" xfId="0" applyNumberFormat="1" applyFill="1" applyBorder="1">
      <alignment vertical="center"/>
    </xf>
    <xf numFmtId="0" fontId="23" fillId="0" borderId="0" xfId="0" applyFont="1">
      <alignment vertical="center"/>
    </xf>
    <xf numFmtId="4" fontId="23" fillId="0" borderId="0" xfId="0" applyNumberFormat="1" applyFont="1">
      <alignment vertical="center"/>
    </xf>
    <xf numFmtId="14" fontId="23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3" fontId="23" fillId="0" borderId="0" xfId="1" applyFont="1" applyAlignment="1">
      <alignment vertical="center"/>
    </xf>
    <xf numFmtId="0" fontId="24" fillId="0" borderId="0" xfId="0" applyFont="1">
      <alignment vertical="center"/>
    </xf>
    <xf numFmtId="43" fontId="23" fillId="0" borderId="0" xfId="1" applyFont="1" applyFill="1" applyAlignment="1">
      <alignment vertical="center"/>
    </xf>
    <xf numFmtId="4" fontId="8" fillId="0" borderId="0" xfId="0" quotePrefix="1" applyNumberFormat="1" applyFont="1">
      <alignment vertical="center"/>
    </xf>
    <xf numFmtId="4" fontId="7" fillId="0" borderId="0" xfId="0" applyNumberFormat="1" applyFont="1">
      <alignment vertical="center"/>
    </xf>
    <xf numFmtId="4" fontId="8" fillId="0" borderId="1" xfId="0" quotePrefix="1" applyNumberFormat="1" applyFont="1" applyBorder="1">
      <alignment vertical="center"/>
    </xf>
    <xf numFmtId="4" fontId="7" fillId="0" borderId="1" xfId="0" applyNumberFormat="1" applyFont="1" applyBorder="1">
      <alignment vertical="center"/>
    </xf>
    <xf numFmtId="43" fontId="3" fillId="0" borderId="0" xfId="1" applyFont="1" applyAlignment="1">
      <alignment vertical="center"/>
    </xf>
    <xf numFmtId="0" fontId="7" fillId="0" borderId="24" xfId="0" applyFont="1" applyBorder="1">
      <alignment vertical="center"/>
    </xf>
    <xf numFmtId="4" fontId="8" fillId="0" borderId="5" xfId="0" applyNumberFormat="1" applyFont="1" applyBorder="1">
      <alignment vertical="center"/>
    </xf>
    <xf numFmtId="4" fontId="8" fillId="0" borderId="6" xfId="0" applyNumberFormat="1" applyFont="1" applyBorder="1">
      <alignment vertical="center"/>
    </xf>
    <xf numFmtId="4" fontId="8" fillId="0" borderId="25" xfId="0" applyNumberFormat="1" applyFont="1" applyBorder="1">
      <alignment vertical="center"/>
    </xf>
    <xf numFmtId="4" fontId="8" fillId="0" borderId="0" xfId="0" applyNumberFormat="1" applyFont="1">
      <alignment vertical="center"/>
    </xf>
    <xf numFmtId="0" fontId="0" fillId="0" borderId="6" xfId="0" applyBorder="1">
      <alignment vertical="center"/>
    </xf>
    <xf numFmtId="4" fontId="20" fillId="4" borderId="6" xfId="0" applyNumberFormat="1" applyFont="1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1" fontId="12" fillId="3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1" fillId="10" borderId="26" xfId="0" applyFont="1" applyFill="1" applyBorder="1" applyAlignment="1">
      <alignment vertical="center" wrapText="1"/>
    </xf>
    <xf numFmtId="0" fontId="1" fillId="10" borderId="19" xfId="0" applyFont="1" applyFill="1" applyBorder="1" applyAlignment="1">
      <alignment vertical="center" wrapText="1"/>
    </xf>
    <xf numFmtId="4" fontId="1" fillId="10" borderId="19" xfId="0" applyNumberFormat="1" applyFont="1" applyFill="1" applyBorder="1" applyAlignment="1">
      <alignment vertical="center" wrapText="1"/>
    </xf>
    <xf numFmtId="4" fontId="5" fillId="10" borderId="19" xfId="0" applyNumberFormat="1" applyFont="1" applyFill="1" applyBorder="1" applyAlignment="1">
      <alignment vertical="center" wrapText="1"/>
    </xf>
    <xf numFmtId="4" fontId="5" fillId="10" borderId="27" xfId="0" applyNumberFormat="1" applyFont="1" applyFill="1" applyBorder="1" applyAlignment="1">
      <alignment vertical="center" wrapText="1"/>
    </xf>
    <xf numFmtId="4" fontId="5" fillId="10" borderId="28" xfId="0" applyNumberFormat="1" applyFont="1" applyFill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14" fontId="5" fillId="10" borderId="0" xfId="0" applyNumberFormat="1" applyFont="1" applyFill="1" applyAlignment="1"/>
    <xf numFmtId="0" fontId="5" fillId="10" borderId="0" xfId="0" applyFont="1" applyFill="1" applyAlignment="1"/>
    <xf numFmtId="0" fontId="0" fillId="10" borderId="0" xfId="0" applyFill="1" applyAlignment="1"/>
    <xf numFmtId="0" fontId="1" fillId="10" borderId="0" xfId="0" applyFont="1" applyFill="1" applyAlignment="1"/>
    <xf numFmtId="4" fontId="0" fillId="10" borderId="0" xfId="0" applyNumberFormat="1" applyFill="1" applyAlignment="1"/>
    <xf numFmtId="4" fontId="20" fillId="10" borderId="30" xfId="0" applyNumberFormat="1" applyFont="1" applyFill="1" applyBorder="1" applyAlignment="1"/>
    <xf numFmtId="0" fontId="20" fillId="4" borderId="0" xfId="0" applyFont="1" applyFill="1" applyAlignment="1"/>
    <xf numFmtId="4" fontId="0" fillId="11" borderId="0" xfId="0" applyNumberFormat="1" applyFill="1" applyAlignment="1"/>
    <xf numFmtId="0" fontId="0" fillId="0" borderId="0" xfId="0" applyAlignment="1">
      <alignment horizontal="right" vertical="center"/>
    </xf>
    <xf numFmtId="14" fontId="0" fillId="10" borderId="0" xfId="0" applyNumberFormat="1" applyFill="1" applyAlignment="1"/>
    <xf numFmtId="0" fontId="0" fillId="10" borderId="0" xfId="0" applyFill="1" applyAlignment="1">
      <alignment wrapText="1"/>
    </xf>
    <xf numFmtId="4" fontId="20" fillId="10" borderId="17" xfId="0" applyNumberFormat="1" applyFont="1" applyFill="1" applyBorder="1" applyAlignment="1"/>
    <xf numFmtId="4" fontId="0" fillId="10" borderId="0" xfId="0" applyNumberFormat="1" applyFill="1" applyAlignment="1">
      <alignment wrapText="1"/>
    </xf>
    <xf numFmtId="0" fontId="20" fillId="4" borderId="0" xfId="0" applyFont="1" applyFill="1" applyAlignment="1">
      <alignment wrapText="1"/>
    </xf>
    <xf numFmtId="14" fontId="0" fillId="4" borderId="0" xfId="0" applyNumberFormat="1" applyFill="1" applyAlignment="1"/>
    <xf numFmtId="0" fontId="0" fillId="4" borderId="0" xfId="0" applyFill="1" applyAlignment="1">
      <alignment wrapText="1"/>
    </xf>
    <xf numFmtId="0" fontId="0" fillId="4" borderId="0" xfId="0" applyFill="1" applyAlignment="1"/>
    <xf numFmtId="4" fontId="0" fillId="4" borderId="0" xfId="0" applyNumberFormat="1" applyFill="1" applyAlignment="1"/>
    <xf numFmtId="4" fontId="20" fillId="4" borderId="17" xfId="0" applyNumberFormat="1" applyFont="1" applyFill="1" applyBorder="1" applyAlignment="1"/>
    <xf numFmtId="4" fontId="0" fillId="4" borderId="0" xfId="0" applyNumberFormat="1" applyFill="1" applyAlignment="1">
      <alignment wrapText="1"/>
    </xf>
    <xf numFmtId="14" fontId="10" fillId="10" borderId="31" xfId="0" applyNumberFormat="1" applyFont="1" applyFill="1" applyBorder="1" applyAlignment="1"/>
    <xf numFmtId="0" fontId="10" fillId="10" borderId="31" xfId="0" applyFont="1" applyFill="1" applyBorder="1" applyAlignment="1">
      <alignment wrapText="1"/>
    </xf>
    <xf numFmtId="0" fontId="4" fillId="10" borderId="31" xfId="0" applyFont="1" applyFill="1" applyBorder="1" applyAlignment="1"/>
    <xf numFmtId="4" fontId="4" fillId="10" borderId="0" xfId="0" applyNumberFormat="1" applyFont="1" applyFill="1" applyAlignment="1"/>
    <xf numFmtId="4" fontId="10" fillId="0" borderId="0" xfId="0" applyNumberFormat="1" applyFont="1">
      <alignment vertical="center"/>
    </xf>
    <xf numFmtId="4" fontId="4" fillId="10" borderId="32" xfId="0" applyNumberFormat="1" applyFont="1" applyFill="1" applyBorder="1" applyAlignment="1"/>
    <xf numFmtId="4" fontId="4" fillId="10" borderId="31" xfId="0" applyNumberFormat="1" applyFont="1" applyFill="1" applyBorder="1" applyAlignment="1">
      <alignment wrapText="1"/>
    </xf>
    <xf numFmtId="0" fontId="10" fillId="4" borderId="31" xfId="0" applyFont="1" applyFill="1" applyBorder="1" applyAlignment="1"/>
    <xf numFmtId="14" fontId="0" fillId="10" borderId="33" xfId="0" applyNumberFormat="1" applyFill="1" applyBorder="1" applyAlignment="1"/>
    <xf numFmtId="0" fontId="0" fillId="10" borderId="33" xfId="0" applyFill="1" applyBorder="1" applyAlignment="1">
      <alignment wrapText="1"/>
    </xf>
    <xf numFmtId="0" fontId="0" fillId="10" borderId="33" xfId="0" applyFill="1" applyBorder="1" applyAlignment="1"/>
    <xf numFmtId="4" fontId="0" fillId="10" borderId="33" xfId="0" applyNumberFormat="1" applyFill="1" applyBorder="1" applyAlignment="1"/>
    <xf numFmtId="4" fontId="20" fillId="10" borderId="30" xfId="0" applyNumberFormat="1" applyFont="1" applyFill="1" applyBorder="1" applyAlignment="1">
      <alignment wrapText="1"/>
    </xf>
    <xf numFmtId="4" fontId="1" fillId="10" borderId="33" xfId="0" applyNumberFormat="1" applyFont="1" applyFill="1" applyBorder="1" applyAlignment="1">
      <alignment wrapText="1"/>
    </xf>
    <xf numFmtId="0" fontId="20" fillId="8" borderId="30" xfId="0" applyFont="1" applyFill="1" applyBorder="1" applyAlignment="1"/>
    <xf numFmtId="4" fontId="20" fillId="10" borderId="17" xfId="0" applyNumberFormat="1" applyFont="1" applyFill="1" applyBorder="1" applyAlignment="1">
      <alignment wrapText="1"/>
    </xf>
    <xf numFmtId="4" fontId="1" fillId="10" borderId="0" xfId="0" applyNumberFormat="1" applyFont="1" applyFill="1" applyAlignment="1">
      <alignment wrapText="1"/>
    </xf>
    <xf numFmtId="0" fontId="20" fillId="8" borderId="17" xfId="0" applyFont="1" applyFill="1" applyBorder="1" applyAlignment="1"/>
    <xf numFmtId="14" fontId="0" fillId="8" borderId="0" xfId="0" applyNumberFormat="1" applyFill="1" applyAlignment="1"/>
    <xf numFmtId="0" fontId="0" fillId="8" borderId="0" xfId="0" applyFill="1" applyAlignment="1"/>
    <xf numFmtId="4" fontId="0" fillId="8" borderId="0" xfId="0" applyNumberFormat="1" applyFill="1" applyAlignment="1"/>
    <xf numFmtId="4" fontId="20" fillId="8" borderId="17" xfId="0" applyNumberFormat="1" applyFont="1" applyFill="1" applyBorder="1" applyAlignment="1">
      <alignment wrapText="1"/>
    </xf>
    <xf numFmtId="4" fontId="1" fillId="8" borderId="0" xfId="0" applyNumberFormat="1" applyFont="1" applyFill="1" applyAlignment="1">
      <alignment wrapText="1"/>
    </xf>
    <xf numFmtId="14" fontId="4" fillId="10" borderId="1" xfId="0" applyNumberFormat="1" applyFont="1" applyFill="1" applyBorder="1" applyAlignment="1"/>
    <xf numFmtId="0" fontId="4" fillId="10" borderId="1" xfId="0" applyFont="1" applyFill="1" applyBorder="1" applyAlignment="1"/>
    <xf numFmtId="4" fontId="4" fillId="10" borderId="1" xfId="0" applyNumberFormat="1" applyFont="1" applyFill="1" applyBorder="1" applyAlignment="1"/>
    <xf numFmtId="4" fontId="4" fillId="10" borderId="34" xfId="0" applyNumberFormat="1" applyFont="1" applyFill="1" applyBorder="1" applyAlignment="1"/>
    <xf numFmtId="4" fontId="4" fillId="10" borderId="1" xfId="0" applyNumberFormat="1" applyFont="1" applyFill="1" applyBorder="1" applyAlignment="1">
      <alignment wrapText="1"/>
    </xf>
    <xf numFmtId="0" fontId="10" fillId="8" borderId="34" xfId="0" applyFont="1" applyFill="1" applyBorder="1" applyAlignment="1"/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1" fillId="3" borderId="1" xfId="0" applyFont="1" applyFill="1" applyBorder="1">
      <alignment vertical="center"/>
    </xf>
    <xf numFmtId="0" fontId="31" fillId="3" borderId="1" xfId="0" applyFont="1" applyFill="1" applyBorder="1" applyAlignment="1">
      <alignment horizontal="center" vertical="center"/>
    </xf>
    <xf numFmtId="44" fontId="30" fillId="0" borderId="0" xfId="2" applyFont="1" applyAlignment="1">
      <alignment vertical="center"/>
    </xf>
    <xf numFmtId="44" fontId="32" fillId="0" borderId="0" xfId="2" applyFont="1" applyAlignment="1">
      <alignment vertical="center"/>
    </xf>
    <xf numFmtId="14" fontId="30" fillId="0" borderId="0" xfId="0" applyNumberFormat="1" applyFont="1">
      <alignment vertical="center"/>
    </xf>
    <xf numFmtId="0" fontId="30" fillId="0" borderId="24" xfId="0" applyFont="1" applyBorder="1">
      <alignment vertical="center"/>
    </xf>
    <xf numFmtId="22" fontId="30" fillId="0" borderId="24" xfId="0" applyNumberFormat="1" applyFont="1" applyBorder="1">
      <alignment vertical="center"/>
    </xf>
    <xf numFmtId="0" fontId="30" fillId="3" borderId="1" xfId="0" applyFont="1" applyFill="1" applyBorder="1">
      <alignment vertical="center"/>
    </xf>
    <xf numFmtId="22" fontId="30" fillId="3" borderId="1" xfId="0" applyNumberFormat="1" applyFont="1" applyFill="1" applyBorder="1">
      <alignment vertical="center"/>
    </xf>
    <xf numFmtId="0" fontId="30" fillId="3" borderId="0" xfId="0" applyFont="1" applyFill="1" applyAlignment="1">
      <alignment horizontal="center" vertical="center"/>
    </xf>
    <xf numFmtId="2" fontId="30" fillId="0" borderId="0" xfId="0" applyNumberFormat="1" applyFont="1">
      <alignment vertical="center"/>
    </xf>
    <xf numFmtId="0" fontId="31" fillId="0" borderId="24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31" fillId="12" borderId="24" xfId="0" applyFont="1" applyFill="1" applyBorder="1" applyAlignment="1">
      <alignment horizontal="center" vertical="center" wrapText="1"/>
    </xf>
    <xf numFmtId="14" fontId="33" fillId="12" borderId="24" xfId="0" applyNumberFormat="1" applyFont="1" applyFill="1" applyBorder="1" applyAlignment="1">
      <alignment horizontal="center" vertical="center" wrapText="1"/>
    </xf>
    <xf numFmtId="14" fontId="31" fillId="12" borderId="24" xfId="0" applyNumberFormat="1" applyFont="1" applyFill="1" applyBorder="1" applyAlignment="1">
      <alignment horizontal="center" vertical="center" wrapText="1"/>
    </xf>
    <xf numFmtId="44" fontId="31" fillId="12" borderId="24" xfId="2" applyFont="1" applyFill="1" applyBorder="1" applyAlignment="1">
      <alignment horizontal="center" vertical="center" wrapText="1"/>
    </xf>
    <xf numFmtId="44" fontId="31" fillId="13" borderId="24" xfId="2" applyFont="1" applyFill="1" applyBorder="1" applyAlignment="1">
      <alignment horizontal="center" vertical="center" wrapText="1"/>
    </xf>
    <xf numFmtId="44" fontId="32" fillId="12" borderId="24" xfId="2" applyFont="1" applyFill="1" applyBorder="1" applyAlignment="1">
      <alignment horizontal="center" vertical="center" wrapText="1"/>
    </xf>
    <xf numFmtId="0" fontId="31" fillId="13" borderId="24" xfId="0" applyFont="1" applyFill="1" applyBorder="1" applyAlignment="1">
      <alignment horizontal="center" vertical="center" wrapText="1"/>
    </xf>
    <xf numFmtId="44" fontId="31" fillId="4" borderId="24" xfId="2" applyFont="1" applyFill="1" applyBorder="1" applyAlignment="1">
      <alignment horizontal="center" vertical="center" wrapText="1"/>
    </xf>
    <xf numFmtId="0" fontId="31" fillId="4" borderId="24" xfId="0" applyFont="1" applyFill="1" applyBorder="1" applyAlignment="1">
      <alignment horizontal="center" vertical="center" wrapText="1"/>
    </xf>
    <xf numFmtId="0" fontId="31" fillId="14" borderId="24" xfId="0" applyFont="1" applyFill="1" applyBorder="1" applyAlignment="1">
      <alignment horizontal="center" vertical="center" wrapText="1"/>
    </xf>
    <xf numFmtId="14" fontId="14" fillId="12" borderId="24" xfId="0" applyNumberFormat="1" applyFont="1" applyFill="1" applyBorder="1" applyAlignment="1">
      <alignment horizontal="center" vertical="center" wrapText="1"/>
    </xf>
    <xf numFmtId="14" fontId="34" fillId="12" borderId="24" xfId="0" applyNumberFormat="1" applyFont="1" applyFill="1" applyBorder="1" applyAlignment="1">
      <alignment horizontal="center" vertical="center" wrapText="1"/>
    </xf>
    <xf numFmtId="44" fontId="31" fillId="12" borderId="0" xfId="2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2" fontId="31" fillId="15" borderId="0" xfId="0" applyNumberFormat="1" applyFont="1" applyFill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0" fontId="35" fillId="0" borderId="24" xfId="0" quotePrefix="1" applyFont="1" applyBorder="1">
      <alignment vertical="center"/>
    </xf>
    <xf numFmtId="0" fontId="17" fillId="16" borderId="24" xfId="0" applyFont="1" applyFill="1" applyBorder="1">
      <alignment vertical="center"/>
    </xf>
    <xf numFmtId="0" fontId="20" fillId="0" borderId="24" xfId="0" applyFont="1" applyBorder="1">
      <alignment vertical="center"/>
    </xf>
    <xf numFmtId="0" fontId="0" fillId="0" borderId="24" xfId="0" applyBorder="1">
      <alignment vertical="center"/>
    </xf>
    <xf numFmtId="14" fontId="31" fillId="0" borderId="24" xfId="0" applyNumberFormat="1" applyFont="1" applyBorder="1">
      <alignment vertical="center"/>
    </xf>
    <xf numFmtId="44" fontId="36" fillId="0" borderId="24" xfId="2" applyFont="1" applyBorder="1" applyAlignment="1">
      <alignment vertical="center"/>
    </xf>
    <xf numFmtId="44" fontId="32" fillId="0" borderId="24" xfId="2" applyFont="1" applyBorder="1" applyAlignment="1">
      <alignment vertical="center"/>
    </xf>
    <xf numFmtId="44" fontId="37" fillId="0" borderId="24" xfId="0" applyNumberFormat="1" applyFont="1" applyBorder="1">
      <alignment vertical="center"/>
    </xf>
    <xf numFmtId="14" fontId="30" fillId="0" borderId="24" xfId="0" applyNumberFormat="1" applyFont="1" applyBorder="1">
      <alignment vertical="center"/>
    </xf>
    <xf numFmtId="44" fontId="31" fillId="0" borderId="24" xfId="2" applyFont="1" applyBorder="1" applyAlignment="1">
      <alignment vertical="center"/>
    </xf>
    <xf numFmtId="0" fontId="30" fillId="3" borderId="24" xfId="0" applyFont="1" applyFill="1" applyBorder="1">
      <alignment vertical="center"/>
    </xf>
    <xf numFmtId="44" fontId="30" fillId="0" borderId="0" xfId="0" applyNumberFormat="1" applyFont="1">
      <alignment vertical="center"/>
    </xf>
    <xf numFmtId="0" fontId="0" fillId="16" borderId="24" xfId="0" applyFill="1" applyBorder="1">
      <alignment vertical="center"/>
    </xf>
    <xf numFmtId="44" fontId="31" fillId="0" borderId="24" xfId="2" applyFont="1" applyFill="1" applyBorder="1" applyAlignment="1">
      <alignment vertical="center"/>
    </xf>
    <xf numFmtId="14" fontId="30" fillId="17" borderId="24" xfId="0" applyNumberFormat="1" applyFont="1" applyFill="1" applyBorder="1">
      <alignment vertical="center"/>
    </xf>
    <xf numFmtId="0" fontId="30" fillId="17" borderId="0" xfId="0" applyFont="1" applyFill="1">
      <alignment vertical="center"/>
    </xf>
    <xf numFmtId="0" fontId="17" fillId="0" borderId="24" xfId="0" applyFont="1" applyBorder="1">
      <alignment vertical="center"/>
    </xf>
    <xf numFmtId="0" fontId="0" fillId="0" borderId="36" xfId="0" applyBorder="1">
      <alignment vertical="center"/>
    </xf>
    <xf numFmtId="0" fontId="0" fillId="10" borderId="24" xfId="0" applyFill="1" applyBorder="1">
      <alignment vertical="center"/>
    </xf>
    <xf numFmtId="0" fontId="0" fillId="10" borderId="36" xfId="0" applyFill="1" applyBorder="1">
      <alignment vertical="center"/>
    </xf>
    <xf numFmtId="0" fontId="0" fillId="16" borderId="36" xfId="0" applyFill="1" applyBorder="1">
      <alignment vertical="center"/>
    </xf>
    <xf numFmtId="0" fontId="17" fillId="16" borderId="36" xfId="0" applyFont="1" applyFill="1" applyBorder="1">
      <alignment vertical="center"/>
    </xf>
    <xf numFmtId="14" fontId="31" fillId="0" borderId="0" xfId="0" applyNumberFormat="1" applyFont="1">
      <alignment vertical="center"/>
    </xf>
    <xf numFmtId="44" fontId="36" fillId="0" borderId="37" xfId="2" applyFont="1" applyBorder="1" applyAlignment="1">
      <alignment vertical="center"/>
    </xf>
    <xf numFmtId="44" fontId="32" fillId="0" borderId="37" xfId="2" applyFont="1" applyBorder="1" applyAlignment="1">
      <alignment vertical="center"/>
    </xf>
    <xf numFmtId="44" fontId="37" fillId="0" borderId="37" xfId="0" applyNumberFormat="1" applyFont="1" applyBorder="1">
      <alignment vertical="center"/>
    </xf>
    <xf numFmtId="14" fontId="30" fillId="0" borderId="37" xfId="0" applyNumberFormat="1" applyFont="1" applyBorder="1">
      <alignment vertical="center"/>
    </xf>
    <xf numFmtId="0" fontId="30" fillId="0" borderId="37" xfId="0" applyFont="1" applyBorder="1">
      <alignment vertical="center"/>
    </xf>
    <xf numFmtId="44" fontId="13" fillId="0" borderId="24" xfId="2" applyFont="1" applyBorder="1" applyAlignment="1">
      <alignment vertical="center"/>
    </xf>
    <xf numFmtId="43" fontId="13" fillId="0" borderId="24" xfId="1" applyFont="1" applyBorder="1" applyAlignment="1">
      <alignment vertical="center"/>
    </xf>
    <xf numFmtId="0" fontId="13" fillId="0" borderId="24" xfId="2" applyNumberFormat="1" applyFont="1" applyBorder="1" applyAlignment="1">
      <alignment vertical="center"/>
    </xf>
    <xf numFmtId="3" fontId="32" fillId="9" borderId="24" xfId="0" applyNumberFormat="1" applyFont="1" applyFill="1" applyBorder="1">
      <alignment vertical="center"/>
    </xf>
    <xf numFmtId="2" fontId="32" fillId="9" borderId="0" xfId="0" applyNumberFormat="1" applyFont="1" applyFill="1">
      <alignment vertical="center"/>
    </xf>
    <xf numFmtId="0" fontId="32" fillId="9" borderId="0" xfId="0" applyFont="1" applyFill="1">
      <alignment vertical="center"/>
    </xf>
    <xf numFmtId="44" fontId="32" fillId="0" borderId="0" xfId="2" applyFont="1" applyBorder="1" applyAlignment="1">
      <alignment vertical="center"/>
    </xf>
    <xf numFmtId="44" fontId="37" fillId="0" borderId="0" xfId="0" applyNumberFormat="1" applyFont="1">
      <alignment vertical="center"/>
    </xf>
    <xf numFmtId="44" fontId="36" fillId="0" borderId="0" xfId="2" applyFont="1" applyBorder="1" applyAlignment="1">
      <alignment vertical="center"/>
    </xf>
    <xf numFmtId="44" fontId="31" fillId="0" borderId="0" xfId="2" applyFont="1" applyBorder="1" applyAlignment="1">
      <alignment vertical="center"/>
    </xf>
    <xf numFmtId="3" fontId="30" fillId="0" borderId="0" xfId="0" applyNumberFormat="1" applyFont="1">
      <alignment vertical="center"/>
    </xf>
    <xf numFmtId="44" fontId="31" fillId="0" borderId="0" xfId="2" applyFont="1" applyAlignment="1">
      <alignment vertical="center"/>
    </xf>
    <xf numFmtId="14" fontId="30" fillId="0" borderId="1" xfId="0" applyNumberFormat="1" applyFont="1" applyBorder="1">
      <alignment vertical="center"/>
    </xf>
    <xf numFmtId="0" fontId="31" fillId="0" borderId="0" xfId="0" applyFont="1">
      <alignment vertical="center"/>
    </xf>
    <xf numFmtId="14" fontId="38" fillId="0" borderId="0" xfId="0" applyNumberFormat="1" applyFont="1">
      <alignment vertical="center"/>
    </xf>
    <xf numFmtId="14" fontId="39" fillId="0" borderId="0" xfId="0" applyNumberFormat="1" applyFont="1">
      <alignment vertical="center"/>
    </xf>
    <xf numFmtId="14" fontId="30" fillId="0" borderId="8" xfId="0" applyNumberFormat="1" applyFont="1" applyBorder="1">
      <alignment vertical="center"/>
    </xf>
    <xf numFmtId="2" fontId="30" fillId="15" borderId="0" xfId="0" applyNumberFormat="1" applyFont="1" applyFill="1">
      <alignment vertical="center"/>
    </xf>
    <xf numFmtId="4" fontId="31" fillId="0" borderId="0" xfId="0" applyNumberFormat="1" applyFont="1">
      <alignment vertical="center"/>
    </xf>
  </cellXfs>
  <cellStyles count="3">
    <cellStyle name="Comma" xfId="1" builtinId="3"/>
    <cellStyle name="Currency 2" xfId="2" xr:uid="{32C2011F-47C5-4845-B31D-33B255BA6D18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86784</xdr:colOff>
      <xdr:row>3</xdr:row>
      <xdr:rowOff>93133</xdr:rowOff>
    </xdr:from>
    <xdr:to>
      <xdr:col>44</xdr:col>
      <xdr:colOff>740834</xdr:colOff>
      <xdr:row>5</xdr:row>
      <xdr:rowOff>140758</xdr:rowOff>
    </xdr:to>
    <xdr:sp macro="" textlink="">
      <xdr:nvSpPr>
        <xdr:cNvPr id="2" name="Down Arrow 18">
          <a:extLst>
            <a:ext uri="{FF2B5EF4-FFF2-40B4-BE49-F238E27FC236}">
              <a16:creationId xmlns:a16="http://schemas.microsoft.com/office/drawing/2014/main" id="{FC9E531C-8B66-41C4-AD8A-FC928C718CC4}"/>
            </a:ext>
          </a:extLst>
        </xdr:cNvPr>
        <xdr:cNvSpPr/>
      </xdr:nvSpPr>
      <xdr:spPr>
        <a:xfrm>
          <a:off x="44968584" y="864658"/>
          <a:ext cx="654050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376115</xdr:colOff>
      <xdr:row>296</xdr:row>
      <xdr:rowOff>0</xdr:rowOff>
    </xdr:from>
    <xdr:to>
      <xdr:col>47</xdr:col>
      <xdr:colOff>985716</xdr:colOff>
      <xdr:row>296</xdr:row>
      <xdr:rowOff>129443</xdr:rowOff>
    </xdr:to>
    <xdr:sp macro="" textlink="">
      <xdr:nvSpPr>
        <xdr:cNvPr id="3" name="Right Arrow 7">
          <a:extLst>
            <a:ext uri="{FF2B5EF4-FFF2-40B4-BE49-F238E27FC236}">
              <a16:creationId xmlns:a16="http://schemas.microsoft.com/office/drawing/2014/main" id="{F6F8278B-3C29-41C8-8C3E-0ABA42325C4B}"/>
            </a:ext>
          </a:extLst>
        </xdr:cNvPr>
        <xdr:cNvSpPr/>
      </xdr:nvSpPr>
      <xdr:spPr>
        <a:xfrm>
          <a:off x="48029690" y="77352525"/>
          <a:ext cx="609601" cy="1294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117474</xdr:colOff>
      <xdr:row>1</xdr:row>
      <xdr:rowOff>247650</xdr:rowOff>
    </xdr:from>
    <xdr:to>
      <xdr:col>87</xdr:col>
      <xdr:colOff>1015999</xdr:colOff>
      <xdr:row>4</xdr:row>
      <xdr:rowOff>179917</xdr:rowOff>
    </xdr:to>
    <xdr:sp macro="" textlink="">
      <xdr:nvSpPr>
        <xdr:cNvPr id="4" name="Down Arrow 35">
          <a:extLst>
            <a:ext uri="{FF2B5EF4-FFF2-40B4-BE49-F238E27FC236}">
              <a16:creationId xmlns:a16="http://schemas.microsoft.com/office/drawing/2014/main" id="{2B62BABE-6A72-4ED4-9DAD-D3586ABDE1D9}"/>
            </a:ext>
          </a:extLst>
        </xdr:cNvPr>
        <xdr:cNvSpPr/>
      </xdr:nvSpPr>
      <xdr:spPr>
        <a:xfrm>
          <a:off x="89185749" y="504825"/>
          <a:ext cx="898525" cy="703792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195384</xdr:colOff>
      <xdr:row>296</xdr:row>
      <xdr:rowOff>0</xdr:rowOff>
    </xdr:from>
    <xdr:to>
      <xdr:col>95</xdr:col>
      <xdr:colOff>245936</xdr:colOff>
      <xdr:row>296</xdr:row>
      <xdr:rowOff>329712</xdr:rowOff>
    </xdr:to>
    <xdr:sp macro="" textlink="">
      <xdr:nvSpPr>
        <xdr:cNvPr id="5" name="Oval 14">
          <a:extLst>
            <a:ext uri="{FF2B5EF4-FFF2-40B4-BE49-F238E27FC236}">
              <a16:creationId xmlns:a16="http://schemas.microsoft.com/office/drawing/2014/main" id="{DAA7F296-61F5-4664-9F3A-13893AFC1E4F}"/>
            </a:ext>
          </a:extLst>
        </xdr:cNvPr>
        <xdr:cNvSpPr/>
      </xdr:nvSpPr>
      <xdr:spPr>
        <a:xfrm>
          <a:off x="95845434" y="77352525"/>
          <a:ext cx="1269752" cy="253512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86784</xdr:colOff>
      <xdr:row>3</xdr:row>
      <xdr:rowOff>93133</xdr:rowOff>
    </xdr:from>
    <xdr:to>
      <xdr:col>44</xdr:col>
      <xdr:colOff>740834</xdr:colOff>
      <xdr:row>5</xdr:row>
      <xdr:rowOff>140758</xdr:rowOff>
    </xdr:to>
    <xdr:sp macro="" textlink="">
      <xdr:nvSpPr>
        <xdr:cNvPr id="6" name="Down Arrow 16">
          <a:extLst>
            <a:ext uri="{FF2B5EF4-FFF2-40B4-BE49-F238E27FC236}">
              <a16:creationId xmlns:a16="http://schemas.microsoft.com/office/drawing/2014/main" id="{81731F02-17A1-41D1-ACB6-D75ABE545634}"/>
            </a:ext>
          </a:extLst>
        </xdr:cNvPr>
        <xdr:cNvSpPr/>
      </xdr:nvSpPr>
      <xdr:spPr>
        <a:xfrm>
          <a:off x="44968584" y="864658"/>
          <a:ext cx="654050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95250</xdr:colOff>
      <xdr:row>296</xdr:row>
      <xdr:rowOff>284691</xdr:rowOff>
    </xdr:from>
    <xdr:to>
      <xdr:col>46</xdr:col>
      <xdr:colOff>704851</xdr:colOff>
      <xdr:row>298</xdr:row>
      <xdr:rowOff>31750</xdr:rowOff>
    </xdr:to>
    <xdr:sp macro="" textlink="">
      <xdr:nvSpPr>
        <xdr:cNvPr id="7" name="Right Arrow 7">
          <a:extLst>
            <a:ext uri="{FF2B5EF4-FFF2-40B4-BE49-F238E27FC236}">
              <a16:creationId xmlns:a16="http://schemas.microsoft.com/office/drawing/2014/main" id="{9418FD60-D07E-4376-8D64-F45477B8432A}"/>
            </a:ext>
          </a:extLst>
        </xdr:cNvPr>
        <xdr:cNvSpPr/>
      </xdr:nvSpPr>
      <xdr:spPr>
        <a:xfrm>
          <a:off x="46662975" y="77608641"/>
          <a:ext cx="609601" cy="28998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586151</xdr:colOff>
      <xdr:row>296</xdr:row>
      <xdr:rowOff>235598</xdr:rowOff>
    </xdr:from>
    <xdr:to>
      <xdr:col>98</xdr:col>
      <xdr:colOff>429685</xdr:colOff>
      <xdr:row>297</xdr:row>
      <xdr:rowOff>378557</xdr:rowOff>
    </xdr:to>
    <xdr:sp macro="" textlink="">
      <xdr:nvSpPr>
        <xdr:cNvPr id="8" name="Oval 14">
          <a:extLst>
            <a:ext uri="{FF2B5EF4-FFF2-40B4-BE49-F238E27FC236}">
              <a16:creationId xmlns:a16="http://schemas.microsoft.com/office/drawing/2014/main" id="{CC5ACA72-0A58-4DB3-AF6F-0828668E2343}"/>
            </a:ext>
          </a:extLst>
        </xdr:cNvPr>
        <xdr:cNvSpPr/>
      </xdr:nvSpPr>
      <xdr:spPr>
        <a:xfrm>
          <a:off x="98065001" y="77588123"/>
          <a:ext cx="1062734" cy="276309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97692</xdr:colOff>
      <xdr:row>295</xdr:row>
      <xdr:rowOff>85480</xdr:rowOff>
    </xdr:from>
    <xdr:to>
      <xdr:col>48</xdr:col>
      <xdr:colOff>36635</xdr:colOff>
      <xdr:row>295</xdr:row>
      <xdr:rowOff>402980</xdr:rowOff>
    </xdr:to>
    <xdr:sp macro="" textlink="">
      <xdr:nvSpPr>
        <xdr:cNvPr id="9" name="Oval 17">
          <a:extLst>
            <a:ext uri="{FF2B5EF4-FFF2-40B4-BE49-F238E27FC236}">
              <a16:creationId xmlns:a16="http://schemas.microsoft.com/office/drawing/2014/main" id="{D2D41541-A6C4-44D4-8A05-31FA537868C1}"/>
            </a:ext>
          </a:extLst>
        </xdr:cNvPr>
        <xdr:cNvSpPr/>
      </xdr:nvSpPr>
      <xdr:spPr>
        <a:xfrm>
          <a:off x="47751267" y="77180830"/>
          <a:ext cx="986693" cy="174625"/>
        </a:xfrm>
        <a:prstGeom prst="ellipse">
          <a:avLst/>
        </a:prstGeom>
        <a:noFill/>
        <a:ln>
          <a:solidFill>
            <a:srgbClr val="00206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43962</xdr:colOff>
      <xdr:row>1</xdr:row>
      <xdr:rowOff>249116</xdr:rowOff>
    </xdr:from>
    <xdr:to>
      <xdr:col>74</xdr:col>
      <xdr:colOff>2198</xdr:colOff>
      <xdr:row>4</xdr:row>
      <xdr:rowOff>181383</xdr:rowOff>
    </xdr:to>
    <xdr:sp macro="" textlink="">
      <xdr:nvSpPr>
        <xdr:cNvPr id="10" name="Down Arrow 27">
          <a:extLst>
            <a:ext uri="{FF2B5EF4-FFF2-40B4-BE49-F238E27FC236}">
              <a16:creationId xmlns:a16="http://schemas.microsoft.com/office/drawing/2014/main" id="{95FDA3B7-F97C-4332-9262-846E404E5618}"/>
            </a:ext>
          </a:extLst>
        </xdr:cNvPr>
        <xdr:cNvSpPr/>
      </xdr:nvSpPr>
      <xdr:spPr>
        <a:xfrm>
          <a:off x="75796287" y="506291"/>
          <a:ext cx="901211" cy="703792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117474</xdr:colOff>
      <xdr:row>1</xdr:row>
      <xdr:rowOff>247650</xdr:rowOff>
    </xdr:from>
    <xdr:to>
      <xdr:col>87</xdr:col>
      <xdr:colOff>1015999</xdr:colOff>
      <xdr:row>4</xdr:row>
      <xdr:rowOff>179917</xdr:rowOff>
    </xdr:to>
    <xdr:sp macro="" textlink="">
      <xdr:nvSpPr>
        <xdr:cNvPr id="11" name="Down Arrow 28">
          <a:extLst>
            <a:ext uri="{FF2B5EF4-FFF2-40B4-BE49-F238E27FC236}">
              <a16:creationId xmlns:a16="http://schemas.microsoft.com/office/drawing/2014/main" id="{36B34FC2-C5E7-456A-8A68-E7B002EFF055}"/>
            </a:ext>
          </a:extLst>
        </xdr:cNvPr>
        <xdr:cNvSpPr/>
      </xdr:nvSpPr>
      <xdr:spPr>
        <a:xfrm>
          <a:off x="89185749" y="504825"/>
          <a:ext cx="898525" cy="703792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12212</xdr:colOff>
      <xdr:row>297</xdr:row>
      <xdr:rowOff>185615</xdr:rowOff>
    </xdr:from>
    <xdr:to>
      <xdr:col>95</xdr:col>
      <xdr:colOff>62764</xdr:colOff>
      <xdr:row>299</xdr:row>
      <xdr:rowOff>145764</xdr:rowOff>
    </xdr:to>
    <xdr:sp macro="" textlink="">
      <xdr:nvSpPr>
        <xdr:cNvPr id="12" name="Oval 14">
          <a:extLst>
            <a:ext uri="{FF2B5EF4-FFF2-40B4-BE49-F238E27FC236}">
              <a16:creationId xmlns:a16="http://schemas.microsoft.com/office/drawing/2014/main" id="{DD569EA7-95EB-4CE3-82CD-FAB4E3B07FAE}"/>
            </a:ext>
          </a:extLst>
        </xdr:cNvPr>
        <xdr:cNvSpPr/>
      </xdr:nvSpPr>
      <xdr:spPr>
        <a:xfrm>
          <a:off x="95662262" y="77795315"/>
          <a:ext cx="1269752" cy="474499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86784</xdr:colOff>
      <xdr:row>3</xdr:row>
      <xdr:rowOff>93133</xdr:rowOff>
    </xdr:from>
    <xdr:to>
      <xdr:col>44</xdr:col>
      <xdr:colOff>740834</xdr:colOff>
      <xdr:row>5</xdr:row>
      <xdr:rowOff>140758</xdr:rowOff>
    </xdr:to>
    <xdr:sp macro="" textlink="">
      <xdr:nvSpPr>
        <xdr:cNvPr id="13" name="Down Arrow 18">
          <a:extLst>
            <a:ext uri="{FF2B5EF4-FFF2-40B4-BE49-F238E27FC236}">
              <a16:creationId xmlns:a16="http://schemas.microsoft.com/office/drawing/2014/main" id="{00FDB9C3-6BA0-46F8-93D0-315D1CA7E211}"/>
            </a:ext>
          </a:extLst>
        </xdr:cNvPr>
        <xdr:cNvSpPr/>
      </xdr:nvSpPr>
      <xdr:spPr>
        <a:xfrm>
          <a:off x="44968584" y="864658"/>
          <a:ext cx="654050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376115</xdr:colOff>
      <xdr:row>278</xdr:row>
      <xdr:rowOff>0</xdr:rowOff>
    </xdr:from>
    <xdr:to>
      <xdr:col>47</xdr:col>
      <xdr:colOff>985716</xdr:colOff>
      <xdr:row>278</xdr:row>
      <xdr:rowOff>129443</xdr:rowOff>
    </xdr:to>
    <xdr:sp macro="" textlink="">
      <xdr:nvSpPr>
        <xdr:cNvPr id="14" name="Right Arrow 7">
          <a:extLst>
            <a:ext uri="{FF2B5EF4-FFF2-40B4-BE49-F238E27FC236}">
              <a16:creationId xmlns:a16="http://schemas.microsoft.com/office/drawing/2014/main" id="{33142131-B244-4BE4-AAB8-6DDE0A9CC242}"/>
            </a:ext>
          </a:extLst>
        </xdr:cNvPr>
        <xdr:cNvSpPr/>
      </xdr:nvSpPr>
      <xdr:spPr>
        <a:xfrm>
          <a:off x="48029690" y="72437625"/>
          <a:ext cx="609601" cy="1294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81492</xdr:colOff>
      <xdr:row>279</xdr:row>
      <xdr:rowOff>0</xdr:rowOff>
    </xdr:from>
    <xdr:to>
      <xdr:col>72</xdr:col>
      <xdr:colOff>645584</xdr:colOff>
      <xdr:row>283</xdr:row>
      <xdr:rowOff>56092</xdr:rowOff>
    </xdr:to>
    <xdr:cxnSp macro="">
      <xdr:nvCxnSpPr>
        <xdr:cNvPr id="15" name="Straight Arrow Connector 10">
          <a:extLst>
            <a:ext uri="{FF2B5EF4-FFF2-40B4-BE49-F238E27FC236}">
              <a16:creationId xmlns:a16="http://schemas.microsoft.com/office/drawing/2014/main" id="{1EDFCE79-6A72-4838-B58B-8A1B01D5C9ED}"/>
            </a:ext>
          </a:extLst>
        </xdr:cNvPr>
        <xdr:cNvCxnSpPr/>
      </xdr:nvCxnSpPr>
      <xdr:spPr>
        <a:xfrm flipV="1">
          <a:off x="74681292" y="72818625"/>
          <a:ext cx="564092" cy="1246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117474</xdr:colOff>
      <xdr:row>1</xdr:row>
      <xdr:rowOff>247650</xdr:rowOff>
    </xdr:from>
    <xdr:to>
      <xdr:col>87</xdr:col>
      <xdr:colOff>1015999</xdr:colOff>
      <xdr:row>4</xdr:row>
      <xdr:rowOff>179917</xdr:rowOff>
    </xdr:to>
    <xdr:sp macro="" textlink="">
      <xdr:nvSpPr>
        <xdr:cNvPr id="16" name="Down Arrow 35">
          <a:extLst>
            <a:ext uri="{FF2B5EF4-FFF2-40B4-BE49-F238E27FC236}">
              <a16:creationId xmlns:a16="http://schemas.microsoft.com/office/drawing/2014/main" id="{A240E0C5-C5CB-4BA2-88F0-D48C35F2497A}"/>
            </a:ext>
          </a:extLst>
        </xdr:cNvPr>
        <xdr:cNvSpPr/>
      </xdr:nvSpPr>
      <xdr:spPr>
        <a:xfrm>
          <a:off x="89185749" y="504825"/>
          <a:ext cx="898525" cy="703792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293082</xdr:colOff>
      <xdr:row>277</xdr:row>
      <xdr:rowOff>33620</xdr:rowOff>
    </xdr:from>
    <xdr:to>
      <xdr:col>50</xdr:col>
      <xdr:colOff>160065</xdr:colOff>
      <xdr:row>277</xdr:row>
      <xdr:rowOff>402981</xdr:rowOff>
    </xdr:to>
    <xdr:sp macro="" textlink="">
      <xdr:nvSpPr>
        <xdr:cNvPr id="17" name="Oval 17">
          <a:extLst>
            <a:ext uri="{FF2B5EF4-FFF2-40B4-BE49-F238E27FC236}">
              <a16:creationId xmlns:a16="http://schemas.microsoft.com/office/drawing/2014/main" id="{04FC7998-1F8D-4872-A0A1-D723DDAD960A}"/>
            </a:ext>
          </a:extLst>
        </xdr:cNvPr>
        <xdr:cNvSpPr/>
      </xdr:nvSpPr>
      <xdr:spPr>
        <a:xfrm>
          <a:off x="50004057" y="71985470"/>
          <a:ext cx="876633" cy="369361"/>
        </a:xfrm>
        <a:prstGeom prst="ellipse">
          <a:avLst/>
        </a:prstGeom>
        <a:noFill/>
        <a:ln>
          <a:solidFill>
            <a:srgbClr val="00206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52917</xdr:colOff>
      <xdr:row>278</xdr:row>
      <xdr:rowOff>0</xdr:rowOff>
    </xdr:from>
    <xdr:to>
      <xdr:col>74</xdr:col>
      <xdr:colOff>484718</xdr:colOff>
      <xdr:row>278</xdr:row>
      <xdr:rowOff>42333</xdr:rowOff>
    </xdr:to>
    <xdr:sp macro="" textlink="">
      <xdr:nvSpPr>
        <xdr:cNvPr id="18" name="Right Arrow 7">
          <a:extLst>
            <a:ext uri="{FF2B5EF4-FFF2-40B4-BE49-F238E27FC236}">
              <a16:creationId xmlns:a16="http://schemas.microsoft.com/office/drawing/2014/main" id="{294EBA6B-69AC-4C33-807B-9AD03507E569}"/>
            </a:ext>
          </a:extLst>
        </xdr:cNvPr>
        <xdr:cNvSpPr/>
      </xdr:nvSpPr>
      <xdr:spPr>
        <a:xfrm>
          <a:off x="76748217" y="72437625"/>
          <a:ext cx="431801" cy="423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366345</xdr:colOff>
      <xdr:row>277</xdr:row>
      <xdr:rowOff>85481</xdr:rowOff>
    </xdr:from>
    <xdr:to>
      <xdr:col>91</xdr:col>
      <xdr:colOff>197089</xdr:colOff>
      <xdr:row>277</xdr:row>
      <xdr:rowOff>415193</xdr:rowOff>
    </xdr:to>
    <xdr:sp macro="" textlink="">
      <xdr:nvSpPr>
        <xdr:cNvPr id="19" name="Oval 14">
          <a:extLst>
            <a:ext uri="{FF2B5EF4-FFF2-40B4-BE49-F238E27FC236}">
              <a16:creationId xmlns:a16="http://schemas.microsoft.com/office/drawing/2014/main" id="{ED270035-194D-44F4-9AF6-6560BA1587BB}"/>
            </a:ext>
          </a:extLst>
        </xdr:cNvPr>
        <xdr:cNvSpPr/>
      </xdr:nvSpPr>
      <xdr:spPr>
        <a:xfrm>
          <a:off x="92349270" y="72037331"/>
          <a:ext cx="1269019" cy="329712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654378</xdr:colOff>
      <xdr:row>277</xdr:row>
      <xdr:rowOff>45661</xdr:rowOff>
    </xdr:from>
    <xdr:to>
      <xdr:col>63</xdr:col>
      <xdr:colOff>109903</xdr:colOff>
      <xdr:row>277</xdr:row>
      <xdr:rowOff>439617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26669DF-EDF5-4162-9BB4-9894DD9C90B4}"/>
            </a:ext>
          </a:extLst>
        </xdr:cNvPr>
        <xdr:cNvSpPr/>
      </xdr:nvSpPr>
      <xdr:spPr>
        <a:xfrm>
          <a:off x="63833703" y="71997511"/>
          <a:ext cx="893800" cy="393956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86784</xdr:colOff>
      <xdr:row>3</xdr:row>
      <xdr:rowOff>93133</xdr:rowOff>
    </xdr:from>
    <xdr:to>
      <xdr:col>44</xdr:col>
      <xdr:colOff>740834</xdr:colOff>
      <xdr:row>5</xdr:row>
      <xdr:rowOff>140758</xdr:rowOff>
    </xdr:to>
    <xdr:sp macro="" textlink="">
      <xdr:nvSpPr>
        <xdr:cNvPr id="21" name="Down Arrow 16">
          <a:extLst>
            <a:ext uri="{FF2B5EF4-FFF2-40B4-BE49-F238E27FC236}">
              <a16:creationId xmlns:a16="http://schemas.microsoft.com/office/drawing/2014/main" id="{4655135F-50F2-4D53-897D-6238793A4E10}"/>
            </a:ext>
          </a:extLst>
        </xdr:cNvPr>
        <xdr:cNvSpPr/>
      </xdr:nvSpPr>
      <xdr:spPr>
        <a:xfrm>
          <a:off x="44968584" y="864658"/>
          <a:ext cx="654050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878416</xdr:colOff>
      <xdr:row>279</xdr:row>
      <xdr:rowOff>373593</xdr:rowOff>
    </xdr:from>
    <xdr:to>
      <xdr:col>73</xdr:col>
      <xdr:colOff>503766</xdr:colOff>
      <xdr:row>280</xdr:row>
      <xdr:rowOff>328084</xdr:rowOff>
    </xdr:to>
    <xdr:cxnSp macro="">
      <xdr:nvCxnSpPr>
        <xdr:cNvPr id="22" name="Straight Arrow Connector 5">
          <a:extLst>
            <a:ext uri="{FF2B5EF4-FFF2-40B4-BE49-F238E27FC236}">
              <a16:creationId xmlns:a16="http://schemas.microsoft.com/office/drawing/2014/main" id="{9914532A-07AB-4535-BFDF-E9C8344180BE}"/>
            </a:ext>
          </a:extLst>
        </xdr:cNvPr>
        <xdr:cNvCxnSpPr/>
      </xdr:nvCxnSpPr>
      <xdr:spPr>
        <a:xfrm flipV="1">
          <a:off x="75478216" y="73192218"/>
          <a:ext cx="777875" cy="3069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95250</xdr:colOff>
      <xdr:row>278</xdr:row>
      <xdr:rowOff>284691</xdr:rowOff>
    </xdr:from>
    <xdr:to>
      <xdr:col>46</xdr:col>
      <xdr:colOff>704851</xdr:colOff>
      <xdr:row>280</xdr:row>
      <xdr:rowOff>31750</xdr:rowOff>
    </xdr:to>
    <xdr:sp macro="" textlink="">
      <xdr:nvSpPr>
        <xdr:cNvPr id="23" name="Right Arrow 7">
          <a:extLst>
            <a:ext uri="{FF2B5EF4-FFF2-40B4-BE49-F238E27FC236}">
              <a16:creationId xmlns:a16="http://schemas.microsoft.com/office/drawing/2014/main" id="{F8454F05-9A63-4723-9260-DF73DD6972C7}"/>
            </a:ext>
          </a:extLst>
        </xdr:cNvPr>
        <xdr:cNvSpPr/>
      </xdr:nvSpPr>
      <xdr:spPr>
        <a:xfrm>
          <a:off x="46662975" y="72722316"/>
          <a:ext cx="609601" cy="54715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81492</xdr:colOff>
      <xdr:row>280</xdr:row>
      <xdr:rowOff>317499</xdr:rowOff>
    </xdr:from>
    <xdr:to>
      <xdr:col>72</xdr:col>
      <xdr:colOff>645584</xdr:colOff>
      <xdr:row>285</xdr:row>
      <xdr:rowOff>56092</xdr:rowOff>
    </xdr:to>
    <xdr:cxnSp macro="">
      <xdr:nvCxnSpPr>
        <xdr:cNvPr id="24" name="Straight Arrow Connector 10">
          <a:extLst>
            <a:ext uri="{FF2B5EF4-FFF2-40B4-BE49-F238E27FC236}">
              <a16:creationId xmlns:a16="http://schemas.microsoft.com/office/drawing/2014/main" id="{C6E3DC8E-6D9E-4FC9-A9FE-929328B33C2B}"/>
            </a:ext>
          </a:extLst>
        </xdr:cNvPr>
        <xdr:cNvCxnSpPr/>
      </xdr:nvCxnSpPr>
      <xdr:spPr>
        <a:xfrm flipV="1">
          <a:off x="74681292" y="73498074"/>
          <a:ext cx="564092" cy="1081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97692</xdr:colOff>
      <xdr:row>277</xdr:row>
      <xdr:rowOff>85480</xdr:rowOff>
    </xdr:from>
    <xdr:to>
      <xdr:col>48</xdr:col>
      <xdr:colOff>36635</xdr:colOff>
      <xdr:row>277</xdr:row>
      <xdr:rowOff>402980</xdr:rowOff>
    </xdr:to>
    <xdr:sp macro="" textlink="">
      <xdr:nvSpPr>
        <xdr:cNvPr id="25" name="Oval 17">
          <a:extLst>
            <a:ext uri="{FF2B5EF4-FFF2-40B4-BE49-F238E27FC236}">
              <a16:creationId xmlns:a16="http://schemas.microsoft.com/office/drawing/2014/main" id="{A7CC79AC-FBAC-4A96-B91E-0F7C16EF98B9}"/>
            </a:ext>
          </a:extLst>
        </xdr:cNvPr>
        <xdr:cNvSpPr/>
      </xdr:nvSpPr>
      <xdr:spPr>
        <a:xfrm>
          <a:off x="47751267" y="72037330"/>
          <a:ext cx="986693" cy="317500"/>
        </a:xfrm>
        <a:prstGeom prst="ellipse">
          <a:avLst/>
        </a:prstGeom>
        <a:noFill/>
        <a:ln>
          <a:solidFill>
            <a:srgbClr val="00206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43962</xdr:colOff>
      <xdr:row>1</xdr:row>
      <xdr:rowOff>249116</xdr:rowOff>
    </xdr:from>
    <xdr:to>
      <xdr:col>74</xdr:col>
      <xdr:colOff>2198</xdr:colOff>
      <xdr:row>4</xdr:row>
      <xdr:rowOff>181383</xdr:rowOff>
    </xdr:to>
    <xdr:sp macro="" textlink="">
      <xdr:nvSpPr>
        <xdr:cNvPr id="26" name="Down Arrow 27">
          <a:extLst>
            <a:ext uri="{FF2B5EF4-FFF2-40B4-BE49-F238E27FC236}">
              <a16:creationId xmlns:a16="http://schemas.microsoft.com/office/drawing/2014/main" id="{5CC1C908-2C74-4927-8CD7-D5A1D9658E78}"/>
            </a:ext>
          </a:extLst>
        </xdr:cNvPr>
        <xdr:cNvSpPr/>
      </xdr:nvSpPr>
      <xdr:spPr>
        <a:xfrm>
          <a:off x="75796287" y="506291"/>
          <a:ext cx="901211" cy="703792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117474</xdr:colOff>
      <xdr:row>1</xdr:row>
      <xdr:rowOff>247650</xdr:rowOff>
    </xdr:from>
    <xdr:to>
      <xdr:col>87</xdr:col>
      <xdr:colOff>1015999</xdr:colOff>
      <xdr:row>4</xdr:row>
      <xdr:rowOff>179917</xdr:rowOff>
    </xdr:to>
    <xdr:sp macro="" textlink="">
      <xdr:nvSpPr>
        <xdr:cNvPr id="27" name="Down Arrow 28">
          <a:extLst>
            <a:ext uri="{FF2B5EF4-FFF2-40B4-BE49-F238E27FC236}">
              <a16:creationId xmlns:a16="http://schemas.microsoft.com/office/drawing/2014/main" id="{E0B695C8-F40E-4251-8F3A-6DF270AEB957}"/>
            </a:ext>
          </a:extLst>
        </xdr:cNvPr>
        <xdr:cNvSpPr/>
      </xdr:nvSpPr>
      <xdr:spPr>
        <a:xfrm>
          <a:off x="89185749" y="504825"/>
          <a:ext cx="898525" cy="703792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52917</xdr:colOff>
      <xdr:row>278</xdr:row>
      <xdr:rowOff>295274</xdr:rowOff>
    </xdr:from>
    <xdr:to>
      <xdr:col>74</xdr:col>
      <xdr:colOff>647211</xdr:colOff>
      <xdr:row>280</xdr:row>
      <xdr:rowOff>42333</xdr:rowOff>
    </xdr:to>
    <xdr:sp macro="" textlink="">
      <xdr:nvSpPr>
        <xdr:cNvPr id="28" name="Right Arrow 7">
          <a:extLst>
            <a:ext uri="{FF2B5EF4-FFF2-40B4-BE49-F238E27FC236}">
              <a16:creationId xmlns:a16="http://schemas.microsoft.com/office/drawing/2014/main" id="{B2A8D447-F945-469D-9A5B-3738E8CB3512}"/>
            </a:ext>
          </a:extLst>
        </xdr:cNvPr>
        <xdr:cNvSpPr/>
      </xdr:nvSpPr>
      <xdr:spPr>
        <a:xfrm>
          <a:off x="76748217" y="72732899"/>
          <a:ext cx="594294" cy="54715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91</xdr:col>
      <xdr:colOff>1123461</xdr:colOff>
      <xdr:row>278</xdr:row>
      <xdr:rowOff>271096</xdr:rowOff>
    </xdr:from>
    <xdr:to>
      <xdr:col>93</xdr:col>
      <xdr:colOff>160456</xdr:colOff>
      <xdr:row>280</xdr:row>
      <xdr:rowOff>109130</xdr:rowOff>
    </xdr:to>
    <xdr:sp macro="" textlink="">
      <xdr:nvSpPr>
        <xdr:cNvPr id="29" name="Oval 14">
          <a:extLst>
            <a:ext uri="{FF2B5EF4-FFF2-40B4-BE49-F238E27FC236}">
              <a16:creationId xmlns:a16="http://schemas.microsoft.com/office/drawing/2014/main" id="{C7036F26-0D59-4E62-B53C-FBF584C1A8F8}"/>
            </a:ext>
          </a:extLst>
        </xdr:cNvPr>
        <xdr:cNvSpPr/>
      </xdr:nvSpPr>
      <xdr:spPr>
        <a:xfrm>
          <a:off x="94544661" y="72708721"/>
          <a:ext cx="1265845" cy="638134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878416</xdr:colOff>
      <xdr:row>279</xdr:row>
      <xdr:rowOff>0</xdr:rowOff>
    </xdr:from>
    <xdr:to>
      <xdr:col>73</xdr:col>
      <xdr:colOff>503766</xdr:colOff>
      <xdr:row>279</xdr:row>
      <xdr:rowOff>328084</xdr:rowOff>
    </xdr:to>
    <xdr:cxnSp macro="">
      <xdr:nvCxnSpPr>
        <xdr:cNvPr id="30" name="Straight Arrow Connector 5">
          <a:extLst>
            <a:ext uri="{FF2B5EF4-FFF2-40B4-BE49-F238E27FC236}">
              <a16:creationId xmlns:a16="http://schemas.microsoft.com/office/drawing/2014/main" id="{0E52F59E-FD70-4C68-B5CF-E6EEB4B8B9E3}"/>
            </a:ext>
          </a:extLst>
        </xdr:cNvPr>
        <xdr:cNvCxnSpPr/>
      </xdr:nvCxnSpPr>
      <xdr:spPr>
        <a:xfrm flipV="1">
          <a:off x="75478216" y="72818625"/>
          <a:ext cx="777875" cy="3280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49481</xdr:colOff>
      <xdr:row>1</xdr:row>
      <xdr:rowOff>29688</xdr:rowOff>
    </xdr:from>
    <xdr:to>
      <xdr:col>15</xdr:col>
      <xdr:colOff>564078</xdr:colOff>
      <xdr:row>2</xdr:row>
      <xdr:rowOff>128650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889F9AD1-9ED5-4241-89C9-9F98636FD492}"/>
            </a:ext>
          </a:extLst>
        </xdr:cNvPr>
        <xdr:cNvSpPr/>
      </xdr:nvSpPr>
      <xdr:spPr>
        <a:xfrm>
          <a:off x="14451281" y="220188"/>
          <a:ext cx="514597" cy="3466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647700</xdr:colOff>
      <xdr:row>0</xdr:row>
      <xdr:rowOff>88900</xdr:rowOff>
    </xdr:from>
    <xdr:to>
      <xdr:col>33</xdr:col>
      <xdr:colOff>1079500</xdr:colOff>
      <xdr:row>1</xdr:row>
      <xdr:rowOff>174625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657B1A6C-9ECB-453B-A070-CA7DD5B9E4A4}"/>
            </a:ext>
          </a:extLst>
        </xdr:cNvPr>
        <xdr:cNvSpPr/>
      </xdr:nvSpPr>
      <xdr:spPr>
        <a:xfrm>
          <a:off x="38138100" y="88900"/>
          <a:ext cx="4318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983A-1D03-4DB9-B9FB-C87103914D02}">
  <sheetPr>
    <tabColor rgb="FFFFFF00"/>
    <pageSetUpPr fitToPage="1"/>
  </sheetPr>
  <dimension ref="A1:CP310"/>
  <sheetViews>
    <sheetView zoomScale="78" zoomScaleNormal="78" zoomScaleSheetLayoutView="78" workbookViewId="0">
      <pane ySplit="7" topLeftCell="A17" activePane="bottomLeft" state="frozen"/>
      <selection activeCell="AS342" sqref="AS342"/>
      <selection pane="bottomLeft" activeCell="M23" sqref="M23"/>
    </sheetView>
  </sheetViews>
  <sheetFormatPr defaultColWidth="9.140625" defaultRowHeight="20.25" customHeight="1" outlineLevelCol="1"/>
  <cols>
    <col min="1" max="1" width="15.42578125" customWidth="1"/>
    <col min="2" max="2" width="33.5703125" customWidth="1"/>
    <col min="3" max="3" width="40.85546875" customWidth="1"/>
    <col min="4" max="4" width="15.42578125" customWidth="1"/>
    <col min="5" max="5" width="15.42578125" style="2" customWidth="1" outlineLevel="1" collapsed="1"/>
    <col min="6" max="6" width="15.42578125" style="2" customWidth="1" outlineLevel="1"/>
    <col min="7" max="7" width="15.42578125" style="3" customWidth="1" outlineLevel="1"/>
    <col min="8" max="8" width="15.42578125" style="3" customWidth="1" outlineLevel="1" collapsed="1"/>
    <col min="9" max="11" width="15.42578125" style="3" customWidth="1" outlineLevel="1"/>
    <col min="12" max="12" width="15.42578125" style="2" customWidth="1" outlineLevel="1"/>
    <col min="13" max="15" width="15.42578125" style="3" customWidth="1" outlineLevel="1"/>
    <col min="16" max="16" width="15.42578125" style="4" customWidth="1" outlineLevel="1"/>
    <col min="17" max="31" width="15.42578125" customWidth="1" outlineLevel="1"/>
    <col min="32" max="32" width="15.42578125" customWidth="1"/>
    <col min="33" max="33" width="11.42578125" customWidth="1"/>
    <col min="34" max="34" width="11.42578125" customWidth="1" outlineLevel="1"/>
    <col min="35" max="35" width="11.42578125" style="6" customWidth="1" outlineLevel="1"/>
    <col min="36" max="36" width="11.42578125" customWidth="1" outlineLevel="1"/>
    <col min="37" max="37" width="10.42578125" customWidth="1" outlineLevel="1"/>
    <col min="38" max="42" width="11.42578125" customWidth="1" outlineLevel="1"/>
    <col min="43" max="43" width="11.42578125" style="1" customWidth="1" outlineLevel="1"/>
    <col min="44" max="44" width="11.140625" customWidth="1" outlineLevel="1"/>
    <col min="45" max="45" width="12.85546875" style="4" customWidth="1"/>
    <col min="46" max="46" width="12.42578125" style="152" customWidth="1" outlineLevel="1"/>
    <col min="47" max="47" width="16.28515625" customWidth="1"/>
    <col min="48" max="48" width="15.7109375" customWidth="1"/>
    <col min="49" max="49" width="15.140625" customWidth="1"/>
    <col min="50" max="59" width="15.140625" customWidth="1" outlineLevel="1"/>
    <col min="60" max="60" width="18.28515625" customWidth="1" outlineLevel="1"/>
    <col min="61" max="61" width="15.7109375" customWidth="1"/>
    <col min="62" max="62" width="16.5703125" customWidth="1"/>
    <col min="63" max="63" width="21.5703125" customWidth="1"/>
    <col min="64" max="65" width="17" customWidth="1"/>
    <col min="66" max="66" width="16.28515625" customWidth="1" outlineLevel="1"/>
    <col min="67" max="67" width="17.42578125" customWidth="1" outlineLevel="1"/>
    <col min="68" max="70" width="16.28515625" customWidth="1" outlineLevel="1"/>
    <col min="71" max="71" width="17.28515625" customWidth="1" outlineLevel="1"/>
    <col min="72" max="72" width="15.85546875" style="1" customWidth="1" outlineLevel="1"/>
    <col min="73" max="73" width="17.28515625" customWidth="1" outlineLevel="1"/>
    <col min="74" max="74" width="14.140625" style="4" customWidth="1"/>
    <col min="75" max="75" width="11.28515625" customWidth="1"/>
    <col min="76" max="76" width="14.5703125" customWidth="1"/>
    <col min="77" max="78" width="15.140625" customWidth="1"/>
    <col min="79" max="79" width="15.28515625" customWidth="1"/>
    <col min="80" max="80" width="10.7109375" customWidth="1"/>
    <col min="81" max="82" width="15.28515625" customWidth="1"/>
    <col min="83" max="83" width="12.85546875" customWidth="1"/>
    <col min="84" max="84" width="14.5703125" customWidth="1"/>
    <col min="85" max="87" width="15.140625" customWidth="1"/>
    <col min="88" max="88" width="15.28515625" customWidth="1"/>
    <col min="89" max="89" width="9.42578125" style="16" customWidth="1"/>
    <col min="90" max="90" width="19" style="8" customWidth="1"/>
    <col min="91" max="91" width="21.5703125" style="9" customWidth="1"/>
    <col min="92" max="92" width="18.42578125" customWidth="1"/>
    <col min="93" max="93" width="15" style="10" customWidth="1"/>
  </cols>
  <sheetData>
    <row r="1" spans="1:94" ht="20.25" customHeight="1">
      <c r="B1" s="1" t="s">
        <v>0</v>
      </c>
      <c r="N1" s="2"/>
      <c r="P1" s="3"/>
      <c r="Q1" s="4"/>
      <c r="R1" s="5"/>
      <c r="S1" s="5"/>
      <c r="AG1">
        <v>9</v>
      </c>
      <c r="AH1">
        <f t="shared" ref="AH1:AS1" si="0">+AG1+1</f>
        <v>10</v>
      </c>
      <c r="AI1" s="6">
        <f t="shared" si="0"/>
        <v>11</v>
      </c>
      <c r="AJ1">
        <f>+AI1+1</f>
        <v>12</v>
      </c>
      <c r="AK1">
        <f>+AJ1+1</f>
        <v>13</v>
      </c>
      <c r="AL1">
        <f t="shared" si="0"/>
        <v>14</v>
      </c>
      <c r="AM1">
        <f t="shared" si="0"/>
        <v>15</v>
      </c>
      <c r="AN1">
        <f t="shared" si="0"/>
        <v>16</v>
      </c>
      <c r="AO1">
        <f t="shared" si="0"/>
        <v>17</v>
      </c>
      <c r="AP1">
        <f t="shared" si="0"/>
        <v>18</v>
      </c>
      <c r="AQ1">
        <f t="shared" si="0"/>
        <v>19</v>
      </c>
      <c r="AR1">
        <f t="shared" si="0"/>
        <v>20</v>
      </c>
      <c r="AS1">
        <f t="shared" si="0"/>
        <v>21</v>
      </c>
      <c r="AT1" s="6"/>
      <c r="AU1" s="4"/>
      <c r="AV1" s="4"/>
      <c r="BT1"/>
      <c r="BV1" s="1"/>
      <c r="CJ1" s="4"/>
      <c r="CK1" s="7"/>
    </row>
    <row r="2" spans="1:94" ht="20.25" customHeight="1">
      <c r="B2" s="11" t="s">
        <v>1</v>
      </c>
      <c r="K2" s="12"/>
      <c r="M2" s="12"/>
      <c r="N2" s="2"/>
      <c r="P2" s="3"/>
      <c r="Q2" s="4"/>
      <c r="R2" s="5"/>
      <c r="S2" s="5"/>
      <c r="AG2" s="13"/>
      <c r="AH2" s="13"/>
      <c r="AI2" s="14"/>
      <c r="AJ2" s="13"/>
      <c r="AK2" s="13"/>
      <c r="AL2" s="13"/>
      <c r="AM2" s="13"/>
      <c r="AN2" s="13"/>
      <c r="AO2" s="13"/>
      <c r="AP2" s="13"/>
      <c r="AQ2" s="13"/>
      <c r="AR2" s="13"/>
      <c r="AS2" s="1"/>
      <c r="AT2" s="6"/>
      <c r="AU2" s="4"/>
      <c r="AV2" s="4"/>
      <c r="BT2"/>
      <c r="BV2" s="1"/>
      <c r="CJ2" s="4"/>
      <c r="CK2" s="7"/>
    </row>
    <row r="3" spans="1:94" ht="20.25" customHeight="1">
      <c r="A3" s="12">
        <v>1</v>
      </c>
      <c r="B3" s="12">
        <f>+A3+1</f>
        <v>2</v>
      </c>
      <c r="C3" s="12">
        <f t="shared" ref="C3:AD3" si="1">+B3+1</f>
        <v>3</v>
      </c>
      <c r="D3" s="12">
        <v>4</v>
      </c>
      <c r="E3" s="12">
        <f t="shared" si="1"/>
        <v>5</v>
      </c>
      <c r="F3" s="12"/>
      <c r="G3" s="12">
        <f>+E3+1</f>
        <v>6</v>
      </c>
      <c r="H3" s="12">
        <f t="shared" si="1"/>
        <v>7</v>
      </c>
      <c r="I3" s="12">
        <f t="shared" si="1"/>
        <v>8</v>
      </c>
      <c r="J3" s="12">
        <f t="shared" si="1"/>
        <v>9</v>
      </c>
      <c r="K3" s="12">
        <f t="shared" si="1"/>
        <v>10</v>
      </c>
      <c r="L3" s="12">
        <f t="shared" si="1"/>
        <v>11</v>
      </c>
      <c r="M3" s="12">
        <f t="shared" si="1"/>
        <v>12</v>
      </c>
      <c r="N3" s="12">
        <f t="shared" si="1"/>
        <v>13</v>
      </c>
      <c r="O3" s="12">
        <f t="shared" si="1"/>
        <v>14</v>
      </c>
      <c r="P3" s="12">
        <f t="shared" si="1"/>
        <v>15</v>
      </c>
      <c r="Q3" s="12">
        <f t="shared" si="1"/>
        <v>16</v>
      </c>
      <c r="R3" s="12">
        <f t="shared" si="1"/>
        <v>17</v>
      </c>
      <c r="S3" s="12">
        <f t="shared" si="1"/>
        <v>18</v>
      </c>
      <c r="T3" s="12">
        <f t="shared" si="1"/>
        <v>19</v>
      </c>
      <c r="U3" s="12">
        <f t="shared" si="1"/>
        <v>20</v>
      </c>
      <c r="V3" s="12">
        <f t="shared" si="1"/>
        <v>21</v>
      </c>
      <c r="W3" s="12">
        <f t="shared" si="1"/>
        <v>22</v>
      </c>
      <c r="X3" s="12">
        <f t="shared" si="1"/>
        <v>23</v>
      </c>
      <c r="Y3" s="12">
        <f t="shared" si="1"/>
        <v>24</v>
      </c>
      <c r="Z3" s="12">
        <f t="shared" si="1"/>
        <v>25</v>
      </c>
      <c r="AA3" s="12">
        <f t="shared" si="1"/>
        <v>26</v>
      </c>
      <c r="AB3" s="12">
        <f t="shared" si="1"/>
        <v>27</v>
      </c>
      <c r="AC3" s="12">
        <f t="shared" si="1"/>
        <v>28</v>
      </c>
      <c r="AD3" s="12">
        <f t="shared" si="1"/>
        <v>29</v>
      </c>
      <c r="AF3" s="12">
        <f>+AD3+1</f>
        <v>30</v>
      </c>
      <c r="AG3" s="12">
        <f t="shared" ref="AG3:AS3" si="2">+AF3+1</f>
        <v>31</v>
      </c>
      <c r="AH3" s="12">
        <f t="shared" si="2"/>
        <v>32</v>
      </c>
      <c r="AI3" s="15">
        <f t="shared" si="2"/>
        <v>33</v>
      </c>
      <c r="AJ3" s="12">
        <f t="shared" si="2"/>
        <v>34</v>
      </c>
      <c r="AK3" s="12">
        <f t="shared" si="2"/>
        <v>35</v>
      </c>
      <c r="AL3" s="12">
        <f t="shared" si="2"/>
        <v>36</v>
      </c>
      <c r="AM3" s="12">
        <f t="shared" si="2"/>
        <v>37</v>
      </c>
      <c r="AN3" s="12">
        <f t="shared" si="2"/>
        <v>38</v>
      </c>
      <c r="AO3" s="12">
        <f t="shared" si="2"/>
        <v>39</v>
      </c>
      <c r="AP3" s="12">
        <f t="shared" si="2"/>
        <v>40</v>
      </c>
      <c r="AQ3" s="12">
        <f t="shared" si="2"/>
        <v>41</v>
      </c>
      <c r="AR3" s="12">
        <f t="shared" si="2"/>
        <v>42</v>
      </c>
      <c r="AS3" s="12">
        <f t="shared" si="2"/>
        <v>43</v>
      </c>
      <c r="AT3" s="15">
        <f>+AS3+1</f>
        <v>44</v>
      </c>
      <c r="AU3" s="12">
        <f>+AT3+1</f>
        <v>45</v>
      </c>
      <c r="AV3" s="12">
        <f>+AU3+1</f>
        <v>46</v>
      </c>
      <c r="AW3" s="12">
        <f t="shared" ref="AW3:BW3" si="3">+AV3+1</f>
        <v>47</v>
      </c>
      <c r="AX3" s="12">
        <f t="shared" si="3"/>
        <v>48</v>
      </c>
      <c r="AY3" s="12">
        <f t="shared" si="3"/>
        <v>49</v>
      </c>
      <c r="AZ3" s="12">
        <f t="shared" si="3"/>
        <v>50</v>
      </c>
      <c r="BA3" s="12">
        <f t="shared" si="3"/>
        <v>51</v>
      </c>
      <c r="BB3" s="12">
        <f t="shared" si="3"/>
        <v>52</v>
      </c>
      <c r="BC3" s="12">
        <f t="shared" si="3"/>
        <v>53</v>
      </c>
      <c r="BD3" s="12">
        <f t="shared" si="3"/>
        <v>54</v>
      </c>
      <c r="BE3" s="12">
        <f t="shared" si="3"/>
        <v>55</v>
      </c>
      <c r="BF3" s="12">
        <f t="shared" si="3"/>
        <v>56</v>
      </c>
      <c r="BG3" s="12">
        <f t="shared" si="3"/>
        <v>57</v>
      </c>
      <c r="BH3" s="12">
        <f t="shared" si="3"/>
        <v>58</v>
      </c>
      <c r="BI3" s="12">
        <f t="shared" si="3"/>
        <v>59</v>
      </c>
      <c r="BJ3" s="12">
        <f t="shared" si="3"/>
        <v>60</v>
      </c>
      <c r="BK3" s="12">
        <f t="shared" si="3"/>
        <v>61</v>
      </c>
      <c r="BL3" s="12">
        <f t="shared" si="3"/>
        <v>62</v>
      </c>
      <c r="BM3" s="12">
        <f t="shared" si="3"/>
        <v>63</v>
      </c>
      <c r="BN3" s="12">
        <f t="shared" si="3"/>
        <v>64</v>
      </c>
      <c r="BO3" s="12">
        <f t="shared" si="3"/>
        <v>65</v>
      </c>
      <c r="BP3" s="12">
        <f t="shared" si="3"/>
        <v>66</v>
      </c>
      <c r="BQ3" s="12">
        <f t="shared" si="3"/>
        <v>67</v>
      </c>
      <c r="BR3" s="12">
        <f t="shared" si="3"/>
        <v>68</v>
      </c>
      <c r="BS3" s="12">
        <f t="shared" si="3"/>
        <v>69</v>
      </c>
      <c r="BT3" s="12">
        <f t="shared" si="3"/>
        <v>70</v>
      </c>
      <c r="BU3" s="12">
        <f t="shared" si="3"/>
        <v>71</v>
      </c>
      <c r="BV3" s="12">
        <f t="shared" si="3"/>
        <v>72</v>
      </c>
      <c r="BW3" s="12">
        <f t="shared" si="3"/>
        <v>73</v>
      </c>
      <c r="BX3" s="12">
        <f>+BW3+1</f>
        <v>74</v>
      </c>
      <c r="BY3" s="12">
        <f t="shared" ref="BY3:CJ3" si="4">+BX3+1</f>
        <v>75</v>
      </c>
      <c r="BZ3" s="12">
        <f t="shared" si="4"/>
        <v>76</v>
      </c>
      <c r="CA3" s="12">
        <f t="shared" si="4"/>
        <v>77</v>
      </c>
      <c r="CB3" s="12">
        <f t="shared" si="4"/>
        <v>78</v>
      </c>
      <c r="CC3" s="12">
        <f t="shared" si="4"/>
        <v>79</v>
      </c>
      <c r="CD3" s="12">
        <f t="shared" si="4"/>
        <v>80</v>
      </c>
      <c r="CE3" s="12">
        <f t="shared" si="4"/>
        <v>81</v>
      </c>
      <c r="CF3" s="12">
        <f t="shared" si="4"/>
        <v>82</v>
      </c>
      <c r="CG3" s="12">
        <f t="shared" si="4"/>
        <v>83</v>
      </c>
      <c r="CH3" s="12">
        <f t="shared" si="4"/>
        <v>84</v>
      </c>
      <c r="CI3" s="12">
        <f t="shared" si="4"/>
        <v>85</v>
      </c>
      <c r="CJ3" s="12">
        <f t="shared" si="4"/>
        <v>86</v>
      </c>
    </row>
    <row r="4" spans="1:94" ht="20.25" customHeight="1">
      <c r="A4">
        <v>1</v>
      </c>
      <c r="B4" s="13" t="s">
        <v>2</v>
      </c>
      <c r="H4" s="3">
        <v>45281</v>
      </c>
      <c r="N4" s="2"/>
      <c r="P4" s="3"/>
      <c r="Q4" s="4"/>
      <c r="R4" s="4" t="s">
        <v>3</v>
      </c>
      <c r="S4" s="17">
        <f>+DAY(S6-S5)</f>
        <v>30</v>
      </c>
      <c r="T4" s="17">
        <f t="shared" ref="T4:AD4" si="5">+DAY(T6-T5)</f>
        <v>30</v>
      </c>
      <c r="U4" s="17">
        <f t="shared" si="5"/>
        <v>28</v>
      </c>
      <c r="V4" s="17">
        <f t="shared" si="5"/>
        <v>30</v>
      </c>
      <c r="W4" s="17">
        <f t="shared" si="5"/>
        <v>29</v>
      </c>
      <c r="X4" s="17">
        <f t="shared" si="5"/>
        <v>30</v>
      </c>
      <c r="Y4" s="17">
        <f t="shared" si="5"/>
        <v>29</v>
      </c>
      <c r="Z4" s="17">
        <f t="shared" si="5"/>
        <v>30</v>
      </c>
      <c r="AA4" s="17">
        <f t="shared" si="5"/>
        <v>30</v>
      </c>
      <c r="AB4" s="17">
        <f t="shared" si="5"/>
        <v>29</v>
      </c>
      <c r="AC4" s="17">
        <f t="shared" si="5"/>
        <v>30</v>
      </c>
      <c r="AD4" s="17">
        <f t="shared" si="5"/>
        <v>29</v>
      </c>
      <c r="AQ4"/>
      <c r="AS4" s="1"/>
      <c r="AT4" s="6"/>
      <c r="AU4" s="4"/>
      <c r="AV4" s="4"/>
      <c r="AW4" s="18">
        <f t="shared" ref="AW4:BH4" si="6">+MONTH(AW5)</f>
        <v>12</v>
      </c>
      <c r="AX4" s="18">
        <f t="shared" si="6"/>
        <v>1</v>
      </c>
      <c r="AY4" s="18">
        <f t="shared" si="6"/>
        <v>2</v>
      </c>
      <c r="AZ4" s="18">
        <f t="shared" si="6"/>
        <v>3</v>
      </c>
      <c r="BA4" s="18">
        <f t="shared" si="6"/>
        <v>4</v>
      </c>
      <c r="BB4" s="18">
        <f t="shared" si="6"/>
        <v>5</v>
      </c>
      <c r="BC4" s="18">
        <f t="shared" si="6"/>
        <v>6</v>
      </c>
      <c r="BD4" s="18">
        <f t="shared" si="6"/>
        <v>7</v>
      </c>
      <c r="BE4" s="18">
        <f t="shared" si="6"/>
        <v>8</v>
      </c>
      <c r="BF4" s="18">
        <f t="shared" si="6"/>
        <v>9</v>
      </c>
      <c r="BG4" s="18">
        <f t="shared" si="6"/>
        <v>10</v>
      </c>
      <c r="BH4" s="18">
        <f t="shared" si="6"/>
        <v>11</v>
      </c>
      <c r="BI4" s="1"/>
      <c r="BJ4" s="18">
        <f t="shared" ref="BJ4:BU4" si="7">+MONTH(BJ5)</f>
        <v>12</v>
      </c>
      <c r="BK4" s="18">
        <f t="shared" si="7"/>
        <v>1</v>
      </c>
      <c r="BL4" s="18">
        <f t="shared" si="7"/>
        <v>2</v>
      </c>
      <c r="BM4" s="18">
        <f t="shared" si="7"/>
        <v>3</v>
      </c>
      <c r="BN4" s="18">
        <f t="shared" si="7"/>
        <v>4</v>
      </c>
      <c r="BO4" s="18">
        <f t="shared" si="7"/>
        <v>5</v>
      </c>
      <c r="BP4" s="18">
        <f t="shared" si="7"/>
        <v>6</v>
      </c>
      <c r="BQ4" s="18">
        <f t="shared" si="7"/>
        <v>7</v>
      </c>
      <c r="BR4" s="18">
        <f t="shared" si="7"/>
        <v>8</v>
      </c>
      <c r="BS4" s="18">
        <f t="shared" si="7"/>
        <v>9</v>
      </c>
      <c r="BT4" s="18">
        <f t="shared" si="7"/>
        <v>10</v>
      </c>
      <c r="BU4" s="18">
        <f t="shared" si="7"/>
        <v>11</v>
      </c>
      <c r="BV4" s="1"/>
      <c r="CJ4" s="4"/>
      <c r="CK4" s="7"/>
    </row>
    <row r="5" spans="1:94" ht="20.25" customHeight="1">
      <c r="B5" s="13" t="s">
        <v>4</v>
      </c>
      <c r="H5" s="3">
        <v>45311</v>
      </c>
      <c r="N5" s="2"/>
      <c r="P5" s="3"/>
      <c r="Q5" s="4"/>
      <c r="R5" s="4"/>
      <c r="S5" s="3">
        <v>45281</v>
      </c>
      <c r="T5" s="3">
        <v>45312</v>
      </c>
      <c r="U5" s="3">
        <v>45343</v>
      </c>
      <c r="V5" s="3">
        <v>45372</v>
      </c>
      <c r="W5" s="3">
        <v>45403</v>
      </c>
      <c r="X5" s="3">
        <v>45433</v>
      </c>
      <c r="Y5" s="3">
        <v>45464</v>
      </c>
      <c r="Z5" s="3">
        <v>45494</v>
      </c>
      <c r="AA5" s="3">
        <v>45525</v>
      </c>
      <c r="AB5" s="3">
        <v>45556</v>
      </c>
      <c r="AC5" s="3">
        <v>45586</v>
      </c>
      <c r="AD5" s="3">
        <v>45617</v>
      </c>
      <c r="AG5" s="3">
        <f t="shared" ref="AG5:AI6" si="8">S5</f>
        <v>45281</v>
      </c>
      <c r="AH5" s="3">
        <f t="shared" si="8"/>
        <v>45312</v>
      </c>
      <c r="AI5" s="3">
        <f t="shared" si="8"/>
        <v>45343</v>
      </c>
      <c r="AJ5" s="3">
        <v>45372</v>
      </c>
      <c r="AK5" s="3">
        <f t="shared" ref="AK5:AR6" si="9">W5</f>
        <v>45403</v>
      </c>
      <c r="AL5" s="3">
        <f t="shared" si="9"/>
        <v>45433</v>
      </c>
      <c r="AM5" s="3">
        <f t="shared" si="9"/>
        <v>45464</v>
      </c>
      <c r="AN5" s="3">
        <f t="shared" si="9"/>
        <v>45494</v>
      </c>
      <c r="AO5" s="3">
        <f t="shared" si="9"/>
        <v>45525</v>
      </c>
      <c r="AP5" s="3">
        <f t="shared" si="9"/>
        <v>45556</v>
      </c>
      <c r="AQ5" s="3">
        <f t="shared" si="9"/>
        <v>45586</v>
      </c>
      <c r="AR5" s="3">
        <f t="shared" si="9"/>
        <v>45617</v>
      </c>
      <c r="AS5" s="1"/>
      <c r="AT5" s="6"/>
      <c r="AU5" s="4"/>
      <c r="AV5" s="4"/>
      <c r="AW5" s="3">
        <f t="shared" ref="AW5:BH6" si="10">S5</f>
        <v>45281</v>
      </c>
      <c r="AX5" s="3">
        <f t="shared" si="10"/>
        <v>45312</v>
      </c>
      <c r="AY5" s="3">
        <f t="shared" si="10"/>
        <v>45343</v>
      </c>
      <c r="AZ5" s="3">
        <f t="shared" si="10"/>
        <v>45372</v>
      </c>
      <c r="BA5" s="3">
        <f t="shared" si="10"/>
        <v>45403</v>
      </c>
      <c r="BB5" s="3">
        <f t="shared" si="10"/>
        <v>45433</v>
      </c>
      <c r="BC5" s="3">
        <f t="shared" si="10"/>
        <v>45464</v>
      </c>
      <c r="BD5" s="3">
        <f t="shared" si="10"/>
        <v>45494</v>
      </c>
      <c r="BE5" s="3">
        <f t="shared" si="10"/>
        <v>45525</v>
      </c>
      <c r="BF5" s="3">
        <f t="shared" si="10"/>
        <v>45556</v>
      </c>
      <c r="BG5" s="3">
        <f t="shared" si="10"/>
        <v>45586</v>
      </c>
      <c r="BH5" s="3">
        <f t="shared" si="10"/>
        <v>45617</v>
      </c>
      <c r="BJ5" s="3">
        <f t="shared" ref="BJ5:BU6" si="11">S5</f>
        <v>45281</v>
      </c>
      <c r="BK5" s="3">
        <f t="shared" si="11"/>
        <v>45312</v>
      </c>
      <c r="BL5" s="3">
        <f t="shared" si="11"/>
        <v>45343</v>
      </c>
      <c r="BM5" s="3">
        <f t="shared" si="11"/>
        <v>45372</v>
      </c>
      <c r="BN5" s="3">
        <f t="shared" si="11"/>
        <v>45403</v>
      </c>
      <c r="BO5" s="3">
        <f t="shared" si="11"/>
        <v>45433</v>
      </c>
      <c r="BP5" s="3">
        <f t="shared" si="11"/>
        <v>45464</v>
      </c>
      <c r="BQ5" s="3">
        <f t="shared" si="11"/>
        <v>45494</v>
      </c>
      <c r="BR5" s="3">
        <f t="shared" si="11"/>
        <v>45525</v>
      </c>
      <c r="BS5" s="3">
        <f t="shared" si="11"/>
        <v>45556</v>
      </c>
      <c r="BT5" s="3">
        <f t="shared" si="11"/>
        <v>45586</v>
      </c>
      <c r="BU5" s="3">
        <f t="shared" si="11"/>
        <v>45617</v>
      </c>
      <c r="BV5" s="1"/>
      <c r="BX5" s="3">
        <v>45292</v>
      </c>
      <c r="BY5" s="3">
        <v>45323</v>
      </c>
      <c r="BZ5" s="3">
        <v>45352</v>
      </c>
      <c r="CA5" s="3">
        <v>45383</v>
      </c>
      <c r="CB5" s="3">
        <v>45413</v>
      </c>
      <c r="CC5" s="3">
        <v>45444</v>
      </c>
      <c r="CD5" s="3">
        <v>45474</v>
      </c>
      <c r="CE5" s="3">
        <v>45505</v>
      </c>
      <c r="CF5" s="3">
        <v>45536</v>
      </c>
      <c r="CG5" s="3">
        <v>45566</v>
      </c>
      <c r="CH5" s="3">
        <v>45597</v>
      </c>
      <c r="CI5" s="3">
        <v>45627</v>
      </c>
      <c r="CJ5" s="4"/>
      <c r="CK5" s="7"/>
    </row>
    <row r="6" spans="1:94" ht="20.25" customHeight="1" thickBot="1">
      <c r="A6" s="19" t="s">
        <v>5</v>
      </c>
      <c r="B6" s="19" t="s">
        <v>5</v>
      </c>
      <c r="C6" s="19" t="s">
        <v>5</v>
      </c>
      <c r="D6" s="19"/>
      <c r="E6" s="20" t="s">
        <v>5</v>
      </c>
      <c r="F6" s="20"/>
      <c r="G6" s="21" t="s">
        <v>5</v>
      </c>
      <c r="H6" s="22"/>
      <c r="I6" s="22"/>
      <c r="J6" s="22"/>
      <c r="K6" s="22"/>
      <c r="L6" s="20" t="s">
        <v>5</v>
      </c>
      <c r="M6" s="22"/>
      <c r="N6" s="20"/>
      <c r="O6" s="21" t="s">
        <v>5</v>
      </c>
      <c r="P6" s="21">
        <v>45292</v>
      </c>
      <c r="Q6" s="4"/>
      <c r="R6" s="4"/>
      <c r="S6" s="23">
        <v>45311</v>
      </c>
      <c r="T6" s="23">
        <v>45342</v>
      </c>
      <c r="U6" s="23">
        <v>45371</v>
      </c>
      <c r="V6" s="23">
        <v>45402</v>
      </c>
      <c r="W6" s="23">
        <v>45432</v>
      </c>
      <c r="X6" s="23">
        <v>45463</v>
      </c>
      <c r="Y6" s="23">
        <v>45493</v>
      </c>
      <c r="Z6" s="23">
        <v>45524</v>
      </c>
      <c r="AA6" s="23">
        <v>45555</v>
      </c>
      <c r="AB6" s="23">
        <v>45585</v>
      </c>
      <c r="AC6" s="23">
        <v>45616</v>
      </c>
      <c r="AD6" s="23">
        <v>45646</v>
      </c>
      <c r="AG6" s="23">
        <f t="shared" si="8"/>
        <v>45311</v>
      </c>
      <c r="AH6" s="23">
        <f t="shared" si="8"/>
        <v>45342</v>
      </c>
      <c r="AI6" s="23">
        <f t="shared" si="8"/>
        <v>45371</v>
      </c>
      <c r="AJ6" s="23">
        <v>43941</v>
      </c>
      <c r="AK6" s="23">
        <f t="shared" si="9"/>
        <v>45432</v>
      </c>
      <c r="AL6" s="23">
        <f t="shared" si="9"/>
        <v>45463</v>
      </c>
      <c r="AM6" s="23">
        <f t="shared" si="9"/>
        <v>45493</v>
      </c>
      <c r="AN6" s="23">
        <f t="shared" si="9"/>
        <v>45524</v>
      </c>
      <c r="AO6" s="23">
        <f t="shared" si="9"/>
        <v>45555</v>
      </c>
      <c r="AP6" s="23">
        <f t="shared" si="9"/>
        <v>45585</v>
      </c>
      <c r="AQ6" s="23">
        <f t="shared" si="9"/>
        <v>45616</v>
      </c>
      <c r="AR6" s="23">
        <f t="shared" si="9"/>
        <v>45646</v>
      </c>
      <c r="AS6" s="1"/>
      <c r="AT6" s="6"/>
      <c r="AU6" s="24">
        <v>231330</v>
      </c>
      <c r="AV6" s="4"/>
      <c r="AW6" s="23">
        <f t="shared" si="10"/>
        <v>45311</v>
      </c>
      <c r="AX6" s="23">
        <f t="shared" si="10"/>
        <v>45342</v>
      </c>
      <c r="AY6" s="23">
        <f t="shared" si="10"/>
        <v>45371</v>
      </c>
      <c r="AZ6" s="23">
        <f t="shared" si="10"/>
        <v>45402</v>
      </c>
      <c r="BA6" s="23">
        <f t="shared" si="10"/>
        <v>45432</v>
      </c>
      <c r="BB6" s="23">
        <f t="shared" si="10"/>
        <v>45463</v>
      </c>
      <c r="BC6" s="23">
        <f t="shared" si="10"/>
        <v>45493</v>
      </c>
      <c r="BD6" s="23">
        <f t="shared" si="10"/>
        <v>45524</v>
      </c>
      <c r="BE6" s="23">
        <f t="shared" si="10"/>
        <v>45555</v>
      </c>
      <c r="BF6" s="23">
        <f t="shared" si="10"/>
        <v>45585</v>
      </c>
      <c r="BG6" s="23">
        <f t="shared" si="10"/>
        <v>45616</v>
      </c>
      <c r="BH6" s="23">
        <f t="shared" si="10"/>
        <v>45646</v>
      </c>
      <c r="BI6" s="25">
        <v>231330</v>
      </c>
      <c r="BJ6" s="3">
        <f t="shared" si="11"/>
        <v>45311</v>
      </c>
      <c r="BK6" s="3">
        <f t="shared" si="11"/>
        <v>45342</v>
      </c>
      <c r="BL6" s="3">
        <f t="shared" si="11"/>
        <v>45371</v>
      </c>
      <c r="BM6" s="3">
        <f t="shared" si="11"/>
        <v>45402</v>
      </c>
      <c r="BN6" s="3">
        <f t="shared" si="11"/>
        <v>45432</v>
      </c>
      <c r="BO6" s="3">
        <f t="shared" si="11"/>
        <v>45463</v>
      </c>
      <c r="BP6" s="3">
        <f t="shared" si="11"/>
        <v>45493</v>
      </c>
      <c r="BQ6" s="3">
        <f t="shared" si="11"/>
        <v>45524</v>
      </c>
      <c r="BR6" s="3">
        <f t="shared" si="11"/>
        <v>45555</v>
      </c>
      <c r="BS6" s="3">
        <f t="shared" si="11"/>
        <v>45585</v>
      </c>
      <c r="BT6" s="3">
        <f t="shared" si="11"/>
        <v>45616</v>
      </c>
      <c r="BU6" s="3">
        <f t="shared" si="11"/>
        <v>45646</v>
      </c>
      <c r="BV6" s="1"/>
      <c r="BW6" s="3"/>
      <c r="BX6" s="23">
        <v>45322</v>
      </c>
      <c r="BY6" s="23">
        <v>45350</v>
      </c>
      <c r="BZ6" s="23">
        <v>45382</v>
      </c>
      <c r="CA6" s="23">
        <v>45412</v>
      </c>
      <c r="CB6" s="23">
        <v>45443</v>
      </c>
      <c r="CC6" s="23">
        <v>45473</v>
      </c>
      <c r="CD6" s="23">
        <v>45504</v>
      </c>
      <c r="CE6" s="23">
        <v>45535</v>
      </c>
      <c r="CF6" s="23">
        <v>45565</v>
      </c>
      <c r="CG6" s="23">
        <v>45596</v>
      </c>
      <c r="CH6" s="23">
        <v>45626</v>
      </c>
      <c r="CI6" s="23">
        <v>45657</v>
      </c>
      <c r="CJ6" s="25">
        <v>231120</v>
      </c>
      <c r="CK6" s="26"/>
      <c r="CL6" s="27"/>
    </row>
    <row r="7" spans="1:94" s="44" customFormat="1" ht="75" customHeight="1">
      <c r="A7" s="28" t="s">
        <v>6</v>
      </c>
      <c r="B7" s="28" t="s">
        <v>7</v>
      </c>
      <c r="C7" s="28" t="s">
        <v>8</v>
      </c>
      <c r="D7" s="28" t="s">
        <v>9</v>
      </c>
      <c r="E7" s="29" t="s">
        <v>10</v>
      </c>
      <c r="F7" s="29"/>
      <c r="G7" s="30" t="s">
        <v>11</v>
      </c>
      <c r="H7" s="31" t="s">
        <v>12</v>
      </c>
      <c r="I7" s="31" t="s">
        <v>13</v>
      </c>
      <c r="J7" s="31" t="s">
        <v>14</v>
      </c>
      <c r="K7" s="30" t="s">
        <v>15</v>
      </c>
      <c r="L7" s="29" t="s">
        <v>16</v>
      </c>
      <c r="M7" s="32" t="s">
        <v>17</v>
      </c>
      <c r="N7" s="33" t="s">
        <v>18</v>
      </c>
      <c r="O7" s="30" t="s">
        <v>19</v>
      </c>
      <c r="P7" s="34" t="s">
        <v>20</v>
      </c>
      <c r="Q7" s="35" t="s">
        <v>21</v>
      </c>
      <c r="R7" s="35" t="s">
        <v>22</v>
      </c>
      <c r="S7" s="36" t="s">
        <v>23</v>
      </c>
      <c r="T7" s="36" t="s">
        <v>24</v>
      </c>
      <c r="U7" s="36" t="s">
        <v>25</v>
      </c>
      <c r="V7" s="36" t="s">
        <v>26</v>
      </c>
      <c r="W7" s="36" t="s">
        <v>27</v>
      </c>
      <c r="X7" s="36" t="s">
        <v>28</v>
      </c>
      <c r="Y7" s="36" t="s">
        <v>29</v>
      </c>
      <c r="Z7" s="36" t="s">
        <v>30</v>
      </c>
      <c r="AA7" s="36" t="s">
        <v>31</v>
      </c>
      <c r="AB7" s="36" t="s">
        <v>32</v>
      </c>
      <c r="AC7" s="36" t="s">
        <v>33</v>
      </c>
      <c r="AD7" s="36" t="s">
        <v>34</v>
      </c>
      <c r="AE7">
        <v>1</v>
      </c>
      <c r="AF7" s="37" t="s">
        <v>35</v>
      </c>
      <c r="AG7" s="36" t="s">
        <v>23</v>
      </c>
      <c r="AH7" s="36" t="s">
        <v>24</v>
      </c>
      <c r="AI7" s="38" t="s">
        <v>25</v>
      </c>
      <c r="AJ7" s="36" t="s">
        <v>26</v>
      </c>
      <c r="AK7" s="36" t="s">
        <v>27</v>
      </c>
      <c r="AL7" s="36" t="s">
        <v>28</v>
      </c>
      <c r="AM7" s="36" t="s">
        <v>29</v>
      </c>
      <c r="AN7" s="36" t="s">
        <v>30</v>
      </c>
      <c r="AO7" s="36" t="s">
        <v>31</v>
      </c>
      <c r="AP7" s="36" t="s">
        <v>32</v>
      </c>
      <c r="AQ7" s="36" t="s">
        <v>33</v>
      </c>
      <c r="AR7" s="36" t="s">
        <v>34</v>
      </c>
      <c r="AS7" s="39" t="s">
        <v>36</v>
      </c>
      <c r="AT7" s="40"/>
      <c r="AU7" s="41" t="s">
        <v>37</v>
      </c>
      <c r="AV7" s="35" t="s">
        <v>38</v>
      </c>
      <c r="AW7" s="36" t="s">
        <v>23</v>
      </c>
      <c r="AX7" s="36" t="s">
        <v>24</v>
      </c>
      <c r="AY7" s="36" t="s">
        <v>25</v>
      </c>
      <c r="AZ7" s="36" t="s">
        <v>26</v>
      </c>
      <c r="BA7" s="36" t="s">
        <v>27</v>
      </c>
      <c r="BB7" s="36" t="s">
        <v>28</v>
      </c>
      <c r="BC7" s="36" t="s">
        <v>29</v>
      </c>
      <c r="BD7" s="36" t="s">
        <v>30</v>
      </c>
      <c r="BE7" s="36" t="s">
        <v>31</v>
      </c>
      <c r="BF7" s="36" t="s">
        <v>32</v>
      </c>
      <c r="BG7" s="36" t="s">
        <v>33</v>
      </c>
      <c r="BH7" s="36" t="s">
        <v>34</v>
      </c>
      <c r="BI7" s="37" t="s">
        <v>39</v>
      </c>
      <c r="BJ7" s="42" t="s">
        <v>23</v>
      </c>
      <c r="BK7" s="43" t="s">
        <v>24</v>
      </c>
      <c r="BL7" s="43" t="s">
        <v>25</v>
      </c>
      <c r="BM7" s="43" t="s">
        <v>26</v>
      </c>
      <c r="BN7" s="43" t="s">
        <v>27</v>
      </c>
      <c r="BO7" s="43" t="s">
        <v>28</v>
      </c>
      <c r="BP7" s="43" t="s">
        <v>29</v>
      </c>
      <c r="BQ7" s="43" t="s">
        <v>30</v>
      </c>
      <c r="BR7" s="43" t="s">
        <v>31</v>
      </c>
      <c r="BS7" s="43" t="s">
        <v>32</v>
      </c>
      <c r="BT7" s="43" t="s">
        <v>33</v>
      </c>
      <c r="BU7" s="43" t="s">
        <v>34</v>
      </c>
      <c r="BV7" s="39" t="s">
        <v>40</v>
      </c>
      <c r="BW7" s="44">
        <v>1</v>
      </c>
      <c r="BX7" s="45" t="s">
        <v>23</v>
      </c>
      <c r="BY7" s="46" t="s">
        <v>24</v>
      </c>
      <c r="BZ7" s="46" t="s">
        <v>25</v>
      </c>
      <c r="CA7" s="47" t="s">
        <v>26</v>
      </c>
      <c r="CB7" s="47" t="s">
        <v>27</v>
      </c>
      <c r="CC7" s="48" t="s">
        <v>28</v>
      </c>
      <c r="CD7" s="48" t="s">
        <v>29</v>
      </c>
      <c r="CE7" s="47" t="s">
        <v>30</v>
      </c>
      <c r="CF7" s="47" t="s">
        <v>31</v>
      </c>
      <c r="CG7" s="47" t="s">
        <v>32</v>
      </c>
      <c r="CH7" s="47" t="s">
        <v>33</v>
      </c>
      <c r="CI7" s="49" t="s">
        <v>34</v>
      </c>
      <c r="CJ7" s="50" t="s">
        <v>41</v>
      </c>
      <c r="CK7" s="51" t="s">
        <v>42</v>
      </c>
      <c r="CL7" s="52"/>
      <c r="CM7" s="53" t="s">
        <v>43</v>
      </c>
      <c r="CN7" s="54"/>
      <c r="CO7" s="55"/>
      <c r="CP7" s="56"/>
    </row>
    <row r="8" spans="1:94" s="58" customFormat="1" ht="20.25" customHeight="1">
      <c r="A8" s="57" t="s">
        <v>95</v>
      </c>
      <c r="D8" s="58">
        <v>620</v>
      </c>
      <c r="E8" s="59">
        <v>634.4</v>
      </c>
      <c r="F8" s="59"/>
      <c r="G8" s="60">
        <v>41563</v>
      </c>
      <c r="H8" s="60">
        <f t="shared" ref="H8:H71" si="12">+IF(YEAR(G8)&lt;YEAR($H$5),$H$4,G8)</f>
        <v>45281</v>
      </c>
      <c r="I8" s="60" t="s">
        <v>44</v>
      </c>
      <c r="J8" s="60">
        <f t="shared" ref="J8:J71" si="13">+IF(I8="CDI",H8,H8+0)</f>
        <v>45281</v>
      </c>
      <c r="K8" s="3"/>
      <c r="L8" s="2"/>
      <c r="M8" s="60"/>
      <c r="N8" s="59"/>
      <c r="O8" s="60"/>
      <c r="P8" s="61">
        <f>DATEDIF(G8,$AD$6,"m")/12</f>
        <v>11.166666666666666</v>
      </c>
      <c r="Q8" s="62">
        <v>48</v>
      </c>
      <c r="R8" s="63">
        <f>SUM(S8:AD8)</f>
        <v>20</v>
      </c>
      <c r="S8" s="54">
        <f>+IF(AND(AND($O8="",$P8&gt;=10,MONTH($G8)=MONTH(S$5))),1.5+2,+IF(AND(AND($O8="",$P8&gt;=5,MONTH($G8)=MONTH(S$5))),1.5+1,+IF(AND(AND($P8=5,$O8="",MONTH($G8)=MONTH(S$5))),1.5,+IF(AND($H8&gt;S$5,MONTH($H8)=MONTH(S$5)),1.5/30*(S$4-DAY($H8)),+IF(AND(MONTH($H8)&lt;MONTH(S$5),$O8=""),1.5,+IF(AND($H8=$S$5,$O8=""),1.5,IF($O8&lt;S$5,0,IF(MONTH($O8)=MONTH(S$5),1.5/30*($O8-S$5),1.5))))))))</f>
        <v>1.5</v>
      </c>
      <c r="T8" s="54">
        <f t="shared" ref="T8:AD23" si="14">+IF(AND(AND($O8="",$P8&gt;=10,MONTH($G8)=MONTH(T$5))),1.5+2,+IF(AND(AND($O8="",$P8&gt;=5,MONTH($G8)=MONTH(T$5))),1.5+1,+IF(AND(AND($P8=5,$O8="",MONTH($G8)=MONTH(T$5))),1.5,+IF(AND($H8&gt;T$5,MONTH($H8)=MONTH(T$5)),1.5/30*(T$4-DAY($H8)),+IF(AND(MONTH($H8)&lt;MONTH(T$5),$O8=""),1.5,+IF(AND($H8=$S$5,$O8=""),1.5,IF($O8&lt;T$5,0,IF(MONTH($O8)=MONTH(T$5),1.5/30*($O8-T$5),1.5))))))))</f>
        <v>1.5</v>
      </c>
      <c r="U8" s="54">
        <f t="shared" si="14"/>
        <v>1.5</v>
      </c>
      <c r="V8" s="54">
        <f t="shared" si="14"/>
        <v>1.5</v>
      </c>
      <c r="W8" s="54">
        <f t="shared" si="14"/>
        <v>1.5</v>
      </c>
      <c r="X8" s="54">
        <f t="shared" si="14"/>
        <v>1.5</v>
      </c>
      <c r="Y8" s="54">
        <f t="shared" si="14"/>
        <v>1.5</v>
      </c>
      <c r="Z8" s="54">
        <f t="shared" si="14"/>
        <v>1.5</v>
      </c>
      <c r="AA8" s="54">
        <f t="shared" si="14"/>
        <v>1.5</v>
      </c>
      <c r="AB8" s="54">
        <f t="shared" si="14"/>
        <v>1.5</v>
      </c>
      <c r="AC8" s="54">
        <f t="shared" si="14"/>
        <v>3.5</v>
      </c>
      <c r="AD8" s="54">
        <f t="shared" si="14"/>
        <v>1.5</v>
      </c>
      <c r="AF8" s="64">
        <f t="shared" ref="AF8:AF71" si="15">SUM(AG8:AR8)</f>
        <v>0</v>
      </c>
      <c r="AG8" s="65">
        <v>0</v>
      </c>
      <c r="AH8" s="65">
        <v>0</v>
      </c>
      <c r="AI8" s="66"/>
      <c r="AJ8" s="67"/>
      <c r="AK8" s="65"/>
      <c r="AL8" s="65"/>
      <c r="AM8" s="65"/>
      <c r="AN8" s="65"/>
      <c r="AO8" s="65"/>
      <c r="AP8" s="65"/>
      <c r="AQ8" s="65"/>
      <c r="AR8" s="65"/>
      <c r="AS8" s="68">
        <f t="shared" ref="AS8:AS71" si="16">+Q8+R8-AF8</f>
        <v>68</v>
      </c>
      <c r="AT8" s="69" t="e">
        <v>#N/A</v>
      </c>
      <c r="AU8" s="70">
        <v>833.03846153846132</v>
      </c>
      <c r="AV8" s="64">
        <f>SUM(AW8:BH8)</f>
        <v>488</v>
      </c>
      <c r="AW8" s="61">
        <f>+IF($K8="",$E8/26*S8,IF(MONTH($K8)=MONTH(AW$5),$L8/26*S8,IF(AND($K8&lt;AW$5,(MONTH($K8)&lt;&gt;MONTH(AW$5))),$L8/26*S8,$E8/26*S8)))</f>
        <v>36.599999999999994</v>
      </c>
      <c r="AX8" s="61">
        <f t="shared" ref="AX8:BH23" si="17">+IF($K8="",$E8/26*T8,IF(MONTH($K8)=MONTH(AX$5),$L8/26*T8,IF(AND($K8&lt;AX$5,(MONTH($K8)&lt;&gt;MONTH(AX$5))),$L8/26*T8,$E8/26*T8)))</f>
        <v>36.599999999999994</v>
      </c>
      <c r="AY8" s="61">
        <f t="shared" si="17"/>
        <v>36.599999999999994</v>
      </c>
      <c r="AZ8" s="61">
        <f t="shared" si="17"/>
        <v>36.599999999999994</v>
      </c>
      <c r="BA8" s="54">
        <f t="shared" si="17"/>
        <v>36.599999999999994</v>
      </c>
      <c r="BB8" s="61">
        <f t="shared" si="17"/>
        <v>36.599999999999994</v>
      </c>
      <c r="BC8" s="54">
        <f t="shared" si="17"/>
        <v>36.599999999999994</v>
      </c>
      <c r="BD8" s="61">
        <f t="shared" si="17"/>
        <v>36.599999999999994</v>
      </c>
      <c r="BE8" s="61">
        <f t="shared" si="17"/>
        <v>36.599999999999994</v>
      </c>
      <c r="BF8" s="61">
        <f t="shared" si="17"/>
        <v>36.599999999999994</v>
      </c>
      <c r="BG8" s="61">
        <f t="shared" si="17"/>
        <v>85.399999999999991</v>
      </c>
      <c r="BH8" s="61">
        <f t="shared" si="17"/>
        <v>36.599999999999994</v>
      </c>
      <c r="BI8" s="64">
        <f t="shared" ref="BI8:BI66" si="18">SUM(BJ8:BU8)</f>
        <v>0</v>
      </c>
      <c r="BJ8" s="59">
        <f t="shared" ref="BJ8:BU23" si="19">(+IF($K8="",$E8/26*AG8,IF(MONTH($K8)=MONTH(BJ$5),$L8/26*AG8,IF(AND($K8&lt;BJ$5,(MONTH($K8)&lt;&gt;MONTH(BJ$5))),$L8/26*AG8,$E8/26*AG8))))*-1</f>
        <v>0</v>
      </c>
      <c r="BK8" s="59">
        <f t="shared" si="19"/>
        <v>0</v>
      </c>
      <c r="BL8" s="59">
        <f t="shared" si="19"/>
        <v>0</v>
      </c>
      <c r="BM8" s="59">
        <f t="shared" si="19"/>
        <v>0</v>
      </c>
      <c r="BN8" s="71">
        <f t="shared" si="19"/>
        <v>0</v>
      </c>
      <c r="BO8" s="59">
        <f t="shared" si="19"/>
        <v>0</v>
      </c>
      <c r="BP8" s="59">
        <f t="shared" si="19"/>
        <v>0</v>
      </c>
      <c r="BQ8" s="59">
        <f t="shared" si="19"/>
        <v>0</v>
      </c>
      <c r="BR8" s="59">
        <f t="shared" si="19"/>
        <v>0</v>
      </c>
      <c r="BS8" s="59">
        <f t="shared" si="19"/>
        <v>0</v>
      </c>
      <c r="BT8" s="59">
        <f t="shared" si="19"/>
        <v>0</v>
      </c>
      <c r="BU8" s="59">
        <f t="shared" si="19"/>
        <v>0</v>
      </c>
      <c r="BV8" s="72">
        <f t="shared" ref="BV8:BV71" si="20">+AU8+AV8+BI8</f>
        <v>1321.0384615384614</v>
      </c>
      <c r="BX8" s="54">
        <f>+IF(AND($J8&gt;BX$5,MONTH($J8&lt;&gt;BX$5)),0,+IF(AND($J8&gt;BX$5,MONTH($J8=BX$5)),$E8/$R8*DAY($J8),IF(AND($O8&lt;&gt;"",$O8&lt;BX$5),0,IF($K8="",$E8/$R8*S8,IF(MONTH($K8)=MONTH(BX$5),$L8/$R8*S8,IF(AND($K8&lt;BX$5,(MONTH($K8)&lt;&gt;MONTH(BX$5))),$L8/$R8*S8,$E8/$R8*S8))))))</f>
        <v>47.58</v>
      </c>
      <c r="BY8" s="54">
        <f t="shared" ref="BY8:CI23" si="21">+IF(AND($J8&gt;BY$5,MONTH($J8&lt;&gt;BY$5)),0,+IF(AND($J8&gt;BY$5,MONTH($J8=BY$5)),$E8/$R8*DAY($J8),IF(AND($O8&lt;&gt;"",$O8&lt;BY$5),0,IF($K8="",$E8/$R8*T8,IF(MONTH($K8)=MONTH(BY$5),$L8/$R8*T8,IF(AND($K8&lt;BY$5,(MONTH($K8)&lt;&gt;MONTH(BY$5))),$L8/$R8*T8,$E8/$R8*T8))))))</f>
        <v>47.58</v>
      </c>
      <c r="BZ8" s="54">
        <f t="shared" si="21"/>
        <v>47.58</v>
      </c>
      <c r="CA8" s="54">
        <f t="shared" si="21"/>
        <v>47.58</v>
      </c>
      <c r="CB8" s="54">
        <f t="shared" si="21"/>
        <v>47.58</v>
      </c>
      <c r="CC8" s="54">
        <f t="shared" si="21"/>
        <v>47.58</v>
      </c>
      <c r="CD8" s="54">
        <f t="shared" si="21"/>
        <v>47.58</v>
      </c>
      <c r="CE8" s="54">
        <f t="shared" si="21"/>
        <v>47.58</v>
      </c>
      <c r="CF8" s="54">
        <f t="shared" si="21"/>
        <v>47.58</v>
      </c>
      <c r="CG8" s="54">
        <f t="shared" si="21"/>
        <v>47.58</v>
      </c>
      <c r="CH8" s="54">
        <f t="shared" si="21"/>
        <v>111.02</v>
      </c>
      <c r="CI8" s="54">
        <f t="shared" si="21"/>
        <v>47.58</v>
      </c>
      <c r="CJ8" s="72">
        <f t="shared" ref="CJ8" si="22">SUM(BX8:CI8)</f>
        <v>634.4</v>
      </c>
      <c r="CK8" s="59">
        <f>+IF(P8&lt;5,18,IF(AND(P8&gt;=5,P8&lt;10),19,IF(AND(P8&gt;=10,P8&lt;15),20,IF(AND(P8&gt;=15,P8&lt;20),21,0))))</f>
        <v>20</v>
      </c>
      <c r="CL8" s="59">
        <f>+CM8-CJ8</f>
        <v>0</v>
      </c>
      <c r="CM8" s="73">
        <f t="shared" ref="CM8:CM71" si="23">IF(L8=0,E8,(L8-E8+E8))</f>
        <v>634.4</v>
      </c>
      <c r="CN8" s="74"/>
      <c r="CO8" s="75"/>
      <c r="CP8"/>
    </row>
    <row r="9" spans="1:94" ht="20.25" customHeight="1">
      <c r="A9" t="s">
        <v>96</v>
      </c>
      <c r="D9">
        <v>620</v>
      </c>
      <c r="E9" s="2">
        <v>1323</v>
      </c>
      <c r="G9" s="3">
        <v>42065</v>
      </c>
      <c r="H9" s="3">
        <f t="shared" si="12"/>
        <v>45281</v>
      </c>
      <c r="I9" s="3" t="s">
        <v>45</v>
      </c>
      <c r="J9" s="3">
        <f t="shared" si="13"/>
        <v>45281</v>
      </c>
      <c r="N9" s="2"/>
      <c r="P9" s="61">
        <f t="shared" ref="P9:P72" si="24">DATEDIF(G9,$AD$6,"m")/12</f>
        <v>9.75</v>
      </c>
      <c r="Q9" s="62">
        <v>19</v>
      </c>
      <c r="R9" s="63">
        <f t="shared" ref="R9:R72" si="25">SUM(S9:AD9)</f>
        <v>19</v>
      </c>
      <c r="S9" s="54">
        <f t="shared" ref="S9:AD42" si="26">+IF(AND(AND($O9="",$P9&gt;=10,MONTH($G9)=MONTH(S$5))),1.5+2,+IF(AND(AND($O9="",$P9&gt;=5,MONTH($G9)=MONTH(S$5))),1.5+1,+IF(AND(AND($P9=5,$O9="",MONTH($G9)=MONTH(S$5))),1.5,+IF(AND($H9&gt;S$5,MONTH($H9)=MONTH(S$5)),1.5/30*(S$4-DAY($H9)),+IF(AND(MONTH($H9)&lt;MONTH(S$5),$O9=""),1.5,+IF(AND($H9=$S$5,$O9=""),1.5,IF($O9&lt;S$5,0,IF(MONTH($O9)=MONTH(S$5),1.5/30*($O9-S$5),1.5))))))))</f>
        <v>1.5</v>
      </c>
      <c r="T9" s="54">
        <f t="shared" si="14"/>
        <v>1.5</v>
      </c>
      <c r="U9" s="54">
        <f t="shared" si="14"/>
        <v>1.5</v>
      </c>
      <c r="V9" s="54">
        <f t="shared" si="14"/>
        <v>2.5</v>
      </c>
      <c r="W9" s="54">
        <f t="shared" si="14"/>
        <v>1.5</v>
      </c>
      <c r="X9" s="54">
        <f t="shared" si="14"/>
        <v>1.5</v>
      </c>
      <c r="Y9" s="54">
        <f t="shared" si="14"/>
        <v>1.5</v>
      </c>
      <c r="Z9" s="54">
        <f t="shared" si="14"/>
        <v>1.5</v>
      </c>
      <c r="AA9" s="54">
        <f t="shared" si="14"/>
        <v>1.5</v>
      </c>
      <c r="AB9" s="54">
        <f t="shared" si="14"/>
        <v>1.5</v>
      </c>
      <c r="AC9" s="54">
        <f t="shared" si="14"/>
        <v>1.5</v>
      </c>
      <c r="AD9" s="54">
        <f t="shared" si="14"/>
        <v>1.5</v>
      </c>
      <c r="AF9" s="63">
        <f t="shared" si="15"/>
        <v>0</v>
      </c>
      <c r="AG9" s="65">
        <v>0</v>
      </c>
      <c r="AH9" s="65">
        <v>0</v>
      </c>
      <c r="AI9" s="66"/>
      <c r="AJ9" s="67"/>
      <c r="AK9" s="65"/>
      <c r="AL9" s="65"/>
      <c r="AM9" s="65"/>
      <c r="AN9" s="65"/>
      <c r="AO9" s="65"/>
      <c r="AP9" s="65"/>
      <c r="AQ9" s="65"/>
      <c r="AR9" s="65"/>
      <c r="AS9" s="68">
        <f t="shared" si="16"/>
        <v>38</v>
      </c>
      <c r="AT9" s="69" t="e">
        <v>#N/A</v>
      </c>
      <c r="AU9" s="70">
        <v>966.80769230769238</v>
      </c>
      <c r="AV9" s="63">
        <f>SUM(AW9:BH9)</f>
        <v>966.80769230769238</v>
      </c>
      <c r="AW9" s="61">
        <f t="shared" ref="AW9:BH71" si="27">+IF($K9="",$E9/26*S9,IF(MONTH($K9)=MONTH(AW$5),$L9/26*S9,IF(AND($K9&lt;AW$5,(MONTH($K9)&lt;&gt;MONTH(AW$5))),$L9/26*S9,$E9/26*S9)))</f>
        <v>76.32692307692308</v>
      </c>
      <c r="AX9" s="61">
        <f t="shared" si="17"/>
        <v>76.32692307692308</v>
      </c>
      <c r="AY9" s="61">
        <f t="shared" si="17"/>
        <v>76.32692307692308</v>
      </c>
      <c r="AZ9" s="61">
        <f t="shared" si="17"/>
        <v>127.21153846153847</v>
      </c>
      <c r="BA9" s="54">
        <f t="shared" si="17"/>
        <v>76.32692307692308</v>
      </c>
      <c r="BB9" s="61">
        <f t="shared" si="17"/>
        <v>76.32692307692308</v>
      </c>
      <c r="BC9" s="54">
        <f t="shared" si="17"/>
        <v>76.32692307692308</v>
      </c>
      <c r="BD9" s="61">
        <f t="shared" si="17"/>
        <v>76.32692307692308</v>
      </c>
      <c r="BE9" s="61">
        <f t="shared" si="17"/>
        <v>76.32692307692308</v>
      </c>
      <c r="BF9" s="61">
        <f t="shared" si="17"/>
        <v>76.32692307692308</v>
      </c>
      <c r="BG9" s="61">
        <f t="shared" si="17"/>
        <v>76.32692307692308</v>
      </c>
      <c r="BH9" s="61">
        <f t="shared" si="17"/>
        <v>76.32692307692308</v>
      </c>
      <c r="BI9" s="63">
        <f t="shared" si="18"/>
        <v>0</v>
      </c>
      <c r="BJ9" s="71">
        <f t="shared" si="19"/>
        <v>0</v>
      </c>
      <c r="BK9" s="71">
        <f t="shared" si="19"/>
        <v>0</v>
      </c>
      <c r="BL9" s="71">
        <f t="shared" si="19"/>
        <v>0</v>
      </c>
      <c r="BM9" s="71">
        <f t="shared" si="19"/>
        <v>0</v>
      </c>
      <c r="BN9" s="71">
        <f t="shared" si="19"/>
        <v>0</v>
      </c>
      <c r="BO9" s="71">
        <f t="shared" si="19"/>
        <v>0</v>
      </c>
      <c r="BP9" s="71">
        <f t="shared" si="19"/>
        <v>0</v>
      </c>
      <c r="BQ9" s="71">
        <f t="shared" si="19"/>
        <v>0</v>
      </c>
      <c r="BR9" s="71">
        <f t="shared" si="19"/>
        <v>0</v>
      </c>
      <c r="BS9" s="71">
        <f t="shared" si="19"/>
        <v>0</v>
      </c>
      <c r="BT9" s="71">
        <f t="shared" si="19"/>
        <v>0</v>
      </c>
      <c r="BU9" s="71">
        <f t="shared" si="19"/>
        <v>0</v>
      </c>
      <c r="BV9" s="68">
        <f t="shared" si="20"/>
        <v>1933.6153846153848</v>
      </c>
      <c r="BX9" s="54">
        <f t="shared" ref="BX9:CI71" si="28">+IF(AND($J9&gt;BX$5,MONTH($J9&lt;&gt;BX$5)),0,+IF(AND($J9&gt;BX$5,MONTH($J9=BX$5)),$E9/$R9*DAY($J9),IF(AND($O9&lt;&gt;"",$O9&lt;BX$5),0,IF($K9="",$E9/$R9*S9,IF(MONTH($K9)=MONTH(BX$5),$L9/$R9*S9,IF(AND($K9&lt;BX$5,(MONTH($K9)&lt;&gt;MONTH(BX$5))),$L9/$R9*S9,$E9/$R9*S9))))))</f>
        <v>104.44736842105263</v>
      </c>
      <c r="BY9" s="54">
        <f t="shared" si="21"/>
        <v>104.44736842105263</v>
      </c>
      <c r="BZ9" s="54">
        <f t="shared" si="21"/>
        <v>104.44736842105263</v>
      </c>
      <c r="CA9" s="54">
        <f t="shared" si="21"/>
        <v>174.07894736842107</v>
      </c>
      <c r="CB9" s="54">
        <f t="shared" si="21"/>
        <v>104.44736842105263</v>
      </c>
      <c r="CC9" s="54">
        <f t="shared" si="21"/>
        <v>104.44736842105263</v>
      </c>
      <c r="CD9" s="54">
        <f t="shared" si="21"/>
        <v>104.44736842105263</v>
      </c>
      <c r="CE9" s="54">
        <f t="shared" si="21"/>
        <v>104.44736842105263</v>
      </c>
      <c r="CF9" s="54">
        <f t="shared" si="21"/>
        <v>104.44736842105263</v>
      </c>
      <c r="CG9" s="54">
        <f t="shared" si="21"/>
        <v>104.44736842105263</v>
      </c>
      <c r="CH9" s="54">
        <f t="shared" si="21"/>
        <v>104.44736842105263</v>
      </c>
      <c r="CI9" s="54">
        <f t="shared" si="21"/>
        <v>104.44736842105263</v>
      </c>
      <c r="CJ9" s="76">
        <f>SUM(BX9:CI9)</f>
        <v>1323</v>
      </c>
      <c r="CK9" s="59">
        <f t="shared" ref="CK9:CK72" si="29">+IF(P9&lt;5,18,IF(AND(P9&gt;=5,P9&lt;10),19,IF(AND(P9&gt;=10,P9&lt;15),20,IF(AND(P9&gt;=15,P9&lt;20),21,0))))</f>
        <v>19</v>
      </c>
      <c r="CL9" s="8">
        <f>+CM9-CJ9</f>
        <v>0</v>
      </c>
      <c r="CM9" s="73">
        <f t="shared" si="23"/>
        <v>1323</v>
      </c>
      <c r="CN9" s="54"/>
      <c r="CO9" s="55"/>
      <c r="CP9" s="56"/>
    </row>
    <row r="10" spans="1:94" ht="20.25" customHeight="1">
      <c r="A10" s="77" t="s">
        <v>97</v>
      </c>
      <c r="D10">
        <v>620</v>
      </c>
      <c r="E10" s="2">
        <v>1128.4000000000001</v>
      </c>
      <c r="G10" s="3">
        <v>41201</v>
      </c>
      <c r="H10" s="3">
        <f t="shared" si="12"/>
        <v>45281</v>
      </c>
      <c r="I10" s="3" t="s">
        <v>45</v>
      </c>
      <c r="J10" s="3">
        <f t="shared" si="13"/>
        <v>45281</v>
      </c>
      <c r="N10" s="2"/>
      <c r="P10" s="61">
        <f t="shared" si="24"/>
        <v>12.166666666666666</v>
      </c>
      <c r="Q10" s="62">
        <v>10</v>
      </c>
      <c r="R10" s="63">
        <f t="shared" si="25"/>
        <v>20</v>
      </c>
      <c r="S10" s="54">
        <f t="shared" si="26"/>
        <v>1.5</v>
      </c>
      <c r="T10" s="54">
        <f t="shared" si="14"/>
        <v>1.5</v>
      </c>
      <c r="U10" s="54">
        <f t="shared" si="14"/>
        <v>1.5</v>
      </c>
      <c r="V10" s="54">
        <f t="shared" si="14"/>
        <v>1.5</v>
      </c>
      <c r="W10" s="54">
        <f t="shared" si="14"/>
        <v>1.5</v>
      </c>
      <c r="X10" s="54">
        <f t="shared" si="14"/>
        <v>1.5</v>
      </c>
      <c r="Y10" s="54">
        <f t="shared" si="14"/>
        <v>1.5</v>
      </c>
      <c r="Z10" s="54">
        <f t="shared" si="14"/>
        <v>1.5</v>
      </c>
      <c r="AA10" s="54">
        <f t="shared" si="14"/>
        <v>1.5</v>
      </c>
      <c r="AB10" s="54">
        <f t="shared" si="14"/>
        <v>1.5</v>
      </c>
      <c r="AC10" s="54">
        <f t="shared" si="14"/>
        <v>3.5</v>
      </c>
      <c r="AD10" s="54">
        <f t="shared" si="14"/>
        <v>1.5</v>
      </c>
      <c r="AF10" s="63">
        <f t="shared" si="15"/>
        <v>0</v>
      </c>
      <c r="AG10" s="65">
        <v>0</v>
      </c>
      <c r="AH10" s="65">
        <v>0</v>
      </c>
      <c r="AI10" s="66"/>
      <c r="AJ10" s="67"/>
      <c r="AK10" s="65"/>
      <c r="AL10" s="65"/>
      <c r="AM10" s="65"/>
      <c r="AN10" s="65"/>
      <c r="AO10" s="65"/>
      <c r="AP10" s="65"/>
      <c r="AQ10" s="65"/>
      <c r="AR10" s="65"/>
      <c r="AS10" s="68">
        <f t="shared" si="16"/>
        <v>30</v>
      </c>
      <c r="AT10" s="69" t="e">
        <v>#N/A</v>
      </c>
      <c r="AU10" s="70">
        <v>413.52307692307681</v>
      </c>
      <c r="AV10" s="63">
        <f>SUM(AW10:BH10)</f>
        <v>868.00000000000011</v>
      </c>
      <c r="AW10" s="61">
        <f t="shared" si="27"/>
        <v>65.100000000000009</v>
      </c>
      <c r="AX10" s="61">
        <f t="shared" si="17"/>
        <v>65.100000000000009</v>
      </c>
      <c r="AY10" s="61">
        <f t="shared" si="17"/>
        <v>65.100000000000009</v>
      </c>
      <c r="AZ10" s="61">
        <f t="shared" si="17"/>
        <v>65.100000000000009</v>
      </c>
      <c r="BA10" s="54">
        <f t="shared" si="17"/>
        <v>65.100000000000009</v>
      </c>
      <c r="BB10" s="61">
        <f t="shared" si="17"/>
        <v>65.100000000000009</v>
      </c>
      <c r="BC10" s="54">
        <f t="shared" si="17"/>
        <v>65.100000000000009</v>
      </c>
      <c r="BD10" s="61">
        <f t="shared" si="17"/>
        <v>65.100000000000009</v>
      </c>
      <c r="BE10" s="61">
        <f t="shared" si="17"/>
        <v>65.100000000000009</v>
      </c>
      <c r="BF10" s="61">
        <f t="shared" si="17"/>
        <v>65.100000000000009</v>
      </c>
      <c r="BG10" s="61">
        <f t="shared" si="17"/>
        <v>151.90000000000003</v>
      </c>
      <c r="BH10" s="61">
        <f t="shared" si="17"/>
        <v>65.100000000000009</v>
      </c>
      <c r="BI10" s="63">
        <f t="shared" si="18"/>
        <v>0</v>
      </c>
      <c r="BJ10" s="71">
        <f t="shared" si="19"/>
        <v>0</v>
      </c>
      <c r="BK10" s="71">
        <f t="shared" si="19"/>
        <v>0</v>
      </c>
      <c r="BL10" s="71">
        <f t="shared" si="19"/>
        <v>0</v>
      </c>
      <c r="BM10" s="71">
        <f t="shared" si="19"/>
        <v>0</v>
      </c>
      <c r="BN10" s="71">
        <f t="shared" si="19"/>
        <v>0</v>
      </c>
      <c r="BO10" s="71">
        <f t="shared" si="19"/>
        <v>0</v>
      </c>
      <c r="BP10" s="71">
        <f t="shared" si="19"/>
        <v>0</v>
      </c>
      <c r="BQ10" s="71">
        <f t="shared" si="19"/>
        <v>0</v>
      </c>
      <c r="BR10" s="71">
        <f t="shared" si="19"/>
        <v>0</v>
      </c>
      <c r="BS10" s="71">
        <f t="shared" si="19"/>
        <v>0</v>
      </c>
      <c r="BT10" s="71">
        <f t="shared" si="19"/>
        <v>0</v>
      </c>
      <c r="BU10" s="71">
        <f t="shared" si="19"/>
        <v>0</v>
      </c>
      <c r="BV10" s="68">
        <f t="shared" si="20"/>
        <v>1281.523076923077</v>
      </c>
      <c r="BX10" s="54">
        <f t="shared" si="28"/>
        <v>84.63</v>
      </c>
      <c r="BY10" s="54">
        <f t="shared" si="21"/>
        <v>84.63</v>
      </c>
      <c r="BZ10" s="54">
        <f t="shared" si="21"/>
        <v>84.63</v>
      </c>
      <c r="CA10" s="54">
        <f t="shared" si="21"/>
        <v>84.63</v>
      </c>
      <c r="CB10" s="54">
        <f t="shared" si="21"/>
        <v>84.63</v>
      </c>
      <c r="CC10" s="54">
        <f t="shared" si="21"/>
        <v>84.63</v>
      </c>
      <c r="CD10" s="54">
        <f t="shared" si="21"/>
        <v>84.63</v>
      </c>
      <c r="CE10" s="54">
        <f t="shared" si="21"/>
        <v>84.63</v>
      </c>
      <c r="CF10" s="54">
        <f t="shared" si="21"/>
        <v>84.63</v>
      </c>
      <c r="CG10" s="54">
        <f t="shared" si="21"/>
        <v>84.63</v>
      </c>
      <c r="CH10" s="54">
        <f t="shared" si="21"/>
        <v>197.47</v>
      </c>
      <c r="CI10" s="54">
        <f t="shared" si="21"/>
        <v>84.63</v>
      </c>
      <c r="CJ10" s="76">
        <f t="shared" ref="CJ10:CJ68" si="30">SUM(BX10:CI10)</f>
        <v>1128.4000000000001</v>
      </c>
      <c r="CK10" s="59">
        <f t="shared" si="29"/>
        <v>20</v>
      </c>
      <c r="CL10" s="8">
        <f t="shared" ref="CL10:CL73" si="31">+CM10-CJ10</f>
        <v>0</v>
      </c>
      <c r="CM10" s="73">
        <f t="shared" si="23"/>
        <v>1128.4000000000001</v>
      </c>
      <c r="CN10" s="74"/>
      <c r="CO10" s="75"/>
    </row>
    <row r="11" spans="1:94" ht="20.25" customHeight="1">
      <c r="A11" t="s">
        <v>98</v>
      </c>
      <c r="D11">
        <v>120</v>
      </c>
      <c r="E11" s="2">
        <v>231.4</v>
      </c>
      <c r="G11" s="3">
        <v>41153</v>
      </c>
      <c r="H11" s="3">
        <f t="shared" si="12"/>
        <v>45281</v>
      </c>
      <c r="I11" s="3" t="s">
        <v>45</v>
      </c>
      <c r="J11" s="3">
        <f t="shared" si="13"/>
        <v>45281</v>
      </c>
      <c r="N11" s="2"/>
      <c r="P11" s="61">
        <f t="shared" si="24"/>
        <v>12.25</v>
      </c>
      <c r="Q11" s="62">
        <v>16</v>
      </c>
      <c r="R11" s="63">
        <f t="shared" si="25"/>
        <v>20</v>
      </c>
      <c r="S11" s="54">
        <f t="shared" si="26"/>
        <v>1.5</v>
      </c>
      <c r="T11" s="54">
        <f t="shared" si="14"/>
        <v>1.5</v>
      </c>
      <c r="U11" s="54">
        <f t="shared" si="14"/>
        <v>1.5</v>
      </c>
      <c r="V11" s="54">
        <f t="shared" si="14"/>
        <v>1.5</v>
      </c>
      <c r="W11" s="54">
        <f t="shared" si="14"/>
        <v>1.5</v>
      </c>
      <c r="X11" s="54">
        <f t="shared" si="14"/>
        <v>1.5</v>
      </c>
      <c r="Y11" s="54">
        <f t="shared" si="14"/>
        <v>1.5</v>
      </c>
      <c r="Z11" s="54">
        <f t="shared" si="14"/>
        <v>1.5</v>
      </c>
      <c r="AA11" s="54">
        <f t="shared" si="14"/>
        <v>1.5</v>
      </c>
      <c r="AB11" s="54">
        <f t="shared" si="14"/>
        <v>3.5</v>
      </c>
      <c r="AC11" s="54">
        <f t="shared" si="14"/>
        <v>1.5</v>
      </c>
      <c r="AD11" s="54">
        <f t="shared" si="14"/>
        <v>1.5</v>
      </c>
      <c r="AF11" s="63">
        <f t="shared" si="15"/>
        <v>7</v>
      </c>
      <c r="AG11" s="65">
        <v>0</v>
      </c>
      <c r="AH11" s="65">
        <v>7</v>
      </c>
      <c r="AI11" s="66"/>
      <c r="AJ11" s="67"/>
      <c r="AK11" s="65"/>
      <c r="AL11" s="65"/>
      <c r="AM11" s="65"/>
      <c r="AN11" s="65"/>
      <c r="AO11" s="65"/>
      <c r="AP11" s="65"/>
      <c r="AQ11" s="65"/>
      <c r="AR11" s="65"/>
      <c r="AS11" s="68">
        <f t="shared" si="16"/>
        <v>29</v>
      </c>
      <c r="AT11" s="69" t="e">
        <v>#N/A</v>
      </c>
      <c r="AU11" s="70">
        <v>137.29230769230773</v>
      </c>
      <c r="AV11" s="63">
        <f t="shared" ref="AV11:AV74" si="32">SUM(AW11:BH11)</f>
        <v>177.99999999999997</v>
      </c>
      <c r="AW11" s="61">
        <f t="shared" si="27"/>
        <v>13.350000000000001</v>
      </c>
      <c r="AX11" s="61">
        <f t="shared" si="17"/>
        <v>13.350000000000001</v>
      </c>
      <c r="AY11" s="61">
        <f t="shared" si="17"/>
        <v>13.350000000000001</v>
      </c>
      <c r="AZ11" s="61">
        <f t="shared" si="17"/>
        <v>13.350000000000001</v>
      </c>
      <c r="BA11" s="54">
        <f t="shared" si="17"/>
        <v>13.350000000000001</v>
      </c>
      <c r="BB11" s="61">
        <f t="shared" si="17"/>
        <v>13.350000000000001</v>
      </c>
      <c r="BC11" s="54">
        <f t="shared" si="17"/>
        <v>13.350000000000001</v>
      </c>
      <c r="BD11" s="61">
        <f t="shared" si="17"/>
        <v>13.350000000000001</v>
      </c>
      <c r="BE11" s="61">
        <f t="shared" si="17"/>
        <v>13.350000000000001</v>
      </c>
      <c r="BF11" s="61">
        <f t="shared" si="17"/>
        <v>31.150000000000002</v>
      </c>
      <c r="BG11" s="61">
        <f t="shared" si="17"/>
        <v>13.350000000000001</v>
      </c>
      <c r="BH11" s="61">
        <f t="shared" si="17"/>
        <v>13.350000000000001</v>
      </c>
      <c r="BI11" s="63">
        <f t="shared" si="18"/>
        <v>-62.300000000000004</v>
      </c>
      <c r="BJ11" s="71">
        <f t="shared" si="19"/>
        <v>0</v>
      </c>
      <c r="BK11" s="71">
        <f t="shared" si="19"/>
        <v>-62.300000000000004</v>
      </c>
      <c r="BL11" s="71">
        <f t="shared" si="19"/>
        <v>0</v>
      </c>
      <c r="BM11" s="71">
        <f t="shared" si="19"/>
        <v>0</v>
      </c>
      <c r="BN11" s="71">
        <f t="shared" si="19"/>
        <v>0</v>
      </c>
      <c r="BO11" s="71">
        <f t="shared" si="19"/>
        <v>0</v>
      </c>
      <c r="BP11" s="71">
        <f t="shared" si="19"/>
        <v>0</v>
      </c>
      <c r="BQ11" s="71">
        <f t="shared" si="19"/>
        <v>0</v>
      </c>
      <c r="BR11" s="71">
        <f t="shared" si="19"/>
        <v>0</v>
      </c>
      <c r="BS11" s="71">
        <f t="shared" si="19"/>
        <v>0</v>
      </c>
      <c r="BT11" s="71">
        <f t="shared" si="19"/>
        <v>0</v>
      </c>
      <c r="BU11" s="71">
        <f t="shared" si="19"/>
        <v>0</v>
      </c>
      <c r="BV11" s="68">
        <f t="shared" si="20"/>
        <v>252.99230769230769</v>
      </c>
      <c r="BX11" s="54">
        <f t="shared" si="28"/>
        <v>17.355</v>
      </c>
      <c r="BY11" s="54">
        <f t="shared" si="21"/>
        <v>17.355</v>
      </c>
      <c r="BZ11" s="54">
        <f t="shared" si="21"/>
        <v>17.355</v>
      </c>
      <c r="CA11" s="54">
        <f t="shared" si="21"/>
        <v>17.355</v>
      </c>
      <c r="CB11" s="54">
        <f t="shared" si="21"/>
        <v>17.355</v>
      </c>
      <c r="CC11" s="54">
        <f t="shared" si="21"/>
        <v>17.355</v>
      </c>
      <c r="CD11" s="54">
        <f t="shared" si="21"/>
        <v>17.355</v>
      </c>
      <c r="CE11" s="54">
        <f t="shared" si="21"/>
        <v>17.355</v>
      </c>
      <c r="CF11" s="54">
        <f t="shared" si="21"/>
        <v>17.355</v>
      </c>
      <c r="CG11" s="54">
        <f t="shared" si="21"/>
        <v>40.495000000000005</v>
      </c>
      <c r="CH11" s="54">
        <f t="shared" si="21"/>
        <v>17.355</v>
      </c>
      <c r="CI11" s="54">
        <f t="shared" si="21"/>
        <v>17.355</v>
      </c>
      <c r="CJ11" s="76">
        <f t="shared" si="30"/>
        <v>231.39999999999998</v>
      </c>
      <c r="CK11" s="59">
        <f t="shared" si="29"/>
        <v>20</v>
      </c>
      <c r="CL11" s="8">
        <f t="shared" si="31"/>
        <v>0</v>
      </c>
      <c r="CM11" s="73">
        <f t="shared" si="23"/>
        <v>231.4</v>
      </c>
      <c r="CN11" s="54"/>
      <c r="CO11" s="55"/>
      <c r="CP11" s="56"/>
    </row>
    <row r="12" spans="1:94" ht="20.25" customHeight="1">
      <c r="A12" s="77" t="s">
        <v>99</v>
      </c>
      <c r="D12">
        <v>120</v>
      </c>
      <c r="E12" s="2">
        <v>231.4</v>
      </c>
      <c r="G12" s="3">
        <v>41153</v>
      </c>
      <c r="H12" s="3">
        <f t="shared" si="12"/>
        <v>45281</v>
      </c>
      <c r="I12" s="3" t="s">
        <v>45</v>
      </c>
      <c r="J12" s="3">
        <f t="shared" si="13"/>
        <v>45281</v>
      </c>
      <c r="N12" s="2"/>
      <c r="P12" s="61">
        <f t="shared" si="24"/>
        <v>12.25</v>
      </c>
      <c r="Q12" s="62">
        <v>32</v>
      </c>
      <c r="R12" s="63">
        <f t="shared" si="25"/>
        <v>20</v>
      </c>
      <c r="S12" s="54">
        <f t="shared" si="26"/>
        <v>1.5</v>
      </c>
      <c r="T12" s="54">
        <f t="shared" si="14"/>
        <v>1.5</v>
      </c>
      <c r="U12" s="54">
        <f t="shared" si="14"/>
        <v>1.5</v>
      </c>
      <c r="V12" s="54">
        <f t="shared" si="14"/>
        <v>1.5</v>
      </c>
      <c r="W12" s="54">
        <f t="shared" si="14"/>
        <v>1.5</v>
      </c>
      <c r="X12" s="54">
        <f t="shared" si="14"/>
        <v>1.5</v>
      </c>
      <c r="Y12" s="54">
        <f t="shared" si="14"/>
        <v>1.5</v>
      </c>
      <c r="Z12" s="54">
        <f t="shared" si="14"/>
        <v>1.5</v>
      </c>
      <c r="AA12" s="54">
        <f t="shared" si="14"/>
        <v>1.5</v>
      </c>
      <c r="AB12" s="54">
        <f t="shared" si="14"/>
        <v>3.5</v>
      </c>
      <c r="AC12" s="54">
        <f t="shared" si="14"/>
        <v>1.5</v>
      </c>
      <c r="AD12" s="54">
        <f t="shared" si="14"/>
        <v>1.5</v>
      </c>
      <c r="AF12" s="63">
        <f t="shared" si="15"/>
        <v>28</v>
      </c>
      <c r="AG12" s="65">
        <v>28</v>
      </c>
      <c r="AH12" s="65">
        <v>0</v>
      </c>
      <c r="AI12" s="66"/>
      <c r="AJ12" s="67"/>
      <c r="AK12" s="65"/>
      <c r="AL12" s="65"/>
      <c r="AM12" s="65"/>
      <c r="AN12" s="65"/>
      <c r="AO12" s="65"/>
      <c r="AP12" s="65"/>
      <c r="AQ12" s="65"/>
      <c r="AR12" s="65"/>
      <c r="AS12" s="68">
        <f t="shared" si="16"/>
        <v>24</v>
      </c>
      <c r="AT12" s="69" t="e">
        <v>#N/A</v>
      </c>
      <c r="AU12" s="70">
        <v>256.55384615384611</v>
      </c>
      <c r="AV12" s="63">
        <f t="shared" si="32"/>
        <v>177.99999999999997</v>
      </c>
      <c r="AW12" s="61">
        <f t="shared" si="27"/>
        <v>13.350000000000001</v>
      </c>
      <c r="AX12" s="61">
        <f t="shared" si="17"/>
        <v>13.350000000000001</v>
      </c>
      <c r="AY12" s="61">
        <f t="shared" si="17"/>
        <v>13.350000000000001</v>
      </c>
      <c r="AZ12" s="61">
        <f t="shared" si="17"/>
        <v>13.350000000000001</v>
      </c>
      <c r="BA12" s="54">
        <f t="shared" si="17"/>
        <v>13.350000000000001</v>
      </c>
      <c r="BB12" s="61">
        <f t="shared" si="17"/>
        <v>13.350000000000001</v>
      </c>
      <c r="BC12" s="54">
        <f t="shared" si="17"/>
        <v>13.350000000000001</v>
      </c>
      <c r="BD12" s="61">
        <f t="shared" si="17"/>
        <v>13.350000000000001</v>
      </c>
      <c r="BE12" s="61">
        <f t="shared" si="17"/>
        <v>13.350000000000001</v>
      </c>
      <c r="BF12" s="61">
        <f t="shared" si="17"/>
        <v>31.150000000000002</v>
      </c>
      <c r="BG12" s="61">
        <f t="shared" si="17"/>
        <v>13.350000000000001</v>
      </c>
      <c r="BH12" s="61">
        <f t="shared" si="17"/>
        <v>13.350000000000001</v>
      </c>
      <c r="BI12" s="63">
        <f t="shared" si="18"/>
        <v>-249.20000000000002</v>
      </c>
      <c r="BJ12" s="71">
        <f t="shared" si="19"/>
        <v>-249.20000000000002</v>
      </c>
      <c r="BK12" s="71">
        <f t="shared" si="19"/>
        <v>0</v>
      </c>
      <c r="BL12" s="71">
        <f t="shared" si="19"/>
        <v>0</v>
      </c>
      <c r="BM12" s="71">
        <f t="shared" si="19"/>
        <v>0</v>
      </c>
      <c r="BN12" s="71">
        <f t="shared" si="19"/>
        <v>0</v>
      </c>
      <c r="BO12" s="71">
        <f t="shared" si="19"/>
        <v>0</v>
      </c>
      <c r="BP12" s="71">
        <f t="shared" si="19"/>
        <v>0</v>
      </c>
      <c r="BQ12" s="71">
        <f t="shared" si="19"/>
        <v>0</v>
      </c>
      <c r="BR12" s="71">
        <f t="shared" si="19"/>
        <v>0</v>
      </c>
      <c r="BS12" s="71">
        <f t="shared" si="19"/>
        <v>0</v>
      </c>
      <c r="BT12" s="71">
        <f t="shared" si="19"/>
        <v>0</v>
      </c>
      <c r="BU12" s="71">
        <f t="shared" si="19"/>
        <v>0</v>
      </c>
      <c r="BV12" s="68">
        <f t="shared" si="20"/>
        <v>185.35384615384604</v>
      </c>
      <c r="BX12" s="54">
        <f t="shared" si="28"/>
        <v>17.355</v>
      </c>
      <c r="BY12" s="54">
        <f t="shared" si="21"/>
        <v>17.355</v>
      </c>
      <c r="BZ12" s="54">
        <f t="shared" si="21"/>
        <v>17.355</v>
      </c>
      <c r="CA12" s="54">
        <f t="shared" si="21"/>
        <v>17.355</v>
      </c>
      <c r="CB12" s="54">
        <f t="shared" si="21"/>
        <v>17.355</v>
      </c>
      <c r="CC12" s="54">
        <f t="shared" si="21"/>
        <v>17.355</v>
      </c>
      <c r="CD12" s="54">
        <f t="shared" si="21"/>
        <v>17.355</v>
      </c>
      <c r="CE12" s="54">
        <f t="shared" si="21"/>
        <v>17.355</v>
      </c>
      <c r="CF12" s="54">
        <f t="shared" si="21"/>
        <v>17.355</v>
      </c>
      <c r="CG12" s="54">
        <f t="shared" si="21"/>
        <v>40.495000000000005</v>
      </c>
      <c r="CH12" s="54">
        <f t="shared" si="21"/>
        <v>17.355</v>
      </c>
      <c r="CI12" s="54">
        <f t="shared" si="21"/>
        <v>17.355</v>
      </c>
      <c r="CJ12" s="76">
        <f t="shared" si="30"/>
        <v>231.39999999999998</v>
      </c>
      <c r="CK12" s="59">
        <f t="shared" si="29"/>
        <v>20</v>
      </c>
      <c r="CL12" s="8">
        <f t="shared" si="31"/>
        <v>0</v>
      </c>
      <c r="CM12" s="73">
        <f t="shared" si="23"/>
        <v>231.4</v>
      </c>
      <c r="CN12" s="74"/>
      <c r="CO12" s="75"/>
    </row>
    <row r="13" spans="1:94" ht="20.25" customHeight="1">
      <c r="A13" t="s">
        <v>100</v>
      </c>
      <c r="D13">
        <v>120</v>
      </c>
      <c r="E13" s="2">
        <v>733.2</v>
      </c>
      <c r="G13" s="3">
        <v>41153</v>
      </c>
      <c r="H13" s="3">
        <f t="shared" si="12"/>
        <v>45281</v>
      </c>
      <c r="I13" s="3" t="s">
        <v>45</v>
      </c>
      <c r="J13" s="3">
        <f t="shared" si="13"/>
        <v>45281</v>
      </c>
      <c r="N13" s="2"/>
      <c r="P13" s="61">
        <f t="shared" si="24"/>
        <v>12.25</v>
      </c>
      <c r="Q13" s="62">
        <v>3</v>
      </c>
      <c r="R13" s="63">
        <f t="shared" si="25"/>
        <v>20</v>
      </c>
      <c r="S13" s="54">
        <f t="shared" si="26"/>
        <v>1.5</v>
      </c>
      <c r="T13" s="54">
        <f t="shared" si="14"/>
        <v>1.5</v>
      </c>
      <c r="U13" s="54">
        <f t="shared" si="14"/>
        <v>1.5</v>
      </c>
      <c r="V13" s="54">
        <f t="shared" si="14"/>
        <v>1.5</v>
      </c>
      <c r="W13" s="54">
        <f t="shared" si="14"/>
        <v>1.5</v>
      </c>
      <c r="X13" s="54">
        <f t="shared" si="14"/>
        <v>1.5</v>
      </c>
      <c r="Y13" s="54">
        <f t="shared" si="14"/>
        <v>1.5</v>
      </c>
      <c r="Z13" s="54">
        <f t="shared" si="14"/>
        <v>1.5</v>
      </c>
      <c r="AA13" s="54">
        <f t="shared" si="14"/>
        <v>1.5</v>
      </c>
      <c r="AB13" s="54">
        <f t="shared" si="14"/>
        <v>3.5</v>
      </c>
      <c r="AC13" s="54">
        <f t="shared" si="14"/>
        <v>1.5</v>
      </c>
      <c r="AD13" s="54">
        <f t="shared" si="14"/>
        <v>1.5</v>
      </c>
      <c r="AF13" s="63">
        <f t="shared" si="15"/>
        <v>0</v>
      </c>
      <c r="AG13" s="65">
        <v>0</v>
      </c>
      <c r="AH13" s="65">
        <v>0</v>
      </c>
      <c r="AI13" s="66"/>
      <c r="AJ13" s="67"/>
      <c r="AK13" s="65"/>
      <c r="AL13" s="65"/>
      <c r="AM13" s="65"/>
      <c r="AN13" s="65"/>
      <c r="AO13" s="65"/>
      <c r="AP13" s="65"/>
      <c r="AQ13" s="65"/>
      <c r="AR13" s="65"/>
      <c r="AS13" s="68">
        <f t="shared" si="16"/>
        <v>23</v>
      </c>
      <c r="AT13" s="69" t="e">
        <v>#N/A</v>
      </c>
      <c r="AU13" s="70">
        <v>75.661538461538385</v>
      </c>
      <c r="AV13" s="63">
        <f t="shared" si="32"/>
        <v>564</v>
      </c>
      <c r="AW13" s="61">
        <f t="shared" si="27"/>
        <v>42.300000000000004</v>
      </c>
      <c r="AX13" s="61">
        <f t="shared" si="17"/>
        <v>42.300000000000004</v>
      </c>
      <c r="AY13" s="61">
        <f t="shared" si="17"/>
        <v>42.300000000000004</v>
      </c>
      <c r="AZ13" s="61">
        <f t="shared" si="17"/>
        <v>42.300000000000004</v>
      </c>
      <c r="BA13" s="54">
        <f t="shared" si="17"/>
        <v>42.300000000000004</v>
      </c>
      <c r="BB13" s="61">
        <f t="shared" si="17"/>
        <v>42.300000000000004</v>
      </c>
      <c r="BC13" s="54">
        <f t="shared" si="17"/>
        <v>42.300000000000004</v>
      </c>
      <c r="BD13" s="61">
        <f t="shared" si="17"/>
        <v>42.300000000000004</v>
      </c>
      <c r="BE13" s="61">
        <f t="shared" si="17"/>
        <v>42.300000000000004</v>
      </c>
      <c r="BF13" s="61">
        <f t="shared" si="17"/>
        <v>98.700000000000017</v>
      </c>
      <c r="BG13" s="61">
        <f t="shared" si="17"/>
        <v>42.300000000000004</v>
      </c>
      <c r="BH13" s="61">
        <f t="shared" si="17"/>
        <v>42.300000000000004</v>
      </c>
      <c r="BI13" s="63">
        <f t="shared" si="18"/>
        <v>0</v>
      </c>
      <c r="BJ13" s="71">
        <f t="shared" si="19"/>
        <v>0</v>
      </c>
      <c r="BK13" s="71">
        <f t="shared" si="19"/>
        <v>0</v>
      </c>
      <c r="BL13" s="71">
        <f t="shared" si="19"/>
        <v>0</v>
      </c>
      <c r="BM13" s="71">
        <f t="shared" si="19"/>
        <v>0</v>
      </c>
      <c r="BN13" s="71">
        <f t="shared" si="19"/>
        <v>0</v>
      </c>
      <c r="BO13" s="71">
        <f t="shared" si="19"/>
        <v>0</v>
      </c>
      <c r="BP13" s="71">
        <f t="shared" si="19"/>
        <v>0</v>
      </c>
      <c r="BQ13" s="71">
        <f t="shared" si="19"/>
        <v>0</v>
      </c>
      <c r="BR13" s="71">
        <f t="shared" si="19"/>
        <v>0</v>
      </c>
      <c r="BS13" s="71">
        <f t="shared" si="19"/>
        <v>0</v>
      </c>
      <c r="BT13" s="71">
        <f t="shared" si="19"/>
        <v>0</v>
      </c>
      <c r="BU13" s="71">
        <f t="shared" si="19"/>
        <v>0</v>
      </c>
      <c r="BV13" s="68">
        <f t="shared" si="20"/>
        <v>639.66153846153838</v>
      </c>
      <c r="BX13" s="54">
        <f t="shared" si="28"/>
        <v>54.990000000000009</v>
      </c>
      <c r="BY13" s="54">
        <f t="shared" si="21"/>
        <v>54.990000000000009</v>
      </c>
      <c r="BZ13" s="54">
        <f t="shared" si="21"/>
        <v>54.990000000000009</v>
      </c>
      <c r="CA13" s="54">
        <f t="shared" si="21"/>
        <v>54.990000000000009</v>
      </c>
      <c r="CB13" s="54">
        <f t="shared" si="21"/>
        <v>54.990000000000009</v>
      </c>
      <c r="CC13" s="54">
        <f t="shared" si="21"/>
        <v>54.990000000000009</v>
      </c>
      <c r="CD13" s="54">
        <f t="shared" si="21"/>
        <v>54.990000000000009</v>
      </c>
      <c r="CE13" s="54">
        <f t="shared" si="21"/>
        <v>54.990000000000009</v>
      </c>
      <c r="CF13" s="54">
        <f t="shared" si="21"/>
        <v>54.990000000000009</v>
      </c>
      <c r="CG13" s="54">
        <f t="shared" si="21"/>
        <v>128.31</v>
      </c>
      <c r="CH13" s="54">
        <f t="shared" si="21"/>
        <v>54.990000000000009</v>
      </c>
      <c r="CI13" s="54">
        <f t="shared" si="21"/>
        <v>54.990000000000009</v>
      </c>
      <c r="CJ13" s="76">
        <f t="shared" si="30"/>
        <v>733.2</v>
      </c>
      <c r="CK13" s="59">
        <f t="shared" si="29"/>
        <v>20</v>
      </c>
      <c r="CL13" s="8">
        <f t="shared" si="31"/>
        <v>0</v>
      </c>
      <c r="CM13" s="73">
        <f t="shared" si="23"/>
        <v>733.2</v>
      </c>
      <c r="CN13" s="54"/>
      <c r="CO13" s="55"/>
      <c r="CP13" s="56"/>
    </row>
    <row r="14" spans="1:94" ht="20.25" customHeight="1">
      <c r="A14" s="77" t="s">
        <v>101</v>
      </c>
      <c r="D14">
        <v>120</v>
      </c>
      <c r="E14" s="2">
        <v>356.2</v>
      </c>
      <c r="G14" s="3">
        <v>41153</v>
      </c>
      <c r="H14" s="3">
        <f t="shared" si="12"/>
        <v>45281</v>
      </c>
      <c r="I14" s="3" t="s">
        <v>45</v>
      </c>
      <c r="J14" s="3">
        <f t="shared" si="13"/>
        <v>45281</v>
      </c>
      <c r="N14" s="2"/>
      <c r="P14" s="61">
        <f t="shared" si="24"/>
        <v>12.25</v>
      </c>
      <c r="Q14" s="62">
        <v>2</v>
      </c>
      <c r="R14" s="63">
        <f t="shared" si="25"/>
        <v>20</v>
      </c>
      <c r="S14" s="54">
        <f t="shared" si="26"/>
        <v>1.5</v>
      </c>
      <c r="T14" s="54">
        <f t="shared" si="14"/>
        <v>1.5</v>
      </c>
      <c r="U14" s="54">
        <f t="shared" si="14"/>
        <v>1.5</v>
      </c>
      <c r="V14" s="54">
        <f t="shared" si="14"/>
        <v>1.5</v>
      </c>
      <c r="W14" s="54">
        <f t="shared" si="14"/>
        <v>1.5</v>
      </c>
      <c r="X14" s="54">
        <f t="shared" si="14"/>
        <v>1.5</v>
      </c>
      <c r="Y14" s="54">
        <f t="shared" si="14"/>
        <v>1.5</v>
      </c>
      <c r="Z14" s="54">
        <f t="shared" si="14"/>
        <v>1.5</v>
      </c>
      <c r="AA14" s="54">
        <f t="shared" si="14"/>
        <v>1.5</v>
      </c>
      <c r="AB14" s="54">
        <f t="shared" si="14"/>
        <v>3.5</v>
      </c>
      <c r="AC14" s="54">
        <f t="shared" si="14"/>
        <v>1.5</v>
      </c>
      <c r="AD14" s="54">
        <f t="shared" si="14"/>
        <v>1.5</v>
      </c>
      <c r="AF14" s="63">
        <f t="shared" si="15"/>
        <v>0</v>
      </c>
      <c r="AG14" s="65">
        <v>0</v>
      </c>
      <c r="AH14" s="65">
        <v>0</v>
      </c>
      <c r="AI14" s="66"/>
      <c r="AJ14" s="67"/>
      <c r="AK14" s="65"/>
      <c r="AL14" s="65"/>
      <c r="AM14" s="65"/>
      <c r="AN14" s="65"/>
      <c r="AO14" s="65"/>
      <c r="AP14" s="65"/>
      <c r="AQ14" s="65"/>
      <c r="AR14" s="65"/>
      <c r="AS14" s="68">
        <f t="shared" si="16"/>
        <v>22</v>
      </c>
      <c r="AT14" s="69" t="e">
        <v>#N/A</v>
      </c>
      <c r="AU14" s="70">
        <v>19.000000000000057</v>
      </c>
      <c r="AV14" s="63">
        <f t="shared" si="32"/>
        <v>274</v>
      </c>
      <c r="AW14" s="61">
        <f t="shared" si="27"/>
        <v>20.549999999999997</v>
      </c>
      <c r="AX14" s="61">
        <f t="shared" si="17"/>
        <v>20.549999999999997</v>
      </c>
      <c r="AY14" s="61">
        <f t="shared" si="17"/>
        <v>20.549999999999997</v>
      </c>
      <c r="AZ14" s="61">
        <f t="shared" si="17"/>
        <v>20.549999999999997</v>
      </c>
      <c r="BA14" s="54">
        <f t="shared" si="17"/>
        <v>20.549999999999997</v>
      </c>
      <c r="BB14" s="61">
        <f t="shared" si="17"/>
        <v>20.549999999999997</v>
      </c>
      <c r="BC14" s="54">
        <f t="shared" si="17"/>
        <v>20.549999999999997</v>
      </c>
      <c r="BD14" s="61">
        <f t="shared" si="17"/>
        <v>20.549999999999997</v>
      </c>
      <c r="BE14" s="61">
        <f t="shared" si="17"/>
        <v>20.549999999999997</v>
      </c>
      <c r="BF14" s="61">
        <f t="shared" si="17"/>
        <v>47.949999999999996</v>
      </c>
      <c r="BG14" s="61">
        <f t="shared" si="17"/>
        <v>20.549999999999997</v>
      </c>
      <c r="BH14" s="61">
        <f t="shared" si="17"/>
        <v>20.549999999999997</v>
      </c>
      <c r="BI14" s="63">
        <f t="shared" si="18"/>
        <v>0</v>
      </c>
      <c r="BJ14" s="71">
        <f t="shared" si="19"/>
        <v>0</v>
      </c>
      <c r="BK14" s="71">
        <f t="shared" si="19"/>
        <v>0</v>
      </c>
      <c r="BL14" s="71">
        <f t="shared" si="19"/>
        <v>0</v>
      </c>
      <c r="BM14" s="71">
        <f t="shared" si="19"/>
        <v>0</v>
      </c>
      <c r="BN14" s="71">
        <f t="shared" si="19"/>
        <v>0</v>
      </c>
      <c r="BO14" s="71">
        <f t="shared" si="19"/>
        <v>0</v>
      </c>
      <c r="BP14" s="71">
        <f t="shared" si="19"/>
        <v>0</v>
      </c>
      <c r="BQ14" s="71">
        <f t="shared" si="19"/>
        <v>0</v>
      </c>
      <c r="BR14" s="71">
        <f t="shared" si="19"/>
        <v>0</v>
      </c>
      <c r="BS14" s="71">
        <f t="shared" si="19"/>
        <v>0</v>
      </c>
      <c r="BT14" s="71">
        <f t="shared" si="19"/>
        <v>0</v>
      </c>
      <c r="BU14" s="71">
        <f t="shared" si="19"/>
        <v>0</v>
      </c>
      <c r="BV14" s="68">
        <f t="shared" si="20"/>
        <v>293.00000000000006</v>
      </c>
      <c r="BX14" s="54">
        <f t="shared" si="28"/>
        <v>26.714999999999996</v>
      </c>
      <c r="BY14" s="54">
        <f t="shared" si="21"/>
        <v>26.714999999999996</v>
      </c>
      <c r="BZ14" s="54">
        <f t="shared" si="21"/>
        <v>26.714999999999996</v>
      </c>
      <c r="CA14" s="54">
        <f t="shared" si="21"/>
        <v>26.714999999999996</v>
      </c>
      <c r="CB14" s="54">
        <f t="shared" si="21"/>
        <v>26.714999999999996</v>
      </c>
      <c r="CC14" s="54">
        <f t="shared" si="21"/>
        <v>26.714999999999996</v>
      </c>
      <c r="CD14" s="54">
        <f t="shared" si="21"/>
        <v>26.714999999999996</v>
      </c>
      <c r="CE14" s="54">
        <f t="shared" si="21"/>
        <v>26.714999999999996</v>
      </c>
      <c r="CF14" s="54">
        <f t="shared" si="21"/>
        <v>26.714999999999996</v>
      </c>
      <c r="CG14" s="54">
        <f t="shared" si="21"/>
        <v>62.334999999999994</v>
      </c>
      <c r="CH14" s="54">
        <f t="shared" si="21"/>
        <v>26.714999999999996</v>
      </c>
      <c r="CI14" s="54">
        <f t="shared" si="21"/>
        <v>26.714999999999996</v>
      </c>
      <c r="CJ14" s="76">
        <f t="shared" si="30"/>
        <v>356.19999999999993</v>
      </c>
      <c r="CK14" s="59">
        <f t="shared" si="29"/>
        <v>20</v>
      </c>
      <c r="CL14" s="8">
        <f t="shared" si="31"/>
        <v>0</v>
      </c>
      <c r="CM14" s="73">
        <f t="shared" si="23"/>
        <v>356.2</v>
      </c>
      <c r="CN14" s="74"/>
      <c r="CO14" s="75"/>
    </row>
    <row r="15" spans="1:94" ht="20.25" customHeight="1">
      <c r="A15" t="s">
        <v>102</v>
      </c>
      <c r="D15">
        <v>481</v>
      </c>
      <c r="E15" s="2">
        <v>172.9</v>
      </c>
      <c r="G15" s="3">
        <v>41275</v>
      </c>
      <c r="H15" s="3">
        <f t="shared" si="12"/>
        <v>45281</v>
      </c>
      <c r="I15" s="3" t="s">
        <v>45</v>
      </c>
      <c r="J15" s="3">
        <f t="shared" si="13"/>
        <v>45281</v>
      </c>
      <c r="N15" s="2"/>
      <c r="P15" s="61">
        <f t="shared" si="24"/>
        <v>11.916666666666666</v>
      </c>
      <c r="Q15" s="62">
        <v>1</v>
      </c>
      <c r="R15" s="63">
        <f t="shared" si="25"/>
        <v>20</v>
      </c>
      <c r="S15" s="54">
        <f t="shared" si="26"/>
        <v>1.5</v>
      </c>
      <c r="T15" s="54">
        <f t="shared" si="14"/>
        <v>3.5</v>
      </c>
      <c r="U15" s="54">
        <f t="shared" si="14"/>
        <v>1.5</v>
      </c>
      <c r="V15" s="54">
        <f t="shared" si="14"/>
        <v>1.5</v>
      </c>
      <c r="W15" s="54">
        <f t="shared" si="14"/>
        <v>1.5</v>
      </c>
      <c r="X15" s="54">
        <f t="shared" si="14"/>
        <v>1.5</v>
      </c>
      <c r="Y15" s="54">
        <f t="shared" si="14"/>
        <v>1.5</v>
      </c>
      <c r="Z15" s="54">
        <f t="shared" si="14"/>
        <v>1.5</v>
      </c>
      <c r="AA15" s="54">
        <f t="shared" si="14"/>
        <v>1.5</v>
      </c>
      <c r="AB15" s="54">
        <f t="shared" si="14"/>
        <v>1.5</v>
      </c>
      <c r="AC15" s="54">
        <f t="shared" si="14"/>
        <v>1.5</v>
      </c>
      <c r="AD15" s="54">
        <f t="shared" si="14"/>
        <v>1.5</v>
      </c>
      <c r="AF15" s="63">
        <f t="shared" si="15"/>
        <v>0</v>
      </c>
      <c r="AG15" s="65">
        <v>0</v>
      </c>
      <c r="AH15" s="65">
        <v>0</v>
      </c>
      <c r="AI15" s="66"/>
      <c r="AJ15" s="67"/>
      <c r="AK15" s="65"/>
      <c r="AL15" s="65"/>
      <c r="AM15" s="65"/>
      <c r="AN15" s="65"/>
      <c r="AO15" s="65"/>
      <c r="AP15" s="65"/>
      <c r="AQ15" s="65"/>
      <c r="AR15" s="65"/>
      <c r="AS15" s="68">
        <f t="shared" si="16"/>
        <v>21</v>
      </c>
      <c r="AT15" s="69" t="e">
        <v>#N/A</v>
      </c>
      <c r="AU15" s="70">
        <v>4.9538461538461149</v>
      </c>
      <c r="AV15" s="63">
        <f t="shared" si="32"/>
        <v>132.99999999999997</v>
      </c>
      <c r="AW15" s="61">
        <f t="shared" si="27"/>
        <v>9.9750000000000014</v>
      </c>
      <c r="AX15" s="61">
        <f t="shared" si="17"/>
        <v>23.275000000000002</v>
      </c>
      <c r="AY15" s="61">
        <f t="shared" si="17"/>
        <v>9.9750000000000014</v>
      </c>
      <c r="AZ15" s="61">
        <f t="shared" si="17"/>
        <v>9.9750000000000014</v>
      </c>
      <c r="BA15" s="54">
        <f t="shared" si="17"/>
        <v>9.9750000000000014</v>
      </c>
      <c r="BB15" s="61">
        <f t="shared" si="17"/>
        <v>9.9750000000000014</v>
      </c>
      <c r="BC15" s="54">
        <f t="shared" si="17"/>
        <v>9.9750000000000014</v>
      </c>
      <c r="BD15" s="61">
        <f t="shared" si="17"/>
        <v>9.9750000000000014</v>
      </c>
      <c r="BE15" s="61">
        <f t="shared" si="17"/>
        <v>9.9750000000000014</v>
      </c>
      <c r="BF15" s="61">
        <f t="shared" si="17"/>
        <v>9.9750000000000014</v>
      </c>
      <c r="BG15" s="61">
        <f t="shared" si="17"/>
        <v>9.9750000000000014</v>
      </c>
      <c r="BH15" s="61">
        <f t="shared" si="17"/>
        <v>9.9750000000000014</v>
      </c>
      <c r="BI15" s="63">
        <f t="shared" si="18"/>
        <v>0</v>
      </c>
      <c r="BJ15" s="71">
        <f t="shared" si="19"/>
        <v>0</v>
      </c>
      <c r="BK15" s="71">
        <f t="shared" si="19"/>
        <v>0</v>
      </c>
      <c r="BL15" s="71">
        <f t="shared" si="19"/>
        <v>0</v>
      </c>
      <c r="BM15" s="71">
        <f t="shared" si="19"/>
        <v>0</v>
      </c>
      <c r="BN15" s="71">
        <f t="shared" si="19"/>
        <v>0</v>
      </c>
      <c r="BO15" s="71">
        <f t="shared" si="19"/>
        <v>0</v>
      </c>
      <c r="BP15" s="71">
        <f t="shared" si="19"/>
        <v>0</v>
      </c>
      <c r="BQ15" s="71">
        <f t="shared" si="19"/>
        <v>0</v>
      </c>
      <c r="BR15" s="71">
        <f t="shared" si="19"/>
        <v>0</v>
      </c>
      <c r="BS15" s="71">
        <f t="shared" si="19"/>
        <v>0</v>
      </c>
      <c r="BT15" s="71">
        <f t="shared" si="19"/>
        <v>0</v>
      </c>
      <c r="BU15" s="71">
        <f t="shared" si="19"/>
        <v>0</v>
      </c>
      <c r="BV15" s="68">
        <f t="shared" si="20"/>
        <v>137.95384615384609</v>
      </c>
      <c r="BX15" s="54">
        <f t="shared" si="28"/>
        <v>12.967499999999999</v>
      </c>
      <c r="BY15" s="54">
        <f t="shared" si="21"/>
        <v>30.2575</v>
      </c>
      <c r="BZ15" s="54">
        <f t="shared" si="21"/>
        <v>12.967499999999999</v>
      </c>
      <c r="CA15" s="54">
        <f t="shared" si="21"/>
        <v>12.967499999999999</v>
      </c>
      <c r="CB15" s="54">
        <f t="shared" si="21"/>
        <v>12.967499999999999</v>
      </c>
      <c r="CC15" s="54">
        <f t="shared" si="21"/>
        <v>12.967499999999999</v>
      </c>
      <c r="CD15" s="54">
        <f t="shared" si="21"/>
        <v>12.967499999999999</v>
      </c>
      <c r="CE15" s="54">
        <f t="shared" si="21"/>
        <v>12.967499999999999</v>
      </c>
      <c r="CF15" s="54">
        <f t="shared" si="21"/>
        <v>12.967499999999999</v>
      </c>
      <c r="CG15" s="54">
        <f t="shared" si="21"/>
        <v>12.967499999999999</v>
      </c>
      <c r="CH15" s="54">
        <f t="shared" si="21"/>
        <v>12.967499999999999</v>
      </c>
      <c r="CI15" s="54">
        <f t="shared" si="21"/>
        <v>12.967499999999999</v>
      </c>
      <c r="CJ15" s="76">
        <f t="shared" si="30"/>
        <v>172.9</v>
      </c>
      <c r="CK15" s="59">
        <f t="shared" si="29"/>
        <v>20</v>
      </c>
      <c r="CL15" s="8">
        <f t="shared" si="31"/>
        <v>0</v>
      </c>
      <c r="CM15" s="73">
        <f t="shared" si="23"/>
        <v>172.9</v>
      </c>
      <c r="CN15" s="54"/>
      <c r="CO15" s="55"/>
      <c r="CP15" s="56"/>
    </row>
    <row r="16" spans="1:94" ht="20.25" customHeight="1">
      <c r="A16" s="77" t="s">
        <v>103</v>
      </c>
      <c r="D16">
        <v>120</v>
      </c>
      <c r="E16" s="2">
        <v>200.2</v>
      </c>
      <c r="G16" s="3">
        <v>41153</v>
      </c>
      <c r="H16" s="3">
        <f t="shared" si="12"/>
        <v>45281</v>
      </c>
      <c r="I16" s="3" t="s">
        <v>45</v>
      </c>
      <c r="J16" s="3">
        <f t="shared" si="13"/>
        <v>45281</v>
      </c>
      <c r="N16" s="2"/>
      <c r="P16" s="61">
        <f t="shared" si="24"/>
        <v>12.25</v>
      </c>
      <c r="Q16" s="62">
        <v>3</v>
      </c>
      <c r="R16" s="63">
        <f t="shared" si="25"/>
        <v>20</v>
      </c>
      <c r="S16" s="54">
        <f t="shared" si="26"/>
        <v>1.5</v>
      </c>
      <c r="T16" s="54">
        <f t="shared" si="14"/>
        <v>1.5</v>
      </c>
      <c r="U16" s="54">
        <f t="shared" si="14"/>
        <v>1.5</v>
      </c>
      <c r="V16" s="54">
        <f t="shared" si="14"/>
        <v>1.5</v>
      </c>
      <c r="W16" s="54">
        <f t="shared" si="14"/>
        <v>1.5</v>
      </c>
      <c r="X16" s="54">
        <f t="shared" si="14"/>
        <v>1.5</v>
      </c>
      <c r="Y16" s="54">
        <f t="shared" si="14"/>
        <v>1.5</v>
      </c>
      <c r="Z16" s="54">
        <f t="shared" si="14"/>
        <v>1.5</v>
      </c>
      <c r="AA16" s="54">
        <f t="shared" si="14"/>
        <v>1.5</v>
      </c>
      <c r="AB16" s="54">
        <f t="shared" si="14"/>
        <v>3.5</v>
      </c>
      <c r="AC16" s="54">
        <f t="shared" si="14"/>
        <v>1.5</v>
      </c>
      <c r="AD16" s="54">
        <f t="shared" si="14"/>
        <v>1.5</v>
      </c>
      <c r="AF16" s="63">
        <f t="shared" si="15"/>
        <v>0</v>
      </c>
      <c r="AG16" s="65">
        <v>0</v>
      </c>
      <c r="AH16" s="65">
        <v>0</v>
      </c>
      <c r="AI16" s="66"/>
      <c r="AJ16" s="67"/>
      <c r="AK16" s="65"/>
      <c r="AL16" s="65"/>
      <c r="AM16" s="65"/>
      <c r="AN16" s="65"/>
      <c r="AO16" s="65"/>
      <c r="AP16" s="65"/>
      <c r="AQ16" s="65"/>
      <c r="AR16" s="65"/>
      <c r="AS16" s="68">
        <f t="shared" si="16"/>
        <v>23</v>
      </c>
      <c r="AT16" s="69" t="e">
        <v>#N/A</v>
      </c>
      <c r="AU16" s="70">
        <v>27.838461538461559</v>
      </c>
      <c r="AV16" s="63">
        <f>SUM(AW16:BH16)</f>
        <v>154</v>
      </c>
      <c r="AW16" s="61">
        <f t="shared" si="27"/>
        <v>11.549999999999999</v>
      </c>
      <c r="AX16" s="61">
        <f t="shared" si="17"/>
        <v>11.549999999999999</v>
      </c>
      <c r="AY16" s="61">
        <f t="shared" si="17"/>
        <v>11.549999999999999</v>
      </c>
      <c r="AZ16" s="61">
        <f t="shared" si="17"/>
        <v>11.549999999999999</v>
      </c>
      <c r="BA16" s="54">
        <f t="shared" si="17"/>
        <v>11.549999999999999</v>
      </c>
      <c r="BB16" s="61">
        <f t="shared" si="17"/>
        <v>11.549999999999999</v>
      </c>
      <c r="BC16" s="54">
        <f t="shared" si="17"/>
        <v>11.549999999999999</v>
      </c>
      <c r="BD16" s="61">
        <f t="shared" si="17"/>
        <v>11.549999999999999</v>
      </c>
      <c r="BE16" s="61">
        <f t="shared" si="17"/>
        <v>11.549999999999999</v>
      </c>
      <c r="BF16" s="61">
        <f t="shared" si="17"/>
        <v>26.949999999999996</v>
      </c>
      <c r="BG16" s="61">
        <f t="shared" si="17"/>
        <v>11.549999999999999</v>
      </c>
      <c r="BH16" s="61">
        <f t="shared" si="17"/>
        <v>11.549999999999999</v>
      </c>
      <c r="BI16" s="63">
        <f t="shared" si="18"/>
        <v>0</v>
      </c>
      <c r="BJ16" s="71">
        <f t="shared" si="19"/>
        <v>0</v>
      </c>
      <c r="BK16" s="71">
        <f t="shared" si="19"/>
        <v>0</v>
      </c>
      <c r="BL16" s="71">
        <f t="shared" si="19"/>
        <v>0</v>
      </c>
      <c r="BM16" s="71">
        <f t="shared" si="19"/>
        <v>0</v>
      </c>
      <c r="BN16" s="71">
        <f t="shared" si="19"/>
        <v>0</v>
      </c>
      <c r="BO16" s="71">
        <f t="shared" si="19"/>
        <v>0</v>
      </c>
      <c r="BP16" s="71">
        <f t="shared" si="19"/>
        <v>0</v>
      </c>
      <c r="BQ16" s="71">
        <f t="shared" si="19"/>
        <v>0</v>
      </c>
      <c r="BR16" s="71">
        <f t="shared" si="19"/>
        <v>0</v>
      </c>
      <c r="BS16" s="71">
        <f t="shared" si="19"/>
        <v>0</v>
      </c>
      <c r="BT16" s="71">
        <f t="shared" si="19"/>
        <v>0</v>
      </c>
      <c r="BU16" s="71">
        <f t="shared" si="19"/>
        <v>0</v>
      </c>
      <c r="BV16" s="68">
        <f t="shared" si="20"/>
        <v>181.83846153846156</v>
      </c>
      <c r="BX16" s="54">
        <f t="shared" si="28"/>
        <v>15.015000000000001</v>
      </c>
      <c r="BY16" s="54">
        <f t="shared" si="21"/>
        <v>15.015000000000001</v>
      </c>
      <c r="BZ16" s="54">
        <f t="shared" si="21"/>
        <v>15.015000000000001</v>
      </c>
      <c r="CA16" s="54">
        <f t="shared" si="21"/>
        <v>15.015000000000001</v>
      </c>
      <c r="CB16" s="54">
        <f t="shared" si="21"/>
        <v>15.015000000000001</v>
      </c>
      <c r="CC16" s="54">
        <f t="shared" si="21"/>
        <v>15.015000000000001</v>
      </c>
      <c r="CD16" s="54">
        <f t="shared" si="21"/>
        <v>15.015000000000001</v>
      </c>
      <c r="CE16" s="54">
        <f t="shared" si="21"/>
        <v>15.015000000000001</v>
      </c>
      <c r="CF16" s="54">
        <f t="shared" si="21"/>
        <v>15.015000000000001</v>
      </c>
      <c r="CG16" s="54">
        <f t="shared" si="21"/>
        <v>35.034999999999997</v>
      </c>
      <c r="CH16" s="54">
        <f t="shared" si="21"/>
        <v>15.015000000000001</v>
      </c>
      <c r="CI16" s="54">
        <f t="shared" si="21"/>
        <v>15.015000000000001</v>
      </c>
      <c r="CJ16" s="76">
        <f>SUM(BX16:CI16)</f>
        <v>200.2</v>
      </c>
      <c r="CK16" s="59">
        <f t="shared" si="29"/>
        <v>20</v>
      </c>
      <c r="CL16" s="8">
        <f t="shared" si="31"/>
        <v>0</v>
      </c>
      <c r="CM16" s="73">
        <f t="shared" si="23"/>
        <v>200.2</v>
      </c>
      <c r="CN16" s="74"/>
      <c r="CO16" s="75"/>
    </row>
    <row r="17" spans="1:94" ht="20.25" customHeight="1">
      <c r="A17" s="77" t="s">
        <v>104</v>
      </c>
      <c r="D17">
        <v>420</v>
      </c>
      <c r="E17" s="2">
        <v>231.4</v>
      </c>
      <c r="G17" s="3">
        <v>41800</v>
      </c>
      <c r="H17" s="3">
        <f t="shared" si="12"/>
        <v>45281</v>
      </c>
      <c r="I17" s="3" t="s">
        <v>45</v>
      </c>
      <c r="J17" s="3">
        <f t="shared" si="13"/>
        <v>45281</v>
      </c>
      <c r="N17" s="2"/>
      <c r="P17" s="61">
        <f t="shared" si="24"/>
        <v>10.5</v>
      </c>
      <c r="Q17" s="62">
        <v>4</v>
      </c>
      <c r="R17" s="63">
        <f t="shared" si="25"/>
        <v>20</v>
      </c>
      <c r="S17" s="54">
        <f t="shared" si="26"/>
        <v>1.5</v>
      </c>
      <c r="T17" s="54">
        <f t="shared" si="14"/>
        <v>1.5</v>
      </c>
      <c r="U17" s="54">
        <f t="shared" si="14"/>
        <v>1.5</v>
      </c>
      <c r="V17" s="54">
        <f t="shared" si="14"/>
        <v>1.5</v>
      </c>
      <c r="W17" s="54">
        <f t="shared" si="14"/>
        <v>1.5</v>
      </c>
      <c r="X17" s="54">
        <f t="shared" si="14"/>
        <v>1.5</v>
      </c>
      <c r="Y17" s="54">
        <f t="shared" si="14"/>
        <v>3.5</v>
      </c>
      <c r="Z17" s="54">
        <f t="shared" si="14"/>
        <v>1.5</v>
      </c>
      <c r="AA17" s="54">
        <f t="shared" si="14"/>
        <v>1.5</v>
      </c>
      <c r="AB17" s="54">
        <f t="shared" si="14"/>
        <v>1.5</v>
      </c>
      <c r="AC17" s="54">
        <f t="shared" si="14"/>
        <v>1.5</v>
      </c>
      <c r="AD17" s="54">
        <f t="shared" si="14"/>
        <v>1.5</v>
      </c>
      <c r="AF17" s="63">
        <f t="shared" si="15"/>
        <v>1</v>
      </c>
      <c r="AG17" s="65">
        <v>1</v>
      </c>
      <c r="AH17" s="65">
        <v>0</v>
      </c>
      <c r="AI17" s="66"/>
      <c r="AJ17" s="67"/>
      <c r="AK17" s="65"/>
      <c r="AL17" s="65"/>
      <c r="AM17" s="65"/>
      <c r="AN17" s="65"/>
      <c r="AO17" s="65"/>
      <c r="AP17" s="65"/>
      <c r="AQ17" s="65"/>
      <c r="AR17" s="65"/>
      <c r="AS17" s="68">
        <f t="shared" si="16"/>
        <v>23</v>
      </c>
      <c r="AT17" s="69" t="e">
        <v>#N/A</v>
      </c>
      <c r="AU17" s="70">
        <v>27.723076923076889</v>
      </c>
      <c r="AV17" s="63">
        <f t="shared" si="32"/>
        <v>177.99999999999997</v>
      </c>
      <c r="AW17" s="61">
        <f t="shared" si="27"/>
        <v>13.350000000000001</v>
      </c>
      <c r="AX17" s="61">
        <f t="shared" si="17"/>
        <v>13.350000000000001</v>
      </c>
      <c r="AY17" s="61">
        <f t="shared" si="17"/>
        <v>13.350000000000001</v>
      </c>
      <c r="AZ17" s="61">
        <f t="shared" si="17"/>
        <v>13.350000000000001</v>
      </c>
      <c r="BA17" s="54">
        <f t="shared" si="17"/>
        <v>13.350000000000001</v>
      </c>
      <c r="BB17" s="61">
        <f t="shared" si="17"/>
        <v>13.350000000000001</v>
      </c>
      <c r="BC17" s="54">
        <f t="shared" si="17"/>
        <v>31.150000000000002</v>
      </c>
      <c r="BD17" s="61">
        <f t="shared" si="17"/>
        <v>13.350000000000001</v>
      </c>
      <c r="BE17" s="61">
        <f t="shared" si="17"/>
        <v>13.350000000000001</v>
      </c>
      <c r="BF17" s="61">
        <f t="shared" si="17"/>
        <v>13.350000000000001</v>
      </c>
      <c r="BG17" s="61">
        <f t="shared" si="17"/>
        <v>13.350000000000001</v>
      </c>
      <c r="BH17" s="61">
        <f t="shared" si="17"/>
        <v>13.350000000000001</v>
      </c>
      <c r="BI17" s="63">
        <f t="shared" si="18"/>
        <v>-8.9</v>
      </c>
      <c r="BJ17" s="71">
        <f t="shared" si="19"/>
        <v>-8.9</v>
      </c>
      <c r="BK17" s="71">
        <f t="shared" si="19"/>
        <v>0</v>
      </c>
      <c r="BL17" s="71">
        <f t="shared" si="19"/>
        <v>0</v>
      </c>
      <c r="BM17" s="71">
        <f t="shared" si="19"/>
        <v>0</v>
      </c>
      <c r="BN17" s="71">
        <f t="shared" si="19"/>
        <v>0</v>
      </c>
      <c r="BO17" s="71">
        <f t="shared" si="19"/>
        <v>0</v>
      </c>
      <c r="BP17" s="71">
        <f t="shared" si="19"/>
        <v>0</v>
      </c>
      <c r="BQ17" s="71">
        <f t="shared" si="19"/>
        <v>0</v>
      </c>
      <c r="BR17" s="71">
        <f t="shared" si="19"/>
        <v>0</v>
      </c>
      <c r="BS17" s="71">
        <f t="shared" si="19"/>
        <v>0</v>
      </c>
      <c r="BT17" s="71">
        <f t="shared" si="19"/>
        <v>0</v>
      </c>
      <c r="BU17" s="71">
        <f t="shared" si="19"/>
        <v>0</v>
      </c>
      <c r="BV17" s="68">
        <f t="shared" si="20"/>
        <v>196.82307692307685</v>
      </c>
      <c r="BX17" s="54">
        <f t="shared" si="28"/>
        <v>17.355</v>
      </c>
      <c r="BY17" s="54">
        <f t="shared" si="21"/>
        <v>17.355</v>
      </c>
      <c r="BZ17" s="54">
        <f t="shared" si="21"/>
        <v>17.355</v>
      </c>
      <c r="CA17" s="54">
        <f t="shared" si="21"/>
        <v>17.355</v>
      </c>
      <c r="CB17" s="54">
        <f t="shared" si="21"/>
        <v>17.355</v>
      </c>
      <c r="CC17" s="54">
        <f t="shared" si="21"/>
        <v>17.355</v>
      </c>
      <c r="CD17" s="54">
        <f t="shared" si="21"/>
        <v>40.495000000000005</v>
      </c>
      <c r="CE17" s="54">
        <f t="shared" si="21"/>
        <v>17.355</v>
      </c>
      <c r="CF17" s="54">
        <f t="shared" si="21"/>
        <v>17.355</v>
      </c>
      <c r="CG17" s="54">
        <f t="shared" si="21"/>
        <v>17.355</v>
      </c>
      <c r="CH17" s="54">
        <f t="shared" si="21"/>
        <v>17.355</v>
      </c>
      <c r="CI17" s="54">
        <f t="shared" si="21"/>
        <v>17.355</v>
      </c>
      <c r="CJ17" s="76">
        <f t="shared" si="30"/>
        <v>231.39999999999995</v>
      </c>
      <c r="CK17" s="59">
        <f t="shared" si="29"/>
        <v>20</v>
      </c>
      <c r="CL17" s="8">
        <f t="shared" si="31"/>
        <v>0</v>
      </c>
      <c r="CM17" s="73">
        <f t="shared" si="23"/>
        <v>231.4</v>
      </c>
      <c r="CN17" s="54"/>
      <c r="CO17" s="55"/>
      <c r="CP17" s="56"/>
    </row>
    <row r="18" spans="1:94" ht="20.25" customHeight="1">
      <c r="A18" t="s">
        <v>105</v>
      </c>
      <c r="D18">
        <v>460</v>
      </c>
      <c r="E18" s="2">
        <v>1128.4000000000001</v>
      </c>
      <c r="G18" s="3">
        <v>41153</v>
      </c>
      <c r="H18" s="3">
        <f t="shared" si="12"/>
        <v>45281</v>
      </c>
      <c r="I18" s="3" t="s">
        <v>45</v>
      </c>
      <c r="J18" s="3">
        <f t="shared" si="13"/>
        <v>45281</v>
      </c>
      <c r="L18" s="2">
        <v>1300</v>
      </c>
      <c r="N18" s="2">
        <v>1500</v>
      </c>
      <c r="P18" s="61">
        <f t="shared" si="24"/>
        <v>12.25</v>
      </c>
      <c r="Q18" s="62">
        <v>24</v>
      </c>
      <c r="R18" s="63">
        <f t="shared" si="25"/>
        <v>20</v>
      </c>
      <c r="S18" s="54">
        <f t="shared" si="26"/>
        <v>1.5</v>
      </c>
      <c r="T18" s="54">
        <f t="shared" si="14"/>
        <v>1.5</v>
      </c>
      <c r="U18" s="54">
        <f t="shared" si="14"/>
        <v>1.5</v>
      </c>
      <c r="V18" s="54">
        <f t="shared" si="14"/>
        <v>1.5</v>
      </c>
      <c r="W18" s="54">
        <f t="shared" si="14"/>
        <v>1.5</v>
      </c>
      <c r="X18" s="54">
        <f t="shared" si="14"/>
        <v>1.5</v>
      </c>
      <c r="Y18" s="54">
        <f t="shared" si="14"/>
        <v>1.5</v>
      </c>
      <c r="Z18" s="54">
        <f t="shared" si="14"/>
        <v>1.5</v>
      </c>
      <c r="AA18" s="54">
        <f t="shared" si="14"/>
        <v>1.5</v>
      </c>
      <c r="AB18" s="54">
        <f t="shared" si="14"/>
        <v>3.5</v>
      </c>
      <c r="AC18" s="54">
        <f t="shared" si="14"/>
        <v>1.5</v>
      </c>
      <c r="AD18" s="54">
        <f t="shared" si="14"/>
        <v>1.5</v>
      </c>
      <c r="AF18" s="63">
        <f t="shared" si="15"/>
        <v>18</v>
      </c>
      <c r="AG18" s="65">
        <v>18</v>
      </c>
      <c r="AH18" s="65">
        <v>0</v>
      </c>
      <c r="AI18" s="66"/>
      <c r="AJ18" s="67"/>
      <c r="AK18" s="65"/>
      <c r="AL18" s="65"/>
      <c r="AM18" s="65"/>
      <c r="AN18" s="65"/>
      <c r="AO18" s="65"/>
      <c r="AP18" s="65"/>
      <c r="AQ18" s="65"/>
      <c r="AR18" s="65"/>
      <c r="AS18" s="68">
        <f t="shared" si="16"/>
        <v>26</v>
      </c>
      <c r="AT18" s="69" t="e">
        <v>#N/A</v>
      </c>
      <c r="AU18" s="70">
        <v>1028.4946153846154</v>
      </c>
      <c r="AV18" s="63">
        <f t="shared" si="32"/>
        <v>868.00000000000023</v>
      </c>
      <c r="AW18" s="61">
        <f t="shared" si="27"/>
        <v>65.100000000000009</v>
      </c>
      <c r="AX18" s="61">
        <f t="shared" si="17"/>
        <v>65.100000000000009</v>
      </c>
      <c r="AY18" s="61">
        <f t="shared" si="17"/>
        <v>65.100000000000009</v>
      </c>
      <c r="AZ18" s="61">
        <f t="shared" si="17"/>
        <v>65.100000000000009</v>
      </c>
      <c r="BA18" s="54">
        <f t="shared" si="17"/>
        <v>65.100000000000009</v>
      </c>
      <c r="BB18" s="61">
        <f t="shared" si="17"/>
        <v>65.100000000000009</v>
      </c>
      <c r="BC18" s="54">
        <f t="shared" si="17"/>
        <v>65.100000000000009</v>
      </c>
      <c r="BD18" s="61">
        <f t="shared" si="17"/>
        <v>65.100000000000009</v>
      </c>
      <c r="BE18" s="61">
        <f t="shared" si="17"/>
        <v>65.100000000000009</v>
      </c>
      <c r="BF18" s="61">
        <f t="shared" si="17"/>
        <v>151.90000000000003</v>
      </c>
      <c r="BG18" s="61">
        <f t="shared" si="17"/>
        <v>65.100000000000009</v>
      </c>
      <c r="BH18" s="61">
        <f t="shared" si="17"/>
        <v>65.100000000000009</v>
      </c>
      <c r="BI18" s="63">
        <f t="shared" si="18"/>
        <v>-781.2</v>
      </c>
      <c r="BJ18" s="71">
        <f t="shared" si="19"/>
        <v>-781.2</v>
      </c>
      <c r="BK18" s="71">
        <f t="shared" si="19"/>
        <v>0</v>
      </c>
      <c r="BL18" s="71">
        <f t="shared" si="19"/>
        <v>0</v>
      </c>
      <c r="BM18" s="71">
        <f t="shared" si="19"/>
        <v>0</v>
      </c>
      <c r="BN18" s="71">
        <f t="shared" si="19"/>
        <v>0</v>
      </c>
      <c r="BO18" s="71">
        <f t="shared" si="19"/>
        <v>0</v>
      </c>
      <c r="BP18" s="71">
        <f t="shared" si="19"/>
        <v>0</v>
      </c>
      <c r="BQ18" s="71">
        <f t="shared" si="19"/>
        <v>0</v>
      </c>
      <c r="BR18" s="71">
        <f t="shared" si="19"/>
        <v>0</v>
      </c>
      <c r="BS18" s="71">
        <f t="shared" si="19"/>
        <v>0</v>
      </c>
      <c r="BT18" s="71">
        <f t="shared" si="19"/>
        <v>0</v>
      </c>
      <c r="BU18" s="71">
        <f t="shared" si="19"/>
        <v>0</v>
      </c>
      <c r="BV18" s="68">
        <f t="shared" si="20"/>
        <v>1115.2946153846156</v>
      </c>
      <c r="BX18" s="54">
        <f t="shared" si="28"/>
        <v>84.63</v>
      </c>
      <c r="BY18" s="54">
        <f t="shared" si="21"/>
        <v>84.63</v>
      </c>
      <c r="BZ18" s="54">
        <f t="shared" si="21"/>
        <v>84.63</v>
      </c>
      <c r="CA18" s="54">
        <f t="shared" si="21"/>
        <v>84.63</v>
      </c>
      <c r="CB18" s="54">
        <f t="shared" si="21"/>
        <v>84.63</v>
      </c>
      <c r="CC18" s="54">
        <f t="shared" si="21"/>
        <v>84.63</v>
      </c>
      <c r="CD18" s="54">
        <f t="shared" si="21"/>
        <v>84.63</v>
      </c>
      <c r="CE18" s="54">
        <f t="shared" si="21"/>
        <v>84.63</v>
      </c>
      <c r="CF18" s="54">
        <f t="shared" si="21"/>
        <v>84.63</v>
      </c>
      <c r="CG18" s="54">
        <f t="shared" si="21"/>
        <v>197.47</v>
      </c>
      <c r="CH18" s="54">
        <f t="shared" si="21"/>
        <v>84.63</v>
      </c>
      <c r="CI18" s="54">
        <f t="shared" si="21"/>
        <v>84.63</v>
      </c>
      <c r="CJ18" s="76">
        <f t="shared" si="30"/>
        <v>1128.4000000000001</v>
      </c>
      <c r="CK18" s="59">
        <f t="shared" si="29"/>
        <v>20</v>
      </c>
      <c r="CL18" s="8">
        <f t="shared" si="31"/>
        <v>171.59999999999991</v>
      </c>
      <c r="CM18" s="73">
        <f t="shared" si="23"/>
        <v>1300</v>
      </c>
      <c r="CN18" s="74"/>
      <c r="CO18" s="75"/>
    </row>
    <row r="19" spans="1:94" ht="20.25" customHeight="1">
      <c r="A19" s="77" t="s">
        <v>106</v>
      </c>
      <c r="D19">
        <v>460</v>
      </c>
      <c r="E19" s="2">
        <v>308.10000000000002</v>
      </c>
      <c r="G19" s="3">
        <v>41153</v>
      </c>
      <c r="H19" s="3">
        <f t="shared" si="12"/>
        <v>45281</v>
      </c>
      <c r="I19" s="3" t="s">
        <v>45</v>
      </c>
      <c r="J19" s="3">
        <f t="shared" si="13"/>
        <v>45281</v>
      </c>
      <c r="N19" s="2"/>
      <c r="P19" s="61">
        <f t="shared" si="24"/>
        <v>12.25</v>
      </c>
      <c r="Q19" s="62">
        <v>1</v>
      </c>
      <c r="R19" s="63">
        <f t="shared" si="25"/>
        <v>20</v>
      </c>
      <c r="S19" s="54">
        <f t="shared" si="26"/>
        <v>1.5</v>
      </c>
      <c r="T19" s="54">
        <f t="shared" si="14"/>
        <v>1.5</v>
      </c>
      <c r="U19" s="54">
        <f t="shared" si="14"/>
        <v>1.5</v>
      </c>
      <c r="V19" s="54">
        <f t="shared" si="14"/>
        <v>1.5</v>
      </c>
      <c r="W19" s="54">
        <f t="shared" si="14"/>
        <v>1.5</v>
      </c>
      <c r="X19" s="54">
        <f t="shared" si="14"/>
        <v>1.5</v>
      </c>
      <c r="Y19" s="54">
        <f t="shared" si="14"/>
        <v>1.5</v>
      </c>
      <c r="Z19" s="54">
        <f t="shared" si="14"/>
        <v>1.5</v>
      </c>
      <c r="AA19" s="54">
        <f t="shared" si="14"/>
        <v>1.5</v>
      </c>
      <c r="AB19" s="54">
        <f t="shared" si="14"/>
        <v>3.5</v>
      </c>
      <c r="AC19" s="54">
        <f t="shared" si="14"/>
        <v>1.5</v>
      </c>
      <c r="AD19" s="54">
        <f t="shared" si="14"/>
        <v>1.5</v>
      </c>
      <c r="AF19" s="63">
        <f t="shared" si="15"/>
        <v>0</v>
      </c>
      <c r="AG19" s="65">
        <v>0</v>
      </c>
      <c r="AH19" s="65">
        <v>0</v>
      </c>
      <c r="AI19" s="66"/>
      <c r="AJ19" s="67"/>
      <c r="AK19" s="65"/>
      <c r="AL19" s="65"/>
      <c r="AM19" s="65"/>
      <c r="AN19" s="65"/>
      <c r="AO19" s="65"/>
      <c r="AP19" s="65"/>
      <c r="AQ19" s="65"/>
      <c r="AR19" s="65"/>
      <c r="AS19" s="68">
        <f t="shared" si="16"/>
        <v>21</v>
      </c>
      <c r="AT19" s="69" t="e">
        <v>#N/A</v>
      </c>
      <c r="AU19" s="70">
        <v>1.4807692307692548</v>
      </c>
      <c r="AV19" s="63">
        <f t="shared" si="32"/>
        <v>237.00000000000006</v>
      </c>
      <c r="AW19" s="61">
        <f t="shared" si="27"/>
        <v>17.775000000000002</v>
      </c>
      <c r="AX19" s="61">
        <f t="shared" si="17"/>
        <v>17.775000000000002</v>
      </c>
      <c r="AY19" s="61">
        <f t="shared" si="17"/>
        <v>17.775000000000002</v>
      </c>
      <c r="AZ19" s="61">
        <f t="shared" si="17"/>
        <v>17.775000000000002</v>
      </c>
      <c r="BA19" s="54">
        <f t="shared" si="17"/>
        <v>17.775000000000002</v>
      </c>
      <c r="BB19" s="61">
        <f t="shared" si="17"/>
        <v>17.775000000000002</v>
      </c>
      <c r="BC19" s="54">
        <f t="shared" si="17"/>
        <v>17.775000000000002</v>
      </c>
      <c r="BD19" s="61">
        <f t="shared" si="17"/>
        <v>17.775000000000002</v>
      </c>
      <c r="BE19" s="61">
        <f t="shared" si="17"/>
        <v>17.775000000000002</v>
      </c>
      <c r="BF19" s="61">
        <f t="shared" si="17"/>
        <v>41.475000000000009</v>
      </c>
      <c r="BG19" s="61">
        <f t="shared" si="17"/>
        <v>17.775000000000002</v>
      </c>
      <c r="BH19" s="61">
        <f t="shared" si="17"/>
        <v>17.775000000000002</v>
      </c>
      <c r="BI19" s="63">
        <f t="shared" si="18"/>
        <v>0</v>
      </c>
      <c r="BJ19" s="71">
        <f t="shared" si="19"/>
        <v>0</v>
      </c>
      <c r="BK19" s="71">
        <f t="shared" si="19"/>
        <v>0</v>
      </c>
      <c r="BL19" s="71">
        <f t="shared" si="19"/>
        <v>0</v>
      </c>
      <c r="BM19" s="71">
        <f t="shared" si="19"/>
        <v>0</v>
      </c>
      <c r="BN19" s="71">
        <f t="shared" si="19"/>
        <v>0</v>
      </c>
      <c r="BO19" s="71">
        <f t="shared" si="19"/>
        <v>0</v>
      </c>
      <c r="BP19" s="71">
        <f t="shared" si="19"/>
        <v>0</v>
      </c>
      <c r="BQ19" s="71">
        <f t="shared" si="19"/>
        <v>0</v>
      </c>
      <c r="BR19" s="71">
        <f t="shared" si="19"/>
        <v>0</v>
      </c>
      <c r="BS19" s="71">
        <f t="shared" si="19"/>
        <v>0</v>
      </c>
      <c r="BT19" s="71">
        <f t="shared" si="19"/>
        <v>0</v>
      </c>
      <c r="BU19" s="71">
        <f t="shared" si="19"/>
        <v>0</v>
      </c>
      <c r="BV19" s="68">
        <f t="shared" si="20"/>
        <v>238.48076923076931</v>
      </c>
      <c r="BX19" s="54">
        <f t="shared" si="28"/>
        <v>23.107500000000002</v>
      </c>
      <c r="BY19" s="54">
        <f t="shared" si="21"/>
        <v>23.107500000000002</v>
      </c>
      <c r="BZ19" s="54">
        <f t="shared" si="21"/>
        <v>23.107500000000002</v>
      </c>
      <c r="CA19" s="54">
        <f t="shared" si="21"/>
        <v>23.107500000000002</v>
      </c>
      <c r="CB19" s="54">
        <f t="shared" si="21"/>
        <v>23.107500000000002</v>
      </c>
      <c r="CC19" s="54">
        <f t="shared" si="21"/>
        <v>23.107500000000002</v>
      </c>
      <c r="CD19" s="54">
        <f t="shared" si="21"/>
        <v>23.107500000000002</v>
      </c>
      <c r="CE19" s="54">
        <f t="shared" si="21"/>
        <v>23.107500000000002</v>
      </c>
      <c r="CF19" s="54">
        <f t="shared" si="21"/>
        <v>23.107500000000002</v>
      </c>
      <c r="CG19" s="54">
        <f t="shared" si="21"/>
        <v>53.917500000000004</v>
      </c>
      <c r="CH19" s="54">
        <f t="shared" si="21"/>
        <v>23.107500000000002</v>
      </c>
      <c r="CI19" s="54">
        <f t="shared" si="21"/>
        <v>23.107500000000002</v>
      </c>
      <c r="CJ19" s="76">
        <f t="shared" si="30"/>
        <v>308.10000000000008</v>
      </c>
      <c r="CK19" s="59">
        <f t="shared" si="29"/>
        <v>20</v>
      </c>
      <c r="CL19" s="8">
        <f t="shared" si="31"/>
        <v>0</v>
      </c>
      <c r="CM19" s="73">
        <f t="shared" si="23"/>
        <v>308.10000000000002</v>
      </c>
      <c r="CN19" s="54"/>
      <c r="CO19" s="55"/>
      <c r="CP19" s="56"/>
    </row>
    <row r="20" spans="1:94" ht="20.25" customHeight="1">
      <c r="A20" t="s">
        <v>107</v>
      </c>
      <c r="D20">
        <v>460</v>
      </c>
      <c r="E20" s="2">
        <v>200.2</v>
      </c>
      <c r="G20" s="3">
        <v>41153</v>
      </c>
      <c r="H20" s="3">
        <f t="shared" si="12"/>
        <v>45281</v>
      </c>
      <c r="I20" s="3" t="s">
        <v>45</v>
      </c>
      <c r="J20" s="3">
        <f t="shared" si="13"/>
        <v>45281</v>
      </c>
      <c r="N20" s="2"/>
      <c r="P20" s="61">
        <f t="shared" si="24"/>
        <v>12.25</v>
      </c>
      <c r="Q20" s="62">
        <v>0</v>
      </c>
      <c r="R20" s="63">
        <f t="shared" si="25"/>
        <v>20</v>
      </c>
      <c r="S20" s="54">
        <f t="shared" si="26"/>
        <v>1.5</v>
      </c>
      <c r="T20" s="54">
        <f t="shared" si="14"/>
        <v>1.5</v>
      </c>
      <c r="U20" s="54">
        <f t="shared" si="14"/>
        <v>1.5</v>
      </c>
      <c r="V20" s="54">
        <f t="shared" si="14"/>
        <v>1.5</v>
      </c>
      <c r="W20" s="54">
        <f t="shared" si="14"/>
        <v>1.5</v>
      </c>
      <c r="X20" s="54">
        <f t="shared" si="14"/>
        <v>1.5</v>
      </c>
      <c r="Y20" s="54">
        <f t="shared" si="14"/>
        <v>1.5</v>
      </c>
      <c r="Z20" s="54">
        <f t="shared" si="14"/>
        <v>1.5</v>
      </c>
      <c r="AA20" s="54">
        <f t="shared" si="14"/>
        <v>1.5</v>
      </c>
      <c r="AB20" s="54">
        <f t="shared" si="14"/>
        <v>3.5</v>
      </c>
      <c r="AC20" s="54">
        <f t="shared" si="14"/>
        <v>1.5</v>
      </c>
      <c r="AD20" s="54">
        <f t="shared" si="14"/>
        <v>1.5</v>
      </c>
      <c r="AF20" s="63">
        <f t="shared" si="15"/>
        <v>0</v>
      </c>
      <c r="AG20" s="65">
        <v>0</v>
      </c>
      <c r="AH20" s="65">
        <v>0</v>
      </c>
      <c r="AI20" s="66"/>
      <c r="AJ20" s="67"/>
      <c r="AK20" s="65"/>
      <c r="AL20" s="65"/>
      <c r="AM20" s="65"/>
      <c r="AN20" s="65"/>
      <c r="AO20" s="65"/>
      <c r="AP20" s="65"/>
      <c r="AQ20" s="65"/>
      <c r="AR20" s="65"/>
      <c r="AS20" s="68">
        <f t="shared" si="16"/>
        <v>20</v>
      </c>
      <c r="AT20" s="69" t="e">
        <v>#N/A</v>
      </c>
      <c r="AU20" s="70">
        <v>-6.2192307692307622</v>
      </c>
      <c r="AV20" s="63">
        <f t="shared" si="32"/>
        <v>154</v>
      </c>
      <c r="AW20" s="61">
        <f t="shared" si="27"/>
        <v>11.549999999999999</v>
      </c>
      <c r="AX20" s="61">
        <f t="shared" si="17"/>
        <v>11.549999999999999</v>
      </c>
      <c r="AY20" s="61">
        <f t="shared" si="17"/>
        <v>11.549999999999999</v>
      </c>
      <c r="AZ20" s="61">
        <f t="shared" si="17"/>
        <v>11.549999999999999</v>
      </c>
      <c r="BA20" s="54">
        <f t="shared" si="17"/>
        <v>11.549999999999999</v>
      </c>
      <c r="BB20" s="61">
        <f t="shared" si="17"/>
        <v>11.549999999999999</v>
      </c>
      <c r="BC20" s="54">
        <f t="shared" si="17"/>
        <v>11.549999999999999</v>
      </c>
      <c r="BD20" s="61">
        <f t="shared" si="17"/>
        <v>11.549999999999999</v>
      </c>
      <c r="BE20" s="61">
        <f t="shared" si="17"/>
        <v>11.549999999999999</v>
      </c>
      <c r="BF20" s="61">
        <f t="shared" si="17"/>
        <v>26.949999999999996</v>
      </c>
      <c r="BG20" s="61">
        <f t="shared" si="17"/>
        <v>11.549999999999999</v>
      </c>
      <c r="BH20" s="61">
        <f t="shared" si="17"/>
        <v>11.549999999999999</v>
      </c>
      <c r="BI20" s="63">
        <f t="shared" si="18"/>
        <v>0</v>
      </c>
      <c r="BJ20" s="71">
        <f t="shared" si="19"/>
        <v>0</v>
      </c>
      <c r="BK20" s="71">
        <f t="shared" si="19"/>
        <v>0</v>
      </c>
      <c r="BL20" s="71">
        <f t="shared" si="19"/>
        <v>0</v>
      </c>
      <c r="BM20" s="71">
        <f t="shared" si="19"/>
        <v>0</v>
      </c>
      <c r="BN20" s="71">
        <f t="shared" si="19"/>
        <v>0</v>
      </c>
      <c r="BO20" s="71">
        <f t="shared" si="19"/>
        <v>0</v>
      </c>
      <c r="BP20" s="71">
        <f t="shared" si="19"/>
        <v>0</v>
      </c>
      <c r="BQ20" s="71">
        <f t="shared" si="19"/>
        <v>0</v>
      </c>
      <c r="BR20" s="71">
        <f t="shared" si="19"/>
        <v>0</v>
      </c>
      <c r="BS20" s="71">
        <f t="shared" si="19"/>
        <v>0</v>
      </c>
      <c r="BT20" s="71">
        <f t="shared" si="19"/>
        <v>0</v>
      </c>
      <c r="BU20" s="71">
        <f t="shared" si="19"/>
        <v>0</v>
      </c>
      <c r="BV20" s="68">
        <f t="shared" si="20"/>
        <v>147.78076923076924</v>
      </c>
      <c r="BX20" s="54">
        <f t="shared" si="28"/>
        <v>15.015000000000001</v>
      </c>
      <c r="BY20" s="54">
        <f t="shared" si="21"/>
        <v>15.015000000000001</v>
      </c>
      <c r="BZ20" s="54">
        <f t="shared" si="21"/>
        <v>15.015000000000001</v>
      </c>
      <c r="CA20" s="54">
        <f t="shared" si="21"/>
        <v>15.015000000000001</v>
      </c>
      <c r="CB20" s="54">
        <f t="shared" si="21"/>
        <v>15.015000000000001</v>
      </c>
      <c r="CC20" s="54">
        <f t="shared" si="21"/>
        <v>15.015000000000001</v>
      </c>
      <c r="CD20" s="54">
        <f t="shared" si="21"/>
        <v>15.015000000000001</v>
      </c>
      <c r="CE20" s="54">
        <f t="shared" si="21"/>
        <v>15.015000000000001</v>
      </c>
      <c r="CF20" s="54">
        <f t="shared" si="21"/>
        <v>15.015000000000001</v>
      </c>
      <c r="CG20" s="54">
        <f t="shared" si="21"/>
        <v>35.034999999999997</v>
      </c>
      <c r="CH20" s="54">
        <f t="shared" si="21"/>
        <v>15.015000000000001</v>
      </c>
      <c r="CI20" s="54">
        <f t="shared" si="21"/>
        <v>15.015000000000001</v>
      </c>
      <c r="CJ20" s="76">
        <f t="shared" si="30"/>
        <v>200.2</v>
      </c>
      <c r="CK20" s="59">
        <f t="shared" si="29"/>
        <v>20</v>
      </c>
      <c r="CL20" s="8">
        <f t="shared" si="31"/>
        <v>0</v>
      </c>
      <c r="CM20" s="73">
        <f t="shared" si="23"/>
        <v>200.2</v>
      </c>
      <c r="CN20" s="74"/>
      <c r="CO20" s="75"/>
    </row>
    <row r="21" spans="1:94" ht="20.25" customHeight="1">
      <c r="A21" s="77" t="s">
        <v>108</v>
      </c>
      <c r="D21">
        <v>212</v>
      </c>
      <c r="E21" s="2">
        <v>200.2</v>
      </c>
      <c r="G21" s="3">
        <v>41754</v>
      </c>
      <c r="H21" s="3">
        <f t="shared" si="12"/>
        <v>45281</v>
      </c>
      <c r="I21" s="3" t="s">
        <v>45</v>
      </c>
      <c r="J21" s="3">
        <f t="shared" si="13"/>
        <v>45281</v>
      </c>
      <c r="N21" s="2"/>
      <c r="P21" s="61">
        <f t="shared" si="24"/>
        <v>10.583333333333334</v>
      </c>
      <c r="Q21" s="62">
        <v>0</v>
      </c>
      <c r="R21" s="63">
        <f t="shared" si="25"/>
        <v>20</v>
      </c>
      <c r="S21" s="54">
        <f t="shared" si="26"/>
        <v>1.5</v>
      </c>
      <c r="T21" s="54">
        <f t="shared" si="14"/>
        <v>1.5</v>
      </c>
      <c r="U21" s="54">
        <f t="shared" si="14"/>
        <v>1.5</v>
      </c>
      <c r="V21" s="54">
        <f t="shared" si="14"/>
        <v>1.5</v>
      </c>
      <c r="W21" s="54">
        <f t="shared" si="14"/>
        <v>3.5</v>
      </c>
      <c r="X21" s="54">
        <f t="shared" si="14"/>
        <v>1.5</v>
      </c>
      <c r="Y21" s="54">
        <f t="shared" si="14"/>
        <v>1.5</v>
      </c>
      <c r="Z21" s="54">
        <f t="shared" si="14"/>
        <v>1.5</v>
      </c>
      <c r="AA21" s="54">
        <f t="shared" si="14"/>
        <v>1.5</v>
      </c>
      <c r="AB21" s="54">
        <f t="shared" si="14"/>
        <v>1.5</v>
      </c>
      <c r="AC21" s="54">
        <f t="shared" si="14"/>
        <v>1.5</v>
      </c>
      <c r="AD21" s="54">
        <f t="shared" si="14"/>
        <v>1.5</v>
      </c>
      <c r="AF21" s="63">
        <f t="shared" si="15"/>
        <v>19</v>
      </c>
      <c r="AG21" s="65">
        <v>19</v>
      </c>
      <c r="AH21" s="65">
        <v>0</v>
      </c>
      <c r="AI21" s="66"/>
      <c r="AJ21" s="67"/>
      <c r="AK21" s="65"/>
      <c r="AL21" s="65"/>
      <c r="AM21" s="65"/>
      <c r="AN21" s="65"/>
      <c r="AO21" s="65"/>
      <c r="AP21" s="65"/>
      <c r="AQ21" s="65"/>
      <c r="AR21" s="65"/>
      <c r="AS21" s="68">
        <f t="shared" si="16"/>
        <v>1</v>
      </c>
      <c r="AT21" s="69" t="e">
        <v>#N/A</v>
      </c>
      <c r="AU21" s="70">
        <v>3.5076923076923094</v>
      </c>
      <c r="AV21" s="63">
        <f t="shared" si="32"/>
        <v>154</v>
      </c>
      <c r="AW21" s="61">
        <f t="shared" si="27"/>
        <v>11.549999999999999</v>
      </c>
      <c r="AX21" s="61">
        <f t="shared" si="17"/>
        <v>11.549999999999999</v>
      </c>
      <c r="AY21" s="61">
        <f t="shared" si="17"/>
        <v>11.549999999999999</v>
      </c>
      <c r="AZ21" s="61">
        <f t="shared" si="17"/>
        <v>11.549999999999999</v>
      </c>
      <c r="BA21" s="54">
        <f t="shared" si="17"/>
        <v>26.949999999999996</v>
      </c>
      <c r="BB21" s="61">
        <f t="shared" si="17"/>
        <v>11.549999999999999</v>
      </c>
      <c r="BC21" s="54">
        <f t="shared" si="17"/>
        <v>11.549999999999999</v>
      </c>
      <c r="BD21" s="61">
        <f t="shared" si="17"/>
        <v>11.549999999999999</v>
      </c>
      <c r="BE21" s="61">
        <f t="shared" si="17"/>
        <v>11.549999999999999</v>
      </c>
      <c r="BF21" s="61">
        <f t="shared" si="17"/>
        <v>11.549999999999999</v>
      </c>
      <c r="BG21" s="61">
        <f t="shared" si="17"/>
        <v>11.549999999999999</v>
      </c>
      <c r="BH21" s="61">
        <f t="shared" si="17"/>
        <v>11.549999999999999</v>
      </c>
      <c r="BI21" s="63">
        <f t="shared" si="18"/>
        <v>-146.29999999999998</v>
      </c>
      <c r="BJ21" s="71">
        <f t="shared" si="19"/>
        <v>-146.29999999999998</v>
      </c>
      <c r="BK21" s="71">
        <f t="shared" si="19"/>
        <v>0</v>
      </c>
      <c r="BL21" s="71">
        <f t="shared" si="19"/>
        <v>0</v>
      </c>
      <c r="BM21" s="71">
        <f t="shared" si="19"/>
        <v>0</v>
      </c>
      <c r="BN21" s="71">
        <f t="shared" si="19"/>
        <v>0</v>
      </c>
      <c r="BO21" s="71">
        <f t="shared" si="19"/>
        <v>0</v>
      </c>
      <c r="BP21" s="71">
        <f t="shared" si="19"/>
        <v>0</v>
      </c>
      <c r="BQ21" s="71">
        <f t="shared" si="19"/>
        <v>0</v>
      </c>
      <c r="BR21" s="71">
        <f t="shared" si="19"/>
        <v>0</v>
      </c>
      <c r="BS21" s="71">
        <f t="shared" si="19"/>
        <v>0</v>
      </c>
      <c r="BT21" s="71">
        <f t="shared" si="19"/>
        <v>0</v>
      </c>
      <c r="BU21" s="71">
        <f t="shared" si="19"/>
        <v>0</v>
      </c>
      <c r="BV21" s="68">
        <f t="shared" si="20"/>
        <v>11.207692307692326</v>
      </c>
      <c r="BX21" s="54">
        <f t="shared" si="28"/>
        <v>15.015000000000001</v>
      </c>
      <c r="BY21" s="54">
        <f t="shared" si="21"/>
        <v>15.015000000000001</v>
      </c>
      <c r="BZ21" s="54">
        <f t="shared" si="21"/>
        <v>15.015000000000001</v>
      </c>
      <c r="CA21" s="54">
        <f t="shared" si="21"/>
        <v>15.015000000000001</v>
      </c>
      <c r="CB21" s="54">
        <f t="shared" si="21"/>
        <v>35.034999999999997</v>
      </c>
      <c r="CC21" s="54">
        <f t="shared" si="21"/>
        <v>15.015000000000001</v>
      </c>
      <c r="CD21" s="54">
        <f t="shared" si="21"/>
        <v>15.015000000000001</v>
      </c>
      <c r="CE21" s="54">
        <f t="shared" si="21"/>
        <v>15.015000000000001</v>
      </c>
      <c r="CF21" s="54">
        <f t="shared" si="21"/>
        <v>15.015000000000001</v>
      </c>
      <c r="CG21" s="54">
        <f t="shared" si="21"/>
        <v>15.015000000000001</v>
      </c>
      <c r="CH21" s="54">
        <f t="shared" si="21"/>
        <v>15.015000000000001</v>
      </c>
      <c r="CI21" s="54">
        <f t="shared" si="21"/>
        <v>15.015000000000001</v>
      </c>
      <c r="CJ21" s="76">
        <f t="shared" si="30"/>
        <v>200.19999999999993</v>
      </c>
      <c r="CK21" s="59">
        <f t="shared" si="29"/>
        <v>20</v>
      </c>
      <c r="CL21" s="8">
        <f>+CM21-CJ21</f>
        <v>0</v>
      </c>
      <c r="CM21" s="73">
        <f t="shared" si="23"/>
        <v>200.2</v>
      </c>
      <c r="CN21" s="54"/>
      <c r="CO21" s="55"/>
      <c r="CP21" s="56"/>
    </row>
    <row r="22" spans="1:94" ht="20.25" customHeight="1">
      <c r="A22" t="s">
        <v>109</v>
      </c>
      <c r="D22">
        <v>212</v>
      </c>
      <c r="E22" s="2">
        <v>475.8</v>
      </c>
      <c r="G22" s="3">
        <v>41403</v>
      </c>
      <c r="H22" s="3">
        <f t="shared" si="12"/>
        <v>45281</v>
      </c>
      <c r="I22" s="3" t="s">
        <v>45</v>
      </c>
      <c r="J22" s="3">
        <f t="shared" si="13"/>
        <v>45281</v>
      </c>
      <c r="N22" s="2"/>
      <c r="P22" s="61">
        <f t="shared" si="24"/>
        <v>11.583333333333334</v>
      </c>
      <c r="Q22" s="62">
        <v>3</v>
      </c>
      <c r="R22" s="63">
        <f t="shared" si="25"/>
        <v>20</v>
      </c>
      <c r="S22" s="54">
        <f t="shared" si="26"/>
        <v>1.5</v>
      </c>
      <c r="T22" s="54">
        <f t="shared" si="14"/>
        <v>1.5</v>
      </c>
      <c r="U22" s="54">
        <f t="shared" si="14"/>
        <v>1.5</v>
      </c>
      <c r="V22" s="54">
        <f t="shared" si="14"/>
        <v>1.5</v>
      </c>
      <c r="W22" s="54">
        <f t="shared" si="14"/>
        <v>1.5</v>
      </c>
      <c r="X22" s="54">
        <f t="shared" si="14"/>
        <v>3.5</v>
      </c>
      <c r="Y22" s="54">
        <f t="shared" si="14"/>
        <v>1.5</v>
      </c>
      <c r="Z22" s="54">
        <f t="shared" si="14"/>
        <v>1.5</v>
      </c>
      <c r="AA22" s="54">
        <f t="shared" si="14"/>
        <v>1.5</v>
      </c>
      <c r="AB22" s="54">
        <f t="shared" si="14"/>
        <v>1.5</v>
      </c>
      <c r="AC22" s="54">
        <f t="shared" si="14"/>
        <v>1.5</v>
      </c>
      <c r="AD22" s="54">
        <f t="shared" si="14"/>
        <v>1.5</v>
      </c>
      <c r="AF22" s="63">
        <f t="shared" si="15"/>
        <v>0</v>
      </c>
      <c r="AG22" s="65">
        <v>0</v>
      </c>
      <c r="AH22" s="65">
        <v>0</v>
      </c>
      <c r="AI22" s="66"/>
      <c r="AJ22" s="67"/>
      <c r="AK22" s="65"/>
      <c r="AL22" s="65"/>
      <c r="AM22" s="65"/>
      <c r="AN22" s="65"/>
      <c r="AO22" s="65"/>
      <c r="AP22" s="65"/>
      <c r="AQ22" s="65"/>
      <c r="AR22" s="65"/>
      <c r="AS22" s="68">
        <f t="shared" si="16"/>
        <v>23</v>
      </c>
      <c r="AT22" s="69" t="e">
        <v>#N/A</v>
      </c>
      <c r="AU22" s="70">
        <v>51.669230769230751</v>
      </c>
      <c r="AV22" s="63">
        <f t="shared" si="32"/>
        <v>365.99999999999994</v>
      </c>
      <c r="AW22" s="61">
        <f t="shared" si="27"/>
        <v>27.450000000000003</v>
      </c>
      <c r="AX22" s="61">
        <f t="shared" si="17"/>
        <v>27.450000000000003</v>
      </c>
      <c r="AY22" s="61">
        <f t="shared" si="17"/>
        <v>27.450000000000003</v>
      </c>
      <c r="AZ22" s="61">
        <f t="shared" si="17"/>
        <v>27.450000000000003</v>
      </c>
      <c r="BA22" s="54">
        <f t="shared" si="17"/>
        <v>27.450000000000003</v>
      </c>
      <c r="BB22" s="61">
        <f t="shared" si="17"/>
        <v>64.05</v>
      </c>
      <c r="BC22" s="54">
        <f t="shared" si="17"/>
        <v>27.450000000000003</v>
      </c>
      <c r="BD22" s="61">
        <f t="shared" si="17"/>
        <v>27.450000000000003</v>
      </c>
      <c r="BE22" s="61">
        <f t="shared" si="17"/>
        <v>27.450000000000003</v>
      </c>
      <c r="BF22" s="61">
        <f t="shared" si="17"/>
        <v>27.450000000000003</v>
      </c>
      <c r="BG22" s="61">
        <f t="shared" si="17"/>
        <v>27.450000000000003</v>
      </c>
      <c r="BH22" s="61">
        <f t="shared" si="17"/>
        <v>27.450000000000003</v>
      </c>
      <c r="BI22" s="63">
        <f t="shared" si="18"/>
        <v>0</v>
      </c>
      <c r="BJ22" s="71">
        <f t="shared" si="19"/>
        <v>0</v>
      </c>
      <c r="BK22" s="71">
        <f t="shared" si="19"/>
        <v>0</v>
      </c>
      <c r="BL22" s="71">
        <f t="shared" si="19"/>
        <v>0</v>
      </c>
      <c r="BM22" s="71">
        <f t="shared" si="19"/>
        <v>0</v>
      </c>
      <c r="BN22" s="71">
        <f t="shared" si="19"/>
        <v>0</v>
      </c>
      <c r="BO22" s="71">
        <f t="shared" si="19"/>
        <v>0</v>
      </c>
      <c r="BP22" s="71">
        <f t="shared" si="19"/>
        <v>0</v>
      </c>
      <c r="BQ22" s="71">
        <f t="shared" si="19"/>
        <v>0</v>
      </c>
      <c r="BR22" s="71">
        <f t="shared" si="19"/>
        <v>0</v>
      </c>
      <c r="BS22" s="71">
        <f t="shared" si="19"/>
        <v>0</v>
      </c>
      <c r="BT22" s="71">
        <f t="shared" si="19"/>
        <v>0</v>
      </c>
      <c r="BU22" s="71">
        <f t="shared" si="19"/>
        <v>0</v>
      </c>
      <c r="BV22" s="68">
        <f t="shared" si="20"/>
        <v>417.66923076923069</v>
      </c>
      <c r="BX22" s="54">
        <f t="shared" si="28"/>
        <v>35.685000000000002</v>
      </c>
      <c r="BY22" s="54">
        <f t="shared" si="21"/>
        <v>35.685000000000002</v>
      </c>
      <c r="BZ22" s="54">
        <f t="shared" si="21"/>
        <v>35.685000000000002</v>
      </c>
      <c r="CA22" s="54">
        <f t="shared" si="21"/>
        <v>35.685000000000002</v>
      </c>
      <c r="CB22" s="54">
        <f t="shared" si="21"/>
        <v>35.685000000000002</v>
      </c>
      <c r="CC22" s="54">
        <f t="shared" si="21"/>
        <v>83.265000000000001</v>
      </c>
      <c r="CD22" s="54">
        <f t="shared" si="21"/>
        <v>35.685000000000002</v>
      </c>
      <c r="CE22" s="54">
        <f t="shared" si="21"/>
        <v>35.685000000000002</v>
      </c>
      <c r="CF22" s="54">
        <f t="shared" si="21"/>
        <v>35.685000000000002</v>
      </c>
      <c r="CG22" s="54">
        <f t="shared" si="21"/>
        <v>35.685000000000002</v>
      </c>
      <c r="CH22" s="54">
        <f t="shared" si="21"/>
        <v>35.685000000000002</v>
      </c>
      <c r="CI22" s="54">
        <f t="shared" si="21"/>
        <v>35.685000000000002</v>
      </c>
      <c r="CJ22" s="76">
        <f t="shared" si="30"/>
        <v>475.8</v>
      </c>
      <c r="CK22" s="59">
        <f t="shared" si="29"/>
        <v>20</v>
      </c>
      <c r="CL22" s="8">
        <f t="shared" si="31"/>
        <v>0</v>
      </c>
      <c r="CM22" s="73">
        <f t="shared" si="23"/>
        <v>475.8</v>
      </c>
      <c r="CN22" s="74"/>
      <c r="CO22" s="75"/>
    </row>
    <row r="23" spans="1:94" ht="20.25" customHeight="1">
      <c r="A23" s="77" t="s">
        <v>110</v>
      </c>
      <c r="D23">
        <v>216</v>
      </c>
      <c r="E23" s="2">
        <v>308.10000000000002</v>
      </c>
      <c r="G23" s="3">
        <v>41795</v>
      </c>
      <c r="H23" s="3">
        <f t="shared" si="12"/>
        <v>45281</v>
      </c>
      <c r="I23" s="3" t="s">
        <v>45</v>
      </c>
      <c r="J23" s="3">
        <f t="shared" si="13"/>
        <v>45281</v>
      </c>
      <c r="N23" s="2"/>
      <c r="P23" s="61">
        <f t="shared" si="24"/>
        <v>10.5</v>
      </c>
      <c r="Q23" s="62">
        <v>1</v>
      </c>
      <c r="R23" s="63">
        <f t="shared" si="25"/>
        <v>20</v>
      </c>
      <c r="S23" s="54">
        <f t="shared" si="26"/>
        <v>1.5</v>
      </c>
      <c r="T23" s="54">
        <f t="shared" si="14"/>
        <v>1.5</v>
      </c>
      <c r="U23" s="54">
        <f t="shared" si="14"/>
        <v>1.5</v>
      </c>
      <c r="V23" s="54">
        <f t="shared" si="14"/>
        <v>1.5</v>
      </c>
      <c r="W23" s="54">
        <f t="shared" si="14"/>
        <v>1.5</v>
      </c>
      <c r="X23" s="54">
        <f t="shared" si="14"/>
        <v>1.5</v>
      </c>
      <c r="Y23" s="54">
        <f t="shared" si="14"/>
        <v>3.5</v>
      </c>
      <c r="Z23" s="54">
        <f t="shared" si="14"/>
        <v>1.5</v>
      </c>
      <c r="AA23" s="54">
        <f t="shared" si="14"/>
        <v>1.5</v>
      </c>
      <c r="AB23" s="54">
        <f t="shared" si="14"/>
        <v>1.5</v>
      </c>
      <c r="AC23" s="54">
        <f t="shared" si="14"/>
        <v>1.5</v>
      </c>
      <c r="AD23" s="54">
        <f t="shared" si="14"/>
        <v>1.5</v>
      </c>
      <c r="AF23" s="63">
        <f t="shared" si="15"/>
        <v>0</v>
      </c>
      <c r="AG23" s="65">
        <v>0</v>
      </c>
      <c r="AH23" s="65">
        <v>0</v>
      </c>
      <c r="AI23" s="66"/>
      <c r="AJ23" s="67"/>
      <c r="AK23" s="65"/>
      <c r="AL23" s="65"/>
      <c r="AM23" s="65"/>
      <c r="AN23" s="65"/>
      <c r="AO23" s="65"/>
      <c r="AP23" s="65"/>
      <c r="AQ23" s="65"/>
      <c r="AR23" s="65"/>
      <c r="AS23" s="68">
        <f t="shared" si="16"/>
        <v>21</v>
      </c>
      <c r="AT23" s="69" t="e">
        <v>#N/A</v>
      </c>
      <c r="AU23" s="70">
        <v>5.3653846153846416</v>
      </c>
      <c r="AV23" s="63">
        <f t="shared" si="32"/>
        <v>237.00000000000006</v>
      </c>
      <c r="AW23" s="61">
        <f t="shared" si="27"/>
        <v>17.775000000000002</v>
      </c>
      <c r="AX23" s="61">
        <f t="shared" si="17"/>
        <v>17.775000000000002</v>
      </c>
      <c r="AY23" s="61">
        <f t="shared" si="17"/>
        <v>17.775000000000002</v>
      </c>
      <c r="AZ23" s="61">
        <f t="shared" si="17"/>
        <v>17.775000000000002</v>
      </c>
      <c r="BA23" s="54">
        <f t="shared" si="17"/>
        <v>17.775000000000002</v>
      </c>
      <c r="BB23" s="61">
        <f t="shared" si="17"/>
        <v>17.775000000000002</v>
      </c>
      <c r="BC23" s="54">
        <f t="shared" si="17"/>
        <v>41.475000000000009</v>
      </c>
      <c r="BD23" s="61">
        <f t="shared" si="17"/>
        <v>17.775000000000002</v>
      </c>
      <c r="BE23" s="61">
        <f t="shared" si="17"/>
        <v>17.775000000000002</v>
      </c>
      <c r="BF23" s="61">
        <f t="shared" si="17"/>
        <v>17.775000000000002</v>
      </c>
      <c r="BG23" s="61">
        <f t="shared" si="17"/>
        <v>17.775000000000002</v>
      </c>
      <c r="BH23" s="61">
        <f t="shared" si="17"/>
        <v>17.775000000000002</v>
      </c>
      <c r="BI23" s="63">
        <f t="shared" si="18"/>
        <v>0</v>
      </c>
      <c r="BJ23" s="71">
        <f t="shared" si="19"/>
        <v>0</v>
      </c>
      <c r="BK23" s="71">
        <f t="shared" si="19"/>
        <v>0</v>
      </c>
      <c r="BL23" s="71">
        <f t="shared" si="19"/>
        <v>0</v>
      </c>
      <c r="BM23" s="71">
        <f t="shared" si="19"/>
        <v>0</v>
      </c>
      <c r="BN23" s="71">
        <f t="shared" si="19"/>
        <v>0</v>
      </c>
      <c r="BO23" s="71">
        <f t="shared" si="19"/>
        <v>0</v>
      </c>
      <c r="BP23" s="71">
        <f t="shared" si="19"/>
        <v>0</v>
      </c>
      <c r="BQ23" s="71">
        <f t="shared" si="19"/>
        <v>0</v>
      </c>
      <c r="BR23" s="71">
        <f t="shared" si="19"/>
        <v>0</v>
      </c>
      <c r="BS23" s="71">
        <f t="shared" si="19"/>
        <v>0</v>
      </c>
      <c r="BT23" s="71">
        <f t="shared" si="19"/>
        <v>0</v>
      </c>
      <c r="BU23" s="71">
        <f t="shared" si="19"/>
        <v>0</v>
      </c>
      <c r="BV23" s="68">
        <f t="shared" si="20"/>
        <v>242.3653846153847</v>
      </c>
      <c r="BX23" s="54">
        <f t="shared" si="28"/>
        <v>23.107500000000002</v>
      </c>
      <c r="BY23" s="54">
        <f t="shared" si="21"/>
        <v>23.107500000000002</v>
      </c>
      <c r="BZ23" s="54">
        <f t="shared" si="21"/>
        <v>23.107500000000002</v>
      </c>
      <c r="CA23" s="54">
        <f t="shared" si="21"/>
        <v>23.107500000000002</v>
      </c>
      <c r="CB23" s="54">
        <f t="shared" si="21"/>
        <v>23.107500000000002</v>
      </c>
      <c r="CC23" s="54">
        <f t="shared" si="21"/>
        <v>23.107500000000002</v>
      </c>
      <c r="CD23" s="54">
        <f t="shared" si="21"/>
        <v>53.917500000000004</v>
      </c>
      <c r="CE23" s="54">
        <f t="shared" si="21"/>
        <v>23.107500000000002</v>
      </c>
      <c r="CF23" s="54">
        <f t="shared" si="21"/>
        <v>23.107500000000002</v>
      </c>
      <c r="CG23" s="54">
        <f t="shared" si="21"/>
        <v>23.107500000000002</v>
      </c>
      <c r="CH23" s="54">
        <f t="shared" si="21"/>
        <v>23.107500000000002</v>
      </c>
      <c r="CI23" s="54">
        <f t="shared" si="21"/>
        <v>23.107500000000002</v>
      </c>
      <c r="CJ23" s="76">
        <f t="shared" si="30"/>
        <v>308.10000000000008</v>
      </c>
      <c r="CK23" s="59">
        <f t="shared" si="29"/>
        <v>20</v>
      </c>
      <c r="CL23" s="8">
        <f t="shared" si="31"/>
        <v>0</v>
      </c>
      <c r="CM23" s="73">
        <f t="shared" si="23"/>
        <v>308.10000000000002</v>
      </c>
      <c r="CN23" s="54"/>
      <c r="CO23" s="55"/>
      <c r="CP23" s="56"/>
    </row>
    <row r="24" spans="1:94" ht="20.25" customHeight="1">
      <c r="A24" t="s">
        <v>111</v>
      </c>
      <c r="D24">
        <v>212</v>
      </c>
      <c r="E24" s="2">
        <v>172.9</v>
      </c>
      <c r="G24" s="3">
        <v>42429</v>
      </c>
      <c r="H24" s="3">
        <f t="shared" si="12"/>
        <v>45281</v>
      </c>
      <c r="I24" s="3" t="s">
        <v>45</v>
      </c>
      <c r="J24" s="3">
        <f t="shared" si="13"/>
        <v>45281</v>
      </c>
      <c r="N24" s="2"/>
      <c r="P24" s="61">
        <f t="shared" si="24"/>
        <v>8.75</v>
      </c>
      <c r="Q24" s="62">
        <v>0</v>
      </c>
      <c r="R24" s="63">
        <f t="shared" si="25"/>
        <v>19</v>
      </c>
      <c r="S24" s="54">
        <f t="shared" si="26"/>
        <v>1.5</v>
      </c>
      <c r="T24" s="54">
        <f t="shared" si="26"/>
        <v>1.5</v>
      </c>
      <c r="U24" s="54">
        <f t="shared" si="26"/>
        <v>2.5</v>
      </c>
      <c r="V24" s="54">
        <f t="shared" si="26"/>
        <v>1.5</v>
      </c>
      <c r="W24" s="54">
        <f t="shared" si="26"/>
        <v>1.5</v>
      </c>
      <c r="X24" s="54">
        <f t="shared" si="26"/>
        <v>1.5</v>
      </c>
      <c r="Y24" s="54">
        <f t="shared" si="26"/>
        <v>1.5</v>
      </c>
      <c r="Z24" s="54">
        <f t="shared" si="26"/>
        <v>1.5</v>
      </c>
      <c r="AA24" s="54">
        <f t="shared" si="26"/>
        <v>1.5</v>
      </c>
      <c r="AB24" s="54">
        <f t="shared" si="26"/>
        <v>1.5</v>
      </c>
      <c r="AC24" s="54">
        <f t="shared" si="26"/>
        <v>1.5</v>
      </c>
      <c r="AD24" s="54">
        <f t="shared" si="26"/>
        <v>1.5</v>
      </c>
      <c r="AF24" s="63">
        <f t="shared" si="15"/>
        <v>0</v>
      </c>
      <c r="AG24" s="65">
        <v>0</v>
      </c>
      <c r="AH24" s="65">
        <v>0</v>
      </c>
      <c r="AI24" s="66"/>
      <c r="AJ24" s="67"/>
      <c r="AK24" s="65"/>
      <c r="AL24" s="65"/>
      <c r="AM24" s="65"/>
      <c r="AN24" s="65"/>
      <c r="AO24" s="65"/>
      <c r="AP24" s="65"/>
      <c r="AQ24" s="65"/>
      <c r="AR24" s="65"/>
      <c r="AS24" s="68">
        <f t="shared" si="16"/>
        <v>19</v>
      </c>
      <c r="AT24" s="69" t="e">
        <v>#N/A</v>
      </c>
      <c r="AU24" s="70">
        <v>5.9538461538461149</v>
      </c>
      <c r="AV24" s="63">
        <f t="shared" si="32"/>
        <v>126.34999999999997</v>
      </c>
      <c r="AW24" s="61">
        <f t="shared" si="27"/>
        <v>9.9750000000000014</v>
      </c>
      <c r="AX24" s="61">
        <f t="shared" si="27"/>
        <v>9.9750000000000014</v>
      </c>
      <c r="AY24" s="61">
        <f t="shared" si="27"/>
        <v>16.625</v>
      </c>
      <c r="AZ24" s="61">
        <f t="shared" si="27"/>
        <v>9.9750000000000014</v>
      </c>
      <c r="BA24" s="54">
        <f t="shared" si="27"/>
        <v>9.9750000000000014</v>
      </c>
      <c r="BB24" s="61">
        <f t="shared" si="27"/>
        <v>9.9750000000000014</v>
      </c>
      <c r="BC24" s="54">
        <f t="shared" si="27"/>
        <v>9.9750000000000014</v>
      </c>
      <c r="BD24" s="61">
        <f t="shared" si="27"/>
        <v>9.9750000000000014</v>
      </c>
      <c r="BE24" s="61">
        <f t="shared" si="27"/>
        <v>9.9750000000000014</v>
      </c>
      <c r="BF24" s="61">
        <f t="shared" si="27"/>
        <v>9.9750000000000014</v>
      </c>
      <c r="BG24" s="61">
        <f t="shared" si="27"/>
        <v>9.9750000000000014</v>
      </c>
      <c r="BH24" s="61">
        <f t="shared" si="27"/>
        <v>9.9750000000000014</v>
      </c>
      <c r="BI24" s="63">
        <f t="shared" si="18"/>
        <v>0</v>
      </c>
      <c r="BJ24" s="71">
        <f t="shared" ref="BJ24:BU57" si="33">(+IF($K24="",$E24/26*AG24,IF(MONTH($K24)=MONTH(BJ$5),$L24/26*AG24,IF(AND($K24&lt;BJ$5,(MONTH($K24)&lt;&gt;MONTH(BJ$5))),$L24/26*AG24,$E24/26*AG24))))*-1</f>
        <v>0</v>
      </c>
      <c r="BK24" s="71">
        <f t="shared" si="33"/>
        <v>0</v>
      </c>
      <c r="BL24" s="71">
        <f t="shared" si="33"/>
        <v>0</v>
      </c>
      <c r="BM24" s="71">
        <f t="shared" si="33"/>
        <v>0</v>
      </c>
      <c r="BN24" s="71">
        <f t="shared" si="33"/>
        <v>0</v>
      </c>
      <c r="BO24" s="71">
        <f t="shared" si="33"/>
        <v>0</v>
      </c>
      <c r="BP24" s="71">
        <f t="shared" si="33"/>
        <v>0</v>
      </c>
      <c r="BQ24" s="71">
        <f t="shared" si="33"/>
        <v>0</v>
      </c>
      <c r="BR24" s="71">
        <f t="shared" si="33"/>
        <v>0</v>
      </c>
      <c r="BS24" s="71">
        <f t="shared" si="33"/>
        <v>0</v>
      </c>
      <c r="BT24" s="71">
        <f t="shared" si="33"/>
        <v>0</v>
      </c>
      <c r="BU24" s="71">
        <f t="shared" si="33"/>
        <v>0</v>
      </c>
      <c r="BV24" s="68">
        <f t="shared" si="20"/>
        <v>132.30384615384608</v>
      </c>
      <c r="BX24" s="54">
        <f t="shared" si="28"/>
        <v>13.649999999999999</v>
      </c>
      <c r="BY24" s="54">
        <f t="shared" si="28"/>
        <v>13.649999999999999</v>
      </c>
      <c r="BZ24" s="54">
        <f t="shared" si="28"/>
        <v>22.75</v>
      </c>
      <c r="CA24" s="54">
        <f t="shared" si="28"/>
        <v>13.649999999999999</v>
      </c>
      <c r="CB24" s="54">
        <f t="shared" si="28"/>
        <v>13.649999999999999</v>
      </c>
      <c r="CC24" s="54">
        <f t="shared" si="28"/>
        <v>13.649999999999999</v>
      </c>
      <c r="CD24" s="54">
        <f t="shared" si="28"/>
        <v>13.649999999999999</v>
      </c>
      <c r="CE24" s="54">
        <f t="shared" si="28"/>
        <v>13.649999999999999</v>
      </c>
      <c r="CF24" s="54">
        <f t="shared" si="28"/>
        <v>13.649999999999999</v>
      </c>
      <c r="CG24" s="54">
        <f t="shared" si="28"/>
        <v>13.649999999999999</v>
      </c>
      <c r="CH24" s="54">
        <f t="shared" si="28"/>
        <v>13.649999999999999</v>
      </c>
      <c r="CI24" s="54">
        <f t="shared" si="28"/>
        <v>13.649999999999999</v>
      </c>
      <c r="CJ24" s="76">
        <f t="shared" si="30"/>
        <v>172.90000000000003</v>
      </c>
      <c r="CK24" s="59">
        <f t="shared" si="29"/>
        <v>19</v>
      </c>
      <c r="CL24" s="8">
        <f t="shared" si="31"/>
        <v>0</v>
      </c>
      <c r="CM24" s="73">
        <f t="shared" si="23"/>
        <v>172.9</v>
      </c>
      <c r="CN24" s="74"/>
      <c r="CO24" s="75"/>
    </row>
    <row r="25" spans="1:94" ht="20.25" customHeight="1">
      <c r="A25" s="77" t="s">
        <v>112</v>
      </c>
      <c r="D25">
        <v>972</v>
      </c>
      <c r="E25" s="2">
        <v>412.1</v>
      </c>
      <c r="G25" s="3">
        <v>41153</v>
      </c>
      <c r="H25" s="3">
        <f t="shared" si="12"/>
        <v>45281</v>
      </c>
      <c r="I25" s="3" t="s">
        <v>45</v>
      </c>
      <c r="J25" s="3">
        <f t="shared" si="13"/>
        <v>45281</v>
      </c>
      <c r="N25" s="2"/>
      <c r="P25" s="61">
        <f t="shared" si="24"/>
        <v>12.25</v>
      </c>
      <c r="Q25" s="62">
        <v>0</v>
      </c>
      <c r="R25" s="63">
        <f t="shared" si="25"/>
        <v>20</v>
      </c>
      <c r="S25" s="54">
        <f t="shared" si="26"/>
        <v>1.5</v>
      </c>
      <c r="T25" s="54">
        <f t="shared" si="26"/>
        <v>1.5</v>
      </c>
      <c r="U25" s="54">
        <f t="shared" si="26"/>
        <v>1.5</v>
      </c>
      <c r="V25" s="54">
        <f t="shared" si="26"/>
        <v>1.5</v>
      </c>
      <c r="W25" s="54">
        <f t="shared" si="26"/>
        <v>1.5</v>
      </c>
      <c r="X25" s="54">
        <f t="shared" si="26"/>
        <v>1.5</v>
      </c>
      <c r="Y25" s="54">
        <f t="shared" si="26"/>
        <v>1.5</v>
      </c>
      <c r="Z25" s="54">
        <f t="shared" si="26"/>
        <v>1.5</v>
      </c>
      <c r="AA25" s="54">
        <f t="shared" si="26"/>
        <v>1.5</v>
      </c>
      <c r="AB25" s="54">
        <f t="shared" si="26"/>
        <v>3.5</v>
      </c>
      <c r="AC25" s="54">
        <f t="shared" si="26"/>
        <v>1.5</v>
      </c>
      <c r="AD25" s="54">
        <f t="shared" si="26"/>
        <v>1.5</v>
      </c>
      <c r="AF25" s="63">
        <f t="shared" si="15"/>
        <v>0</v>
      </c>
      <c r="AG25" s="65">
        <v>0</v>
      </c>
      <c r="AH25" s="65">
        <v>0</v>
      </c>
      <c r="AI25" s="66"/>
      <c r="AJ25" s="67"/>
      <c r="AK25" s="65"/>
      <c r="AL25" s="65"/>
      <c r="AM25" s="65"/>
      <c r="AN25" s="65"/>
      <c r="AO25" s="65"/>
      <c r="AP25" s="65"/>
      <c r="AQ25" s="65"/>
      <c r="AR25" s="65"/>
      <c r="AS25" s="68">
        <f t="shared" si="16"/>
        <v>20</v>
      </c>
      <c r="AT25" s="69" t="e">
        <v>#N/A</v>
      </c>
      <c r="AU25" s="70">
        <v>-10.292307692307702</v>
      </c>
      <c r="AV25" s="63">
        <f t="shared" si="32"/>
        <v>317</v>
      </c>
      <c r="AW25" s="61">
        <f t="shared" si="27"/>
        <v>23.775000000000002</v>
      </c>
      <c r="AX25" s="61">
        <f t="shared" si="27"/>
        <v>23.775000000000002</v>
      </c>
      <c r="AY25" s="61">
        <f t="shared" si="27"/>
        <v>23.775000000000002</v>
      </c>
      <c r="AZ25" s="61">
        <f t="shared" si="27"/>
        <v>23.775000000000002</v>
      </c>
      <c r="BA25" s="54">
        <f t="shared" si="27"/>
        <v>23.775000000000002</v>
      </c>
      <c r="BB25" s="61">
        <f t="shared" si="27"/>
        <v>23.775000000000002</v>
      </c>
      <c r="BC25" s="54">
        <f t="shared" si="27"/>
        <v>23.775000000000002</v>
      </c>
      <c r="BD25" s="61">
        <f t="shared" si="27"/>
        <v>23.775000000000002</v>
      </c>
      <c r="BE25" s="61">
        <f t="shared" si="27"/>
        <v>23.775000000000002</v>
      </c>
      <c r="BF25" s="61">
        <f t="shared" si="27"/>
        <v>55.475000000000009</v>
      </c>
      <c r="BG25" s="61">
        <f t="shared" si="27"/>
        <v>23.775000000000002</v>
      </c>
      <c r="BH25" s="61">
        <f t="shared" si="27"/>
        <v>23.775000000000002</v>
      </c>
      <c r="BI25" s="63">
        <f t="shared" si="18"/>
        <v>0</v>
      </c>
      <c r="BJ25" s="71">
        <f t="shared" si="33"/>
        <v>0</v>
      </c>
      <c r="BK25" s="71">
        <f t="shared" si="33"/>
        <v>0</v>
      </c>
      <c r="BL25" s="71">
        <f t="shared" si="33"/>
        <v>0</v>
      </c>
      <c r="BM25" s="71">
        <f t="shared" si="33"/>
        <v>0</v>
      </c>
      <c r="BN25" s="71">
        <f t="shared" si="33"/>
        <v>0</v>
      </c>
      <c r="BO25" s="71">
        <f t="shared" si="33"/>
        <v>0</v>
      </c>
      <c r="BP25" s="71">
        <f t="shared" si="33"/>
        <v>0</v>
      </c>
      <c r="BQ25" s="71">
        <f t="shared" si="33"/>
        <v>0</v>
      </c>
      <c r="BR25" s="71">
        <f t="shared" si="33"/>
        <v>0</v>
      </c>
      <c r="BS25" s="71">
        <f t="shared" si="33"/>
        <v>0</v>
      </c>
      <c r="BT25" s="71">
        <f t="shared" si="33"/>
        <v>0</v>
      </c>
      <c r="BU25" s="71">
        <f t="shared" si="33"/>
        <v>0</v>
      </c>
      <c r="BV25" s="68">
        <f t="shared" si="20"/>
        <v>306.7076923076923</v>
      </c>
      <c r="BX25" s="54">
        <f t="shared" si="28"/>
        <v>30.907499999999999</v>
      </c>
      <c r="BY25" s="54">
        <f t="shared" si="28"/>
        <v>30.907499999999999</v>
      </c>
      <c r="BZ25" s="54">
        <f t="shared" si="28"/>
        <v>30.907499999999999</v>
      </c>
      <c r="CA25" s="54">
        <f t="shared" si="28"/>
        <v>30.907499999999999</v>
      </c>
      <c r="CB25" s="54">
        <f t="shared" si="28"/>
        <v>30.907499999999999</v>
      </c>
      <c r="CC25" s="54">
        <f t="shared" si="28"/>
        <v>30.907499999999999</v>
      </c>
      <c r="CD25" s="54">
        <f t="shared" si="28"/>
        <v>30.907499999999999</v>
      </c>
      <c r="CE25" s="54">
        <f t="shared" si="28"/>
        <v>30.907499999999999</v>
      </c>
      <c r="CF25" s="54">
        <f t="shared" si="28"/>
        <v>30.907499999999999</v>
      </c>
      <c r="CG25" s="54">
        <f t="shared" si="28"/>
        <v>72.117500000000007</v>
      </c>
      <c r="CH25" s="54">
        <f t="shared" si="28"/>
        <v>30.907499999999999</v>
      </c>
      <c r="CI25" s="54">
        <f t="shared" si="28"/>
        <v>30.907499999999999</v>
      </c>
      <c r="CJ25" s="76">
        <f t="shared" si="30"/>
        <v>412.1</v>
      </c>
      <c r="CK25" s="59">
        <f t="shared" si="29"/>
        <v>20</v>
      </c>
      <c r="CL25" s="8">
        <f t="shared" si="31"/>
        <v>0</v>
      </c>
      <c r="CM25" s="73">
        <f t="shared" si="23"/>
        <v>412.1</v>
      </c>
      <c r="CN25" s="54"/>
      <c r="CO25" s="55"/>
      <c r="CP25" s="56"/>
    </row>
    <row r="26" spans="1:94" ht="20.25" customHeight="1">
      <c r="A26" t="s">
        <v>113</v>
      </c>
      <c r="D26">
        <v>972</v>
      </c>
      <c r="E26" s="2">
        <v>200.2</v>
      </c>
      <c r="G26" s="3">
        <v>41153</v>
      </c>
      <c r="H26" s="3">
        <f t="shared" si="12"/>
        <v>45281</v>
      </c>
      <c r="I26" s="3" t="s">
        <v>45</v>
      </c>
      <c r="J26" s="3">
        <f t="shared" si="13"/>
        <v>45281</v>
      </c>
      <c r="L26" s="2">
        <v>250</v>
      </c>
      <c r="N26" s="2"/>
      <c r="P26" s="61">
        <f t="shared" si="24"/>
        <v>12.25</v>
      </c>
      <c r="Q26" s="62">
        <v>0</v>
      </c>
      <c r="R26" s="63">
        <f t="shared" si="25"/>
        <v>20</v>
      </c>
      <c r="S26" s="54">
        <f t="shared" si="26"/>
        <v>1.5</v>
      </c>
      <c r="T26" s="54">
        <f t="shared" si="26"/>
        <v>1.5</v>
      </c>
      <c r="U26" s="54">
        <f t="shared" si="26"/>
        <v>1.5</v>
      </c>
      <c r="V26" s="54">
        <f t="shared" si="26"/>
        <v>1.5</v>
      </c>
      <c r="W26" s="54">
        <f t="shared" si="26"/>
        <v>1.5</v>
      </c>
      <c r="X26" s="54">
        <f t="shared" si="26"/>
        <v>1.5</v>
      </c>
      <c r="Y26" s="54">
        <f t="shared" si="26"/>
        <v>1.5</v>
      </c>
      <c r="Z26" s="54">
        <f t="shared" si="26"/>
        <v>1.5</v>
      </c>
      <c r="AA26" s="54">
        <f t="shared" si="26"/>
        <v>1.5</v>
      </c>
      <c r="AB26" s="54">
        <f t="shared" si="26"/>
        <v>3.5</v>
      </c>
      <c r="AC26" s="54">
        <f t="shared" si="26"/>
        <v>1.5</v>
      </c>
      <c r="AD26" s="54">
        <f t="shared" si="26"/>
        <v>1.5</v>
      </c>
      <c r="AF26" s="63">
        <f t="shared" si="15"/>
        <v>0</v>
      </c>
      <c r="AG26" s="65">
        <v>0</v>
      </c>
      <c r="AH26" s="65">
        <v>0</v>
      </c>
      <c r="AI26" s="66"/>
      <c r="AJ26" s="67"/>
      <c r="AK26" s="65"/>
      <c r="AL26" s="65"/>
      <c r="AM26" s="65"/>
      <c r="AN26" s="65"/>
      <c r="AO26" s="65"/>
      <c r="AP26" s="65"/>
      <c r="AQ26" s="65"/>
      <c r="AR26" s="65"/>
      <c r="AS26" s="68">
        <f t="shared" si="16"/>
        <v>20</v>
      </c>
      <c r="AT26" s="69" t="e">
        <v>#N/A</v>
      </c>
      <c r="AU26" s="70">
        <v>-6.2192307692307338</v>
      </c>
      <c r="AV26" s="63">
        <f t="shared" si="32"/>
        <v>154</v>
      </c>
      <c r="AW26" s="61">
        <f t="shared" si="27"/>
        <v>11.549999999999999</v>
      </c>
      <c r="AX26" s="61">
        <f t="shared" si="27"/>
        <v>11.549999999999999</v>
      </c>
      <c r="AY26" s="61">
        <f t="shared" si="27"/>
        <v>11.549999999999999</v>
      </c>
      <c r="AZ26" s="61">
        <f t="shared" si="27"/>
        <v>11.549999999999999</v>
      </c>
      <c r="BA26" s="54">
        <f t="shared" si="27"/>
        <v>11.549999999999999</v>
      </c>
      <c r="BB26" s="61">
        <f t="shared" si="27"/>
        <v>11.549999999999999</v>
      </c>
      <c r="BC26" s="54">
        <f t="shared" si="27"/>
        <v>11.549999999999999</v>
      </c>
      <c r="BD26" s="61">
        <f t="shared" si="27"/>
        <v>11.549999999999999</v>
      </c>
      <c r="BE26" s="61">
        <f t="shared" si="27"/>
        <v>11.549999999999999</v>
      </c>
      <c r="BF26" s="61">
        <f t="shared" si="27"/>
        <v>26.949999999999996</v>
      </c>
      <c r="BG26" s="61">
        <f t="shared" si="27"/>
        <v>11.549999999999999</v>
      </c>
      <c r="BH26" s="61">
        <f t="shared" si="27"/>
        <v>11.549999999999999</v>
      </c>
      <c r="BI26" s="63">
        <f t="shared" si="18"/>
        <v>0</v>
      </c>
      <c r="BJ26" s="71">
        <f t="shared" si="33"/>
        <v>0</v>
      </c>
      <c r="BK26" s="71">
        <f t="shared" si="33"/>
        <v>0</v>
      </c>
      <c r="BL26" s="71">
        <f t="shared" si="33"/>
        <v>0</v>
      </c>
      <c r="BM26" s="71">
        <f t="shared" si="33"/>
        <v>0</v>
      </c>
      <c r="BN26" s="71">
        <f t="shared" si="33"/>
        <v>0</v>
      </c>
      <c r="BO26" s="71">
        <f t="shared" si="33"/>
        <v>0</v>
      </c>
      <c r="BP26" s="71">
        <f t="shared" si="33"/>
        <v>0</v>
      </c>
      <c r="BQ26" s="71">
        <f t="shared" si="33"/>
        <v>0</v>
      </c>
      <c r="BR26" s="71">
        <f t="shared" si="33"/>
        <v>0</v>
      </c>
      <c r="BS26" s="71">
        <f t="shared" si="33"/>
        <v>0</v>
      </c>
      <c r="BT26" s="71">
        <f t="shared" si="33"/>
        <v>0</v>
      </c>
      <c r="BU26" s="71">
        <f t="shared" si="33"/>
        <v>0</v>
      </c>
      <c r="BV26" s="68">
        <f t="shared" si="20"/>
        <v>147.78076923076927</v>
      </c>
      <c r="BX26" s="54">
        <f t="shared" si="28"/>
        <v>15.015000000000001</v>
      </c>
      <c r="BY26" s="54">
        <f t="shared" si="28"/>
        <v>15.015000000000001</v>
      </c>
      <c r="BZ26" s="54">
        <f t="shared" si="28"/>
        <v>15.015000000000001</v>
      </c>
      <c r="CA26" s="54">
        <f t="shared" si="28"/>
        <v>15.015000000000001</v>
      </c>
      <c r="CB26" s="54">
        <f t="shared" si="28"/>
        <v>15.015000000000001</v>
      </c>
      <c r="CC26" s="54">
        <f t="shared" si="28"/>
        <v>15.015000000000001</v>
      </c>
      <c r="CD26" s="54">
        <f t="shared" si="28"/>
        <v>15.015000000000001</v>
      </c>
      <c r="CE26" s="54">
        <f t="shared" si="28"/>
        <v>15.015000000000001</v>
      </c>
      <c r="CF26" s="54">
        <f t="shared" si="28"/>
        <v>15.015000000000001</v>
      </c>
      <c r="CG26" s="54">
        <f t="shared" si="28"/>
        <v>35.034999999999997</v>
      </c>
      <c r="CH26" s="54">
        <f t="shared" si="28"/>
        <v>15.015000000000001</v>
      </c>
      <c r="CI26" s="54">
        <f t="shared" si="28"/>
        <v>15.015000000000001</v>
      </c>
      <c r="CJ26" s="76">
        <f t="shared" si="30"/>
        <v>200.2</v>
      </c>
      <c r="CK26" s="59">
        <f t="shared" si="29"/>
        <v>20</v>
      </c>
      <c r="CL26" s="8">
        <f t="shared" si="31"/>
        <v>49.800000000000011</v>
      </c>
      <c r="CM26" s="73">
        <f t="shared" si="23"/>
        <v>250</v>
      </c>
      <c r="CN26" s="74"/>
      <c r="CO26" s="75"/>
    </row>
    <row r="27" spans="1:94" ht="20.25" customHeight="1">
      <c r="A27" s="77" t="s">
        <v>114</v>
      </c>
      <c r="D27">
        <v>972</v>
      </c>
      <c r="E27" s="2">
        <v>356</v>
      </c>
      <c r="G27" s="3">
        <v>41153</v>
      </c>
      <c r="H27" s="3">
        <f t="shared" si="12"/>
        <v>45281</v>
      </c>
      <c r="I27" s="3" t="s">
        <v>45</v>
      </c>
      <c r="J27" s="3">
        <f t="shared" si="13"/>
        <v>45281</v>
      </c>
      <c r="N27" s="2"/>
      <c r="P27" s="61">
        <f t="shared" si="24"/>
        <v>12.25</v>
      </c>
      <c r="Q27" s="62">
        <v>1</v>
      </c>
      <c r="R27" s="63">
        <f t="shared" si="25"/>
        <v>20</v>
      </c>
      <c r="S27" s="54">
        <f t="shared" si="26"/>
        <v>1.5</v>
      </c>
      <c r="T27" s="54">
        <f t="shared" si="26"/>
        <v>1.5</v>
      </c>
      <c r="U27" s="54">
        <f t="shared" si="26"/>
        <v>1.5</v>
      </c>
      <c r="V27" s="54">
        <f t="shared" si="26"/>
        <v>1.5</v>
      </c>
      <c r="W27" s="54">
        <f t="shared" si="26"/>
        <v>1.5</v>
      </c>
      <c r="X27" s="54">
        <f t="shared" si="26"/>
        <v>1.5</v>
      </c>
      <c r="Y27" s="54">
        <f t="shared" si="26"/>
        <v>1.5</v>
      </c>
      <c r="Z27" s="54">
        <f t="shared" si="26"/>
        <v>1.5</v>
      </c>
      <c r="AA27" s="54">
        <f t="shared" si="26"/>
        <v>1.5</v>
      </c>
      <c r="AB27" s="54">
        <f t="shared" si="26"/>
        <v>3.5</v>
      </c>
      <c r="AC27" s="54">
        <f t="shared" si="26"/>
        <v>1.5</v>
      </c>
      <c r="AD27" s="54">
        <f t="shared" si="26"/>
        <v>1.5</v>
      </c>
      <c r="AF27" s="63">
        <f t="shared" si="15"/>
        <v>0</v>
      </c>
      <c r="AG27" s="65">
        <v>0</v>
      </c>
      <c r="AH27" s="65">
        <v>0</v>
      </c>
      <c r="AI27" s="66"/>
      <c r="AJ27" s="67"/>
      <c r="AK27" s="65"/>
      <c r="AL27" s="65"/>
      <c r="AM27" s="65"/>
      <c r="AN27" s="65"/>
      <c r="AO27" s="65"/>
      <c r="AP27" s="65"/>
      <c r="AQ27" s="65"/>
      <c r="AR27" s="65"/>
      <c r="AS27" s="68">
        <f t="shared" si="16"/>
        <v>21</v>
      </c>
      <c r="AT27" s="69" t="e">
        <v>#N/A</v>
      </c>
      <c r="AU27" s="70">
        <v>1.4807692307692548</v>
      </c>
      <c r="AV27" s="63">
        <f t="shared" si="32"/>
        <v>273.84615384615387</v>
      </c>
      <c r="AW27" s="61">
        <f t="shared" si="27"/>
        <v>20.538461538461537</v>
      </c>
      <c r="AX27" s="61">
        <f t="shared" si="27"/>
        <v>20.538461538461537</v>
      </c>
      <c r="AY27" s="61">
        <f t="shared" si="27"/>
        <v>20.538461538461537</v>
      </c>
      <c r="AZ27" s="61">
        <f t="shared" si="27"/>
        <v>20.538461538461537</v>
      </c>
      <c r="BA27" s="54">
        <f t="shared" si="27"/>
        <v>20.538461538461537</v>
      </c>
      <c r="BB27" s="61">
        <f t="shared" si="27"/>
        <v>20.538461538461537</v>
      </c>
      <c r="BC27" s="54">
        <f t="shared" si="27"/>
        <v>20.538461538461537</v>
      </c>
      <c r="BD27" s="61">
        <f t="shared" si="27"/>
        <v>20.538461538461537</v>
      </c>
      <c r="BE27" s="61">
        <f t="shared" si="27"/>
        <v>20.538461538461537</v>
      </c>
      <c r="BF27" s="61">
        <f t="shared" si="27"/>
        <v>47.92307692307692</v>
      </c>
      <c r="BG27" s="61">
        <f t="shared" si="27"/>
        <v>20.538461538461537</v>
      </c>
      <c r="BH27" s="61">
        <f t="shared" si="27"/>
        <v>20.538461538461537</v>
      </c>
      <c r="BI27" s="63">
        <f t="shared" si="18"/>
        <v>0</v>
      </c>
      <c r="BJ27" s="71">
        <f t="shared" si="33"/>
        <v>0</v>
      </c>
      <c r="BK27" s="71">
        <f t="shared" si="33"/>
        <v>0</v>
      </c>
      <c r="BL27" s="71">
        <f t="shared" si="33"/>
        <v>0</v>
      </c>
      <c r="BM27" s="71">
        <f t="shared" si="33"/>
        <v>0</v>
      </c>
      <c r="BN27" s="71">
        <f t="shared" si="33"/>
        <v>0</v>
      </c>
      <c r="BO27" s="71">
        <f t="shared" si="33"/>
        <v>0</v>
      </c>
      <c r="BP27" s="71">
        <f t="shared" si="33"/>
        <v>0</v>
      </c>
      <c r="BQ27" s="71">
        <f t="shared" si="33"/>
        <v>0</v>
      </c>
      <c r="BR27" s="71">
        <f t="shared" si="33"/>
        <v>0</v>
      </c>
      <c r="BS27" s="71">
        <f t="shared" si="33"/>
        <v>0</v>
      </c>
      <c r="BT27" s="71">
        <f t="shared" si="33"/>
        <v>0</v>
      </c>
      <c r="BU27" s="71">
        <f t="shared" si="33"/>
        <v>0</v>
      </c>
      <c r="BV27" s="68">
        <f t="shared" si="20"/>
        <v>275.32692307692309</v>
      </c>
      <c r="BX27" s="54">
        <f t="shared" si="28"/>
        <v>26.700000000000003</v>
      </c>
      <c r="BY27" s="54">
        <f t="shared" si="28"/>
        <v>26.700000000000003</v>
      </c>
      <c r="BZ27" s="54">
        <f t="shared" si="28"/>
        <v>26.700000000000003</v>
      </c>
      <c r="CA27" s="54">
        <f t="shared" si="28"/>
        <v>26.700000000000003</v>
      </c>
      <c r="CB27" s="54">
        <f t="shared" si="28"/>
        <v>26.700000000000003</v>
      </c>
      <c r="CC27" s="54">
        <f t="shared" si="28"/>
        <v>26.700000000000003</v>
      </c>
      <c r="CD27" s="54">
        <f t="shared" si="28"/>
        <v>26.700000000000003</v>
      </c>
      <c r="CE27" s="54">
        <f t="shared" si="28"/>
        <v>26.700000000000003</v>
      </c>
      <c r="CF27" s="54">
        <f t="shared" si="28"/>
        <v>26.700000000000003</v>
      </c>
      <c r="CG27" s="54">
        <f t="shared" si="28"/>
        <v>62.300000000000004</v>
      </c>
      <c r="CH27" s="54">
        <f t="shared" si="28"/>
        <v>26.700000000000003</v>
      </c>
      <c r="CI27" s="54">
        <f t="shared" si="28"/>
        <v>26.700000000000003</v>
      </c>
      <c r="CJ27" s="76">
        <f t="shared" si="30"/>
        <v>355.99999999999994</v>
      </c>
      <c r="CK27" s="59">
        <f t="shared" si="29"/>
        <v>20</v>
      </c>
      <c r="CL27" s="8">
        <f t="shared" si="31"/>
        <v>0</v>
      </c>
      <c r="CM27" s="73">
        <f t="shared" si="23"/>
        <v>356</v>
      </c>
      <c r="CN27" s="54"/>
      <c r="CO27" s="55"/>
      <c r="CP27" s="56"/>
    </row>
    <row r="28" spans="1:94" ht="20.25" customHeight="1">
      <c r="A28" t="s">
        <v>115</v>
      </c>
      <c r="D28">
        <v>972</v>
      </c>
      <c r="E28" s="2">
        <v>200.2</v>
      </c>
      <c r="G28" s="3">
        <v>41153</v>
      </c>
      <c r="H28" s="3">
        <f t="shared" si="12"/>
        <v>45281</v>
      </c>
      <c r="I28" s="3" t="s">
        <v>45</v>
      </c>
      <c r="J28" s="3">
        <f t="shared" si="13"/>
        <v>45281</v>
      </c>
      <c r="N28" s="2"/>
      <c r="P28" s="61">
        <f t="shared" si="24"/>
        <v>12.25</v>
      </c>
      <c r="Q28" s="62">
        <v>0</v>
      </c>
      <c r="R28" s="63">
        <f t="shared" si="25"/>
        <v>20</v>
      </c>
      <c r="S28" s="54">
        <f t="shared" si="26"/>
        <v>1.5</v>
      </c>
      <c r="T28" s="54">
        <f t="shared" si="26"/>
        <v>1.5</v>
      </c>
      <c r="U28" s="54">
        <f t="shared" si="26"/>
        <v>1.5</v>
      </c>
      <c r="V28" s="54">
        <f t="shared" si="26"/>
        <v>1.5</v>
      </c>
      <c r="W28" s="54">
        <f t="shared" si="26"/>
        <v>1.5</v>
      </c>
      <c r="X28" s="54">
        <f t="shared" si="26"/>
        <v>1.5</v>
      </c>
      <c r="Y28" s="54">
        <f t="shared" si="26"/>
        <v>1.5</v>
      </c>
      <c r="Z28" s="54">
        <f t="shared" si="26"/>
        <v>1.5</v>
      </c>
      <c r="AA28" s="54">
        <f t="shared" si="26"/>
        <v>1.5</v>
      </c>
      <c r="AB28" s="54">
        <f t="shared" si="26"/>
        <v>3.5</v>
      </c>
      <c r="AC28" s="54">
        <f t="shared" si="26"/>
        <v>1.5</v>
      </c>
      <c r="AD28" s="54">
        <f t="shared" si="26"/>
        <v>1.5</v>
      </c>
      <c r="AF28" s="63">
        <f t="shared" si="15"/>
        <v>0</v>
      </c>
      <c r="AG28" s="65">
        <v>0</v>
      </c>
      <c r="AH28" s="65">
        <v>0</v>
      </c>
      <c r="AI28" s="66"/>
      <c r="AJ28" s="67"/>
      <c r="AK28" s="65"/>
      <c r="AL28" s="65"/>
      <c r="AM28" s="65"/>
      <c r="AN28" s="65"/>
      <c r="AO28" s="65"/>
      <c r="AP28" s="65"/>
      <c r="AQ28" s="65"/>
      <c r="AR28" s="65"/>
      <c r="AS28" s="68">
        <f t="shared" si="16"/>
        <v>20</v>
      </c>
      <c r="AT28" s="69" t="e">
        <v>#N/A</v>
      </c>
      <c r="AU28" s="70">
        <v>-6.2192307692307338</v>
      </c>
      <c r="AV28" s="63">
        <f t="shared" si="32"/>
        <v>154</v>
      </c>
      <c r="AW28" s="61">
        <f t="shared" si="27"/>
        <v>11.549999999999999</v>
      </c>
      <c r="AX28" s="61">
        <f t="shared" si="27"/>
        <v>11.549999999999999</v>
      </c>
      <c r="AY28" s="61">
        <f t="shared" si="27"/>
        <v>11.549999999999999</v>
      </c>
      <c r="AZ28" s="61">
        <f t="shared" si="27"/>
        <v>11.549999999999999</v>
      </c>
      <c r="BA28" s="54">
        <f t="shared" si="27"/>
        <v>11.549999999999999</v>
      </c>
      <c r="BB28" s="61">
        <f t="shared" si="27"/>
        <v>11.549999999999999</v>
      </c>
      <c r="BC28" s="54">
        <f t="shared" si="27"/>
        <v>11.549999999999999</v>
      </c>
      <c r="BD28" s="61">
        <f t="shared" si="27"/>
        <v>11.549999999999999</v>
      </c>
      <c r="BE28" s="61">
        <f t="shared" si="27"/>
        <v>11.549999999999999</v>
      </c>
      <c r="BF28" s="61">
        <f t="shared" si="27"/>
        <v>26.949999999999996</v>
      </c>
      <c r="BG28" s="61">
        <f t="shared" si="27"/>
        <v>11.549999999999999</v>
      </c>
      <c r="BH28" s="61">
        <f t="shared" si="27"/>
        <v>11.549999999999999</v>
      </c>
      <c r="BI28" s="63">
        <f t="shared" si="18"/>
        <v>0</v>
      </c>
      <c r="BJ28" s="71">
        <f t="shared" si="33"/>
        <v>0</v>
      </c>
      <c r="BK28" s="71">
        <f t="shared" si="33"/>
        <v>0</v>
      </c>
      <c r="BL28" s="71">
        <f t="shared" si="33"/>
        <v>0</v>
      </c>
      <c r="BM28" s="71">
        <f t="shared" si="33"/>
        <v>0</v>
      </c>
      <c r="BN28" s="71">
        <f t="shared" si="33"/>
        <v>0</v>
      </c>
      <c r="BO28" s="71">
        <f t="shared" si="33"/>
        <v>0</v>
      </c>
      <c r="BP28" s="71">
        <f t="shared" si="33"/>
        <v>0</v>
      </c>
      <c r="BQ28" s="71">
        <f t="shared" si="33"/>
        <v>0</v>
      </c>
      <c r="BR28" s="71">
        <f t="shared" si="33"/>
        <v>0</v>
      </c>
      <c r="BS28" s="71">
        <f t="shared" si="33"/>
        <v>0</v>
      </c>
      <c r="BT28" s="71">
        <f t="shared" si="33"/>
        <v>0</v>
      </c>
      <c r="BU28" s="71">
        <f t="shared" si="33"/>
        <v>0</v>
      </c>
      <c r="BV28" s="68">
        <f t="shared" si="20"/>
        <v>147.78076923076927</v>
      </c>
      <c r="BX28" s="54">
        <f t="shared" si="28"/>
        <v>15.015000000000001</v>
      </c>
      <c r="BY28" s="54">
        <f t="shared" si="28"/>
        <v>15.015000000000001</v>
      </c>
      <c r="BZ28" s="54">
        <f t="shared" si="28"/>
        <v>15.015000000000001</v>
      </c>
      <c r="CA28" s="54">
        <f t="shared" si="28"/>
        <v>15.015000000000001</v>
      </c>
      <c r="CB28" s="54">
        <f t="shared" si="28"/>
        <v>15.015000000000001</v>
      </c>
      <c r="CC28" s="54">
        <f t="shared" si="28"/>
        <v>15.015000000000001</v>
      </c>
      <c r="CD28" s="54">
        <f t="shared" si="28"/>
        <v>15.015000000000001</v>
      </c>
      <c r="CE28" s="54">
        <f t="shared" si="28"/>
        <v>15.015000000000001</v>
      </c>
      <c r="CF28" s="54">
        <f t="shared" si="28"/>
        <v>15.015000000000001</v>
      </c>
      <c r="CG28" s="54">
        <f t="shared" si="28"/>
        <v>35.034999999999997</v>
      </c>
      <c r="CH28" s="54">
        <f t="shared" si="28"/>
        <v>15.015000000000001</v>
      </c>
      <c r="CI28" s="54">
        <f t="shared" si="28"/>
        <v>15.015000000000001</v>
      </c>
      <c r="CJ28" s="76">
        <f t="shared" si="30"/>
        <v>200.2</v>
      </c>
      <c r="CK28" s="59">
        <f t="shared" si="29"/>
        <v>20</v>
      </c>
      <c r="CL28" s="8">
        <f t="shared" si="31"/>
        <v>0</v>
      </c>
      <c r="CM28" s="73">
        <f t="shared" si="23"/>
        <v>200.2</v>
      </c>
      <c r="CN28" s="74"/>
      <c r="CO28" s="75"/>
    </row>
    <row r="29" spans="1:94" ht="20.25" customHeight="1">
      <c r="A29" s="77" t="s">
        <v>116</v>
      </c>
      <c r="D29">
        <v>972</v>
      </c>
      <c r="E29" s="2">
        <v>200.2</v>
      </c>
      <c r="G29" s="3">
        <v>41153</v>
      </c>
      <c r="H29" s="3">
        <f t="shared" si="12"/>
        <v>45281</v>
      </c>
      <c r="I29" s="3" t="s">
        <v>45</v>
      </c>
      <c r="J29" s="3">
        <f t="shared" si="13"/>
        <v>45281</v>
      </c>
      <c r="N29" s="2"/>
      <c r="P29" s="61">
        <f t="shared" si="24"/>
        <v>12.25</v>
      </c>
      <c r="Q29" s="62">
        <v>0</v>
      </c>
      <c r="R29" s="63">
        <f t="shared" si="25"/>
        <v>20</v>
      </c>
      <c r="S29" s="54">
        <f t="shared" si="26"/>
        <v>1.5</v>
      </c>
      <c r="T29" s="54">
        <f t="shared" si="26"/>
        <v>1.5</v>
      </c>
      <c r="U29" s="54">
        <f t="shared" si="26"/>
        <v>1.5</v>
      </c>
      <c r="V29" s="54">
        <f t="shared" si="26"/>
        <v>1.5</v>
      </c>
      <c r="W29" s="54">
        <f t="shared" si="26"/>
        <v>1.5</v>
      </c>
      <c r="X29" s="54">
        <f t="shared" si="26"/>
        <v>1.5</v>
      </c>
      <c r="Y29" s="54">
        <f t="shared" si="26"/>
        <v>1.5</v>
      </c>
      <c r="Z29" s="54">
        <f t="shared" si="26"/>
        <v>1.5</v>
      </c>
      <c r="AA29" s="54">
        <f t="shared" si="26"/>
        <v>1.5</v>
      </c>
      <c r="AB29" s="54">
        <f t="shared" si="26"/>
        <v>3.5</v>
      </c>
      <c r="AC29" s="54">
        <f t="shared" si="26"/>
        <v>1.5</v>
      </c>
      <c r="AD29" s="54">
        <f t="shared" si="26"/>
        <v>1.5</v>
      </c>
      <c r="AF29" s="63">
        <f t="shared" si="15"/>
        <v>0</v>
      </c>
      <c r="AG29" s="65">
        <v>0</v>
      </c>
      <c r="AH29" s="65">
        <v>0</v>
      </c>
      <c r="AI29" s="66"/>
      <c r="AJ29" s="67"/>
      <c r="AK29" s="65"/>
      <c r="AL29" s="65"/>
      <c r="AM29" s="65"/>
      <c r="AN29" s="65"/>
      <c r="AO29" s="65"/>
      <c r="AP29" s="65"/>
      <c r="AQ29" s="65"/>
      <c r="AR29" s="65"/>
      <c r="AS29" s="68">
        <f t="shared" si="16"/>
        <v>20</v>
      </c>
      <c r="AT29" s="69" t="e">
        <v>#N/A</v>
      </c>
      <c r="AU29" s="70">
        <v>-6.2192307692307622</v>
      </c>
      <c r="AV29" s="63">
        <f t="shared" si="32"/>
        <v>154</v>
      </c>
      <c r="AW29" s="61">
        <f t="shared" si="27"/>
        <v>11.549999999999999</v>
      </c>
      <c r="AX29" s="61">
        <f t="shared" si="27"/>
        <v>11.549999999999999</v>
      </c>
      <c r="AY29" s="61">
        <f t="shared" si="27"/>
        <v>11.549999999999999</v>
      </c>
      <c r="AZ29" s="61">
        <f t="shared" si="27"/>
        <v>11.549999999999999</v>
      </c>
      <c r="BA29" s="54">
        <f t="shared" si="27"/>
        <v>11.549999999999999</v>
      </c>
      <c r="BB29" s="61">
        <f t="shared" si="27"/>
        <v>11.549999999999999</v>
      </c>
      <c r="BC29" s="54">
        <f t="shared" si="27"/>
        <v>11.549999999999999</v>
      </c>
      <c r="BD29" s="61">
        <f t="shared" si="27"/>
        <v>11.549999999999999</v>
      </c>
      <c r="BE29" s="61">
        <f t="shared" si="27"/>
        <v>11.549999999999999</v>
      </c>
      <c r="BF29" s="61">
        <f t="shared" si="27"/>
        <v>26.949999999999996</v>
      </c>
      <c r="BG29" s="61">
        <f t="shared" si="27"/>
        <v>11.549999999999999</v>
      </c>
      <c r="BH29" s="61">
        <f t="shared" si="27"/>
        <v>11.549999999999999</v>
      </c>
      <c r="BI29" s="63">
        <f t="shared" si="18"/>
        <v>0</v>
      </c>
      <c r="BJ29" s="71">
        <f t="shared" si="33"/>
        <v>0</v>
      </c>
      <c r="BK29" s="71">
        <f t="shared" si="33"/>
        <v>0</v>
      </c>
      <c r="BL29" s="71">
        <f t="shared" si="33"/>
        <v>0</v>
      </c>
      <c r="BM29" s="71">
        <f t="shared" si="33"/>
        <v>0</v>
      </c>
      <c r="BN29" s="71">
        <f t="shared" si="33"/>
        <v>0</v>
      </c>
      <c r="BO29" s="71">
        <f t="shared" si="33"/>
        <v>0</v>
      </c>
      <c r="BP29" s="71">
        <f t="shared" si="33"/>
        <v>0</v>
      </c>
      <c r="BQ29" s="71">
        <f t="shared" si="33"/>
        <v>0</v>
      </c>
      <c r="BR29" s="71">
        <f t="shared" si="33"/>
        <v>0</v>
      </c>
      <c r="BS29" s="71">
        <f t="shared" si="33"/>
        <v>0</v>
      </c>
      <c r="BT29" s="71">
        <f t="shared" si="33"/>
        <v>0</v>
      </c>
      <c r="BU29" s="71">
        <f t="shared" si="33"/>
        <v>0</v>
      </c>
      <c r="BV29" s="68">
        <f t="shared" si="20"/>
        <v>147.78076923076924</v>
      </c>
      <c r="BX29" s="54">
        <f t="shared" si="28"/>
        <v>15.015000000000001</v>
      </c>
      <c r="BY29" s="54">
        <f t="shared" si="28"/>
        <v>15.015000000000001</v>
      </c>
      <c r="BZ29" s="54">
        <f t="shared" si="28"/>
        <v>15.015000000000001</v>
      </c>
      <c r="CA29" s="54">
        <f t="shared" si="28"/>
        <v>15.015000000000001</v>
      </c>
      <c r="CB29" s="54">
        <f t="shared" si="28"/>
        <v>15.015000000000001</v>
      </c>
      <c r="CC29" s="54">
        <f t="shared" si="28"/>
        <v>15.015000000000001</v>
      </c>
      <c r="CD29" s="54">
        <f t="shared" si="28"/>
        <v>15.015000000000001</v>
      </c>
      <c r="CE29" s="54">
        <f t="shared" si="28"/>
        <v>15.015000000000001</v>
      </c>
      <c r="CF29" s="54">
        <f t="shared" si="28"/>
        <v>15.015000000000001</v>
      </c>
      <c r="CG29" s="54">
        <f t="shared" si="28"/>
        <v>35.034999999999997</v>
      </c>
      <c r="CH29" s="54">
        <f t="shared" si="28"/>
        <v>15.015000000000001</v>
      </c>
      <c r="CI29" s="54">
        <f t="shared" si="28"/>
        <v>15.015000000000001</v>
      </c>
      <c r="CJ29" s="76">
        <f t="shared" si="30"/>
        <v>200.2</v>
      </c>
      <c r="CK29" s="59">
        <f t="shared" si="29"/>
        <v>20</v>
      </c>
      <c r="CL29" s="8">
        <f t="shared" si="31"/>
        <v>0</v>
      </c>
      <c r="CM29" s="73">
        <f t="shared" si="23"/>
        <v>200.2</v>
      </c>
      <c r="CN29" s="54"/>
      <c r="CO29" s="55"/>
      <c r="CP29" s="56"/>
    </row>
    <row r="30" spans="1:94" ht="20.25" customHeight="1">
      <c r="A30" t="s">
        <v>117</v>
      </c>
      <c r="D30">
        <v>972</v>
      </c>
      <c r="E30" s="2">
        <v>200.2</v>
      </c>
      <c r="G30" s="3">
        <v>41153</v>
      </c>
      <c r="H30" s="3">
        <f t="shared" si="12"/>
        <v>45281</v>
      </c>
      <c r="I30" s="3" t="s">
        <v>45</v>
      </c>
      <c r="J30" s="3">
        <f t="shared" si="13"/>
        <v>45281</v>
      </c>
      <c r="L30" s="2">
        <v>280</v>
      </c>
      <c r="N30" s="2">
        <v>310</v>
      </c>
      <c r="P30" s="61">
        <f t="shared" si="24"/>
        <v>12.25</v>
      </c>
      <c r="Q30" s="62">
        <v>0</v>
      </c>
      <c r="R30" s="63">
        <f t="shared" si="25"/>
        <v>20</v>
      </c>
      <c r="S30" s="54">
        <f t="shared" si="26"/>
        <v>1.5</v>
      </c>
      <c r="T30" s="54">
        <f t="shared" si="26"/>
        <v>1.5</v>
      </c>
      <c r="U30" s="54">
        <f t="shared" si="26"/>
        <v>1.5</v>
      </c>
      <c r="V30" s="54">
        <f t="shared" si="26"/>
        <v>1.5</v>
      </c>
      <c r="W30" s="54">
        <f t="shared" si="26"/>
        <v>1.5</v>
      </c>
      <c r="X30" s="54">
        <f t="shared" si="26"/>
        <v>1.5</v>
      </c>
      <c r="Y30" s="54">
        <f t="shared" si="26"/>
        <v>1.5</v>
      </c>
      <c r="Z30" s="54">
        <f t="shared" si="26"/>
        <v>1.5</v>
      </c>
      <c r="AA30" s="54">
        <f t="shared" si="26"/>
        <v>1.5</v>
      </c>
      <c r="AB30" s="54">
        <f t="shared" si="26"/>
        <v>3.5</v>
      </c>
      <c r="AC30" s="54">
        <f t="shared" si="26"/>
        <v>1.5</v>
      </c>
      <c r="AD30" s="54">
        <f t="shared" si="26"/>
        <v>1.5</v>
      </c>
      <c r="AF30" s="63">
        <f t="shared" si="15"/>
        <v>0</v>
      </c>
      <c r="AG30" s="65">
        <v>0</v>
      </c>
      <c r="AH30" s="65">
        <v>0</v>
      </c>
      <c r="AI30" s="66"/>
      <c r="AJ30" s="67"/>
      <c r="AK30" s="65"/>
      <c r="AL30" s="65"/>
      <c r="AM30" s="65"/>
      <c r="AN30" s="65"/>
      <c r="AO30" s="65"/>
      <c r="AP30" s="65"/>
      <c r="AQ30" s="65"/>
      <c r="AR30" s="65"/>
      <c r="AS30" s="68">
        <f t="shared" si="16"/>
        <v>20</v>
      </c>
      <c r="AT30" s="69" t="e">
        <v>#N/A</v>
      </c>
      <c r="AU30" s="70">
        <v>-7.2557692307692037</v>
      </c>
      <c r="AV30" s="63">
        <f t="shared" si="32"/>
        <v>154</v>
      </c>
      <c r="AW30" s="61">
        <f t="shared" si="27"/>
        <v>11.549999999999999</v>
      </c>
      <c r="AX30" s="61">
        <f t="shared" si="27"/>
        <v>11.549999999999999</v>
      </c>
      <c r="AY30" s="61">
        <f t="shared" si="27"/>
        <v>11.549999999999999</v>
      </c>
      <c r="AZ30" s="61">
        <f t="shared" si="27"/>
        <v>11.549999999999999</v>
      </c>
      <c r="BA30" s="54">
        <f t="shared" si="27"/>
        <v>11.549999999999999</v>
      </c>
      <c r="BB30" s="61">
        <f t="shared" si="27"/>
        <v>11.549999999999999</v>
      </c>
      <c r="BC30" s="54">
        <f t="shared" si="27"/>
        <v>11.549999999999999</v>
      </c>
      <c r="BD30" s="61">
        <f t="shared" si="27"/>
        <v>11.549999999999999</v>
      </c>
      <c r="BE30" s="61">
        <f t="shared" si="27"/>
        <v>11.549999999999999</v>
      </c>
      <c r="BF30" s="61">
        <f t="shared" si="27"/>
        <v>26.949999999999996</v>
      </c>
      <c r="BG30" s="61">
        <f t="shared" si="27"/>
        <v>11.549999999999999</v>
      </c>
      <c r="BH30" s="61">
        <f t="shared" si="27"/>
        <v>11.549999999999999</v>
      </c>
      <c r="BI30" s="63">
        <f t="shared" si="18"/>
        <v>0</v>
      </c>
      <c r="BJ30" s="71">
        <f t="shared" si="33"/>
        <v>0</v>
      </c>
      <c r="BK30" s="71">
        <f t="shared" si="33"/>
        <v>0</v>
      </c>
      <c r="BL30" s="71">
        <f t="shared" si="33"/>
        <v>0</v>
      </c>
      <c r="BM30" s="71">
        <f t="shared" si="33"/>
        <v>0</v>
      </c>
      <c r="BN30" s="71">
        <f t="shared" si="33"/>
        <v>0</v>
      </c>
      <c r="BO30" s="71">
        <f t="shared" si="33"/>
        <v>0</v>
      </c>
      <c r="BP30" s="71">
        <f t="shared" si="33"/>
        <v>0</v>
      </c>
      <c r="BQ30" s="71">
        <f t="shared" si="33"/>
        <v>0</v>
      </c>
      <c r="BR30" s="71">
        <f t="shared" si="33"/>
        <v>0</v>
      </c>
      <c r="BS30" s="71">
        <f t="shared" si="33"/>
        <v>0</v>
      </c>
      <c r="BT30" s="71">
        <f t="shared" si="33"/>
        <v>0</v>
      </c>
      <c r="BU30" s="71">
        <f t="shared" si="33"/>
        <v>0</v>
      </c>
      <c r="BV30" s="68">
        <f t="shared" si="20"/>
        <v>146.7442307692308</v>
      </c>
      <c r="BX30" s="54">
        <f t="shared" si="28"/>
        <v>15.015000000000001</v>
      </c>
      <c r="BY30" s="54">
        <f t="shared" si="28"/>
        <v>15.015000000000001</v>
      </c>
      <c r="BZ30" s="54">
        <f t="shared" si="28"/>
        <v>15.015000000000001</v>
      </c>
      <c r="CA30" s="54">
        <f t="shared" si="28"/>
        <v>15.015000000000001</v>
      </c>
      <c r="CB30" s="54">
        <f t="shared" si="28"/>
        <v>15.015000000000001</v>
      </c>
      <c r="CC30" s="54">
        <f t="shared" si="28"/>
        <v>15.015000000000001</v>
      </c>
      <c r="CD30" s="54">
        <f t="shared" si="28"/>
        <v>15.015000000000001</v>
      </c>
      <c r="CE30" s="54">
        <f t="shared" si="28"/>
        <v>15.015000000000001</v>
      </c>
      <c r="CF30" s="54">
        <f t="shared" si="28"/>
        <v>15.015000000000001</v>
      </c>
      <c r="CG30" s="54">
        <f t="shared" si="28"/>
        <v>35.034999999999997</v>
      </c>
      <c r="CH30" s="54">
        <f t="shared" si="28"/>
        <v>15.015000000000001</v>
      </c>
      <c r="CI30" s="54">
        <f t="shared" si="28"/>
        <v>15.015000000000001</v>
      </c>
      <c r="CJ30" s="76">
        <f>SUM(BX30:CI30)</f>
        <v>200.2</v>
      </c>
      <c r="CK30" s="59">
        <f t="shared" si="29"/>
        <v>20</v>
      </c>
      <c r="CL30" s="8">
        <f t="shared" si="31"/>
        <v>79.800000000000011</v>
      </c>
      <c r="CM30" s="73">
        <f t="shared" si="23"/>
        <v>280</v>
      </c>
      <c r="CN30" s="74"/>
      <c r="CO30" s="75"/>
    </row>
    <row r="31" spans="1:94" ht="20.25" customHeight="1">
      <c r="A31" s="77" t="s">
        <v>118</v>
      </c>
      <c r="D31">
        <v>160</v>
      </c>
      <c r="E31" s="2">
        <v>200.2</v>
      </c>
      <c r="G31" s="3">
        <v>41153</v>
      </c>
      <c r="H31" s="3">
        <f t="shared" si="12"/>
        <v>45281</v>
      </c>
      <c r="I31" s="3" t="s">
        <v>45</v>
      </c>
      <c r="J31" s="3">
        <f t="shared" si="13"/>
        <v>45281</v>
      </c>
      <c r="N31" s="2"/>
      <c r="P31" s="61">
        <f t="shared" si="24"/>
        <v>12.25</v>
      </c>
      <c r="Q31" s="62">
        <v>7</v>
      </c>
      <c r="R31" s="63">
        <f t="shared" si="25"/>
        <v>20</v>
      </c>
      <c r="S31" s="54">
        <f t="shared" si="26"/>
        <v>1.5</v>
      </c>
      <c r="T31" s="54">
        <f t="shared" si="26"/>
        <v>1.5</v>
      </c>
      <c r="U31" s="54">
        <f t="shared" si="26"/>
        <v>1.5</v>
      </c>
      <c r="V31" s="54">
        <f t="shared" si="26"/>
        <v>1.5</v>
      </c>
      <c r="W31" s="54">
        <f t="shared" si="26"/>
        <v>1.5</v>
      </c>
      <c r="X31" s="54">
        <f t="shared" si="26"/>
        <v>1.5</v>
      </c>
      <c r="Y31" s="54">
        <f t="shared" si="26"/>
        <v>1.5</v>
      </c>
      <c r="Z31" s="54">
        <f t="shared" si="26"/>
        <v>1.5</v>
      </c>
      <c r="AA31" s="54">
        <f t="shared" si="26"/>
        <v>1.5</v>
      </c>
      <c r="AB31" s="54">
        <f t="shared" si="26"/>
        <v>3.5</v>
      </c>
      <c r="AC31" s="54">
        <f t="shared" si="26"/>
        <v>1.5</v>
      </c>
      <c r="AD31" s="54">
        <f t="shared" si="26"/>
        <v>1.5</v>
      </c>
      <c r="AF31" s="63">
        <f t="shared" si="15"/>
        <v>0</v>
      </c>
      <c r="AG31" s="65">
        <v>0</v>
      </c>
      <c r="AH31" s="65">
        <v>0</v>
      </c>
      <c r="AI31" s="66"/>
      <c r="AJ31" s="67"/>
      <c r="AK31" s="65"/>
      <c r="AL31" s="65"/>
      <c r="AM31" s="65"/>
      <c r="AN31" s="65"/>
      <c r="AO31" s="65"/>
      <c r="AP31" s="65"/>
      <c r="AQ31" s="65"/>
      <c r="AR31" s="65"/>
      <c r="AS31" s="68">
        <f t="shared" si="16"/>
        <v>27</v>
      </c>
      <c r="AT31" s="69" t="e">
        <v>#N/A</v>
      </c>
      <c r="AU31" s="70">
        <v>61.155769230769238</v>
      </c>
      <c r="AV31" s="63">
        <f t="shared" si="32"/>
        <v>154</v>
      </c>
      <c r="AW31" s="61">
        <f t="shared" si="27"/>
        <v>11.549999999999999</v>
      </c>
      <c r="AX31" s="61">
        <f t="shared" si="27"/>
        <v>11.549999999999999</v>
      </c>
      <c r="AY31" s="61">
        <f t="shared" si="27"/>
        <v>11.549999999999999</v>
      </c>
      <c r="AZ31" s="61">
        <f t="shared" si="27"/>
        <v>11.549999999999999</v>
      </c>
      <c r="BA31" s="54">
        <f t="shared" si="27"/>
        <v>11.549999999999999</v>
      </c>
      <c r="BB31" s="61">
        <f t="shared" si="27"/>
        <v>11.549999999999999</v>
      </c>
      <c r="BC31" s="54">
        <f t="shared" si="27"/>
        <v>11.549999999999999</v>
      </c>
      <c r="BD31" s="61">
        <f t="shared" si="27"/>
        <v>11.549999999999999</v>
      </c>
      <c r="BE31" s="61">
        <f t="shared" si="27"/>
        <v>11.549999999999999</v>
      </c>
      <c r="BF31" s="61">
        <f t="shared" si="27"/>
        <v>26.949999999999996</v>
      </c>
      <c r="BG31" s="61">
        <f t="shared" si="27"/>
        <v>11.549999999999999</v>
      </c>
      <c r="BH31" s="61">
        <f t="shared" si="27"/>
        <v>11.549999999999999</v>
      </c>
      <c r="BI31" s="63">
        <f t="shared" si="18"/>
        <v>0</v>
      </c>
      <c r="BJ31" s="71">
        <f t="shared" si="33"/>
        <v>0</v>
      </c>
      <c r="BK31" s="71">
        <f t="shared" si="33"/>
        <v>0</v>
      </c>
      <c r="BL31" s="71">
        <f t="shared" si="33"/>
        <v>0</v>
      </c>
      <c r="BM31" s="71">
        <f t="shared" si="33"/>
        <v>0</v>
      </c>
      <c r="BN31" s="71">
        <f t="shared" si="33"/>
        <v>0</v>
      </c>
      <c r="BO31" s="71">
        <f t="shared" si="33"/>
        <v>0</v>
      </c>
      <c r="BP31" s="71">
        <f t="shared" si="33"/>
        <v>0</v>
      </c>
      <c r="BQ31" s="71">
        <f t="shared" si="33"/>
        <v>0</v>
      </c>
      <c r="BR31" s="71">
        <f t="shared" si="33"/>
        <v>0</v>
      </c>
      <c r="BS31" s="71">
        <f t="shared" si="33"/>
        <v>0</v>
      </c>
      <c r="BT31" s="71">
        <f t="shared" si="33"/>
        <v>0</v>
      </c>
      <c r="BU31" s="71">
        <f t="shared" si="33"/>
        <v>0</v>
      </c>
      <c r="BV31" s="68">
        <f t="shared" si="20"/>
        <v>215.15576923076924</v>
      </c>
      <c r="BX31" s="54">
        <f t="shared" si="28"/>
        <v>15.015000000000001</v>
      </c>
      <c r="BY31" s="54">
        <f t="shared" si="28"/>
        <v>15.015000000000001</v>
      </c>
      <c r="BZ31" s="54">
        <f t="shared" si="28"/>
        <v>15.015000000000001</v>
      </c>
      <c r="CA31" s="54">
        <f t="shared" si="28"/>
        <v>15.015000000000001</v>
      </c>
      <c r="CB31" s="54">
        <f t="shared" si="28"/>
        <v>15.015000000000001</v>
      </c>
      <c r="CC31" s="54">
        <f t="shared" si="28"/>
        <v>15.015000000000001</v>
      </c>
      <c r="CD31" s="54">
        <f t="shared" si="28"/>
        <v>15.015000000000001</v>
      </c>
      <c r="CE31" s="54">
        <f t="shared" si="28"/>
        <v>15.015000000000001</v>
      </c>
      <c r="CF31" s="54">
        <f t="shared" si="28"/>
        <v>15.015000000000001</v>
      </c>
      <c r="CG31" s="54">
        <f t="shared" si="28"/>
        <v>35.034999999999997</v>
      </c>
      <c r="CH31" s="54">
        <f t="shared" si="28"/>
        <v>15.015000000000001</v>
      </c>
      <c r="CI31" s="54">
        <f t="shared" si="28"/>
        <v>15.015000000000001</v>
      </c>
      <c r="CJ31" s="76">
        <f t="shared" si="30"/>
        <v>200.2</v>
      </c>
      <c r="CK31" s="59">
        <f t="shared" si="29"/>
        <v>20</v>
      </c>
      <c r="CL31" s="8">
        <f t="shared" si="31"/>
        <v>0</v>
      </c>
      <c r="CM31" s="73">
        <f t="shared" si="23"/>
        <v>200.2</v>
      </c>
      <c r="CN31" s="54"/>
      <c r="CO31" s="55"/>
      <c r="CP31" s="56"/>
    </row>
    <row r="32" spans="1:94" ht="20.25" customHeight="1">
      <c r="A32" t="s">
        <v>119</v>
      </c>
      <c r="D32">
        <v>972</v>
      </c>
      <c r="E32" s="2">
        <v>172.9</v>
      </c>
      <c r="G32" s="3">
        <v>43024</v>
      </c>
      <c r="H32" s="3">
        <f t="shared" si="12"/>
        <v>45281</v>
      </c>
      <c r="I32" s="3" t="s">
        <v>45</v>
      </c>
      <c r="J32" s="3">
        <f t="shared" si="13"/>
        <v>45281</v>
      </c>
      <c r="N32" s="2"/>
      <c r="P32" s="61">
        <f t="shared" si="24"/>
        <v>7.166666666666667</v>
      </c>
      <c r="Q32" s="62">
        <v>0</v>
      </c>
      <c r="R32" s="63">
        <f t="shared" si="25"/>
        <v>19</v>
      </c>
      <c r="S32" s="54">
        <f t="shared" si="26"/>
        <v>1.5</v>
      </c>
      <c r="T32" s="54">
        <f t="shared" si="26"/>
        <v>1.5</v>
      </c>
      <c r="U32" s="54">
        <f t="shared" si="26"/>
        <v>1.5</v>
      </c>
      <c r="V32" s="54">
        <f t="shared" si="26"/>
        <v>1.5</v>
      </c>
      <c r="W32" s="54">
        <f t="shared" si="26"/>
        <v>1.5</v>
      </c>
      <c r="X32" s="54">
        <f t="shared" si="26"/>
        <v>1.5</v>
      </c>
      <c r="Y32" s="54">
        <f t="shared" si="26"/>
        <v>1.5</v>
      </c>
      <c r="Z32" s="54">
        <f t="shared" si="26"/>
        <v>1.5</v>
      </c>
      <c r="AA32" s="54">
        <f t="shared" si="26"/>
        <v>1.5</v>
      </c>
      <c r="AB32" s="54">
        <f t="shared" si="26"/>
        <v>1.5</v>
      </c>
      <c r="AC32" s="54">
        <f t="shared" si="26"/>
        <v>2.5</v>
      </c>
      <c r="AD32" s="54">
        <f t="shared" si="26"/>
        <v>1.5</v>
      </c>
      <c r="AF32" s="63">
        <f t="shared" si="15"/>
        <v>0</v>
      </c>
      <c r="AG32" s="65">
        <v>0</v>
      </c>
      <c r="AH32" s="65">
        <v>0</v>
      </c>
      <c r="AI32" s="66"/>
      <c r="AJ32" s="67"/>
      <c r="AK32" s="65"/>
      <c r="AL32" s="65"/>
      <c r="AM32" s="65"/>
      <c r="AN32" s="65"/>
      <c r="AO32" s="65"/>
      <c r="AP32" s="65"/>
      <c r="AQ32" s="65"/>
      <c r="AR32" s="65"/>
      <c r="AS32" s="68">
        <f t="shared" si="16"/>
        <v>19</v>
      </c>
      <c r="AT32" s="69" t="e">
        <v>#N/A</v>
      </c>
      <c r="AU32" s="70">
        <v>-2.1269230769231058</v>
      </c>
      <c r="AV32" s="63">
        <f t="shared" si="32"/>
        <v>126.35</v>
      </c>
      <c r="AW32" s="61">
        <f t="shared" si="27"/>
        <v>9.9750000000000014</v>
      </c>
      <c r="AX32" s="61">
        <f t="shared" si="27"/>
        <v>9.9750000000000014</v>
      </c>
      <c r="AY32" s="61">
        <f t="shared" si="27"/>
        <v>9.9750000000000014</v>
      </c>
      <c r="AZ32" s="61">
        <f t="shared" si="27"/>
        <v>9.9750000000000014</v>
      </c>
      <c r="BA32" s="54">
        <f t="shared" si="27"/>
        <v>9.9750000000000014</v>
      </c>
      <c r="BB32" s="61">
        <f t="shared" si="27"/>
        <v>9.9750000000000014</v>
      </c>
      <c r="BC32" s="54">
        <f t="shared" si="27"/>
        <v>9.9750000000000014</v>
      </c>
      <c r="BD32" s="61">
        <f t="shared" si="27"/>
        <v>9.9750000000000014</v>
      </c>
      <c r="BE32" s="61">
        <f t="shared" si="27"/>
        <v>9.9750000000000014</v>
      </c>
      <c r="BF32" s="61">
        <f t="shared" si="27"/>
        <v>9.9750000000000014</v>
      </c>
      <c r="BG32" s="61">
        <f t="shared" si="27"/>
        <v>16.625</v>
      </c>
      <c r="BH32" s="61">
        <f t="shared" si="27"/>
        <v>9.9750000000000014</v>
      </c>
      <c r="BI32" s="63">
        <f t="shared" si="18"/>
        <v>0</v>
      </c>
      <c r="BJ32" s="71">
        <f t="shared" si="33"/>
        <v>0</v>
      </c>
      <c r="BK32" s="71">
        <f t="shared" si="33"/>
        <v>0</v>
      </c>
      <c r="BL32" s="71">
        <f t="shared" si="33"/>
        <v>0</v>
      </c>
      <c r="BM32" s="71">
        <f t="shared" si="33"/>
        <v>0</v>
      </c>
      <c r="BN32" s="71">
        <f t="shared" si="33"/>
        <v>0</v>
      </c>
      <c r="BO32" s="71">
        <f t="shared" si="33"/>
        <v>0</v>
      </c>
      <c r="BP32" s="71">
        <f t="shared" si="33"/>
        <v>0</v>
      </c>
      <c r="BQ32" s="71">
        <f t="shared" si="33"/>
        <v>0</v>
      </c>
      <c r="BR32" s="71">
        <f t="shared" si="33"/>
        <v>0</v>
      </c>
      <c r="BS32" s="71">
        <f t="shared" si="33"/>
        <v>0</v>
      </c>
      <c r="BT32" s="71">
        <f t="shared" si="33"/>
        <v>0</v>
      </c>
      <c r="BU32" s="71">
        <f t="shared" si="33"/>
        <v>0</v>
      </c>
      <c r="BV32" s="68">
        <f t="shared" si="20"/>
        <v>124.22307692307689</v>
      </c>
      <c r="BX32" s="54">
        <f t="shared" si="28"/>
        <v>13.649999999999999</v>
      </c>
      <c r="BY32" s="54">
        <f t="shared" si="28"/>
        <v>13.649999999999999</v>
      </c>
      <c r="BZ32" s="54">
        <f t="shared" si="28"/>
        <v>13.649999999999999</v>
      </c>
      <c r="CA32" s="54">
        <f t="shared" si="28"/>
        <v>13.649999999999999</v>
      </c>
      <c r="CB32" s="54">
        <f t="shared" si="28"/>
        <v>13.649999999999999</v>
      </c>
      <c r="CC32" s="54">
        <f t="shared" si="28"/>
        <v>13.649999999999999</v>
      </c>
      <c r="CD32" s="54">
        <f t="shared" si="28"/>
        <v>13.649999999999999</v>
      </c>
      <c r="CE32" s="54">
        <f t="shared" si="28"/>
        <v>13.649999999999999</v>
      </c>
      <c r="CF32" s="54">
        <f t="shared" si="28"/>
        <v>13.649999999999999</v>
      </c>
      <c r="CG32" s="54">
        <f t="shared" si="28"/>
        <v>13.649999999999999</v>
      </c>
      <c r="CH32" s="54">
        <f t="shared" si="28"/>
        <v>22.75</v>
      </c>
      <c r="CI32" s="54">
        <f t="shared" si="28"/>
        <v>13.649999999999999</v>
      </c>
      <c r="CJ32" s="76">
        <f t="shared" si="30"/>
        <v>172.90000000000003</v>
      </c>
      <c r="CK32" s="59">
        <f t="shared" si="29"/>
        <v>19</v>
      </c>
      <c r="CL32" s="8">
        <f t="shared" si="31"/>
        <v>0</v>
      </c>
      <c r="CM32" s="73">
        <f t="shared" si="23"/>
        <v>172.9</v>
      </c>
      <c r="CN32" s="74"/>
      <c r="CO32" s="75"/>
    </row>
    <row r="33" spans="1:94" ht="20.25" customHeight="1">
      <c r="A33" s="77" t="s">
        <v>120</v>
      </c>
      <c r="D33">
        <v>160</v>
      </c>
      <c r="E33" s="2">
        <v>634.4</v>
      </c>
      <c r="G33" s="3">
        <v>41153</v>
      </c>
      <c r="H33" s="3">
        <f t="shared" si="12"/>
        <v>45281</v>
      </c>
      <c r="I33" s="3" t="s">
        <v>45</v>
      </c>
      <c r="J33" s="3">
        <f t="shared" si="13"/>
        <v>45281</v>
      </c>
      <c r="N33" s="2"/>
      <c r="P33" s="61">
        <f t="shared" si="24"/>
        <v>12.25</v>
      </c>
      <c r="Q33" s="62">
        <v>2</v>
      </c>
      <c r="R33" s="63">
        <f t="shared" si="25"/>
        <v>20</v>
      </c>
      <c r="S33" s="54">
        <f t="shared" si="26"/>
        <v>1.5</v>
      </c>
      <c r="T33" s="54">
        <f t="shared" si="26"/>
        <v>1.5</v>
      </c>
      <c r="U33" s="54">
        <f t="shared" si="26"/>
        <v>1.5</v>
      </c>
      <c r="V33" s="54">
        <f t="shared" si="26"/>
        <v>1.5</v>
      </c>
      <c r="W33" s="54">
        <f t="shared" si="26"/>
        <v>1.5</v>
      </c>
      <c r="X33" s="54">
        <f t="shared" si="26"/>
        <v>1.5</v>
      </c>
      <c r="Y33" s="54">
        <f t="shared" si="26"/>
        <v>1.5</v>
      </c>
      <c r="Z33" s="54">
        <f t="shared" si="26"/>
        <v>1.5</v>
      </c>
      <c r="AA33" s="54">
        <f t="shared" si="26"/>
        <v>1.5</v>
      </c>
      <c r="AB33" s="54">
        <f t="shared" si="26"/>
        <v>3.5</v>
      </c>
      <c r="AC33" s="54">
        <f t="shared" si="26"/>
        <v>1.5</v>
      </c>
      <c r="AD33" s="54">
        <f t="shared" si="26"/>
        <v>1.5</v>
      </c>
      <c r="AF33" s="63">
        <f t="shared" si="15"/>
        <v>1</v>
      </c>
      <c r="AG33" s="65">
        <v>1</v>
      </c>
      <c r="AH33" s="65">
        <v>0</v>
      </c>
      <c r="AI33" s="66"/>
      <c r="AJ33" s="67"/>
      <c r="AK33" s="65"/>
      <c r="AL33" s="65"/>
      <c r="AM33" s="65"/>
      <c r="AN33" s="65"/>
      <c r="AO33" s="65"/>
      <c r="AP33" s="65"/>
      <c r="AQ33" s="65"/>
      <c r="AR33" s="65"/>
      <c r="AS33" s="68">
        <f t="shared" si="16"/>
        <v>21</v>
      </c>
      <c r="AT33" s="69" t="e">
        <v>#N/A</v>
      </c>
      <c r="AU33" s="70">
        <v>-59.145384615384671</v>
      </c>
      <c r="AV33" s="63">
        <f t="shared" si="32"/>
        <v>488</v>
      </c>
      <c r="AW33" s="61">
        <f t="shared" si="27"/>
        <v>36.599999999999994</v>
      </c>
      <c r="AX33" s="61">
        <f t="shared" si="27"/>
        <v>36.599999999999994</v>
      </c>
      <c r="AY33" s="61">
        <f t="shared" si="27"/>
        <v>36.599999999999994</v>
      </c>
      <c r="AZ33" s="61">
        <f t="shared" si="27"/>
        <v>36.599999999999994</v>
      </c>
      <c r="BA33" s="54">
        <f t="shared" si="27"/>
        <v>36.599999999999994</v>
      </c>
      <c r="BB33" s="61">
        <f t="shared" si="27"/>
        <v>36.599999999999994</v>
      </c>
      <c r="BC33" s="54">
        <f t="shared" si="27"/>
        <v>36.599999999999994</v>
      </c>
      <c r="BD33" s="61">
        <f t="shared" si="27"/>
        <v>36.599999999999994</v>
      </c>
      <c r="BE33" s="61">
        <f t="shared" si="27"/>
        <v>36.599999999999994</v>
      </c>
      <c r="BF33" s="61">
        <f t="shared" si="27"/>
        <v>85.399999999999991</v>
      </c>
      <c r="BG33" s="61">
        <f t="shared" si="27"/>
        <v>36.599999999999994</v>
      </c>
      <c r="BH33" s="61">
        <f t="shared" si="27"/>
        <v>36.599999999999994</v>
      </c>
      <c r="BI33" s="63">
        <f t="shared" si="18"/>
        <v>-24.4</v>
      </c>
      <c r="BJ33" s="71">
        <f t="shared" si="33"/>
        <v>-24.4</v>
      </c>
      <c r="BK33" s="71">
        <f t="shared" si="33"/>
        <v>0</v>
      </c>
      <c r="BL33" s="71">
        <f t="shared" si="33"/>
        <v>0</v>
      </c>
      <c r="BM33" s="71">
        <f t="shared" si="33"/>
        <v>0</v>
      </c>
      <c r="BN33" s="71">
        <f t="shared" si="33"/>
        <v>0</v>
      </c>
      <c r="BO33" s="71">
        <f t="shared" si="33"/>
        <v>0</v>
      </c>
      <c r="BP33" s="71">
        <f t="shared" si="33"/>
        <v>0</v>
      </c>
      <c r="BQ33" s="71">
        <f t="shared" si="33"/>
        <v>0</v>
      </c>
      <c r="BR33" s="71">
        <f t="shared" si="33"/>
        <v>0</v>
      </c>
      <c r="BS33" s="71">
        <f t="shared" si="33"/>
        <v>0</v>
      </c>
      <c r="BT33" s="71">
        <f t="shared" si="33"/>
        <v>0</v>
      </c>
      <c r="BU33" s="71">
        <f t="shared" si="33"/>
        <v>0</v>
      </c>
      <c r="BV33" s="68">
        <f t="shared" si="20"/>
        <v>404.45461538461535</v>
      </c>
      <c r="BX33" s="54">
        <f t="shared" si="28"/>
        <v>47.58</v>
      </c>
      <c r="BY33" s="54">
        <f t="shared" si="28"/>
        <v>47.58</v>
      </c>
      <c r="BZ33" s="54">
        <f t="shared" si="28"/>
        <v>47.58</v>
      </c>
      <c r="CA33" s="54">
        <f t="shared" si="28"/>
        <v>47.58</v>
      </c>
      <c r="CB33" s="54">
        <f t="shared" si="28"/>
        <v>47.58</v>
      </c>
      <c r="CC33" s="54">
        <f t="shared" si="28"/>
        <v>47.58</v>
      </c>
      <c r="CD33" s="54">
        <f t="shared" si="28"/>
        <v>47.58</v>
      </c>
      <c r="CE33" s="54">
        <f t="shared" si="28"/>
        <v>47.58</v>
      </c>
      <c r="CF33" s="54">
        <f t="shared" si="28"/>
        <v>47.58</v>
      </c>
      <c r="CG33" s="54">
        <f t="shared" si="28"/>
        <v>111.02</v>
      </c>
      <c r="CH33" s="54">
        <f t="shared" si="28"/>
        <v>47.58</v>
      </c>
      <c r="CI33" s="54">
        <f t="shared" si="28"/>
        <v>47.58</v>
      </c>
      <c r="CJ33" s="76">
        <f t="shared" si="30"/>
        <v>634.4</v>
      </c>
      <c r="CK33" s="59">
        <f t="shared" si="29"/>
        <v>20</v>
      </c>
      <c r="CL33" s="8">
        <f t="shared" si="31"/>
        <v>0</v>
      </c>
      <c r="CM33" s="73">
        <f t="shared" si="23"/>
        <v>634.4</v>
      </c>
      <c r="CN33" s="54"/>
      <c r="CO33" s="55"/>
      <c r="CP33" s="56"/>
    </row>
    <row r="34" spans="1:94" ht="20.25" customHeight="1">
      <c r="A34" s="78" t="s">
        <v>121</v>
      </c>
      <c r="B34" s="78"/>
      <c r="C34" s="78"/>
      <c r="D34" s="78">
        <v>160</v>
      </c>
      <c r="E34" s="79">
        <v>1975</v>
      </c>
      <c r="F34" s="79"/>
      <c r="G34" s="80">
        <v>41153</v>
      </c>
      <c r="H34" s="80">
        <f t="shared" si="12"/>
        <v>45281</v>
      </c>
      <c r="I34" s="80" t="s">
        <v>45</v>
      </c>
      <c r="J34" s="80">
        <f t="shared" si="13"/>
        <v>45281</v>
      </c>
      <c r="K34" s="80"/>
      <c r="L34" s="79"/>
      <c r="M34" s="80"/>
      <c r="N34" s="79"/>
      <c r="O34" s="80"/>
      <c r="P34" s="81">
        <f t="shared" si="24"/>
        <v>12.25</v>
      </c>
      <c r="Q34" s="62">
        <v>11</v>
      </c>
      <c r="R34" s="82">
        <f t="shared" si="25"/>
        <v>30</v>
      </c>
      <c r="S34" s="83">
        <f>+IF(AND(AND($P34=5,$O34="",MONTH($G34)=MONTH(S$5))),2.5,+IF(AND($H34&gt;S$5,MONTH($H34)=MONTH(S$5)),2.5/30*(S$4-DAY($H34)),+IF(AND(MONTH($H34)&lt;MONTH(S$5),$O34=""),2.5,+IF(AND($H34=$S$5,$O34=""),2.5,IF($O34&lt;S$5,0,IF(MONTH($O34)=MONTH(S$5),2.5/30*($O34-S$5),2.5))))))</f>
        <v>2.5</v>
      </c>
      <c r="T34" s="83">
        <f t="shared" ref="T34:AD34" si="34">+IF(AND(AND($P34=5,$O34="",MONTH($G34)=MONTH(T$5))),2.5,+IF(AND($H34&gt;T$5,MONTH($H34)=MONTH(T$5)),2.5/30*(T$4-DAY($H34)),+IF(AND(MONTH($H34)&lt;MONTH(T$5),$O34=""),2.5,+IF(AND($H34=$S$5,$O34=""),2.5,IF($O34&lt;T$5,0,IF(MONTH($O34)=MONTH(T$5),2.5/30*($O34-T$5),2.5))))))</f>
        <v>2.5</v>
      </c>
      <c r="U34" s="83">
        <f t="shared" si="34"/>
        <v>2.5</v>
      </c>
      <c r="V34" s="83">
        <f t="shared" si="34"/>
        <v>2.5</v>
      </c>
      <c r="W34" s="83">
        <f t="shared" si="34"/>
        <v>2.5</v>
      </c>
      <c r="X34" s="83">
        <f t="shared" si="34"/>
        <v>2.5</v>
      </c>
      <c r="Y34" s="83">
        <f t="shared" si="34"/>
        <v>2.5</v>
      </c>
      <c r="Z34" s="83">
        <f t="shared" si="34"/>
        <v>2.5</v>
      </c>
      <c r="AA34" s="83">
        <f t="shared" si="34"/>
        <v>2.5</v>
      </c>
      <c r="AB34" s="83">
        <f t="shared" si="34"/>
        <v>2.5</v>
      </c>
      <c r="AC34" s="83">
        <f t="shared" si="34"/>
        <v>2.5</v>
      </c>
      <c r="AD34" s="83">
        <f t="shared" si="34"/>
        <v>2.5</v>
      </c>
      <c r="AE34" s="78"/>
      <c r="AF34" s="82">
        <f t="shared" si="15"/>
        <v>8</v>
      </c>
      <c r="AG34" s="65">
        <v>7</v>
      </c>
      <c r="AH34" s="65">
        <v>1</v>
      </c>
      <c r="AI34" s="66"/>
      <c r="AJ34" s="67"/>
      <c r="AK34" s="65"/>
      <c r="AL34" s="65"/>
      <c r="AM34" s="65"/>
      <c r="AN34" s="65"/>
      <c r="AO34" s="65"/>
      <c r="AP34" s="65"/>
      <c r="AQ34" s="65"/>
      <c r="AR34" s="65"/>
      <c r="AS34" s="84">
        <f t="shared" si="16"/>
        <v>33</v>
      </c>
      <c r="AT34" s="69" t="e">
        <v>#N/A</v>
      </c>
      <c r="AU34" s="85">
        <v>770.18769230769294</v>
      </c>
      <c r="AV34" s="82">
        <f t="shared" si="32"/>
        <v>1974.9999999999993</v>
      </c>
      <c r="AW34" s="81">
        <f>+IF($K34="",$E34/30*S34,IF(MONTH($K34)=MONTH(AW$5),$L34/30*S34,IF(AND($K34&lt;AW$5,(MONTH($K34)&lt;&gt;MONTH(AW$5))),$L34/30*S34,$E34/30*S34)))</f>
        <v>164.58333333333331</v>
      </c>
      <c r="AX34" s="81">
        <f t="shared" ref="AX34:BH34" si="35">+IF($K34="",$E34/30*T34,IF(MONTH($K34)=MONTH(AX$5),$L34/30*T34,IF(AND($K34&lt;AX$5,(MONTH($K34)&lt;&gt;MONTH(AX$5))),$L34/30*T34,$E34/30*T34)))</f>
        <v>164.58333333333331</v>
      </c>
      <c r="AY34" s="81">
        <f t="shared" si="35"/>
        <v>164.58333333333331</v>
      </c>
      <c r="AZ34" s="81">
        <f t="shared" si="35"/>
        <v>164.58333333333331</v>
      </c>
      <c r="BA34" s="81">
        <f t="shared" si="35"/>
        <v>164.58333333333331</v>
      </c>
      <c r="BB34" s="81">
        <f t="shared" si="35"/>
        <v>164.58333333333331</v>
      </c>
      <c r="BC34" s="81">
        <f t="shared" si="35"/>
        <v>164.58333333333331</v>
      </c>
      <c r="BD34" s="81">
        <f t="shared" si="35"/>
        <v>164.58333333333331</v>
      </c>
      <c r="BE34" s="81">
        <f t="shared" si="35"/>
        <v>164.58333333333331</v>
      </c>
      <c r="BF34" s="81">
        <f t="shared" si="35"/>
        <v>164.58333333333331</v>
      </c>
      <c r="BG34" s="81">
        <f t="shared" si="35"/>
        <v>164.58333333333331</v>
      </c>
      <c r="BH34" s="81">
        <f t="shared" si="35"/>
        <v>164.58333333333331</v>
      </c>
      <c r="BI34" s="82">
        <f t="shared" si="18"/>
        <v>-607.69230769230774</v>
      </c>
      <c r="BJ34" s="86">
        <f t="shared" si="33"/>
        <v>-531.73076923076928</v>
      </c>
      <c r="BK34" s="86">
        <f t="shared" si="33"/>
        <v>-75.961538461538467</v>
      </c>
      <c r="BL34" s="86">
        <f t="shared" si="33"/>
        <v>0</v>
      </c>
      <c r="BM34" s="86">
        <f t="shared" si="33"/>
        <v>0</v>
      </c>
      <c r="BN34" s="86">
        <f t="shared" si="33"/>
        <v>0</v>
      </c>
      <c r="BO34" s="86">
        <f t="shared" si="33"/>
        <v>0</v>
      </c>
      <c r="BP34" s="86">
        <f t="shared" si="33"/>
        <v>0</v>
      </c>
      <c r="BQ34" s="86">
        <f t="shared" si="33"/>
        <v>0</v>
      </c>
      <c r="BR34" s="86">
        <f t="shared" si="33"/>
        <v>0</v>
      </c>
      <c r="BS34" s="86">
        <f t="shared" si="33"/>
        <v>0</v>
      </c>
      <c r="BT34" s="86">
        <f t="shared" si="33"/>
        <v>0</v>
      </c>
      <c r="BU34" s="86">
        <f t="shared" si="33"/>
        <v>0</v>
      </c>
      <c r="BV34" s="84">
        <f t="shared" si="20"/>
        <v>2137.4953846153849</v>
      </c>
      <c r="BW34" s="78"/>
      <c r="BX34" s="83">
        <f t="shared" si="28"/>
        <v>164.58333333333331</v>
      </c>
      <c r="BY34" s="83">
        <f t="shared" si="28"/>
        <v>164.58333333333331</v>
      </c>
      <c r="BZ34" s="83">
        <f t="shared" si="28"/>
        <v>164.58333333333331</v>
      </c>
      <c r="CA34" s="83">
        <f t="shared" si="28"/>
        <v>164.58333333333331</v>
      </c>
      <c r="CB34" s="83">
        <f t="shared" si="28"/>
        <v>164.58333333333331</v>
      </c>
      <c r="CC34" s="83">
        <f t="shared" si="28"/>
        <v>164.58333333333331</v>
      </c>
      <c r="CD34" s="83">
        <f t="shared" si="28"/>
        <v>164.58333333333331</v>
      </c>
      <c r="CE34" s="83">
        <f t="shared" si="28"/>
        <v>164.58333333333331</v>
      </c>
      <c r="CF34" s="83">
        <f t="shared" si="28"/>
        <v>164.58333333333331</v>
      </c>
      <c r="CG34" s="83">
        <f t="shared" si="28"/>
        <v>164.58333333333331</v>
      </c>
      <c r="CH34" s="83">
        <f t="shared" si="28"/>
        <v>164.58333333333331</v>
      </c>
      <c r="CI34" s="83">
        <f t="shared" si="28"/>
        <v>164.58333333333331</v>
      </c>
      <c r="CJ34" s="87">
        <f t="shared" si="30"/>
        <v>1974.9999999999993</v>
      </c>
      <c r="CK34" s="59">
        <f t="shared" si="29"/>
        <v>20</v>
      </c>
      <c r="CL34" s="8">
        <f t="shared" si="31"/>
        <v>0</v>
      </c>
      <c r="CM34" s="73">
        <f t="shared" si="23"/>
        <v>1975</v>
      </c>
      <c r="CN34" s="88"/>
      <c r="CO34" s="75"/>
    </row>
    <row r="35" spans="1:94" ht="20.25" customHeight="1">
      <c r="A35" s="77" t="s">
        <v>122</v>
      </c>
      <c r="D35">
        <v>290</v>
      </c>
      <c r="E35" s="2">
        <v>412.1</v>
      </c>
      <c r="G35" s="3">
        <v>41153</v>
      </c>
      <c r="H35" s="3">
        <f t="shared" si="12"/>
        <v>45281</v>
      </c>
      <c r="I35" s="3" t="s">
        <v>45</v>
      </c>
      <c r="J35" s="3">
        <f t="shared" si="13"/>
        <v>45281</v>
      </c>
      <c r="N35" s="2"/>
      <c r="P35" s="61">
        <f t="shared" si="24"/>
        <v>12.25</v>
      </c>
      <c r="Q35" s="62">
        <v>0</v>
      </c>
      <c r="R35" s="63">
        <f t="shared" si="25"/>
        <v>20</v>
      </c>
      <c r="S35" s="54">
        <f t="shared" si="26"/>
        <v>1.5</v>
      </c>
      <c r="T35" s="54">
        <f t="shared" si="26"/>
        <v>1.5</v>
      </c>
      <c r="U35" s="54">
        <f t="shared" si="26"/>
        <v>1.5</v>
      </c>
      <c r="V35" s="54">
        <f t="shared" si="26"/>
        <v>1.5</v>
      </c>
      <c r="W35" s="54">
        <f t="shared" si="26"/>
        <v>1.5</v>
      </c>
      <c r="X35" s="54">
        <f t="shared" si="26"/>
        <v>1.5</v>
      </c>
      <c r="Y35" s="54">
        <f t="shared" si="26"/>
        <v>1.5</v>
      </c>
      <c r="Z35" s="54">
        <f t="shared" si="26"/>
        <v>1.5</v>
      </c>
      <c r="AA35" s="54">
        <f t="shared" si="26"/>
        <v>1.5</v>
      </c>
      <c r="AB35" s="54">
        <f t="shared" si="26"/>
        <v>3.5</v>
      </c>
      <c r="AC35" s="54">
        <f t="shared" si="26"/>
        <v>1.5</v>
      </c>
      <c r="AD35" s="54">
        <f t="shared" si="26"/>
        <v>1.5</v>
      </c>
      <c r="AF35" s="63">
        <f t="shared" si="15"/>
        <v>14</v>
      </c>
      <c r="AG35" s="65">
        <v>0</v>
      </c>
      <c r="AH35" s="65">
        <v>14</v>
      </c>
      <c r="AI35" s="66"/>
      <c r="AJ35" s="67"/>
      <c r="AK35" s="65"/>
      <c r="AL35" s="65"/>
      <c r="AM35" s="65"/>
      <c r="AN35" s="65"/>
      <c r="AO35" s="65"/>
      <c r="AP35" s="65"/>
      <c r="AQ35" s="65"/>
      <c r="AR35" s="65"/>
      <c r="AS35" s="68">
        <f t="shared" si="16"/>
        <v>6</v>
      </c>
      <c r="AT35" s="69" t="e">
        <v>#N/A</v>
      </c>
      <c r="AU35" s="70">
        <v>24.015384615384562</v>
      </c>
      <c r="AV35" s="63">
        <f t="shared" si="32"/>
        <v>317</v>
      </c>
      <c r="AW35" s="61">
        <f t="shared" si="27"/>
        <v>23.775000000000002</v>
      </c>
      <c r="AX35" s="61">
        <f t="shared" si="27"/>
        <v>23.775000000000002</v>
      </c>
      <c r="AY35" s="61">
        <f t="shared" si="27"/>
        <v>23.775000000000002</v>
      </c>
      <c r="AZ35" s="61">
        <f t="shared" si="27"/>
        <v>23.775000000000002</v>
      </c>
      <c r="BA35" s="54">
        <f t="shared" si="27"/>
        <v>23.775000000000002</v>
      </c>
      <c r="BB35" s="61">
        <f t="shared" si="27"/>
        <v>23.775000000000002</v>
      </c>
      <c r="BC35" s="54">
        <f t="shared" si="27"/>
        <v>23.775000000000002</v>
      </c>
      <c r="BD35" s="61">
        <f t="shared" si="27"/>
        <v>23.775000000000002</v>
      </c>
      <c r="BE35" s="61">
        <f t="shared" si="27"/>
        <v>23.775000000000002</v>
      </c>
      <c r="BF35" s="61">
        <f t="shared" si="27"/>
        <v>55.475000000000009</v>
      </c>
      <c r="BG35" s="61">
        <f t="shared" si="27"/>
        <v>23.775000000000002</v>
      </c>
      <c r="BH35" s="61">
        <f t="shared" si="27"/>
        <v>23.775000000000002</v>
      </c>
      <c r="BI35" s="63">
        <f t="shared" si="18"/>
        <v>-221.90000000000003</v>
      </c>
      <c r="BJ35" s="71">
        <f t="shared" si="33"/>
        <v>0</v>
      </c>
      <c r="BK35" s="71">
        <f t="shared" si="33"/>
        <v>-221.90000000000003</v>
      </c>
      <c r="BL35" s="71">
        <f t="shared" si="33"/>
        <v>0</v>
      </c>
      <c r="BM35" s="71">
        <f t="shared" si="33"/>
        <v>0</v>
      </c>
      <c r="BN35" s="71">
        <f t="shared" si="33"/>
        <v>0</v>
      </c>
      <c r="BO35" s="71">
        <f t="shared" si="33"/>
        <v>0</v>
      </c>
      <c r="BP35" s="71">
        <f t="shared" si="33"/>
        <v>0</v>
      </c>
      <c r="BQ35" s="71">
        <f t="shared" si="33"/>
        <v>0</v>
      </c>
      <c r="BR35" s="71">
        <f t="shared" si="33"/>
        <v>0</v>
      </c>
      <c r="BS35" s="71">
        <f t="shared" si="33"/>
        <v>0</v>
      </c>
      <c r="BT35" s="71">
        <f t="shared" si="33"/>
        <v>0</v>
      </c>
      <c r="BU35" s="71">
        <f t="shared" si="33"/>
        <v>0</v>
      </c>
      <c r="BV35" s="68">
        <f t="shared" si="20"/>
        <v>119.11538461538453</v>
      </c>
      <c r="BX35" s="54">
        <f t="shared" si="28"/>
        <v>30.907499999999999</v>
      </c>
      <c r="BY35" s="54">
        <f t="shared" si="28"/>
        <v>30.907499999999999</v>
      </c>
      <c r="BZ35" s="54">
        <f t="shared" si="28"/>
        <v>30.907499999999999</v>
      </c>
      <c r="CA35" s="54">
        <f t="shared" si="28"/>
        <v>30.907499999999999</v>
      </c>
      <c r="CB35" s="54">
        <f t="shared" si="28"/>
        <v>30.907499999999999</v>
      </c>
      <c r="CC35" s="54">
        <f t="shared" si="28"/>
        <v>30.907499999999999</v>
      </c>
      <c r="CD35" s="54">
        <f t="shared" si="28"/>
        <v>30.907499999999999</v>
      </c>
      <c r="CE35" s="54">
        <f t="shared" si="28"/>
        <v>30.907499999999999</v>
      </c>
      <c r="CF35" s="54">
        <f t="shared" si="28"/>
        <v>30.907499999999999</v>
      </c>
      <c r="CG35" s="54">
        <f t="shared" si="28"/>
        <v>72.117500000000007</v>
      </c>
      <c r="CH35" s="54">
        <f t="shared" si="28"/>
        <v>30.907499999999999</v>
      </c>
      <c r="CI35" s="54">
        <f t="shared" si="28"/>
        <v>30.907499999999999</v>
      </c>
      <c r="CJ35" s="76">
        <f t="shared" si="30"/>
        <v>412.1</v>
      </c>
      <c r="CK35" s="59">
        <f t="shared" si="29"/>
        <v>20</v>
      </c>
      <c r="CL35" s="8">
        <f t="shared" si="31"/>
        <v>0</v>
      </c>
      <c r="CM35" s="73">
        <f t="shared" si="23"/>
        <v>412.1</v>
      </c>
      <c r="CN35" s="54"/>
      <c r="CO35" s="55"/>
      <c r="CP35" s="56"/>
    </row>
    <row r="36" spans="1:94" ht="20.25" customHeight="1">
      <c r="A36" t="s">
        <v>123</v>
      </c>
      <c r="D36">
        <v>160</v>
      </c>
      <c r="E36" s="2">
        <v>308.10000000000002</v>
      </c>
      <c r="G36" s="3">
        <v>41153</v>
      </c>
      <c r="H36" s="3">
        <f t="shared" si="12"/>
        <v>45281</v>
      </c>
      <c r="I36" s="3" t="s">
        <v>45</v>
      </c>
      <c r="J36" s="3">
        <f t="shared" si="13"/>
        <v>45281</v>
      </c>
      <c r="N36" s="2"/>
      <c r="P36" s="61">
        <f t="shared" si="24"/>
        <v>12.25</v>
      </c>
      <c r="Q36" s="62">
        <v>1</v>
      </c>
      <c r="R36" s="63">
        <f t="shared" si="25"/>
        <v>20</v>
      </c>
      <c r="S36" s="54">
        <f t="shared" si="26"/>
        <v>1.5</v>
      </c>
      <c r="T36" s="54">
        <f t="shared" si="26"/>
        <v>1.5</v>
      </c>
      <c r="U36" s="54">
        <f t="shared" si="26"/>
        <v>1.5</v>
      </c>
      <c r="V36" s="54">
        <f t="shared" si="26"/>
        <v>1.5</v>
      </c>
      <c r="W36" s="54">
        <f t="shared" si="26"/>
        <v>1.5</v>
      </c>
      <c r="X36" s="54">
        <f t="shared" si="26"/>
        <v>1.5</v>
      </c>
      <c r="Y36" s="54">
        <f t="shared" si="26"/>
        <v>1.5</v>
      </c>
      <c r="Z36" s="54">
        <f t="shared" si="26"/>
        <v>1.5</v>
      </c>
      <c r="AA36" s="54">
        <f t="shared" si="26"/>
        <v>1.5</v>
      </c>
      <c r="AB36" s="54">
        <f t="shared" si="26"/>
        <v>3.5</v>
      </c>
      <c r="AC36" s="54">
        <f t="shared" si="26"/>
        <v>1.5</v>
      </c>
      <c r="AD36" s="54">
        <f t="shared" si="26"/>
        <v>1.5</v>
      </c>
      <c r="AF36" s="63">
        <f t="shared" si="15"/>
        <v>0</v>
      </c>
      <c r="AG36" s="65">
        <v>0</v>
      </c>
      <c r="AH36" s="65">
        <v>0</v>
      </c>
      <c r="AI36" s="66"/>
      <c r="AJ36" s="67"/>
      <c r="AK36" s="65"/>
      <c r="AL36" s="65"/>
      <c r="AM36" s="65"/>
      <c r="AN36" s="65"/>
      <c r="AO36" s="65"/>
      <c r="AP36" s="65"/>
      <c r="AQ36" s="65"/>
      <c r="AR36" s="65"/>
      <c r="AS36" s="68">
        <f t="shared" si="16"/>
        <v>21</v>
      </c>
      <c r="AT36" s="69" t="e">
        <v>#N/A</v>
      </c>
      <c r="AU36" s="70">
        <v>19.507692307692253</v>
      </c>
      <c r="AV36" s="63">
        <f t="shared" si="32"/>
        <v>237.00000000000006</v>
      </c>
      <c r="AW36" s="61">
        <f t="shared" si="27"/>
        <v>17.775000000000002</v>
      </c>
      <c r="AX36" s="61">
        <f t="shared" si="27"/>
        <v>17.775000000000002</v>
      </c>
      <c r="AY36" s="61">
        <f t="shared" si="27"/>
        <v>17.775000000000002</v>
      </c>
      <c r="AZ36" s="61">
        <f t="shared" si="27"/>
        <v>17.775000000000002</v>
      </c>
      <c r="BA36" s="54">
        <f t="shared" si="27"/>
        <v>17.775000000000002</v>
      </c>
      <c r="BB36" s="61">
        <f t="shared" si="27"/>
        <v>17.775000000000002</v>
      </c>
      <c r="BC36" s="54">
        <f t="shared" si="27"/>
        <v>17.775000000000002</v>
      </c>
      <c r="BD36" s="61">
        <f t="shared" si="27"/>
        <v>17.775000000000002</v>
      </c>
      <c r="BE36" s="61">
        <f t="shared" si="27"/>
        <v>17.775000000000002</v>
      </c>
      <c r="BF36" s="61">
        <f t="shared" si="27"/>
        <v>41.475000000000009</v>
      </c>
      <c r="BG36" s="61">
        <f t="shared" si="27"/>
        <v>17.775000000000002</v>
      </c>
      <c r="BH36" s="61">
        <f t="shared" si="27"/>
        <v>17.775000000000002</v>
      </c>
      <c r="BI36" s="63">
        <f t="shared" si="18"/>
        <v>0</v>
      </c>
      <c r="BJ36" s="71">
        <f t="shared" si="33"/>
        <v>0</v>
      </c>
      <c r="BK36" s="71">
        <f t="shared" si="33"/>
        <v>0</v>
      </c>
      <c r="BL36" s="71">
        <f t="shared" si="33"/>
        <v>0</v>
      </c>
      <c r="BM36" s="71">
        <f t="shared" si="33"/>
        <v>0</v>
      </c>
      <c r="BN36" s="71">
        <f t="shared" si="33"/>
        <v>0</v>
      </c>
      <c r="BO36" s="71">
        <f t="shared" si="33"/>
        <v>0</v>
      </c>
      <c r="BP36" s="71">
        <f t="shared" si="33"/>
        <v>0</v>
      </c>
      <c r="BQ36" s="71">
        <f t="shared" si="33"/>
        <v>0</v>
      </c>
      <c r="BR36" s="71">
        <f t="shared" si="33"/>
        <v>0</v>
      </c>
      <c r="BS36" s="71">
        <f t="shared" si="33"/>
        <v>0</v>
      </c>
      <c r="BT36" s="71">
        <f t="shared" si="33"/>
        <v>0</v>
      </c>
      <c r="BU36" s="71">
        <f t="shared" si="33"/>
        <v>0</v>
      </c>
      <c r="BV36" s="68">
        <f t="shared" si="20"/>
        <v>256.50769230769231</v>
      </c>
      <c r="BX36" s="54">
        <f t="shared" si="28"/>
        <v>23.107500000000002</v>
      </c>
      <c r="BY36" s="54">
        <f t="shared" si="28"/>
        <v>23.107500000000002</v>
      </c>
      <c r="BZ36" s="54">
        <f t="shared" si="28"/>
        <v>23.107500000000002</v>
      </c>
      <c r="CA36" s="54">
        <f t="shared" si="28"/>
        <v>23.107500000000002</v>
      </c>
      <c r="CB36" s="54">
        <f t="shared" si="28"/>
        <v>23.107500000000002</v>
      </c>
      <c r="CC36" s="54">
        <f t="shared" si="28"/>
        <v>23.107500000000002</v>
      </c>
      <c r="CD36" s="54">
        <f t="shared" si="28"/>
        <v>23.107500000000002</v>
      </c>
      <c r="CE36" s="54">
        <f t="shared" si="28"/>
        <v>23.107500000000002</v>
      </c>
      <c r="CF36" s="54">
        <f t="shared" si="28"/>
        <v>23.107500000000002</v>
      </c>
      <c r="CG36" s="54">
        <f t="shared" si="28"/>
        <v>53.917500000000004</v>
      </c>
      <c r="CH36" s="54">
        <f t="shared" si="28"/>
        <v>23.107500000000002</v>
      </c>
      <c r="CI36" s="54">
        <f t="shared" si="28"/>
        <v>23.107500000000002</v>
      </c>
      <c r="CJ36" s="76">
        <f t="shared" si="30"/>
        <v>308.10000000000008</v>
      </c>
      <c r="CK36" s="59">
        <f t="shared" si="29"/>
        <v>20</v>
      </c>
      <c r="CL36" s="8">
        <f t="shared" si="31"/>
        <v>0</v>
      </c>
      <c r="CM36" s="73">
        <f t="shared" si="23"/>
        <v>308.10000000000002</v>
      </c>
      <c r="CN36" s="74"/>
      <c r="CO36" s="75"/>
    </row>
    <row r="37" spans="1:94" ht="20.25" customHeight="1">
      <c r="A37" s="77" t="s">
        <v>124</v>
      </c>
      <c r="D37">
        <v>160</v>
      </c>
      <c r="E37" s="2">
        <v>356.2</v>
      </c>
      <c r="G37" s="3">
        <v>41153</v>
      </c>
      <c r="H37" s="3">
        <f t="shared" si="12"/>
        <v>45281</v>
      </c>
      <c r="I37" s="3" t="s">
        <v>45</v>
      </c>
      <c r="J37" s="3">
        <f t="shared" si="13"/>
        <v>45281</v>
      </c>
      <c r="N37" s="2"/>
      <c r="P37" s="61">
        <f t="shared" si="24"/>
        <v>12.25</v>
      </c>
      <c r="Q37" s="62">
        <v>1</v>
      </c>
      <c r="R37" s="63">
        <f t="shared" si="25"/>
        <v>20</v>
      </c>
      <c r="S37" s="54">
        <f t="shared" si="26"/>
        <v>1.5</v>
      </c>
      <c r="T37" s="54">
        <f t="shared" si="26"/>
        <v>1.5</v>
      </c>
      <c r="U37" s="54">
        <f t="shared" si="26"/>
        <v>1.5</v>
      </c>
      <c r="V37" s="54">
        <f t="shared" si="26"/>
        <v>1.5</v>
      </c>
      <c r="W37" s="54">
        <f t="shared" si="26"/>
        <v>1.5</v>
      </c>
      <c r="X37" s="54">
        <f t="shared" si="26"/>
        <v>1.5</v>
      </c>
      <c r="Y37" s="54">
        <f t="shared" si="26"/>
        <v>1.5</v>
      </c>
      <c r="Z37" s="54">
        <f t="shared" si="26"/>
        <v>1.5</v>
      </c>
      <c r="AA37" s="54">
        <f t="shared" si="26"/>
        <v>1.5</v>
      </c>
      <c r="AB37" s="54">
        <f t="shared" si="26"/>
        <v>3.5</v>
      </c>
      <c r="AC37" s="54">
        <f t="shared" si="26"/>
        <v>1.5</v>
      </c>
      <c r="AD37" s="54">
        <f t="shared" si="26"/>
        <v>1.5</v>
      </c>
      <c r="AF37" s="63">
        <f t="shared" si="15"/>
        <v>0</v>
      </c>
      <c r="AG37" s="65">
        <v>0</v>
      </c>
      <c r="AH37" s="65">
        <v>0</v>
      </c>
      <c r="AI37" s="66"/>
      <c r="AJ37" s="67"/>
      <c r="AK37" s="65"/>
      <c r="AL37" s="65"/>
      <c r="AM37" s="65"/>
      <c r="AN37" s="65"/>
      <c r="AO37" s="65"/>
      <c r="AP37" s="65"/>
      <c r="AQ37" s="65"/>
      <c r="AR37" s="65"/>
      <c r="AS37" s="68">
        <f t="shared" si="16"/>
        <v>21</v>
      </c>
      <c r="AT37" s="69" t="e">
        <v>#N/A</v>
      </c>
      <c r="AU37" s="70">
        <v>12.030769230769238</v>
      </c>
      <c r="AV37" s="63">
        <f t="shared" si="32"/>
        <v>274</v>
      </c>
      <c r="AW37" s="61">
        <f t="shared" si="27"/>
        <v>20.549999999999997</v>
      </c>
      <c r="AX37" s="61">
        <f t="shared" si="27"/>
        <v>20.549999999999997</v>
      </c>
      <c r="AY37" s="61">
        <f t="shared" si="27"/>
        <v>20.549999999999997</v>
      </c>
      <c r="AZ37" s="61">
        <f t="shared" si="27"/>
        <v>20.549999999999997</v>
      </c>
      <c r="BA37" s="54">
        <f t="shared" si="27"/>
        <v>20.549999999999997</v>
      </c>
      <c r="BB37" s="61">
        <f t="shared" si="27"/>
        <v>20.549999999999997</v>
      </c>
      <c r="BC37" s="54">
        <f t="shared" si="27"/>
        <v>20.549999999999997</v>
      </c>
      <c r="BD37" s="61">
        <f t="shared" si="27"/>
        <v>20.549999999999997</v>
      </c>
      <c r="BE37" s="61">
        <f t="shared" si="27"/>
        <v>20.549999999999997</v>
      </c>
      <c r="BF37" s="61">
        <f t="shared" si="27"/>
        <v>47.949999999999996</v>
      </c>
      <c r="BG37" s="61">
        <f t="shared" si="27"/>
        <v>20.549999999999997</v>
      </c>
      <c r="BH37" s="61">
        <f t="shared" si="27"/>
        <v>20.549999999999997</v>
      </c>
      <c r="BI37" s="63">
        <f t="shared" si="18"/>
        <v>0</v>
      </c>
      <c r="BJ37" s="71">
        <f t="shared" si="33"/>
        <v>0</v>
      </c>
      <c r="BK37" s="71">
        <f t="shared" si="33"/>
        <v>0</v>
      </c>
      <c r="BL37" s="71">
        <f t="shared" si="33"/>
        <v>0</v>
      </c>
      <c r="BM37" s="71">
        <f t="shared" si="33"/>
        <v>0</v>
      </c>
      <c r="BN37" s="71">
        <f t="shared" si="33"/>
        <v>0</v>
      </c>
      <c r="BO37" s="71">
        <f t="shared" si="33"/>
        <v>0</v>
      </c>
      <c r="BP37" s="71">
        <f t="shared" si="33"/>
        <v>0</v>
      </c>
      <c r="BQ37" s="71">
        <f t="shared" si="33"/>
        <v>0</v>
      </c>
      <c r="BR37" s="71">
        <f t="shared" si="33"/>
        <v>0</v>
      </c>
      <c r="BS37" s="71">
        <f t="shared" si="33"/>
        <v>0</v>
      </c>
      <c r="BT37" s="71">
        <f t="shared" si="33"/>
        <v>0</v>
      </c>
      <c r="BU37" s="71">
        <f t="shared" si="33"/>
        <v>0</v>
      </c>
      <c r="BV37" s="68">
        <f t="shared" si="20"/>
        <v>286.03076923076924</v>
      </c>
      <c r="BX37" s="54">
        <f t="shared" si="28"/>
        <v>26.714999999999996</v>
      </c>
      <c r="BY37" s="54">
        <f t="shared" si="28"/>
        <v>26.714999999999996</v>
      </c>
      <c r="BZ37" s="54">
        <f t="shared" si="28"/>
        <v>26.714999999999996</v>
      </c>
      <c r="CA37" s="54">
        <f t="shared" si="28"/>
        <v>26.714999999999996</v>
      </c>
      <c r="CB37" s="54">
        <f t="shared" si="28"/>
        <v>26.714999999999996</v>
      </c>
      <c r="CC37" s="54">
        <f t="shared" si="28"/>
        <v>26.714999999999996</v>
      </c>
      <c r="CD37" s="54">
        <f t="shared" si="28"/>
        <v>26.714999999999996</v>
      </c>
      <c r="CE37" s="54">
        <f t="shared" si="28"/>
        <v>26.714999999999996</v>
      </c>
      <c r="CF37" s="54">
        <f t="shared" si="28"/>
        <v>26.714999999999996</v>
      </c>
      <c r="CG37" s="54">
        <f t="shared" si="28"/>
        <v>62.334999999999994</v>
      </c>
      <c r="CH37" s="54">
        <f t="shared" si="28"/>
        <v>26.714999999999996</v>
      </c>
      <c r="CI37" s="54">
        <f t="shared" si="28"/>
        <v>26.714999999999996</v>
      </c>
      <c r="CJ37" s="76">
        <f t="shared" si="30"/>
        <v>356.19999999999993</v>
      </c>
      <c r="CK37" s="59">
        <f t="shared" si="29"/>
        <v>20</v>
      </c>
      <c r="CL37" s="8">
        <f t="shared" si="31"/>
        <v>0</v>
      </c>
      <c r="CM37" s="73">
        <f t="shared" si="23"/>
        <v>356.2</v>
      </c>
      <c r="CN37" s="54"/>
      <c r="CO37" s="55"/>
      <c r="CP37" s="56"/>
    </row>
    <row r="38" spans="1:94" ht="20.25" customHeight="1">
      <c r="A38" t="s">
        <v>125</v>
      </c>
      <c r="D38">
        <v>160</v>
      </c>
      <c r="E38" s="2">
        <v>172.9</v>
      </c>
      <c r="G38" s="3">
        <v>41153</v>
      </c>
      <c r="H38" s="3">
        <f t="shared" si="12"/>
        <v>45281</v>
      </c>
      <c r="I38" s="3" t="s">
        <v>45</v>
      </c>
      <c r="J38" s="3">
        <f t="shared" si="13"/>
        <v>45281</v>
      </c>
      <c r="L38" s="2">
        <v>200</v>
      </c>
      <c r="N38" s="2"/>
      <c r="P38" s="61">
        <f t="shared" si="24"/>
        <v>12.25</v>
      </c>
      <c r="Q38" s="62">
        <v>2</v>
      </c>
      <c r="R38" s="63">
        <f t="shared" si="25"/>
        <v>20</v>
      </c>
      <c r="S38" s="54">
        <f t="shared" si="26"/>
        <v>1.5</v>
      </c>
      <c r="T38" s="54">
        <f t="shared" si="26"/>
        <v>1.5</v>
      </c>
      <c r="U38" s="54">
        <f t="shared" si="26"/>
        <v>1.5</v>
      </c>
      <c r="V38" s="54">
        <f t="shared" si="26"/>
        <v>1.5</v>
      </c>
      <c r="W38" s="54">
        <f t="shared" si="26"/>
        <v>1.5</v>
      </c>
      <c r="X38" s="54">
        <f t="shared" si="26"/>
        <v>1.5</v>
      </c>
      <c r="Y38" s="54">
        <f t="shared" si="26"/>
        <v>1.5</v>
      </c>
      <c r="Z38" s="54">
        <f t="shared" si="26"/>
        <v>1.5</v>
      </c>
      <c r="AA38" s="54">
        <f t="shared" si="26"/>
        <v>1.5</v>
      </c>
      <c r="AB38" s="54">
        <f t="shared" si="26"/>
        <v>3.5</v>
      </c>
      <c r="AC38" s="54">
        <f t="shared" si="26"/>
        <v>1.5</v>
      </c>
      <c r="AD38" s="54">
        <f t="shared" si="26"/>
        <v>1.5</v>
      </c>
      <c r="AF38" s="63">
        <f t="shared" si="15"/>
        <v>1</v>
      </c>
      <c r="AG38" s="65">
        <v>1</v>
      </c>
      <c r="AH38" s="65">
        <v>0</v>
      </c>
      <c r="AI38" s="66"/>
      <c r="AJ38" s="67"/>
      <c r="AK38" s="65"/>
      <c r="AL38" s="65"/>
      <c r="AM38" s="65"/>
      <c r="AN38" s="65"/>
      <c r="AO38" s="65"/>
      <c r="AP38" s="65"/>
      <c r="AQ38" s="65"/>
      <c r="AR38" s="65"/>
      <c r="AS38" s="68">
        <f t="shared" si="16"/>
        <v>21</v>
      </c>
      <c r="AT38" s="69" t="e">
        <v>#N/A</v>
      </c>
      <c r="AU38" s="70">
        <v>8.3057692307691724</v>
      </c>
      <c r="AV38" s="63">
        <f t="shared" si="32"/>
        <v>133</v>
      </c>
      <c r="AW38" s="61">
        <f t="shared" si="27"/>
        <v>9.9750000000000014</v>
      </c>
      <c r="AX38" s="61">
        <f t="shared" si="27"/>
        <v>9.9750000000000014</v>
      </c>
      <c r="AY38" s="61">
        <f t="shared" si="27"/>
        <v>9.9750000000000014</v>
      </c>
      <c r="AZ38" s="61">
        <f t="shared" si="27"/>
        <v>9.9750000000000014</v>
      </c>
      <c r="BA38" s="54">
        <f t="shared" si="27"/>
        <v>9.9750000000000014</v>
      </c>
      <c r="BB38" s="61">
        <f t="shared" si="27"/>
        <v>9.9750000000000014</v>
      </c>
      <c r="BC38" s="54">
        <f t="shared" si="27"/>
        <v>9.9750000000000014</v>
      </c>
      <c r="BD38" s="61">
        <f t="shared" si="27"/>
        <v>9.9750000000000014</v>
      </c>
      <c r="BE38" s="61">
        <f t="shared" si="27"/>
        <v>9.9750000000000014</v>
      </c>
      <c r="BF38" s="61">
        <f t="shared" si="27"/>
        <v>23.275000000000002</v>
      </c>
      <c r="BG38" s="61">
        <f t="shared" si="27"/>
        <v>9.9750000000000014</v>
      </c>
      <c r="BH38" s="61">
        <f t="shared" si="27"/>
        <v>9.9750000000000014</v>
      </c>
      <c r="BI38" s="63">
        <f t="shared" si="18"/>
        <v>-6.65</v>
      </c>
      <c r="BJ38" s="71">
        <f t="shared" si="33"/>
        <v>-6.65</v>
      </c>
      <c r="BK38" s="71">
        <f t="shared" si="33"/>
        <v>0</v>
      </c>
      <c r="BL38" s="71">
        <f t="shared" si="33"/>
        <v>0</v>
      </c>
      <c r="BM38" s="71">
        <f t="shared" si="33"/>
        <v>0</v>
      </c>
      <c r="BN38" s="71">
        <f t="shared" si="33"/>
        <v>0</v>
      </c>
      <c r="BO38" s="71">
        <f t="shared" si="33"/>
        <v>0</v>
      </c>
      <c r="BP38" s="71">
        <f t="shared" si="33"/>
        <v>0</v>
      </c>
      <c r="BQ38" s="71">
        <f t="shared" si="33"/>
        <v>0</v>
      </c>
      <c r="BR38" s="71">
        <f t="shared" si="33"/>
        <v>0</v>
      </c>
      <c r="BS38" s="71">
        <f t="shared" si="33"/>
        <v>0</v>
      </c>
      <c r="BT38" s="71">
        <f t="shared" si="33"/>
        <v>0</v>
      </c>
      <c r="BU38" s="71">
        <f t="shared" si="33"/>
        <v>0</v>
      </c>
      <c r="BV38" s="68">
        <f t="shared" si="20"/>
        <v>134.65576923076915</v>
      </c>
      <c r="BX38" s="54">
        <f t="shared" si="28"/>
        <v>12.967499999999999</v>
      </c>
      <c r="BY38" s="54">
        <f t="shared" si="28"/>
        <v>12.967499999999999</v>
      </c>
      <c r="BZ38" s="54">
        <f t="shared" si="28"/>
        <v>12.967499999999999</v>
      </c>
      <c r="CA38" s="54">
        <f t="shared" si="28"/>
        <v>12.967499999999999</v>
      </c>
      <c r="CB38" s="54">
        <f t="shared" si="28"/>
        <v>12.967499999999999</v>
      </c>
      <c r="CC38" s="54">
        <f t="shared" si="28"/>
        <v>12.967499999999999</v>
      </c>
      <c r="CD38" s="54">
        <f t="shared" si="28"/>
        <v>12.967499999999999</v>
      </c>
      <c r="CE38" s="54">
        <f t="shared" si="28"/>
        <v>12.967499999999999</v>
      </c>
      <c r="CF38" s="54">
        <f t="shared" si="28"/>
        <v>12.967499999999999</v>
      </c>
      <c r="CG38" s="54">
        <f t="shared" si="28"/>
        <v>30.2575</v>
      </c>
      <c r="CH38" s="54">
        <f t="shared" si="28"/>
        <v>12.967499999999999</v>
      </c>
      <c r="CI38" s="54">
        <f t="shared" si="28"/>
        <v>12.967499999999999</v>
      </c>
      <c r="CJ38" s="76">
        <f t="shared" si="30"/>
        <v>172.9</v>
      </c>
      <c r="CK38" s="59">
        <f t="shared" si="29"/>
        <v>20</v>
      </c>
      <c r="CL38" s="8">
        <f t="shared" si="31"/>
        <v>27.099999999999994</v>
      </c>
      <c r="CM38" s="73">
        <f t="shared" si="23"/>
        <v>200</v>
      </c>
      <c r="CN38" s="74"/>
      <c r="CO38" s="75"/>
    </row>
    <row r="39" spans="1:94" ht="20.25" customHeight="1">
      <c r="A39" s="77" t="s">
        <v>126</v>
      </c>
      <c r="D39">
        <v>160</v>
      </c>
      <c r="E39" s="2">
        <v>172.9</v>
      </c>
      <c r="G39" s="3">
        <v>41153</v>
      </c>
      <c r="H39" s="3">
        <f t="shared" si="12"/>
        <v>45281</v>
      </c>
      <c r="I39" s="3" t="s">
        <v>45</v>
      </c>
      <c r="J39" s="3">
        <f t="shared" si="13"/>
        <v>45281</v>
      </c>
      <c r="L39" s="2">
        <v>200</v>
      </c>
      <c r="N39" s="2"/>
      <c r="P39" s="61">
        <f t="shared" si="24"/>
        <v>12.25</v>
      </c>
      <c r="Q39" s="62">
        <v>0</v>
      </c>
      <c r="R39" s="63">
        <f t="shared" si="25"/>
        <v>20</v>
      </c>
      <c r="S39" s="54">
        <f t="shared" si="26"/>
        <v>1.5</v>
      </c>
      <c r="T39" s="54">
        <f t="shared" si="26"/>
        <v>1.5</v>
      </c>
      <c r="U39" s="54">
        <f t="shared" si="26"/>
        <v>1.5</v>
      </c>
      <c r="V39" s="54">
        <f t="shared" si="26"/>
        <v>1.5</v>
      </c>
      <c r="W39" s="54">
        <f t="shared" si="26"/>
        <v>1.5</v>
      </c>
      <c r="X39" s="54">
        <f t="shared" si="26"/>
        <v>1.5</v>
      </c>
      <c r="Y39" s="54">
        <f t="shared" si="26"/>
        <v>1.5</v>
      </c>
      <c r="Z39" s="54">
        <f t="shared" si="26"/>
        <v>1.5</v>
      </c>
      <c r="AA39" s="54">
        <f t="shared" si="26"/>
        <v>1.5</v>
      </c>
      <c r="AB39" s="54">
        <f t="shared" si="26"/>
        <v>3.5</v>
      </c>
      <c r="AC39" s="54">
        <f t="shared" si="26"/>
        <v>1.5</v>
      </c>
      <c r="AD39" s="54">
        <f t="shared" si="26"/>
        <v>1.5</v>
      </c>
      <c r="AF39" s="63">
        <f t="shared" si="15"/>
        <v>0</v>
      </c>
      <c r="AG39" s="65">
        <v>0</v>
      </c>
      <c r="AH39" s="65">
        <v>0</v>
      </c>
      <c r="AI39" s="66"/>
      <c r="AJ39" s="67"/>
      <c r="AK39" s="65"/>
      <c r="AL39" s="65"/>
      <c r="AM39" s="65"/>
      <c r="AN39" s="65"/>
      <c r="AO39" s="65"/>
      <c r="AP39" s="65"/>
      <c r="AQ39" s="65"/>
      <c r="AR39" s="65"/>
      <c r="AS39" s="68">
        <f t="shared" si="16"/>
        <v>20</v>
      </c>
      <c r="AT39" s="69" t="e">
        <v>#N/A</v>
      </c>
      <c r="AU39" s="70">
        <v>-4.9942307692308248</v>
      </c>
      <c r="AV39" s="63">
        <f t="shared" si="32"/>
        <v>133</v>
      </c>
      <c r="AW39" s="61">
        <f t="shared" si="27"/>
        <v>9.9750000000000014</v>
      </c>
      <c r="AX39" s="61">
        <f t="shared" si="27"/>
        <v>9.9750000000000014</v>
      </c>
      <c r="AY39" s="61">
        <f t="shared" si="27"/>
        <v>9.9750000000000014</v>
      </c>
      <c r="AZ39" s="61">
        <f t="shared" si="27"/>
        <v>9.9750000000000014</v>
      </c>
      <c r="BA39" s="54">
        <f t="shared" si="27"/>
        <v>9.9750000000000014</v>
      </c>
      <c r="BB39" s="61">
        <f t="shared" si="27"/>
        <v>9.9750000000000014</v>
      </c>
      <c r="BC39" s="54">
        <f t="shared" si="27"/>
        <v>9.9750000000000014</v>
      </c>
      <c r="BD39" s="61">
        <f t="shared" si="27"/>
        <v>9.9750000000000014</v>
      </c>
      <c r="BE39" s="61">
        <f t="shared" si="27"/>
        <v>9.9750000000000014</v>
      </c>
      <c r="BF39" s="61">
        <f t="shared" si="27"/>
        <v>23.275000000000002</v>
      </c>
      <c r="BG39" s="61">
        <f t="shared" si="27"/>
        <v>9.9750000000000014</v>
      </c>
      <c r="BH39" s="61">
        <f t="shared" si="27"/>
        <v>9.9750000000000014</v>
      </c>
      <c r="BI39" s="63">
        <f t="shared" si="18"/>
        <v>0</v>
      </c>
      <c r="BJ39" s="71">
        <f t="shared" si="33"/>
        <v>0</v>
      </c>
      <c r="BK39" s="71">
        <f t="shared" si="33"/>
        <v>0</v>
      </c>
      <c r="BL39" s="71">
        <f t="shared" si="33"/>
        <v>0</v>
      </c>
      <c r="BM39" s="71">
        <f t="shared" si="33"/>
        <v>0</v>
      </c>
      <c r="BN39" s="71">
        <f t="shared" si="33"/>
        <v>0</v>
      </c>
      <c r="BO39" s="71">
        <f t="shared" si="33"/>
        <v>0</v>
      </c>
      <c r="BP39" s="71">
        <f t="shared" si="33"/>
        <v>0</v>
      </c>
      <c r="BQ39" s="71">
        <f t="shared" si="33"/>
        <v>0</v>
      </c>
      <c r="BR39" s="71">
        <f t="shared" si="33"/>
        <v>0</v>
      </c>
      <c r="BS39" s="71">
        <f t="shared" si="33"/>
        <v>0</v>
      </c>
      <c r="BT39" s="71">
        <f t="shared" si="33"/>
        <v>0</v>
      </c>
      <c r="BU39" s="71">
        <f t="shared" si="33"/>
        <v>0</v>
      </c>
      <c r="BV39" s="68">
        <f t="shared" si="20"/>
        <v>128.00576923076918</v>
      </c>
      <c r="BX39" s="54">
        <f t="shared" si="28"/>
        <v>12.967499999999999</v>
      </c>
      <c r="BY39" s="54">
        <f t="shared" si="28"/>
        <v>12.967499999999999</v>
      </c>
      <c r="BZ39" s="54">
        <f t="shared" si="28"/>
        <v>12.967499999999999</v>
      </c>
      <c r="CA39" s="54">
        <f t="shared" si="28"/>
        <v>12.967499999999999</v>
      </c>
      <c r="CB39" s="54">
        <f t="shared" si="28"/>
        <v>12.967499999999999</v>
      </c>
      <c r="CC39" s="54">
        <f t="shared" si="28"/>
        <v>12.967499999999999</v>
      </c>
      <c r="CD39" s="54">
        <f t="shared" si="28"/>
        <v>12.967499999999999</v>
      </c>
      <c r="CE39" s="54">
        <f t="shared" si="28"/>
        <v>12.967499999999999</v>
      </c>
      <c r="CF39" s="54">
        <f t="shared" si="28"/>
        <v>12.967499999999999</v>
      </c>
      <c r="CG39" s="54">
        <f t="shared" si="28"/>
        <v>30.2575</v>
      </c>
      <c r="CH39" s="54">
        <f t="shared" si="28"/>
        <v>12.967499999999999</v>
      </c>
      <c r="CI39" s="54">
        <f t="shared" si="28"/>
        <v>12.967499999999999</v>
      </c>
      <c r="CJ39" s="76">
        <f t="shared" si="30"/>
        <v>172.9</v>
      </c>
      <c r="CK39" s="59">
        <f t="shared" si="29"/>
        <v>20</v>
      </c>
      <c r="CL39" s="8">
        <f t="shared" si="31"/>
        <v>27.099999999999994</v>
      </c>
      <c r="CM39" s="73">
        <f t="shared" si="23"/>
        <v>200</v>
      </c>
      <c r="CN39" s="54"/>
      <c r="CO39" s="55"/>
      <c r="CP39" s="56"/>
    </row>
    <row r="40" spans="1:94" ht="20.25" customHeight="1">
      <c r="A40" s="77" t="s">
        <v>127</v>
      </c>
      <c r="D40">
        <v>160</v>
      </c>
      <c r="E40" s="2">
        <v>172.9</v>
      </c>
      <c r="G40" s="3">
        <v>41153</v>
      </c>
      <c r="H40" s="3">
        <f t="shared" si="12"/>
        <v>45281</v>
      </c>
      <c r="I40" s="3" t="s">
        <v>45</v>
      </c>
      <c r="J40" s="3">
        <f t="shared" si="13"/>
        <v>45281</v>
      </c>
      <c r="L40" s="2">
        <v>200</v>
      </c>
      <c r="N40" s="2"/>
      <c r="P40" s="61">
        <f t="shared" si="24"/>
        <v>12.25</v>
      </c>
      <c r="Q40" s="62">
        <v>16</v>
      </c>
      <c r="R40" s="63">
        <f t="shared" si="25"/>
        <v>20</v>
      </c>
      <c r="S40" s="54">
        <f t="shared" si="26"/>
        <v>1.5</v>
      </c>
      <c r="T40" s="54">
        <f t="shared" si="26"/>
        <v>1.5</v>
      </c>
      <c r="U40" s="54">
        <f t="shared" si="26"/>
        <v>1.5</v>
      </c>
      <c r="V40" s="54">
        <f t="shared" si="26"/>
        <v>1.5</v>
      </c>
      <c r="W40" s="54">
        <f t="shared" si="26"/>
        <v>1.5</v>
      </c>
      <c r="X40" s="54">
        <f t="shared" si="26"/>
        <v>1.5</v>
      </c>
      <c r="Y40" s="54">
        <f t="shared" si="26"/>
        <v>1.5</v>
      </c>
      <c r="Z40" s="54">
        <f t="shared" si="26"/>
        <v>1.5</v>
      </c>
      <c r="AA40" s="54">
        <f t="shared" si="26"/>
        <v>1.5</v>
      </c>
      <c r="AB40" s="54">
        <f t="shared" si="26"/>
        <v>3.5</v>
      </c>
      <c r="AC40" s="54">
        <f t="shared" si="26"/>
        <v>1.5</v>
      </c>
      <c r="AD40" s="54">
        <f t="shared" si="26"/>
        <v>1.5</v>
      </c>
      <c r="AF40" s="63">
        <f t="shared" si="15"/>
        <v>15</v>
      </c>
      <c r="AG40" s="65">
        <v>15</v>
      </c>
      <c r="AH40" s="65">
        <v>0</v>
      </c>
      <c r="AI40" s="66"/>
      <c r="AJ40" s="67"/>
      <c r="AK40" s="65"/>
      <c r="AL40" s="65"/>
      <c r="AM40" s="65"/>
      <c r="AN40" s="65"/>
      <c r="AO40" s="65"/>
      <c r="AP40" s="65"/>
      <c r="AQ40" s="65"/>
      <c r="AR40" s="65"/>
      <c r="AS40" s="68">
        <f t="shared" si="16"/>
        <v>21</v>
      </c>
      <c r="AT40" s="69" t="e">
        <v>#N/A</v>
      </c>
      <c r="AU40" s="70">
        <v>101.40576923076918</v>
      </c>
      <c r="AV40" s="63">
        <f t="shared" si="32"/>
        <v>133</v>
      </c>
      <c r="AW40" s="61">
        <f t="shared" si="27"/>
        <v>9.9750000000000014</v>
      </c>
      <c r="AX40" s="61">
        <f t="shared" si="27"/>
        <v>9.9750000000000014</v>
      </c>
      <c r="AY40" s="61">
        <f t="shared" si="27"/>
        <v>9.9750000000000014</v>
      </c>
      <c r="AZ40" s="61">
        <f t="shared" si="27"/>
        <v>9.9750000000000014</v>
      </c>
      <c r="BA40" s="54">
        <f t="shared" si="27"/>
        <v>9.9750000000000014</v>
      </c>
      <c r="BB40" s="61">
        <f t="shared" si="27"/>
        <v>9.9750000000000014</v>
      </c>
      <c r="BC40" s="54">
        <f t="shared" si="27"/>
        <v>9.9750000000000014</v>
      </c>
      <c r="BD40" s="61">
        <f t="shared" si="27"/>
        <v>9.9750000000000014</v>
      </c>
      <c r="BE40" s="61">
        <f t="shared" si="27"/>
        <v>9.9750000000000014</v>
      </c>
      <c r="BF40" s="61">
        <f t="shared" si="27"/>
        <v>23.275000000000002</v>
      </c>
      <c r="BG40" s="61">
        <f t="shared" si="27"/>
        <v>9.9750000000000014</v>
      </c>
      <c r="BH40" s="61">
        <f t="shared" si="27"/>
        <v>9.9750000000000014</v>
      </c>
      <c r="BI40" s="63">
        <f t="shared" si="18"/>
        <v>-99.75</v>
      </c>
      <c r="BJ40" s="71">
        <f t="shared" si="33"/>
        <v>-99.75</v>
      </c>
      <c r="BK40" s="71">
        <f t="shared" si="33"/>
        <v>0</v>
      </c>
      <c r="BL40" s="71">
        <f t="shared" si="33"/>
        <v>0</v>
      </c>
      <c r="BM40" s="71">
        <f t="shared" si="33"/>
        <v>0</v>
      </c>
      <c r="BN40" s="71">
        <f t="shared" si="33"/>
        <v>0</v>
      </c>
      <c r="BO40" s="71">
        <f t="shared" si="33"/>
        <v>0</v>
      </c>
      <c r="BP40" s="71">
        <f t="shared" si="33"/>
        <v>0</v>
      </c>
      <c r="BQ40" s="71">
        <f t="shared" si="33"/>
        <v>0</v>
      </c>
      <c r="BR40" s="71">
        <f t="shared" si="33"/>
        <v>0</v>
      </c>
      <c r="BS40" s="71">
        <f t="shared" si="33"/>
        <v>0</v>
      </c>
      <c r="BT40" s="71">
        <f t="shared" si="33"/>
        <v>0</v>
      </c>
      <c r="BU40" s="71">
        <f t="shared" si="33"/>
        <v>0</v>
      </c>
      <c r="BV40" s="68">
        <f t="shared" si="20"/>
        <v>134.65576923076918</v>
      </c>
      <c r="BX40" s="54">
        <f t="shared" si="28"/>
        <v>12.967499999999999</v>
      </c>
      <c r="BY40" s="54">
        <f t="shared" si="28"/>
        <v>12.967499999999999</v>
      </c>
      <c r="BZ40" s="54">
        <f t="shared" si="28"/>
        <v>12.967499999999999</v>
      </c>
      <c r="CA40" s="54">
        <f t="shared" si="28"/>
        <v>12.967499999999999</v>
      </c>
      <c r="CB40" s="54">
        <f t="shared" si="28"/>
        <v>12.967499999999999</v>
      </c>
      <c r="CC40" s="54">
        <f t="shared" si="28"/>
        <v>12.967499999999999</v>
      </c>
      <c r="CD40" s="54">
        <f t="shared" si="28"/>
        <v>12.967499999999999</v>
      </c>
      <c r="CE40" s="54">
        <f t="shared" si="28"/>
        <v>12.967499999999999</v>
      </c>
      <c r="CF40" s="54">
        <f t="shared" si="28"/>
        <v>12.967499999999999</v>
      </c>
      <c r="CG40" s="54">
        <f t="shared" si="28"/>
        <v>30.2575</v>
      </c>
      <c r="CH40" s="54">
        <f t="shared" si="28"/>
        <v>12.967499999999999</v>
      </c>
      <c r="CI40" s="54">
        <f t="shared" si="28"/>
        <v>12.967499999999999</v>
      </c>
      <c r="CJ40" s="76">
        <f t="shared" si="30"/>
        <v>172.9</v>
      </c>
      <c r="CK40" s="59">
        <f t="shared" si="29"/>
        <v>20</v>
      </c>
      <c r="CL40" s="8">
        <f t="shared" si="31"/>
        <v>27.099999999999994</v>
      </c>
      <c r="CM40" s="73">
        <f t="shared" si="23"/>
        <v>200</v>
      </c>
      <c r="CN40" s="74"/>
      <c r="CO40" s="75"/>
    </row>
    <row r="41" spans="1:94" ht="20.25" customHeight="1">
      <c r="A41" t="s">
        <v>128</v>
      </c>
      <c r="D41">
        <v>160</v>
      </c>
      <c r="E41" s="2">
        <v>172.9</v>
      </c>
      <c r="G41" s="3">
        <v>41153</v>
      </c>
      <c r="H41" s="3">
        <f t="shared" si="12"/>
        <v>45281</v>
      </c>
      <c r="I41" s="3" t="s">
        <v>45</v>
      </c>
      <c r="J41" s="3">
        <f t="shared" si="13"/>
        <v>45281</v>
      </c>
      <c r="L41" s="2">
        <v>200</v>
      </c>
      <c r="N41" s="2"/>
      <c r="P41" s="61">
        <f t="shared" si="24"/>
        <v>12.25</v>
      </c>
      <c r="Q41" s="62">
        <v>1</v>
      </c>
      <c r="R41" s="63">
        <f t="shared" si="25"/>
        <v>20</v>
      </c>
      <c r="S41" s="54">
        <f t="shared" si="26"/>
        <v>1.5</v>
      </c>
      <c r="T41" s="54">
        <f t="shared" si="26"/>
        <v>1.5</v>
      </c>
      <c r="U41" s="54">
        <f t="shared" si="26"/>
        <v>1.5</v>
      </c>
      <c r="V41" s="54">
        <f t="shared" si="26"/>
        <v>1.5</v>
      </c>
      <c r="W41" s="54">
        <f t="shared" si="26"/>
        <v>1.5</v>
      </c>
      <c r="X41" s="54">
        <f t="shared" si="26"/>
        <v>1.5</v>
      </c>
      <c r="Y41" s="54">
        <f t="shared" si="26"/>
        <v>1.5</v>
      </c>
      <c r="Z41" s="54">
        <f t="shared" si="26"/>
        <v>1.5</v>
      </c>
      <c r="AA41" s="54">
        <f t="shared" si="26"/>
        <v>1.5</v>
      </c>
      <c r="AB41" s="54">
        <f t="shared" si="26"/>
        <v>3.5</v>
      </c>
      <c r="AC41" s="54">
        <f t="shared" si="26"/>
        <v>1.5</v>
      </c>
      <c r="AD41" s="54">
        <f t="shared" si="26"/>
        <v>1.5</v>
      </c>
      <c r="AF41" s="63">
        <f t="shared" si="15"/>
        <v>1</v>
      </c>
      <c r="AG41" s="65">
        <v>1</v>
      </c>
      <c r="AH41" s="65">
        <v>0</v>
      </c>
      <c r="AI41" s="66"/>
      <c r="AJ41" s="67"/>
      <c r="AK41" s="65"/>
      <c r="AL41" s="65"/>
      <c r="AM41" s="65"/>
      <c r="AN41" s="65"/>
      <c r="AO41" s="65"/>
      <c r="AP41" s="65"/>
      <c r="AQ41" s="65"/>
      <c r="AR41" s="65"/>
      <c r="AS41" s="68">
        <f t="shared" si="16"/>
        <v>20</v>
      </c>
      <c r="AT41" s="69" t="e">
        <v>#N/A</v>
      </c>
      <c r="AU41" s="70">
        <v>0.94230769230765077</v>
      </c>
      <c r="AV41" s="63">
        <f t="shared" si="32"/>
        <v>133</v>
      </c>
      <c r="AW41" s="61">
        <f t="shared" si="27"/>
        <v>9.9750000000000014</v>
      </c>
      <c r="AX41" s="61">
        <f t="shared" si="27"/>
        <v>9.9750000000000014</v>
      </c>
      <c r="AY41" s="61">
        <f t="shared" si="27"/>
        <v>9.9750000000000014</v>
      </c>
      <c r="AZ41" s="61">
        <f t="shared" si="27"/>
        <v>9.9750000000000014</v>
      </c>
      <c r="BA41" s="54">
        <f t="shared" si="27"/>
        <v>9.9750000000000014</v>
      </c>
      <c r="BB41" s="61">
        <f t="shared" si="27"/>
        <v>9.9750000000000014</v>
      </c>
      <c r="BC41" s="54">
        <f t="shared" si="27"/>
        <v>9.9750000000000014</v>
      </c>
      <c r="BD41" s="61">
        <f t="shared" si="27"/>
        <v>9.9750000000000014</v>
      </c>
      <c r="BE41" s="61">
        <f t="shared" si="27"/>
        <v>9.9750000000000014</v>
      </c>
      <c r="BF41" s="61">
        <f t="shared" si="27"/>
        <v>23.275000000000002</v>
      </c>
      <c r="BG41" s="61">
        <f t="shared" si="27"/>
        <v>9.9750000000000014</v>
      </c>
      <c r="BH41" s="61">
        <f t="shared" si="27"/>
        <v>9.9750000000000014</v>
      </c>
      <c r="BI41" s="63">
        <f t="shared" si="18"/>
        <v>-6.65</v>
      </c>
      <c r="BJ41" s="71">
        <f t="shared" si="33"/>
        <v>-6.65</v>
      </c>
      <c r="BK41" s="71">
        <f t="shared" si="33"/>
        <v>0</v>
      </c>
      <c r="BL41" s="71">
        <f t="shared" si="33"/>
        <v>0</v>
      </c>
      <c r="BM41" s="71">
        <f t="shared" si="33"/>
        <v>0</v>
      </c>
      <c r="BN41" s="71">
        <f t="shared" si="33"/>
        <v>0</v>
      </c>
      <c r="BO41" s="71">
        <f t="shared" si="33"/>
        <v>0</v>
      </c>
      <c r="BP41" s="71">
        <f t="shared" si="33"/>
        <v>0</v>
      </c>
      <c r="BQ41" s="71">
        <f t="shared" si="33"/>
        <v>0</v>
      </c>
      <c r="BR41" s="71">
        <f t="shared" si="33"/>
        <v>0</v>
      </c>
      <c r="BS41" s="71">
        <f t="shared" si="33"/>
        <v>0</v>
      </c>
      <c r="BT41" s="71">
        <f t="shared" si="33"/>
        <v>0</v>
      </c>
      <c r="BU41" s="71">
        <f t="shared" si="33"/>
        <v>0</v>
      </c>
      <c r="BV41" s="68">
        <f t="shared" si="20"/>
        <v>127.29230769230765</v>
      </c>
      <c r="BX41" s="54">
        <f t="shared" si="28"/>
        <v>12.967499999999999</v>
      </c>
      <c r="BY41" s="54">
        <f t="shared" si="28"/>
        <v>12.967499999999999</v>
      </c>
      <c r="BZ41" s="54">
        <f t="shared" si="28"/>
        <v>12.967499999999999</v>
      </c>
      <c r="CA41" s="54">
        <f t="shared" si="28"/>
        <v>12.967499999999999</v>
      </c>
      <c r="CB41" s="54">
        <f t="shared" si="28"/>
        <v>12.967499999999999</v>
      </c>
      <c r="CC41" s="54">
        <f t="shared" si="28"/>
        <v>12.967499999999999</v>
      </c>
      <c r="CD41" s="54">
        <f t="shared" si="28"/>
        <v>12.967499999999999</v>
      </c>
      <c r="CE41" s="54">
        <f t="shared" si="28"/>
        <v>12.967499999999999</v>
      </c>
      <c r="CF41" s="54">
        <f t="shared" si="28"/>
        <v>12.967499999999999</v>
      </c>
      <c r="CG41" s="54">
        <f t="shared" si="28"/>
        <v>30.2575</v>
      </c>
      <c r="CH41" s="54">
        <f t="shared" si="28"/>
        <v>12.967499999999999</v>
      </c>
      <c r="CI41" s="54">
        <f t="shared" si="28"/>
        <v>12.967499999999999</v>
      </c>
      <c r="CJ41" s="76">
        <f t="shared" si="30"/>
        <v>172.9</v>
      </c>
      <c r="CK41" s="59">
        <f t="shared" si="29"/>
        <v>20</v>
      </c>
      <c r="CL41" s="8">
        <f t="shared" si="31"/>
        <v>27.099999999999994</v>
      </c>
      <c r="CM41" s="73">
        <f t="shared" si="23"/>
        <v>200</v>
      </c>
      <c r="CN41" s="54"/>
      <c r="CO41" s="55"/>
      <c r="CP41" s="56"/>
    </row>
    <row r="42" spans="1:94" ht="20.25" customHeight="1">
      <c r="A42" s="77" t="s">
        <v>129</v>
      </c>
      <c r="D42">
        <v>160</v>
      </c>
      <c r="E42" s="2">
        <v>172.9</v>
      </c>
      <c r="G42" s="3">
        <v>41153</v>
      </c>
      <c r="H42" s="3">
        <f t="shared" si="12"/>
        <v>45281</v>
      </c>
      <c r="I42" s="3" t="s">
        <v>45</v>
      </c>
      <c r="J42" s="3">
        <f t="shared" si="13"/>
        <v>45281</v>
      </c>
      <c r="L42" s="2">
        <v>200</v>
      </c>
      <c r="N42" s="2"/>
      <c r="P42" s="61">
        <f t="shared" si="24"/>
        <v>12.25</v>
      </c>
      <c r="Q42" s="62">
        <v>4</v>
      </c>
      <c r="R42" s="63">
        <f t="shared" si="25"/>
        <v>20</v>
      </c>
      <c r="S42" s="54">
        <f t="shared" si="26"/>
        <v>1.5</v>
      </c>
      <c r="T42" s="54">
        <f t="shared" si="26"/>
        <v>1.5</v>
      </c>
      <c r="U42" s="54">
        <f t="shared" si="26"/>
        <v>1.5</v>
      </c>
      <c r="V42" s="54">
        <f t="shared" si="26"/>
        <v>1.5</v>
      </c>
      <c r="W42" s="54">
        <f t="shared" si="26"/>
        <v>1.5</v>
      </c>
      <c r="X42" s="54">
        <f t="shared" si="26"/>
        <v>1.5</v>
      </c>
      <c r="Y42" s="54">
        <f t="shared" si="26"/>
        <v>1.5</v>
      </c>
      <c r="Z42" s="54">
        <f t="shared" si="26"/>
        <v>1.5</v>
      </c>
      <c r="AA42" s="54">
        <f t="shared" si="26"/>
        <v>1.5</v>
      </c>
      <c r="AB42" s="54">
        <f t="shared" si="26"/>
        <v>3.5</v>
      </c>
      <c r="AC42" s="54">
        <f t="shared" si="26"/>
        <v>1.5</v>
      </c>
      <c r="AD42" s="54">
        <f t="shared" si="26"/>
        <v>1.5</v>
      </c>
      <c r="AF42" s="63">
        <f t="shared" si="15"/>
        <v>0</v>
      </c>
      <c r="AG42" s="65">
        <v>0</v>
      </c>
      <c r="AH42" s="65">
        <v>0</v>
      </c>
      <c r="AI42" s="66"/>
      <c r="AJ42" s="67"/>
      <c r="AK42" s="65"/>
      <c r="AL42" s="65"/>
      <c r="AM42" s="65"/>
      <c r="AN42" s="65"/>
      <c r="AO42" s="65"/>
      <c r="AP42" s="65"/>
      <c r="AQ42" s="65"/>
      <c r="AR42" s="65"/>
      <c r="AS42" s="68">
        <f t="shared" si="16"/>
        <v>24</v>
      </c>
      <c r="AT42" s="69" t="e">
        <v>#N/A</v>
      </c>
      <c r="AU42" s="70">
        <v>14.471153846153811</v>
      </c>
      <c r="AV42" s="63">
        <f t="shared" si="32"/>
        <v>133</v>
      </c>
      <c r="AW42" s="61">
        <f t="shared" si="27"/>
        <v>9.9750000000000014</v>
      </c>
      <c r="AX42" s="61">
        <f t="shared" si="27"/>
        <v>9.9750000000000014</v>
      </c>
      <c r="AY42" s="61">
        <f t="shared" si="27"/>
        <v>9.9750000000000014</v>
      </c>
      <c r="AZ42" s="61">
        <f t="shared" si="27"/>
        <v>9.9750000000000014</v>
      </c>
      <c r="BA42" s="54">
        <f t="shared" si="27"/>
        <v>9.9750000000000014</v>
      </c>
      <c r="BB42" s="61">
        <f t="shared" si="27"/>
        <v>9.9750000000000014</v>
      </c>
      <c r="BC42" s="54">
        <f t="shared" si="27"/>
        <v>9.9750000000000014</v>
      </c>
      <c r="BD42" s="61">
        <f t="shared" si="27"/>
        <v>9.9750000000000014</v>
      </c>
      <c r="BE42" s="61">
        <f t="shared" si="27"/>
        <v>9.9750000000000014</v>
      </c>
      <c r="BF42" s="61">
        <f t="shared" si="27"/>
        <v>23.275000000000002</v>
      </c>
      <c r="BG42" s="61">
        <f t="shared" si="27"/>
        <v>9.9750000000000014</v>
      </c>
      <c r="BH42" s="61">
        <f t="shared" si="27"/>
        <v>9.9750000000000014</v>
      </c>
      <c r="BI42" s="63">
        <f t="shared" si="18"/>
        <v>0</v>
      </c>
      <c r="BJ42" s="71">
        <f t="shared" si="33"/>
        <v>0</v>
      </c>
      <c r="BK42" s="71">
        <f t="shared" si="33"/>
        <v>0</v>
      </c>
      <c r="BL42" s="71">
        <f t="shared" si="33"/>
        <v>0</v>
      </c>
      <c r="BM42" s="71">
        <f t="shared" si="33"/>
        <v>0</v>
      </c>
      <c r="BN42" s="71">
        <f t="shared" si="33"/>
        <v>0</v>
      </c>
      <c r="BO42" s="71">
        <f t="shared" si="33"/>
        <v>0</v>
      </c>
      <c r="BP42" s="71">
        <f t="shared" si="33"/>
        <v>0</v>
      </c>
      <c r="BQ42" s="71">
        <f t="shared" si="33"/>
        <v>0</v>
      </c>
      <c r="BR42" s="71">
        <f t="shared" si="33"/>
        <v>0</v>
      </c>
      <c r="BS42" s="71">
        <f t="shared" si="33"/>
        <v>0</v>
      </c>
      <c r="BT42" s="71">
        <f t="shared" si="33"/>
        <v>0</v>
      </c>
      <c r="BU42" s="71">
        <f t="shared" si="33"/>
        <v>0</v>
      </c>
      <c r="BV42" s="68">
        <f t="shared" si="20"/>
        <v>147.47115384615381</v>
      </c>
      <c r="BX42" s="54">
        <f t="shared" si="28"/>
        <v>12.967499999999999</v>
      </c>
      <c r="BY42" s="54">
        <f t="shared" si="28"/>
        <v>12.967499999999999</v>
      </c>
      <c r="BZ42" s="54">
        <f t="shared" si="28"/>
        <v>12.967499999999999</v>
      </c>
      <c r="CA42" s="54">
        <f t="shared" si="28"/>
        <v>12.967499999999999</v>
      </c>
      <c r="CB42" s="54">
        <f t="shared" si="28"/>
        <v>12.967499999999999</v>
      </c>
      <c r="CC42" s="54">
        <f t="shared" si="28"/>
        <v>12.967499999999999</v>
      </c>
      <c r="CD42" s="54">
        <f t="shared" si="28"/>
        <v>12.967499999999999</v>
      </c>
      <c r="CE42" s="54">
        <f t="shared" si="28"/>
        <v>12.967499999999999</v>
      </c>
      <c r="CF42" s="54">
        <f t="shared" si="28"/>
        <v>12.967499999999999</v>
      </c>
      <c r="CG42" s="54">
        <f t="shared" si="28"/>
        <v>30.2575</v>
      </c>
      <c r="CH42" s="54">
        <f t="shared" si="28"/>
        <v>12.967499999999999</v>
      </c>
      <c r="CI42" s="54">
        <f t="shared" si="28"/>
        <v>12.967499999999999</v>
      </c>
      <c r="CJ42" s="76">
        <f t="shared" si="30"/>
        <v>172.9</v>
      </c>
      <c r="CK42" s="59">
        <f t="shared" si="29"/>
        <v>20</v>
      </c>
      <c r="CL42" s="8">
        <f t="shared" si="31"/>
        <v>27.099999999999994</v>
      </c>
      <c r="CM42" s="73">
        <f t="shared" si="23"/>
        <v>200</v>
      </c>
      <c r="CN42" s="74"/>
      <c r="CO42" s="75"/>
    </row>
    <row r="43" spans="1:94" ht="20.25" customHeight="1">
      <c r="A43" s="77" t="s">
        <v>130</v>
      </c>
      <c r="D43">
        <v>160</v>
      </c>
      <c r="E43" s="2">
        <v>172.9</v>
      </c>
      <c r="G43" s="3">
        <v>41153</v>
      </c>
      <c r="H43" s="3">
        <f t="shared" si="12"/>
        <v>45281</v>
      </c>
      <c r="I43" s="3" t="s">
        <v>45</v>
      </c>
      <c r="J43" s="3">
        <f t="shared" si="13"/>
        <v>45281</v>
      </c>
      <c r="L43" s="2">
        <v>200</v>
      </c>
      <c r="N43" s="2"/>
      <c r="P43" s="61">
        <f t="shared" si="24"/>
        <v>12.25</v>
      </c>
      <c r="Q43" s="62">
        <v>1</v>
      </c>
      <c r="R43" s="63">
        <f t="shared" si="25"/>
        <v>20</v>
      </c>
      <c r="S43" s="54">
        <f t="shared" ref="S43:AD64" si="36">+IF(AND(AND($O43="",$P43&gt;=10,MONTH($G43)=MONTH(S$5))),1.5+2,+IF(AND(AND($O43="",$P43&gt;=5,MONTH($G43)=MONTH(S$5))),1.5+1,+IF(AND(AND($P43=5,$O43="",MONTH($G43)=MONTH(S$5))),1.5,+IF(AND($H43&gt;S$5,MONTH($H43)=MONTH(S$5)),1.5/30*(S$4-DAY($H43)),+IF(AND(MONTH($H43)&lt;MONTH(S$5),$O43=""),1.5,+IF(AND($H43=$S$5,$O43=""),1.5,IF($O43&lt;S$5,0,IF(MONTH($O43)=MONTH(S$5),1.5/30*($O43-S$5),1.5))))))))</f>
        <v>1.5</v>
      </c>
      <c r="T43" s="54">
        <f t="shared" si="36"/>
        <v>1.5</v>
      </c>
      <c r="U43" s="54">
        <f t="shared" si="36"/>
        <v>1.5</v>
      </c>
      <c r="V43" s="54">
        <f t="shared" si="36"/>
        <v>1.5</v>
      </c>
      <c r="W43" s="54">
        <f t="shared" si="36"/>
        <v>1.5</v>
      </c>
      <c r="X43" s="54">
        <f t="shared" si="36"/>
        <v>1.5</v>
      </c>
      <c r="Y43" s="54">
        <f t="shared" si="36"/>
        <v>1.5</v>
      </c>
      <c r="Z43" s="54">
        <f t="shared" si="36"/>
        <v>1.5</v>
      </c>
      <c r="AA43" s="54">
        <f t="shared" si="36"/>
        <v>1.5</v>
      </c>
      <c r="AB43" s="54">
        <f t="shared" si="36"/>
        <v>3.5</v>
      </c>
      <c r="AC43" s="54">
        <f t="shared" si="36"/>
        <v>1.5</v>
      </c>
      <c r="AD43" s="54">
        <f t="shared" si="36"/>
        <v>1.5</v>
      </c>
      <c r="AF43" s="63">
        <f t="shared" si="15"/>
        <v>0</v>
      </c>
      <c r="AG43" s="65">
        <v>0</v>
      </c>
      <c r="AH43" s="65">
        <v>0</v>
      </c>
      <c r="AI43" s="66"/>
      <c r="AJ43" s="67"/>
      <c r="AK43" s="65"/>
      <c r="AL43" s="65"/>
      <c r="AM43" s="65"/>
      <c r="AN43" s="65"/>
      <c r="AO43" s="65"/>
      <c r="AP43" s="65"/>
      <c r="AQ43" s="65"/>
      <c r="AR43" s="65"/>
      <c r="AS43" s="68">
        <f t="shared" si="16"/>
        <v>21</v>
      </c>
      <c r="AT43" s="69" t="e">
        <v>#N/A</v>
      </c>
      <c r="AU43" s="70">
        <v>8.7903846153845677</v>
      </c>
      <c r="AV43" s="63">
        <f t="shared" si="32"/>
        <v>133</v>
      </c>
      <c r="AW43" s="61">
        <f t="shared" si="27"/>
        <v>9.9750000000000014</v>
      </c>
      <c r="AX43" s="61">
        <f t="shared" si="27"/>
        <v>9.9750000000000014</v>
      </c>
      <c r="AY43" s="61">
        <f t="shared" si="27"/>
        <v>9.9750000000000014</v>
      </c>
      <c r="AZ43" s="61">
        <f t="shared" si="27"/>
        <v>9.9750000000000014</v>
      </c>
      <c r="BA43" s="54">
        <f t="shared" si="27"/>
        <v>9.9750000000000014</v>
      </c>
      <c r="BB43" s="61">
        <f t="shared" si="27"/>
        <v>9.9750000000000014</v>
      </c>
      <c r="BC43" s="54">
        <f t="shared" si="27"/>
        <v>9.9750000000000014</v>
      </c>
      <c r="BD43" s="61">
        <f t="shared" si="27"/>
        <v>9.9750000000000014</v>
      </c>
      <c r="BE43" s="61">
        <f t="shared" si="27"/>
        <v>9.9750000000000014</v>
      </c>
      <c r="BF43" s="61">
        <f t="shared" si="27"/>
        <v>23.275000000000002</v>
      </c>
      <c r="BG43" s="61">
        <f t="shared" si="27"/>
        <v>9.9750000000000014</v>
      </c>
      <c r="BH43" s="61">
        <f t="shared" si="27"/>
        <v>9.9750000000000014</v>
      </c>
      <c r="BI43" s="63">
        <f t="shared" si="18"/>
        <v>0</v>
      </c>
      <c r="BJ43" s="71">
        <f t="shared" si="33"/>
        <v>0</v>
      </c>
      <c r="BK43" s="71">
        <f t="shared" si="33"/>
        <v>0</v>
      </c>
      <c r="BL43" s="71">
        <f t="shared" si="33"/>
        <v>0</v>
      </c>
      <c r="BM43" s="71">
        <f t="shared" si="33"/>
        <v>0</v>
      </c>
      <c r="BN43" s="71">
        <f t="shared" si="33"/>
        <v>0</v>
      </c>
      <c r="BO43" s="71">
        <f t="shared" si="33"/>
        <v>0</v>
      </c>
      <c r="BP43" s="71">
        <f t="shared" si="33"/>
        <v>0</v>
      </c>
      <c r="BQ43" s="71">
        <f t="shared" si="33"/>
        <v>0</v>
      </c>
      <c r="BR43" s="71">
        <f t="shared" si="33"/>
        <v>0</v>
      </c>
      <c r="BS43" s="71">
        <f t="shared" si="33"/>
        <v>0</v>
      </c>
      <c r="BT43" s="71">
        <f t="shared" si="33"/>
        <v>0</v>
      </c>
      <c r="BU43" s="71">
        <f t="shared" si="33"/>
        <v>0</v>
      </c>
      <c r="BV43" s="68">
        <f t="shared" si="20"/>
        <v>141.79038461538457</v>
      </c>
      <c r="BX43" s="54">
        <f t="shared" si="28"/>
        <v>12.967499999999999</v>
      </c>
      <c r="BY43" s="54">
        <f t="shared" si="28"/>
        <v>12.967499999999999</v>
      </c>
      <c r="BZ43" s="54">
        <f t="shared" si="28"/>
        <v>12.967499999999999</v>
      </c>
      <c r="CA43" s="54">
        <f t="shared" si="28"/>
        <v>12.967499999999999</v>
      </c>
      <c r="CB43" s="54">
        <f t="shared" si="28"/>
        <v>12.967499999999999</v>
      </c>
      <c r="CC43" s="54">
        <f t="shared" si="28"/>
        <v>12.967499999999999</v>
      </c>
      <c r="CD43" s="54">
        <f t="shared" si="28"/>
        <v>12.967499999999999</v>
      </c>
      <c r="CE43" s="54">
        <f t="shared" si="28"/>
        <v>12.967499999999999</v>
      </c>
      <c r="CF43" s="54">
        <f t="shared" si="28"/>
        <v>12.967499999999999</v>
      </c>
      <c r="CG43" s="54">
        <f t="shared" si="28"/>
        <v>30.2575</v>
      </c>
      <c r="CH43" s="54">
        <f t="shared" si="28"/>
        <v>12.967499999999999</v>
      </c>
      <c r="CI43" s="54">
        <f t="shared" si="28"/>
        <v>12.967499999999999</v>
      </c>
      <c r="CJ43" s="76">
        <f t="shared" si="30"/>
        <v>172.9</v>
      </c>
      <c r="CK43" s="59">
        <f t="shared" si="29"/>
        <v>20</v>
      </c>
      <c r="CL43" s="8">
        <f t="shared" si="31"/>
        <v>27.099999999999994</v>
      </c>
      <c r="CM43" s="73">
        <f t="shared" si="23"/>
        <v>200</v>
      </c>
      <c r="CN43" s="74"/>
      <c r="CO43" s="75"/>
    </row>
    <row r="44" spans="1:94" ht="20.25" customHeight="1">
      <c r="A44" t="s">
        <v>131</v>
      </c>
      <c r="D44">
        <v>160</v>
      </c>
      <c r="E44" s="2">
        <v>231.4</v>
      </c>
      <c r="G44" s="3">
        <v>41153</v>
      </c>
      <c r="H44" s="3">
        <f t="shared" si="12"/>
        <v>45281</v>
      </c>
      <c r="I44" s="3" t="s">
        <v>45</v>
      </c>
      <c r="J44" s="3">
        <f t="shared" si="13"/>
        <v>45281</v>
      </c>
      <c r="N44" s="2"/>
      <c r="P44" s="61">
        <f t="shared" si="24"/>
        <v>12.25</v>
      </c>
      <c r="Q44" s="62">
        <v>21</v>
      </c>
      <c r="R44" s="63">
        <f t="shared" si="25"/>
        <v>20</v>
      </c>
      <c r="S44" s="54">
        <f t="shared" si="36"/>
        <v>1.5</v>
      </c>
      <c r="T44" s="54">
        <f t="shared" si="36"/>
        <v>1.5</v>
      </c>
      <c r="U44" s="54">
        <f t="shared" si="36"/>
        <v>1.5</v>
      </c>
      <c r="V44" s="54">
        <f t="shared" si="36"/>
        <v>1.5</v>
      </c>
      <c r="W44" s="54">
        <f t="shared" si="36"/>
        <v>1.5</v>
      </c>
      <c r="X44" s="54">
        <f t="shared" si="36"/>
        <v>1.5</v>
      </c>
      <c r="Y44" s="54">
        <f t="shared" si="36"/>
        <v>1.5</v>
      </c>
      <c r="Z44" s="54">
        <f t="shared" si="36"/>
        <v>1.5</v>
      </c>
      <c r="AA44" s="54">
        <f t="shared" si="36"/>
        <v>1.5</v>
      </c>
      <c r="AB44" s="54">
        <f t="shared" si="36"/>
        <v>3.5</v>
      </c>
      <c r="AC44" s="54">
        <f t="shared" si="36"/>
        <v>1.5</v>
      </c>
      <c r="AD44" s="54">
        <f t="shared" si="36"/>
        <v>1.5</v>
      </c>
      <c r="AF44" s="63">
        <f t="shared" si="15"/>
        <v>19</v>
      </c>
      <c r="AG44" s="65">
        <v>19</v>
      </c>
      <c r="AH44" s="65">
        <v>0</v>
      </c>
      <c r="AI44" s="66"/>
      <c r="AJ44" s="67"/>
      <c r="AK44" s="65"/>
      <c r="AL44" s="65"/>
      <c r="AM44" s="65"/>
      <c r="AN44" s="65"/>
      <c r="AO44" s="65"/>
      <c r="AP44" s="65"/>
      <c r="AQ44" s="65"/>
      <c r="AR44" s="65"/>
      <c r="AS44" s="68">
        <f t="shared" si="16"/>
        <v>22</v>
      </c>
      <c r="AT44" s="69" t="e">
        <v>#N/A</v>
      </c>
      <c r="AU44" s="70">
        <v>179.61730769230763</v>
      </c>
      <c r="AV44" s="63">
        <f t="shared" si="32"/>
        <v>177.99999999999997</v>
      </c>
      <c r="AW44" s="61">
        <f t="shared" si="27"/>
        <v>13.350000000000001</v>
      </c>
      <c r="AX44" s="61">
        <f t="shared" si="27"/>
        <v>13.350000000000001</v>
      </c>
      <c r="AY44" s="61">
        <f t="shared" si="27"/>
        <v>13.350000000000001</v>
      </c>
      <c r="AZ44" s="61">
        <f t="shared" si="27"/>
        <v>13.350000000000001</v>
      </c>
      <c r="BA44" s="54">
        <f t="shared" si="27"/>
        <v>13.350000000000001</v>
      </c>
      <c r="BB44" s="61">
        <f t="shared" si="27"/>
        <v>13.350000000000001</v>
      </c>
      <c r="BC44" s="54">
        <f t="shared" si="27"/>
        <v>13.350000000000001</v>
      </c>
      <c r="BD44" s="61">
        <f t="shared" si="27"/>
        <v>13.350000000000001</v>
      </c>
      <c r="BE44" s="61">
        <f t="shared" si="27"/>
        <v>13.350000000000001</v>
      </c>
      <c r="BF44" s="61">
        <f t="shared" si="27"/>
        <v>31.150000000000002</v>
      </c>
      <c r="BG44" s="61">
        <f t="shared" si="27"/>
        <v>13.350000000000001</v>
      </c>
      <c r="BH44" s="61">
        <f t="shared" si="27"/>
        <v>13.350000000000001</v>
      </c>
      <c r="BI44" s="63">
        <f t="shared" si="18"/>
        <v>-169.1</v>
      </c>
      <c r="BJ44" s="71">
        <f t="shared" si="33"/>
        <v>-169.1</v>
      </c>
      <c r="BK44" s="71">
        <f t="shared" si="33"/>
        <v>0</v>
      </c>
      <c r="BL44" s="71">
        <f t="shared" si="33"/>
        <v>0</v>
      </c>
      <c r="BM44" s="71">
        <f t="shared" si="33"/>
        <v>0</v>
      </c>
      <c r="BN44" s="71">
        <f t="shared" si="33"/>
        <v>0</v>
      </c>
      <c r="BO44" s="71">
        <f t="shared" si="33"/>
        <v>0</v>
      </c>
      <c r="BP44" s="71">
        <f t="shared" si="33"/>
        <v>0</v>
      </c>
      <c r="BQ44" s="71">
        <f t="shared" si="33"/>
        <v>0</v>
      </c>
      <c r="BR44" s="71">
        <f t="shared" si="33"/>
        <v>0</v>
      </c>
      <c r="BS44" s="71">
        <f t="shared" si="33"/>
        <v>0</v>
      </c>
      <c r="BT44" s="71">
        <f t="shared" si="33"/>
        <v>0</v>
      </c>
      <c r="BU44" s="71">
        <f t="shared" si="33"/>
        <v>0</v>
      </c>
      <c r="BV44" s="68">
        <f t="shared" si="20"/>
        <v>188.51730769230758</v>
      </c>
      <c r="BX44" s="54">
        <f t="shared" ref="BX44:CI106" si="37">+IF(AND($J44&gt;BX$5,MONTH($J44&lt;&gt;BX$5)),0,+IF(AND($J44&gt;BX$5,MONTH($J44=BX$5)),$E44/$R44*DAY($J44),IF(AND($O44&lt;&gt;"",$O44&lt;BX$5),0,IF($K44="",$E44/$R44*S44,IF(MONTH($K44)=MONTH(BX$5),$L44/$R44*S44,IF(AND($K44&lt;BX$5,(MONTH($K44)&lt;&gt;MONTH(BX$5))),$L44/$R44*S44,$E44/$R44*S44))))))</f>
        <v>17.355</v>
      </c>
      <c r="BY44" s="54">
        <f t="shared" si="37"/>
        <v>17.355</v>
      </c>
      <c r="BZ44" s="54">
        <f t="shared" si="37"/>
        <v>17.355</v>
      </c>
      <c r="CA44" s="54">
        <f t="shared" si="37"/>
        <v>17.355</v>
      </c>
      <c r="CB44" s="54">
        <f t="shared" si="37"/>
        <v>17.355</v>
      </c>
      <c r="CC44" s="54">
        <f t="shared" si="37"/>
        <v>17.355</v>
      </c>
      <c r="CD44" s="54">
        <f t="shared" si="37"/>
        <v>17.355</v>
      </c>
      <c r="CE44" s="54">
        <f t="shared" si="37"/>
        <v>17.355</v>
      </c>
      <c r="CF44" s="54">
        <f t="shared" si="37"/>
        <v>17.355</v>
      </c>
      <c r="CG44" s="54">
        <f t="shared" si="37"/>
        <v>40.495000000000005</v>
      </c>
      <c r="CH44" s="54">
        <f t="shared" si="37"/>
        <v>17.355</v>
      </c>
      <c r="CI44" s="54">
        <f t="shared" si="37"/>
        <v>17.355</v>
      </c>
      <c r="CJ44" s="76">
        <f t="shared" si="30"/>
        <v>231.39999999999998</v>
      </c>
      <c r="CK44" s="59">
        <f t="shared" si="29"/>
        <v>20</v>
      </c>
      <c r="CL44" s="8">
        <f t="shared" si="31"/>
        <v>0</v>
      </c>
      <c r="CM44" s="73">
        <f t="shared" si="23"/>
        <v>231.4</v>
      </c>
      <c r="CN44" s="54"/>
      <c r="CO44" s="55"/>
      <c r="CP44" s="56"/>
    </row>
    <row r="45" spans="1:94" ht="20.25" customHeight="1">
      <c r="A45" s="77" t="s">
        <v>132</v>
      </c>
      <c r="D45">
        <v>160</v>
      </c>
      <c r="E45" s="2">
        <v>412.1</v>
      </c>
      <c r="G45" s="3">
        <v>41153</v>
      </c>
      <c r="H45" s="3">
        <f t="shared" si="12"/>
        <v>45281</v>
      </c>
      <c r="I45" s="3" t="s">
        <v>45</v>
      </c>
      <c r="J45" s="3">
        <f t="shared" si="13"/>
        <v>45281</v>
      </c>
      <c r="N45" s="2"/>
      <c r="P45" s="61">
        <f t="shared" si="24"/>
        <v>12.25</v>
      </c>
      <c r="Q45" s="62">
        <v>0</v>
      </c>
      <c r="R45" s="63">
        <f t="shared" si="25"/>
        <v>20</v>
      </c>
      <c r="S45" s="54">
        <f t="shared" si="36"/>
        <v>1.5</v>
      </c>
      <c r="T45" s="54">
        <f t="shared" si="36"/>
        <v>1.5</v>
      </c>
      <c r="U45" s="54">
        <f t="shared" si="36"/>
        <v>1.5</v>
      </c>
      <c r="V45" s="54">
        <f t="shared" si="36"/>
        <v>1.5</v>
      </c>
      <c r="W45" s="54">
        <f t="shared" si="36"/>
        <v>1.5</v>
      </c>
      <c r="X45" s="54">
        <f t="shared" si="36"/>
        <v>1.5</v>
      </c>
      <c r="Y45" s="54">
        <f t="shared" si="36"/>
        <v>1.5</v>
      </c>
      <c r="Z45" s="54">
        <f t="shared" si="36"/>
        <v>1.5</v>
      </c>
      <c r="AA45" s="54">
        <f t="shared" si="36"/>
        <v>1.5</v>
      </c>
      <c r="AB45" s="54">
        <f t="shared" si="36"/>
        <v>3.5</v>
      </c>
      <c r="AC45" s="54">
        <f t="shared" si="36"/>
        <v>1.5</v>
      </c>
      <c r="AD45" s="54">
        <f t="shared" si="36"/>
        <v>1.5</v>
      </c>
      <c r="AF45" s="63">
        <f t="shared" si="15"/>
        <v>0</v>
      </c>
      <c r="AG45" s="65">
        <v>0</v>
      </c>
      <c r="AH45" s="65">
        <v>0</v>
      </c>
      <c r="AI45" s="66"/>
      <c r="AJ45" s="67"/>
      <c r="AK45" s="65"/>
      <c r="AL45" s="65"/>
      <c r="AM45" s="65"/>
      <c r="AN45" s="65"/>
      <c r="AO45" s="65"/>
      <c r="AP45" s="65"/>
      <c r="AQ45" s="65"/>
      <c r="AR45" s="65"/>
      <c r="AS45" s="68">
        <f t="shared" si="16"/>
        <v>20</v>
      </c>
      <c r="AT45" s="69" t="e">
        <v>#N/A</v>
      </c>
      <c r="AU45" s="70">
        <v>24.015384615384562</v>
      </c>
      <c r="AV45" s="63">
        <f t="shared" si="32"/>
        <v>317</v>
      </c>
      <c r="AW45" s="61">
        <f t="shared" ref="AW45:BH107" si="38">+IF($K45="",$E45/26*S45,IF(MONTH($K45)=MONTH(AW$5),$L45/26*S45,IF(AND($K45&lt;AW$5,(MONTH($K45)&lt;&gt;MONTH(AW$5))),$L45/26*S45,$E45/26*S45)))</f>
        <v>23.775000000000002</v>
      </c>
      <c r="AX45" s="61">
        <f t="shared" si="38"/>
        <v>23.775000000000002</v>
      </c>
      <c r="AY45" s="61">
        <f t="shared" si="38"/>
        <v>23.775000000000002</v>
      </c>
      <c r="AZ45" s="61">
        <f t="shared" si="38"/>
        <v>23.775000000000002</v>
      </c>
      <c r="BA45" s="54">
        <f t="shared" si="38"/>
        <v>23.775000000000002</v>
      </c>
      <c r="BB45" s="61">
        <f t="shared" si="38"/>
        <v>23.775000000000002</v>
      </c>
      <c r="BC45" s="54">
        <f t="shared" si="38"/>
        <v>23.775000000000002</v>
      </c>
      <c r="BD45" s="61">
        <f t="shared" si="38"/>
        <v>23.775000000000002</v>
      </c>
      <c r="BE45" s="61">
        <f t="shared" si="38"/>
        <v>23.775000000000002</v>
      </c>
      <c r="BF45" s="61">
        <f t="shared" si="38"/>
        <v>55.475000000000009</v>
      </c>
      <c r="BG45" s="61">
        <f t="shared" si="38"/>
        <v>23.775000000000002</v>
      </c>
      <c r="BH45" s="61">
        <f t="shared" si="38"/>
        <v>23.775000000000002</v>
      </c>
      <c r="BI45" s="63">
        <f t="shared" si="18"/>
        <v>0</v>
      </c>
      <c r="BJ45" s="71">
        <f t="shared" si="33"/>
        <v>0</v>
      </c>
      <c r="BK45" s="71">
        <f t="shared" si="33"/>
        <v>0</v>
      </c>
      <c r="BL45" s="71">
        <f t="shared" si="33"/>
        <v>0</v>
      </c>
      <c r="BM45" s="71">
        <f t="shared" ref="BJ45:BU64" si="39">(+IF($K45="",$E45/26*AJ45,IF(MONTH($K45)=MONTH(BM$5),$L45/26*AJ45,IF(AND($K45&lt;BM$5,(MONTH($K45)&lt;&gt;MONTH(BM$5))),$L45/26*AJ45,$E45/26*AJ45))))*-1</f>
        <v>0</v>
      </c>
      <c r="BN45" s="71">
        <f t="shared" si="39"/>
        <v>0</v>
      </c>
      <c r="BO45" s="71">
        <f t="shared" si="39"/>
        <v>0</v>
      </c>
      <c r="BP45" s="71">
        <f t="shared" si="39"/>
        <v>0</v>
      </c>
      <c r="BQ45" s="71">
        <f t="shared" si="39"/>
        <v>0</v>
      </c>
      <c r="BR45" s="71">
        <f t="shared" si="39"/>
        <v>0</v>
      </c>
      <c r="BS45" s="71">
        <f t="shared" si="39"/>
        <v>0</v>
      </c>
      <c r="BT45" s="71">
        <f t="shared" si="39"/>
        <v>0</v>
      </c>
      <c r="BU45" s="71">
        <f t="shared" si="39"/>
        <v>0</v>
      </c>
      <c r="BV45" s="68">
        <f t="shared" si="20"/>
        <v>341.01538461538456</v>
      </c>
      <c r="BX45" s="54">
        <f t="shared" si="37"/>
        <v>30.907499999999999</v>
      </c>
      <c r="BY45" s="54">
        <f t="shared" si="37"/>
        <v>30.907499999999999</v>
      </c>
      <c r="BZ45" s="54">
        <f t="shared" si="37"/>
        <v>30.907499999999999</v>
      </c>
      <c r="CA45" s="54">
        <f t="shared" si="37"/>
        <v>30.907499999999999</v>
      </c>
      <c r="CB45" s="54">
        <f t="shared" si="37"/>
        <v>30.907499999999999</v>
      </c>
      <c r="CC45" s="54">
        <f t="shared" si="37"/>
        <v>30.907499999999999</v>
      </c>
      <c r="CD45" s="54">
        <f t="shared" si="37"/>
        <v>30.907499999999999</v>
      </c>
      <c r="CE45" s="54">
        <f t="shared" si="37"/>
        <v>30.907499999999999</v>
      </c>
      <c r="CF45" s="54">
        <f t="shared" si="37"/>
        <v>30.907499999999999</v>
      </c>
      <c r="CG45" s="54">
        <f t="shared" si="37"/>
        <v>72.117500000000007</v>
      </c>
      <c r="CH45" s="54">
        <f t="shared" si="37"/>
        <v>30.907499999999999</v>
      </c>
      <c r="CI45" s="54">
        <f t="shared" si="37"/>
        <v>30.907499999999999</v>
      </c>
      <c r="CJ45" s="76">
        <f t="shared" si="30"/>
        <v>412.1</v>
      </c>
      <c r="CK45" s="59">
        <f t="shared" si="29"/>
        <v>20</v>
      </c>
      <c r="CL45" s="8">
        <f t="shared" si="31"/>
        <v>0</v>
      </c>
      <c r="CM45" s="73">
        <f t="shared" si="23"/>
        <v>412.1</v>
      </c>
      <c r="CN45" s="74"/>
      <c r="CO45" s="75"/>
    </row>
    <row r="46" spans="1:94" ht="20.25" customHeight="1">
      <c r="A46" t="s">
        <v>133</v>
      </c>
      <c r="D46">
        <v>160</v>
      </c>
      <c r="E46" s="2">
        <v>308.10000000000002</v>
      </c>
      <c r="G46" s="3">
        <v>41153</v>
      </c>
      <c r="H46" s="3">
        <f t="shared" si="12"/>
        <v>45281</v>
      </c>
      <c r="I46" s="3" t="s">
        <v>45</v>
      </c>
      <c r="J46" s="3">
        <f t="shared" si="13"/>
        <v>45281</v>
      </c>
      <c r="N46" s="2"/>
      <c r="P46" s="61">
        <f t="shared" si="24"/>
        <v>12.25</v>
      </c>
      <c r="Q46" s="62">
        <v>1</v>
      </c>
      <c r="R46" s="63">
        <f t="shared" si="25"/>
        <v>20</v>
      </c>
      <c r="S46" s="54">
        <f t="shared" si="36"/>
        <v>1.5</v>
      </c>
      <c r="T46" s="54">
        <f t="shared" si="36"/>
        <v>1.5</v>
      </c>
      <c r="U46" s="54">
        <f t="shared" si="36"/>
        <v>1.5</v>
      </c>
      <c r="V46" s="54">
        <f t="shared" si="36"/>
        <v>1.5</v>
      </c>
      <c r="W46" s="54">
        <f t="shared" si="36"/>
        <v>1.5</v>
      </c>
      <c r="X46" s="54">
        <f t="shared" si="36"/>
        <v>1.5</v>
      </c>
      <c r="Y46" s="54">
        <f t="shared" si="36"/>
        <v>1.5</v>
      </c>
      <c r="Z46" s="54">
        <f t="shared" si="36"/>
        <v>1.5</v>
      </c>
      <c r="AA46" s="54">
        <f t="shared" si="36"/>
        <v>1.5</v>
      </c>
      <c r="AB46" s="54">
        <f t="shared" si="36"/>
        <v>3.5</v>
      </c>
      <c r="AC46" s="54">
        <f t="shared" si="36"/>
        <v>1.5</v>
      </c>
      <c r="AD46" s="54">
        <f t="shared" si="36"/>
        <v>1.5</v>
      </c>
      <c r="AF46" s="63">
        <f t="shared" si="15"/>
        <v>0</v>
      </c>
      <c r="AG46" s="65">
        <v>0</v>
      </c>
      <c r="AH46" s="65">
        <v>0</v>
      </c>
      <c r="AI46" s="66"/>
      <c r="AJ46" s="67"/>
      <c r="AK46" s="65"/>
      <c r="AL46" s="65"/>
      <c r="AM46" s="65"/>
      <c r="AN46" s="65"/>
      <c r="AO46" s="65"/>
      <c r="AP46" s="65"/>
      <c r="AQ46" s="65"/>
      <c r="AR46" s="65"/>
      <c r="AS46" s="68">
        <f t="shared" si="16"/>
        <v>21</v>
      </c>
      <c r="AT46" s="69" t="e">
        <v>#N/A</v>
      </c>
      <c r="AU46" s="70">
        <v>-54.937307692307627</v>
      </c>
      <c r="AV46" s="63">
        <f t="shared" si="32"/>
        <v>237.00000000000006</v>
      </c>
      <c r="AW46" s="61">
        <f t="shared" si="38"/>
        <v>17.775000000000002</v>
      </c>
      <c r="AX46" s="61">
        <f t="shared" si="38"/>
        <v>17.775000000000002</v>
      </c>
      <c r="AY46" s="61">
        <f t="shared" si="38"/>
        <v>17.775000000000002</v>
      </c>
      <c r="AZ46" s="61">
        <f t="shared" si="38"/>
        <v>17.775000000000002</v>
      </c>
      <c r="BA46" s="54">
        <f t="shared" si="38"/>
        <v>17.775000000000002</v>
      </c>
      <c r="BB46" s="61">
        <f t="shared" si="38"/>
        <v>17.775000000000002</v>
      </c>
      <c r="BC46" s="54">
        <f t="shared" si="38"/>
        <v>17.775000000000002</v>
      </c>
      <c r="BD46" s="61">
        <f t="shared" si="38"/>
        <v>17.775000000000002</v>
      </c>
      <c r="BE46" s="61">
        <f t="shared" si="38"/>
        <v>17.775000000000002</v>
      </c>
      <c r="BF46" s="61">
        <f t="shared" si="38"/>
        <v>41.475000000000009</v>
      </c>
      <c r="BG46" s="61">
        <f t="shared" si="38"/>
        <v>17.775000000000002</v>
      </c>
      <c r="BH46" s="61">
        <f t="shared" si="38"/>
        <v>17.775000000000002</v>
      </c>
      <c r="BI46" s="63">
        <f t="shared" si="18"/>
        <v>0</v>
      </c>
      <c r="BJ46" s="71">
        <f t="shared" si="39"/>
        <v>0</v>
      </c>
      <c r="BK46" s="71">
        <f t="shared" si="39"/>
        <v>0</v>
      </c>
      <c r="BL46" s="71">
        <f t="shared" si="39"/>
        <v>0</v>
      </c>
      <c r="BM46" s="71">
        <f t="shared" si="39"/>
        <v>0</v>
      </c>
      <c r="BN46" s="71">
        <f t="shared" si="39"/>
        <v>0</v>
      </c>
      <c r="BO46" s="71">
        <f t="shared" si="39"/>
        <v>0</v>
      </c>
      <c r="BP46" s="71">
        <f t="shared" si="39"/>
        <v>0</v>
      </c>
      <c r="BQ46" s="71">
        <f t="shared" si="39"/>
        <v>0</v>
      </c>
      <c r="BR46" s="71">
        <f t="shared" si="39"/>
        <v>0</v>
      </c>
      <c r="BS46" s="71">
        <f t="shared" si="39"/>
        <v>0</v>
      </c>
      <c r="BT46" s="71">
        <f t="shared" si="39"/>
        <v>0</v>
      </c>
      <c r="BU46" s="71">
        <f t="shared" si="39"/>
        <v>0</v>
      </c>
      <c r="BV46" s="68">
        <f t="shared" si="20"/>
        <v>182.06269230769243</v>
      </c>
      <c r="BX46" s="54">
        <f t="shared" si="37"/>
        <v>23.107500000000002</v>
      </c>
      <c r="BY46" s="54">
        <f t="shared" si="37"/>
        <v>23.107500000000002</v>
      </c>
      <c r="BZ46" s="54">
        <f t="shared" si="37"/>
        <v>23.107500000000002</v>
      </c>
      <c r="CA46" s="54">
        <f t="shared" si="37"/>
        <v>23.107500000000002</v>
      </c>
      <c r="CB46" s="54">
        <f t="shared" si="37"/>
        <v>23.107500000000002</v>
      </c>
      <c r="CC46" s="54">
        <f t="shared" si="37"/>
        <v>23.107500000000002</v>
      </c>
      <c r="CD46" s="54">
        <f t="shared" si="37"/>
        <v>23.107500000000002</v>
      </c>
      <c r="CE46" s="54">
        <f t="shared" si="37"/>
        <v>23.107500000000002</v>
      </c>
      <c r="CF46" s="54">
        <f t="shared" si="37"/>
        <v>23.107500000000002</v>
      </c>
      <c r="CG46" s="54">
        <f t="shared" si="37"/>
        <v>53.917500000000004</v>
      </c>
      <c r="CH46" s="54">
        <f t="shared" si="37"/>
        <v>23.107500000000002</v>
      </c>
      <c r="CI46" s="54">
        <f t="shared" si="37"/>
        <v>23.107500000000002</v>
      </c>
      <c r="CJ46" s="76">
        <f t="shared" si="30"/>
        <v>308.10000000000008</v>
      </c>
      <c r="CK46" s="59">
        <f t="shared" si="29"/>
        <v>20</v>
      </c>
      <c r="CL46" s="8">
        <f t="shared" si="31"/>
        <v>0</v>
      </c>
      <c r="CM46" s="73">
        <f t="shared" si="23"/>
        <v>308.10000000000002</v>
      </c>
      <c r="CN46" s="54"/>
      <c r="CO46" s="55"/>
      <c r="CP46" s="56"/>
    </row>
    <row r="47" spans="1:94" ht="20.25" customHeight="1">
      <c r="A47" s="77" t="s">
        <v>134</v>
      </c>
      <c r="D47">
        <v>160</v>
      </c>
      <c r="E47" s="2">
        <v>308.10000000000002</v>
      </c>
      <c r="G47" s="3">
        <v>41153</v>
      </c>
      <c r="H47" s="3">
        <f t="shared" si="12"/>
        <v>45281</v>
      </c>
      <c r="I47" s="3" t="s">
        <v>45</v>
      </c>
      <c r="J47" s="3">
        <f t="shared" si="13"/>
        <v>45281</v>
      </c>
      <c r="N47" s="2"/>
      <c r="P47" s="61">
        <f t="shared" si="24"/>
        <v>12.25</v>
      </c>
      <c r="Q47" s="62">
        <v>8</v>
      </c>
      <c r="R47" s="63">
        <f t="shared" si="25"/>
        <v>20</v>
      </c>
      <c r="S47" s="54">
        <f t="shared" si="36"/>
        <v>1.5</v>
      </c>
      <c r="T47" s="54">
        <f t="shared" si="36"/>
        <v>1.5</v>
      </c>
      <c r="U47" s="54">
        <f t="shared" si="36"/>
        <v>1.5</v>
      </c>
      <c r="V47" s="54">
        <f t="shared" si="36"/>
        <v>1.5</v>
      </c>
      <c r="W47" s="54">
        <f t="shared" si="36"/>
        <v>1.5</v>
      </c>
      <c r="X47" s="54">
        <f t="shared" si="36"/>
        <v>1.5</v>
      </c>
      <c r="Y47" s="54">
        <f t="shared" si="36"/>
        <v>1.5</v>
      </c>
      <c r="Z47" s="54">
        <f t="shared" si="36"/>
        <v>1.5</v>
      </c>
      <c r="AA47" s="54">
        <f t="shared" si="36"/>
        <v>1.5</v>
      </c>
      <c r="AB47" s="54">
        <f t="shared" si="36"/>
        <v>3.5</v>
      </c>
      <c r="AC47" s="54">
        <f t="shared" si="36"/>
        <v>1.5</v>
      </c>
      <c r="AD47" s="54">
        <f t="shared" si="36"/>
        <v>1.5</v>
      </c>
      <c r="AF47" s="63">
        <f t="shared" si="15"/>
        <v>8</v>
      </c>
      <c r="AG47" s="65">
        <v>8</v>
      </c>
      <c r="AH47" s="65">
        <v>0</v>
      </c>
      <c r="AI47" s="66"/>
      <c r="AJ47" s="67"/>
      <c r="AK47" s="65"/>
      <c r="AL47" s="65"/>
      <c r="AM47" s="65"/>
      <c r="AN47" s="65"/>
      <c r="AO47" s="65"/>
      <c r="AP47" s="65"/>
      <c r="AQ47" s="65"/>
      <c r="AR47" s="65"/>
      <c r="AS47" s="68">
        <f t="shared" si="16"/>
        <v>20</v>
      </c>
      <c r="AT47" s="69" t="e">
        <v>#N/A</v>
      </c>
      <c r="AU47" s="70">
        <v>89.92692307692306</v>
      </c>
      <c r="AV47" s="63">
        <f t="shared" si="32"/>
        <v>237.00000000000006</v>
      </c>
      <c r="AW47" s="61">
        <f t="shared" si="38"/>
        <v>17.775000000000002</v>
      </c>
      <c r="AX47" s="61">
        <f t="shared" si="38"/>
        <v>17.775000000000002</v>
      </c>
      <c r="AY47" s="61">
        <f t="shared" si="38"/>
        <v>17.775000000000002</v>
      </c>
      <c r="AZ47" s="61">
        <f t="shared" si="38"/>
        <v>17.775000000000002</v>
      </c>
      <c r="BA47" s="54">
        <f t="shared" si="38"/>
        <v>17.775000000000002</v>
      </c>
      <c r="BB47" s="61">
        <f t="shared" si="38"/>
        <v>17.775000000000002</v>
      </c>
      <c r="BC47" s="54">
        <f t="shared" si="38"/>
        <v>17.775000000000002</v>
      </c>
      <c r="BD47" s="61">
        <f t="shared" si="38"/>
        <v>17.775000000000002</v>
      </c>
      <c r="BE47" s="61">
        <f t="shared" si="38"/>
        <v>17.775000000000002</v>
      </c>
      <c r="BF47" s="61">
        <f t="shared" si="38"/>
        <v>41.475000000000009</v>
      </c>
      <c r="BG47" s="61">
        <f t="shared" si="38"/>
        <v>17.775000000000002</v>
      </c>
      <c r="BH47" s="61">
        <f t="shared" si="38"/>
        <v>17.775000000000002</v>
      </c>
      <c r="BI47" s="63">
        <f t="shared" si="18"/>
        <v>-94.800000000000011</v>
      </c>
      <c r="BJ47" s="71">
        <f t="shared" si="39"/>
        <v>-94.800000000000011</v>
      </c>
      <c r="BK47" s="71">
        <f t="shared" si="39"/>
        <v>0</v>
      </c>
      <c r="BL47" s="71">
        <f t="shared" si="39"/>
        <v>0</v>
      </c>
      <c r="BM47" s="71">
        <f t="shared" si="39"/>
        <v>0</v>
      </c>
      <c r="BN47" s="71">
        <f t="shared" si="39"/>
        <v>0</v>
      </c>
      <c r="BO47" s="71">
        <f t="shared" si="39"/>
        <v>0</v>
      </c>
      <c r="BP47" s="71">
        <f t="shared" si="39"/>
        <v>0</v>
      </c>
      <c r="BQ47" s="71">
        <f t="shared" si="39"/>
        <v>0</v>
      </c>
      <c r="BR47" s="71">
        <f t="shared" si="39"/>
        <v>0</v>
      </c>
      <c r="BS47" s="71">
        <f t="shared" si="39"/>
        <v>0</v>
      </c>
      <c r="BT47" s="71">
        <f t="shared" si="39"/>
        <v>0</v>
      </c>
      <c r="BU47" s="71">
        <f t="shared" si="39"/>
        <v>0</v>
      </c>
      <c r="BV47" s="68">
        <f t="shared" si="20"/>
        <v>232.12692307692311</v>
      </c>
      <c r="BX47" s="54">
        <f t="shared" si="37"/>
        <v>23.107500000000002</v>
      </c>
      <c r="BY47" s="54">
        <f t="shared" si="37"/>
        <v>23.107500000000002</v>
      </c>
      <c r="BZ47" s="54">
        <f t="shared" si="37"/>
        <v>23.107500000000002</v>
      </c>
      <c r="CA47" s="54">
        <f t="shared" si="37"/>
        <v>23.107500000000002</v>
      </c>
      <c r="CB47" s="54">
        <f t="shared" si="37"/>
        <v>23.107500000000002</v>
      </c>
      <c r="CC47" s="54">
        <f t="shared" si="37"/>
        <v>23.107500000000002</v>
      </c>
      <c r="CD47" s="54">
        <f t="shared" si="37"/>
        <v>23.107500000000002</v>
      </c>
      <c r="CE47" s="54">
        <f t="shared" si="37"/>
        <v>23.107500000000002</v>
      </c>
      <c r="CF47" s="54">
        <f t="shared" si="37"/>
        <v>23.107500000000002</v>
      </c>
      <c r="CG47" s="54">
        <f t="shared" si="37"/>
        <v>53.917500000000004</v>
      </c>
      <c r="CH47" s="54">
        <f t="shared" si="37"/>
        <v>23.107500000000002</v>
      </c>
      <c r="CI47" s="54">
        <f t="shared" si="37"/>
        <v>23.107500000000002</v>
      </c>
      <c r="CJ47" s="76">
        <f t="shared" si="30"/>
        <v>308.10000000000008</v>
      </c>
      <c r="CK47" s="59">
        <f t="shared" si="29"/>
        <v>20</v>
      </c>
      <c r="CL47" s="8">
        <f t="shared" si="31"/>
        <v>0</v>
      </c>
      <c r="CM47" s="73">
        <f t="shared" si="23"/>
        <v>308.10000000000002</v>
      </c>
      <c r="CN47" s="74"/>
      <c r="CO47" s="75"/>
    </row>
    <row r="48" spans="1:94" ht="20.25" customHeight="1">
      <c r="A48" t="s">
        <v>135</v>
      </c>
      <c r="D48">
        <v>160</v>
      </c>
      <c r="E48" s="2">
        <v>231.4</v>
      </c>
      <c r="G48" s="3">
        <v>41153</v>
      </c>
      <c r="H48" s="3">
        <f t="shared" si="12"/>
        <v>45281</v>
      </c>
      <c r="I48" s="3" t="s">
        <v>45</v>
      </c>
      <c r="J48" s="3">
        <f t="shared" si="13"/>
        <v>45281</v>
      </c>
      <c r="N48" s="2"/>
      <c r="P48" s="61">
        <f t="shared" si="24"/>
        <v>12.25</v>
      </c>
      <c r="Q48" s="62">
        <v>0</v>
      </c>
      <c r="R48" s="63">
        <f t="shared" si="25"/>
        <v>20</v>
      </c>
      <c r="S48" s="54">
        <f t="shared" si="36"/>
        <v>1.5</v>
      </c>
      <c r="T48" s="54">
        <f t="shared" si="36"/>
        <v>1.5</v>
      </c>
      <c r="U48" s="54">
        <f t="shared" si="36"/>
        <v>1.5</v>
      </c>
      <c r="V48" s="54">
        <f t="shared" si="36"/>
        <v>1.5</v>
      </c>
      <c r="W48" s="54">
        <f t="shared" si="36"/>
        <v>1.5</v>
      </c>
      <c r="X48" s="54">
        <f t="shared" si="36"/>
        <v>1.5</v>
      </c>
      <c r="Y48" s="54">
        <f t="shared" si="36"/>
        <v>1.5</v>
      </c>
      <c r="Z48" s="54">
        <f t="shared" si="36"/>
        <v>1.5</v>
      </c>
      <c r="AA48" s="54">
        <f t="shared" si="36"/>
        <v>1.5</v>
      </c>
      <c r="AB48" s="54">
        <f t="shared" si="36"/>
        <v>3.5</v>
      </c>
      <c r="AC48" s="54">
        <f t="shared" si="36"/>
        <v>1.5</v>
      </c>
      <c r="AD48" s="54">
        <f t="shared" si="36"/>
        <v>1.5</v>
      </c>
      <c r="AF48" s="63">
        <f t="shared" si="15"/>
        <v>0</v>
      </c>
      <c r="AG48" s="65">
        <v>0</v>
      </c>
      <c r="AH48" s="65">
        <v>0</v>
      </c>
      <c r="AI48" s="66"/>
      <c r="AJ48" s="67"/>
      <c r="AK48" s="65"/>
      <c r="AL48" s="65"/>
      <c r="AM48" s="65"/>
      <c r="AN48" s="65"/>
      <c r="AO48" s="65"/>
      <c r="AP48" s="65"/>
      <c r="AQ48" s="65"/>
      <c r="AR48" s="65"/>
      <c r="AS48" s="68">
        <f t="shared" si="16"/>
        <v>20</v>
      </c>
      <c r="AT48" s="69" t="e">
        <v>#N/A</v>
      </c>
      <c r="AU48" s="70">
        <v>-6.242307692307719</v>
      </c>
      <c r="AV48" s="63">
        <f t="shared" si="32"/>
        <v>177.99999999999997</v>
      </c>
      <c r="AW48" s="61">
        <f t="shared" si="38"/>
        <v>13.350000000000001</v>
      </c>
      <c r="AX48" s="61">
        <f t="shared" si="38"/>
        <v>13.350000000000001</v>
      </c>
      <c r="AY48" s="61">
        <f t="shared" si="38"/>
        <v>13.350000000000001</v>
      </c>
      <c r="AZ48" s="61">
        <f t="shared" si="38"/>
        <v>13.350000000000001</v>
      </c>
      <c r="BA48" s="54">
        <f t="shared" si="38"/>
        <v>13.350000000000001</v>
      </c>
      <c r="BB48" s="61">
        <f t="shared" si="38"/>
        <v>13.350000000000001</v>
      </c>
      <c r="BC48" s="54">
        <f t="shared" si="38"/>
        <v>13.350000000000001</v>
      </c>
      <c r="BD48" s="61">
        <f t="shared" si="38"/>
        <v>13.350000000000001</v>
      </c>
      <c r="BE48" s="61">
        <f t="shared" si="38"/>
        <v>13.350000000000001</v>
      </c>
      <c r="BF48" s="61">
        <f t="shared" si="38"/>
        <v>31.150000000000002</v>
      </c>
      <c r="BG48" s="61">
        <f t="shared" si="38"/>
        <v>13.350000000000001</v>
      </c>
      <c r="BH48" s="61">
        <f t="shared" si="38"/>
        <v>13.350000000000001</v>
      </c>
      <c r="BI48" s="63">
        <f t="shared" si="18"/>
        <v>0</v>
      </c>
      <c r="BJ48" s="71">
        <f t="shared" si="39"/>
        <v>0</v>
      </c>
      <c r="BK48" s="71">
        <f t="shared" si="39"/>
        <v>0</v>
      </c>
      <c r="BL48" s="71">
        <f t="shared" si="39"/>
        <v>0</v>
      </c>
      <c r="BM48" s="71">
        <f t="shared" si="39"/>
        <v>0</v>
      </c>
      <c r="BN48" s="71">
        <f t="shared" si="39"/>
        <v>0</v>
      </c>
      <c r="BO48" s="71">
        <f t="shared" si="39"/>
        <v>0</v>
      </c>
      <c r="BP48" s="71">
        <f t="shared" si="39"/>
        <v>0</v>
      </c>
      <c r="BQ48" s="71">
        <f t="shared" si="39"/>
        <v>0</v>
      </c>
      <c r="BR48" s="71">
        <f t="shared" si="39"/>
        <v>0</v>
      </c>
      <c r="BS48" s="71">
        <f t="shared" si="39"/>
        <v>0</v>
      </c>
      <c r="BT48" s="71">
        <f t="shared" si="39"/>
        <v>0</v>
      </c>
      <c r="BU48" s="71">
        <f t="shared" si="39"/>
        <v>0</v>
      </c>
      <c r="BV48" s="68">
        <f t="shared" si="20"/>
        <v>171.75769230769225</v>
      </c>
      <c r="BX48" s="54">
        <f t="shared" si="37"/>
        <v>17.355</v>
      </c>
      <c r="BY48" s="54">
        <f t="shared" si="37"/>
        <v>17.355</v>
      </c>
      <c r="BZ48" s="54">
        <f t="shared" si="37"/>
        <v>17.355</v>
      </c>
      <c r="CA48" s="54">
        <f t="shared" si="37"/>
        <v>17.355</v>
      </c>
      <c r="CB48" s="54">
        <f t="shared" si="37"/>
        <v>17.355</v>
      </c>
      <c r="CC48" s="54">
        <f t="shared" si="37"/>
        <v>17.355</v>
      </c>
      <c r="CD48" s="54">
        <f t="shared" si="37"/>
        <v>17.355</v>
      </c>
      <c r="CE48" s="54">
        <f t="shared" si="37"/>
        <v>17.355</v>
      </c>
      <c r="CF48" s="54">
        <f t="shared" si="37"/>
        <v>17.355</v>
      </c>
      <c r="CG48" s="54">
        <f t="shared" si="37"/>
        <v>40.495000000000005</v>
      </c>
      <c r="CH48" s="54">
        <f t="shared" si="37"/>
        <v>17.355</v>
      </c>
      <c r="CI48" s="54">
        <f t="shared" si="37"/>
        <v>17.355</v>
      </c>
      <c r="CJ48" s="76">
        <f t="shared" si="30"/>
        <v>231.39999999999998</v>
      </c>
      <c r="CK48" s="59">
        <f t="shared" si="29"/>
        <v>20</v>
      </c>
      <c r="CL48" s="8">
        <f t="shared" si="31"/>
        <v>0</v>
      </c>
      <c r="CM48" s="73">
        <f t="shared" si="23"/>
        <v>231.4</v>
      </c>
      <c r="CN48" s="54"/>
      <c r="CO48" s="55"/>
      <c r="CP48" s="56"/>
    </row>
    <row r="49" spans="1:94" ht="20.25" customHeight="1">
      <c r="A49" s="77" t="s">
        <v>136</v>
      </c>
      <c r="D49">
        <v>160</v>
      </c>
      <c r="E49" s="2">
        <v>172.9</v>
      </c>
      <c r="G49" s="3">
        <v>41153</v>
      </c>
      <c r="H49" s="3">
        <f t="shared" si="12"/>
        <v>45281</v>
      </c>
      <c r="I49" s="3" t="s">
        <v>45</v>
      </c>
      <c r="J49" s="3">
        <f t="shared" si="13"/>
        <v>45281</v>
      </c>
      <c r="N49" s="2"/>
      <c r="P49" s="61">
        <f t="shared" si="24"/>
        <v>12.25</v>
      </c>
      <c r="Q49" s="62">
        <v>1</v>
      </c>
      <c r="R49" s="63">
        <f t="shared" si="25"/>
        <v>20</v>
      </c>
      <c r="S49" s="54">
        <f t="shared" si="36"/>
        <v>1.5</v>
      </c>
      <c r="T49" s="54">
        <f t="shared" si="36"/>
        <v>1.5</v>
      </c>
      <c r="U49" s="54">
        <f t="shared" si="36"/>
        <v>1.5</v>
      </c>
      <c r="V49" s="54">
        <f t="shared" si="36"/>
        <v>1.5</v>
      </c>
      <c r="W49" s="54">
        <f t="shared" si="36"/>
        <v>1.5</v>
      </c>
      <c r="X49" s="54">
        <f t="shared" si="36"/>
        <v>1.5</v>
      </c>
      <c r="Y49" s="54">
        <f t="shared" si="36"/>
        <v>1.5</v>
      </c>
      <c r="Z49" s="54">
        <f t="shared" si="36"/>
        <v>1.5</v>
      </c>
      <c r="AA49" s="54">
        <f t="shared" si="36"/>
        <v>1.5</v>
      </c>
      <c r="AB49" s="54">
        <f t="shared" si="36"/>
        <v>3.5</v>
      </c>
      <c r="AC49" s="54">
        <f t="shared" si="36"/>
        <v>1.5</v>
      </c>
      <c r="AD49" s="54">
        <f t="shared" si="36"/>
        <v>1.5</v>
      </c>
      <c r="AF49" s="63">
        <f t="shared" si="15"/>
        <v>0</v>
      </c>
      <c r="AG49" s="65">
        <v>0</v>
      </c>
      <c r="AH49" s="65">
        <v>0</v>
      </c>
      <c r="AI49" s="66"/>
      <c r="AJ49" s="67"/>
      <c r="AK49" s="65"/>
      <c r="AL49" s="65"/>
      <c r="AM49" s="65"/>
      <c r="AN49" s="65"/>
      <c r="AO49" s="65"/>
      <c r="AP49" s="65"/>
      <c r="AQ49" s="65"/>
      <c r="AR49" s="65"/>
      <c r="AS49" s="68">
        <f t="shared" si="16"/>
        <v>21</v>
      </c>
      <c r="AT49" s="69" t="e">
        <v>#N/A</v>
      </c>
      <c r="AU49" s="70">
        <v>1.6557692307692093</v>
      </c>
      <c r="AV49" s="63">
        <f t="shared" si="32"/>
        <v>133</v>
      </c>
      <c r="AW49" s="61">
        <f t="shared" si="38"/>
        <v>9.9750000000000014</v>
      </c>
      <c r="AX49" s="61">
        <f t="shared" si="38"/>
        <v>9.9750000000000014</v>
      </c>
      <c r="AY49" s="61">
        <f t="shared" si="38"/>
        <v>9.9750000000000014</v>
      </c>
      <c r="AZ49" s="61">
        <f t="shared" si="38"/>
        <v>9.9750000000000014</v>
      </c>
      <c r="BA49" s="54">
        <f t="shared" si="38"/>
        <v>9.9750000000000014</v>
      </c>
      <c r="BB49" s="61">
        <f t="shared" si="38"/>
        <v>9.9750000000000014</v>
      </c>
      <c r="BC49" s="54">
        <f t="shared" si="38"/>
        <v>9.9750000000000014</v>
      </c>
      <c r="BD49" s="61">
        <f t="shared" si="38"/>
        <v>9.9750000000000014</v>
      </c>
      <c r="BE49" s="61">
        <f t="shared" si="38"/>
        <v>9.9750000000000014</v>
      </c>
      <c r="BF49" s="61">
        <f t="shared" si="38"/>
        <v>23.275000000000002</v>
      </c>
      <c r="BG49" s="61">
        <f t="shared" si="38"/>
        <v>9.9750000000000014</v>
      </c>
      <c r="BH49" s="61">
        <f t="shared" si="38"/>
        <v>9.9750000000000014</v>
      </c>
      <c r="BI49" s="63">
        <f t="shared" si="18"/>
        <v>0</v>
      </c>
      <c r="BJ49" s="71">
        <f t="shared" si="39"/>
        <v>0</v>
      </c>
      <c r="BK49" s="71">
        <f t="shared" si="39"/>
        <v>0</v>
      </c>
      <c r="BL49" s="71">
        <f t="shared" si="39"/>
        <v>0</v>
      </c>
      <c r="BM49" s="71">
        <f t="shared" si="39"/>
        <v>0</v>
      </c>
      <c r="BN49" s="71">
        <f t="shared" si="39"/>
        <v>0</v>
      </c>
      <c r="BO49" s="71">
        <f t="shared" si="39"/>
        <v>0</v>
      </c>
      <c r="BP49" s="71">
        <f t="shared" si="39"/>
        <v>0</v>
      </c>
      <c r="BQ49" s="71">
        <f t="shared" si="39"/>
        <v>0</v>
      </c>
      <c r="BR49" s="71">
        <f t="shared" si="39"/>
        <v>0</v>
      </c>
      <c r="BS49" s="71">
        <f t="shared" si="39"/>
        <v>0</v>
      </c>
      <c r="BT49" s="71">
        <f t="shared" si="39"/>
        <v>0</v>
      </c>
      <c r="BU49" s="71">
        <f t="shared" si="39"/>
        <v>0</v>
      </c>
      <c r="BV49" s="68">
        <f t="shared" si="20"/>
        <v>134.65576923076921</v>
      </c>
      <c r="BX49" s="54">
        <f t="shared" si="37"/>
        <v>12.967499999999999</v>
      </c>
      <c r="BY49" s="54">
        <f t="shared" si="37"/>
        <v>12.967499999999999</v>
      </c>
      <c r="BZ49" s="54">
        <f t="shared" si="37"/>
        <v>12.967499999999999</v>
      </c>
      <c r="CA49" s="54">
        <f t="shared" si="37"/>
        <v>12.967499999999999</v>
      </c>
      <c r="CB49" s="54">
        <f t="shared" si="37"/>
        <v>12.967499999999999</v>
      </c>
      <c r="CC49" s="54">
        <f t="shared" si="37"/>
        <v>12.967499999999999</v>
      </c>
      <c r="CD49" s="54">
        <f t="shared" si="37"/>
        <v>12.967499999999999</v>
      </c>
      <c r="CE49" s="54">
        <f t="shared" si="37"/>
        <v>12.967499999999999</v>
      </c>
      <c r="CF49" s="54">
        <f t="shared" si="37"/>
        <v>12.967499999999999</v>
      </c>
      <c r="CG49" s="54">
        <f t="shared" si="37"/>
        <v>30.2575</v>
      </c>
      <c r="CH49" s="54">
        <f t="shared" si="37"/>
        <v>12.967499999999999</v>
      </c>
      <c r="CI49" s="54">
        <f t="shared" si="37"/>
        <v>12.967499999999999</v>
      </c>
      <c r="CJ49" s="76">
        <f t="shared" si="30"/>
        <v>172.9</v>
      </c>
      <c r="CK49" s="59">
        <f t="shared" si="29"/>
        <v>20</v>
      </c>
      <c r="CL49" s="8">
        <f t="shared" si="31"/>
        <v>0</v>
      </c>
      <c r="CM49" s="73">
        <f t="shared" si="23"/>
        <v>172.9</v>
      </c>
      <c r="CN49" s="74"/>
      <c r="CO49" s="75"/>
    </row>
    <row r="50" spans="1:94" ht="20.25" customHeight="1">
      <c r="A50" t="s">
        <v>137</v>
      </c>
      <c r="D50">
        <v>160</v>
      </c>
      <c r="E50" s="2">
        <v>231.4</v>
      </c>
      <c r="G50" s="3">
        <v>41153</v>
      </c>
      <c r="H50" s="3">
        <f t="shared" si="12"/>
        <v>45281</v>
      </c>
      <c r="I50" s="3" t="s">
        <v>45</v>
      </c>
      <c r="J50" s="3">
        <f t="shared" si="13"/>
        <v>45281</v>
      </c>
      <c r="N50" s="2"/>
      <c r="P50" s="61">
        <f t="shared" si="24"/>
        <v>12.25</v>
      </c>
      <c r="Q50" s="62">
        <v>20</v>
      </c>
      <c r="R50" s="63">
        <f t="shared" si="25"/>
        <v>20</v>
      </c>
      <c r="S50" s="54">
        <f t="shared" si="36"/>
        <v>1.5</v>
      </c>
      <c r="T50" s="54">
        <f t="shared" si="36"/>
        <v>1.5</v>
      </c>
      <c r="U50" s="54">
        <f t="shared" si="36"/>
        <v>1.5</v>
      </c>
      <c r="V50" s="54">
        <f t="shared" si="36"/>
        <v>1.5</v>
      </c>
      <c r="W50" s="54">
        <f t="shared" si="36"/>
        <v>1.5</v>
      </c>
      <c r="X50" s="54">
        <f t="shared" si="36"/>
        <v>1.5</v>
      </c>
      <c r="Y50" s="54">
        <f t="shared" si="36"/>
        <v>1.5</v>
      </c>
      <c r="Z50" s="54">
        <f t="shared" si="36"/>
        <v>1.5</v>
      </c>
      <c r="AA50" s="54">
        <f t="shared" si="36"/>
        <v>1.5</v>
      </c>
      <c r="AB50" s="54">
        <f t="shared" si="36"/>
        <v>3.5</v>
      </c>
      <c r="AC50" s="54">
        <f t="shared" si="36"/>
        <v>1.5</v>
      </c>
      <c r="AD50" s="54">
        <f t="shared" si="36"/>
        <v>1.5</v>
      </c>
      <c r="AF50" s="63">
        <f t="shared" si="15"/>
        <v>21</v>
      </c>
      <c r="AG50" s="65">
        <v>21</v>
      </c>
      <c r="AH50" s="65">
        <v>0</v>
      </c>
      <c r="AI50" s="66"/>
      <c r="AJ50" s="67"/>
      <c r="AK50" s="65"/>
      <c r="AL50" s="65"/>
      <c r="AM50" s="65"/>
      <c r="AN50" s="65"/>
      <c r="AO50" s="65"/>
      <c r="AP50" s="65"/>
      <c r="AQ50" s="65"/>
      <c r="AR50" s="65"/>
      <c r="AS50" s="68">
        <f t="shared" si="16"/>
        <v>19</v>
      </c>
      <c r="AT50" s="69" t="e">
        <v>#N/A</v>
      </c>
      <c r="AU50" s="70">
        <v>170.98461538461538</v>
      </c>
      <c r="AV50" s="63">
        <f t="shared" si="32"/>
        <v>177.99999999999997</v>
      </c>
      <c r="AW50" s="61">
        <f t="shared" si="38"/>
        <v>13.350000000000001</v>
      </c>
      <c r="AX50" s="61">
        <f t="shared" si="38"/>
        <v>13.350000000000001</v>
      </c>
      <c r="AY50" s="61">
        <f t="shared" si="38"/>
        <v>13.350000000000001</v>
      </c>
      <c r="AZ50" s="61">
        <f t="shared" si="38"/>
        <v>13.350000000000001</v>
      </c>
      <c r="BA50" s="54">
        <f t="shared" si="38"/>
        <v>13.350000000000001</v>
      </c>
      <c r="BB50" s="61">
        <f t="shared" si="38"/>
        <v>13.350000000000001</v>
      </c>
      <c r="BC50" s="54">
        <f t="shared" si="38"/>
        <v>13.350000000000001</v>
      </c>
      <c r="BD50" s="61">
        <f t="shared" si="38"/>
        <v>13.350000000000001</v>
      </c>
      <c r="BE50" s="61">
        <f t="shared" si="38"/>
        <v>13.350000000000001</v>
      </c>
      <c r="BF50" s="61">
        <f t="shared" si="38"/>
        <v>31.150000000000002</v>
      </c>
      <c r="BG50" s="61">
        <f t="shared" si="38"/>
        <v>13.350000000000001</v>
      </c>
      <c r="BH50" s="61">
        <f t="shared" si="38"/>
        <v>13.350000000000001</v>
      </c>
      <c r="BI50" s="63">
        <f t="shared" si="18"/>
        <v>-186.9</v>
      </c>
      <c r="BJ50" s="71">
        <f t="shared" si="39"/>
        <v>-186.9</v>
      </c>
      <c r="BK50" s="71">
        <f t="shared" si="39"/>
        <v>0</v>
      </c>
      <c r="BL50" s="71">
        <f t="shared" si="39"/>
        <v>0</v>
      </c>
      <c r="BM50" s="71">
        <f t="shared" si="39"/>
        <v>0</v>
      </c>
      <c r="BN50" s="71">
        <f t="shared" si="39"/>
        <v>0</v>
      </c>
      <c r="BO50" s="71">
        <f t="shared" si="39"/>
        <v>0</v>
      </c>
      <c r="BP50" s="71">
        <f t="shared" si="39"/>
        <v>0</v>
      </c>
      <c r="BQ50" s="71">
        <f t="shared" si="39"/>
        <v>0</v>
      </c>
      <c r="BR50" s="71">
        <f t="shared" si="39"/>
        <v>0</v>
      </c>
      <c r="BS50" s="71">
        <f t="shared" si="39"/>
        <v>0</v>
      </c>
      <c r="BT50" s="71">
        <f t="shared" si="39"/>
        <v>0</v>
      </c>
      <c r="BU50" s="71">
        <f t="shared" si="39"/>
        <v>0</v>
      </c>
      <c r="BV50" s="68">
        <f t="shared" si="20"/>
        <v>162.08461538461538</v>
      </c>
      <c r="BX50" s="54">
        <f t="shared" si="37"/>
        <v>17.355</v>
      </c>
      <c r="BY50" s="54">
        <f t="shared" si="37"/>
        <v>17.355</v>
      </c>
      <c r="BZ50" s="54">
        <f t="shared" si="37"/>
        <v>17.355</v>
      </c>
      <c r="CA50" s="54">
        <f t="shared" si="37"/>
        <v>17.355</v>
      </c>
      <c r="CB50" s="54">
        <f t="shared" si="37"/>
        <v>17.355</v>
      </c>
      <c r="CC50" s="54">
        <f t="shared" si="37"/>
        <v>17.355</v>
      </c>
      <c r="CD50" s="54">
        <f t="shared" si="37"/>
        <v>17.355</v>
      </c>
      <c r="CE50" s="54">
        <f t="shared" si="37"/>
        <v>17.355</v>
      </c>
      <c r="CF50" s="54">
        <f t="shared" si="37"/>
        <v>17.355</v>
      </c>
      <c r="CG50" s="54">
        <f t="shared" si="37"/>
        <v>40.495000000000005</v>
      </c>
      <c r="CH50" s="54">
        <f t="shared" si="37"/>
        <v>17.355</v>
      </c>
      <c r="CI50" s="54">
        <f t="shared" si="37"/>
        <v>17.355</v>
      </c>
      <c r="CJ50" s="76">
        <f t="shared" si="30"/>
        <v>231.39999999999998</v>
      </c>
      <c r="CK50" s="59">
        <f t="shared" si="29"/>
        <v>20</v>
      </c>
      <c r="CL50" s="8">
        <f t="shared" si="31"/>
        <v>0</v>
      </c>
      <c r="CM50" s="73">
        <f t="shared" si="23"/>
        <v>231.4</v>
      </c>
      <c r="CN50" s="54"/>
      <c r="CO50" s="55"/>
      <c r="CP50" s="56"/>
    </row>
    <row r="51" spans="1:94" ht="20.25" customHeight="1">
      <c r="A51" s="77" t="s">
        <v>138</v>
      </c>
      <c r="D51">
        <v>160</v>
      </c>
      <c r="E51" s="2">
        <v>172.9</v>
      </c>
      <c r="G51" s="3">
        <v>41153</v>
      </c>
      <c r="H51" s="3">
        <f t="shared" si="12"/>
        <v>45281</v>
      </c>
      <c r="I51" s="3" t="s">
        <v>45</v>
      </c>
      <c r="J51" s="3">
        <f t="shared" si="13"/>
        <v>45281</v>
      </c>
      <c r="N51" s="2"/>
      <c r="P51" s="61">
        <f t="shared" si="24"/>
        <v>12.25</v>
      </c>
      <c r="Q51" s="62">
        <v>2</v>
      </c>
      <c r="R51" s="63">
        <f t="shared" si="25"/>
        <v>20</v>
      </c>
      <c r="S51" s="54">
        <f t="shared" si="36"/>
        <v>1.5</v>
      </c>
      <c r="T51" s="54">
        <f t="shared" si="36"/>
        <v>1.5</v>
      </c>
      <c r="U51" s="54">
        <f t="shared" si="36"/>
        <v>1.5</v>
      </c>
      <c r="V51" s="54">
        <f t="shared" si="36"/>
        <v>1.5</v>
      </c>
      <c r="W51" s="54">
        <f t="shared" si="36"/>
        <v>1.5</v>
      </c>
      <c r="X51" s="54">
        <f t="shared" si="36"/>
        <v>1.5</v>
      </c>
      <c r="Y51" s="54">
        <f t="shared" si="36"/>
        <v>1.5</v>
      </c>
      <c r="Z51" s="54">
        <f t="shared" si="36"/>
        <v>1.5</v>
      </c>
      <c r="AA51" s="54">
        <f t="shared" si="36"/>
        <v>1.5</v>
      </c>
      <c r="AB51" s="54">
        <f t="shared" si="36"/>
        <v>3.5</v>
      </c>
      <c r="AC51" s="54">
        <f t="shared" si="36"/>
        <v>1.5</v>
      </c>
      <c r="AD51" s="54">
        <f t="shared" si="36"/>
        <v>1.5</v>
      </c>
      <c r="AF51" s="63">
        <f t="shared" si="15"/>
        <v>0</v>
      </c>
      <c r="AG51" s="65">
        <v>0</v>
      </c>
      <c r="AH51" s="65">
        <v>0</v>
      </c>
      <c r="AI51" s="66"/>
      <c r="AJ51" s="67"/>
      <c r="AK51" s="65"/>
      <c r="AL51" s="65"/>
      <c r="AM51" s="65"/>
      <c r="AN51" s="65"/>
      <c r="AO51" s="65"/>
      <c r="AP51" s="65"/>
      <c r="AQ51" s="65"/>
      <c r="AR51" s="65"/>
      <c r="AS51" s="68">
        <f t="shared" si="16"/>
        <v>22</v>
      </c>
      <c r="AT51" s="69" t="e">
        <v>#N/A</v>
      </c>
      <c r="AU51" s="70">
        <v>8.3057692307691866</v>
      </c>
      <c r="AV51" s="63">
        <f t="shared" si="32"/>
        <v>133</v>
      </c>
      <c r="AW51" s="61">
        <f t="shared" si="38"/>
        <v>9.9750000000000014</v>
      </c>
      <c r="AX51" s="61">
        <f t="shared" si="38"/>
        <v>9.9750000000000014</v>
      </c>
      <c r="AY51" s="61">
        <f t="shared" si="38"/>
        <v>9.9750000000000014</v>
      </c>
      <c r="AZ51" s="61">
        <f t="shared" si="38"/>
        <v>9.9750000000000014</v>
      </c>
      <c r="BA51" s="54">
        <f t="shared" si="38"/>
        <v>9.9750000000000014</v>
      </c>
      <c r="BB51" s="61">
        <f t="shared" si="38"/>
        <v>9.9750000000000014</v>
      </c>
      <c r="BC51" s="54">
        <f t="shared" si="38"/>
        <v>9.9750000000000014</v>
      </c>
      <c r="BD51" s="61">
        <f t="shared" si="38"/>
        <v>9.9750000000000014</v>
      </c>
      <c r="BE51" s="61">
        <f t="shared" si="38"/>
        <v>9.9750000000000014</v>
      </c>
      <c r="BF51" s="61">
        <f t="shared" si="38"/>
        <v>23.275000000000002</v>
      </c>
      <c r="BG51" s="61">
        <f t="shared" si="38"/>
        <v>9.9750000000000014</v>
      </c>
      <c r="BH51" s="61">
        <f t="shared" si="38"/>
        <v>9.9750000000000014</v>
      </c>
      <c r="BI51" s="63">
        <f t="shared" si="18"/>
        <v>0</v>
      </c>
      <c r="BJ51" s="71">
        <f t="shared" si="39"/>
        <v>0</v>
      </c>
      <c r="BK51" s="71">
        <f t="shared" si="39"/>
        <v>0</v>
      </c>
      <c r="BL51" s="71">
        <f t="shared" si="39"/>
        <v>0</v>
      </c>
      <c r="BM51" s="71">
        <f t="shared" si="39"/>
        <v>0</v>
      </c>
      <c r="BN51" s="71">
        <f t="shared" si="39"/>
        <v>0</v>
      </c>
      <c r="BO51" s="71">
        <f t="shared" si="39"/>
        <v>0</v>
      </c>
      <c r="BP51" s="71">
        <f t="shared" si="39"/>
        <v>0</v>
      </c>
      <c r="BQ51" s="71">
        <f t="shared" si="39"/>
        <v>0</v>
      </c>
      <c r="BR51" s="71">
        <f t="shared" si="39"/>
        <v>0</v>
      </c>
      <c r="BS51" s="71">
        <f t="shared" si="39"/>
        <v>0</v>
      </c>
      <c r="BT51" s="71">
        <f t="shared" si="39"/>
        <v>0</v>
      </c>
      <c r="BU51" s="71">
        <f t="shared" si="39"/>
        <v>0</v>
      </c>
      <c r="BV51" s="68">
        <f t="shared" si="20"/>
        <v>141.30576923076919</v>
      </c>
      <c r="BX51" s="54">
        <f t="shared" si="37"/>
        <v>12.967499999999999</v>
      </c>
      <c r="BY51" s="54">
        <f t="shared" si="37"/>
        <v>12.967499999999999</v>
      </c>
      <c r="BZ51" s="54">
        <f t="shared" si="37"/>
        <v>12.967499999999999</v>
      </c>
      <c r="CA51" s="54">
        <f t="shared" si="37"/>
        <v>12.967499999999999</v>
      </c>
      <c r="CB51" s="54">
        <f t="shared" si="37"/>
        <v>12.967499999999999</v>
      </c>
      <c r="CC51" s="54">
        <f t="shared" si="37"/>
        <v>12.967499999999999</v>
      </c>
      <c r="CD51" s="54">
        <f t="shared" si="37"/>
        <v>12.967499999999999</v>
      </c>
      <c r="CE51" s="54">
        <f t="shared" si="37"/>
        <v>12.967499999999999</v>
      </c>
      <c r="CF51" s="54">
        <f t="shared" si="37"/>
        <v>12.967499999999999</v>
      </c>
      <c r="CG51" s="54">
        <f t="shared" si="37"/>
        <v>30.2575</v>
      </c>
      <c r="CH51" s="54">
        <f t="shared" si="37"/>
        <v>12.967499999999999</v>
      </c>
      <c r="CI51" s="54">
        <f t="shared" si="37"/>
        <v>12.967499999999999</v>
      </c>
      <c r="CJ51" s="76">
        <f t="shared" si="30"/>
        <v>172.9</v>
      </c>
      <c r="CK51" s="59">
        <f t="shared" si="29"/>
        <v>20</v>
      </c>
      <c r="CL51" s="8">
        <f t="shared" si="31"/>
        <v>0</v>
      </c>
      <c r="CM51" s="73">
        <f t="shared" si="23"/>
        <v>172.9</v>
      </c>
      <c r="CN51" s="74"/>
      <c r="CO51" s="75"/>
    </row>
    <row r="52" spans="1:94" ht="20.25" customHeight="1">
      <c r="A52" t="s">
        <v>139</v>
      </c>
      <c r="D52">
        <v>160</v>
      </c>
      <c r="E52" s="2">
        <v>231.4</v>
      </c>
      <c r="G52" s="3">
        <v>41153</v>
      </c>
      <c r="H52" s="3">
        <f t="shared" si="12"/>
        <v>45281</v>
      </c>
      <c r="I52" s="3" t="s">
        <v>45</v>
      </c>
      <c r="J52" s="3">
        <f t="shared" si="13"/>
        <v>45281</v>
      </c>
      <c r="N52" s="2"/>
      <c r="P52" s="61">
        <f t="shared" si="24"/>
        <v>12.25</v>
      </c>
      <c r="Q52" s="62">
        <v>0</v>
      </c>
      <c r="R52" s="63">
        <f t="shared" si="25"/>
        <v>20</v>
      </c>
      <c r="S52" s="54">
        <f t="shared" si="36"/>
        <v>1.5</v>
      </c>
      <c r="T52" s="54">
        <f t="shared" si="36"/>
        <v>1.5</v>
      </c>
      <c r="U52" s="54">
        <f t="shared" si="36"/>
        <v>1.5</v>
      </c>
      <c r="V52" s="54">
        <f t="shared" si="36"/>
        <v>1.5</v>
      </c>
      <c r="W52" s="54">
        <f t="shared" si="36"/>
        <v>1.5</v>
      </c>
      <c r="X52" s="54">
        <f t="shared" si="36"/>
        <v>1.5</v>
      </c>
      <c r="Y52" s="54">
        <f t="shared" si="36"/>
        <v>1.5</v>
      </c>
      <c r="Z52" s="54">
        <f t="shared" si="36"/>
        <v>1.5</v>
      </c>
      <c r="AA52" s="54">
        <f t="shared" si="36"/>
        <v>1.5</v>
      </c>
      <c r="AB52" s="54">
        <f t="shared" si="36"/>
        <v>3.5</v>
      </c>
      <c r="AC52" s="54">
        <f t="shared" si="36"/>
        <v>1.5</v>
      </c>
      <c r="AD52" s="54">
        <f t="shared" si="36"/>
        <v>1.5</v>
      </c>
      <c r="AF52" s="63">
        <f t="shared" si="15"/>
        <v>0</v>
      </c>
      <c r="AG52" s="65">
        <v>0</v>
      </c>
      <c r="AH52" s="65">
        <v>0</v>
      </c>
      <c r="AI52" s="66"/>
      <c r="AJ52" s="67"/>
      <c r="AK52" s="65"/>
      <c r="AL52" s="65"/>
      <c r="AM52" s="65"/>
      <c r="AN52" s="65"/>
      <c r="AO52" s="65"/>
      <c r="AP52" s="65"/>
      <c r="AQ52" s="65"/>
      <c r="AR52" s="65"/>
      <c r="AS52" s="68">
        <f t="shared" si="16"/>
        <v>20</v>
      </c>
      <c r="AT52" s="69" t="e">
        <v>#N/A</v>
      </c>
      <c r="AU52" s="70">
        <v>12.484615384615353</v>
      </c>
      <c r="AV52" s="63">
        <f t="shared" si="32"/>
        <v>177.99999999999997</v>
      </c>
      <c r="AW52" s="61">
        <f t="shared" si="38"/>
        <v>13.350000000000001</v>
      </c>
      <c r="AX52" s="61">
        <f t="shared" si="38"/>
        <v>13.350000000000001</v>
      </c>
      <c r="AY52" s="61">
        <f t="shared" si="38"/>
        <v>13.350000000000001</v>
      </c>
      <c r="AZ52" s="61">
        <f t="shared" si="38"/>
        <v>13.350000000000001</v>
      </c>
      <c r="BA52" s="54">
        <f t="shared" si="38"/>
        <v>13.350000000000001</v>
      </c>
      <c r="BB52" s="61">
        <f t="shared" si="38"/>
        <v>13.350000000000001</v>
      </c>
      <c r="BC52" s="54">
        <f t="shared" si="38"/>
        <v>13.350000000000001</v>
      </c>
      <c r="BD52" s="61">
        <f t="shared" si="38"/>
        <v>13.350000000000001</v>
      </c>
      <c r="BE52" s="61">
        <f t="shared" si="38"/>
        <v>13.350000000000001</v>
      </c>
      <c r="BF52" s="61">
        <f t="shared" si="38"/>
        <v>31.150000000000002</v>
      </c>
      <c r="BG52" s="61">
        <f t="shared" si="38"/>
        <v>13.350000000000001</v>
      </c>
      <c r="BH52" s="61">
        <f t="shared" si="38"/>
        <v>13.350000000000001</v>
      </c>
      <c r="BI52" s="63">
        <f t="shared" si="18"/>
        <v>0</v>
      </c>
      <c r="BJ52" s="71">
        <f t="shared" si="39"/>
        <v>0</v>
      </c>
      <c r="BK52" s="71">
        <f t="shared" si="39"/>
        <v>0</v>
      </c>
      <c r="BL52" s="71">
        <f t="shared" si="39"/>
        <v>0</v>
      </c>
      <c r="BM52" s="71">
        <f t="shared" si="39"/>
        <v>0</v>
      </c>
      <c r="BN52" s="71">
        <f t="shared" si="39"/>
        <v>0</v>
      </c>
      <c r="BO52" s="71">
        <f t="shared" si="39"/>
        <v>0</v>
      </c>
      <c r="BP52" s="71">
        <f t="shared" si="39"/>
        <v>0</v>
      </c>
      <c r="BQ52" s="71">
        <f t="shared" si="39"/>
        <v>0</v>
      </c>
      <c r="BR52" s="71">
        <f t="shared" si="39"/>
        <v>0</v>
      </c>
      <c r="BS52" s="71">
        <f t="shared" si="39"/>
        <v>0</v>
      </c>
      <c r="BT52" s="71">
        <f t="shared" si="39"/>
        <v>0</v>
      </c>
      <c r="BU52" s="71">
        <f t="shared" si="39"/>
        <v>0</v>
      </c>
      <c r="BV52" s="68">
        <f t="shared" si="20"/>
        <v>190.48461538461532</v>
      </c>
      <c r="BX52" s="54">
        <f t="shared" si="37"/>
        <v>17.355</v>
      </c>
      <c r="BY52" s="54">
        <f t="shared" si="37"/>
        <v>17.355</v>
      </c>
      <c r="BZ52" s="54">
        <f t="shared" si="37"/>
        <v>17.355</v>
      </c>
      <c r="CA52" s="54">
        <f t="shared" si="37"/>
        <v>17.355</v>
      </c>
      <c r="CB52" s="54">
        <f t="shared" si="37"/>
        <v>17.355</v>
      </c>
      <c r="CC52" s="54">
        <f t="shared" si="37"/>
        <v>17.355</v>
      </c>
      <c r="CD52" s="54">
        <f t="shared" si="37"/>
        <v>17.355</v>
      </c>
      <c r="CE52" s="54">
        <f t="shared" si="37"/>
        <v>17.355</v>
      </c>
      <c r="CF52" s="54">
        <f t="shared" si="37"/>
        <v>17.355</v>
      </c>
      <c r="CG52" s="54">
        <f t="shared" si="37"/>
        <v>40.495000000000005</v>
      </c>
      <c r="CH52" s="54">
        <f t="shared" si="37"/>
        <v>17.355</v>
      </c>
      <c r="CI52" s="54">
        <f t="shared" si="37"/>
        <v>17.355</v>
      </c>
      <c r="CJ52" s="76">
        <f t="shared" si="30"/>
        <v>231.39999999999998</v>
      </c>
      <c r="CK52" s="59">
        <f t="shared" si="29"/>
        <v>20</v>
      </c>
      <c r="CL52" s="8">
        <f t="shared" si="31"/>
        <v>0</v>
      </c>
      <c r="CM52" s="73">
        <f t="shared" si="23"/>
        <v>231.4</v>
      </c>
      <c r="CN52" s="54"/>
      <c r="CO52" s="55"/>
      <c r="CP52" s="56"/>
    </row>
    <row r="53" spans="1:94" ht="20.25" customHeight="1">
      <c r="A53" s="77" t="s">
        <v>140</v>
      </c>
      <c r="D53">
        <v>160</v>
      </c>
      <c r="E53" s="2">
        <v>172.9</v>
      </c>
      <c r="G53" s="3">
        <v>41153</v>
      </c>
      <c r="H53" s="3">
        <f t="shared" si="12"/>
        <v>45281</v>
      </c>
      <c r="I53" s="3" t="s">
        <v>45</v>
      </c>
      <c r="J53" s="3">
        <f t="shared" si="13"/>
        <v>45281</v>
      </c>
      <c r="N53" s="2"/>
      <c r="P53" s="61">
        <f t="shared" si="24"/>
        <v>12.25</v>
      </c>
      <c r="Q53" s="62">
        <v>0</v>
      </c>
      <c r="R53" s="63">
        <f t="shared" si="25"/>
        <v>20</v>
      </c>
      <c r="S53" s="54">
        <f t="shared" si="36"/>
        <v>1.5</v>
      </c>
      <c r="T53" s="54">
        <f t="shared" si="36"/>
        <v>1.5</v>
      </c>
      <c r="U53" s="54">
        <f t="shared" si="36"/>
        <v>1.5</v>
      </c>
      <c r="V53" s="54">
        <f t="shared" si="36"/>
        <v>1.5</v>
      </c>
      <c r="W53" s="54">
        <f t="shared" si="36"/>
        <v>1.5</v>
      </c>
      <c r="X53" s="54">
        <f t="shared" si="36"/>
        <v>1.5</v>
      </c>
      <c r="Y53" s="54">
        <f t="shared" si="36"/>
        <v>1.5</v>
      </c>
      <c r="Z53" s="54">
        <f t="shared" si="36"/>
        <v>1.5</v>
      </c>
      <c r="AA53" s="54">
        <f t="shared" si="36"/>
        <v>1.5</v>
      </c>
      <c r="AB53" s="54">
        <f t="shared" si="36"/>
        <v>3.5</v>
      </c>
      <c r="AC53" s="54">
        <f t="shared" si="36"/>
        <v>1.5</v>
      </c>
      <c r="AD53" s="54">
        <f t="shared" si="36"/>
        <v>1.5</v>
      </c>
      <c r="AF53" s="63">
        <f t="shared" si="15"/>
        <v>0</v>
      </c>
      <c r="AG53" s="65">
        <v>0</v>
      </c>
      <c r="AH53" s="65">
        <v>0</v>
      </c>
      <c r="AI53" s="66"/>
      <c r="AJ53" s="67"/>
      <c r="AK53" s="65"/>
      <c r="AL53" s="65"/>
      <c r="AM53" s="65"/>
      <c r="AN53" s="65"/>
      <c r="AO53" s="65"/>
      <c r="AP53" s="65"/>
      <c r="AQ53" s="65"/>
      <c r="AR53" s="65"/>
      <c r="AS53" s="68">
        <f t="shared" si="16"/>
        <v>20</v>
      </c>
      <c r="AT53" s="69" t="e">
        <v>#N/A</v>
      </c>
      <c r="AU53" s="70">
        <v>-4.9942307692308248</v>
      </c>
      <c r="AV53" s="63">
        <f t="shared" si="32"/>
        <v>133</v>
      </c>
      <c r="AW53" s="61">
        <f t="shared" si="38"/>
        <v>9.9750000000000014</v>
      </c>
      <c r="AX53" s="61">
        <f t="shared" si="38"/>
        <v>9.9750000000000014</v>
      </c>
      <c r="AY53" s="61">
        <f t="shared" si="38"/>
        <v>9.9750000000000014</v>
      </c>
      <c r="AZ53" s="61">
        <f t="shared" si="38"/>
        <v>9.9750000000000014</v>
      </c>
      <c r="BA53" s="54">
        <f t="shared" si="38"/>
        <v>9.9750000000000014</v>
      </c>
      <c r="BB53" s="61">
        <f t="shared" si="38"/>
        <v>9.9750000000000014</v>
      </c>
      <c r="BC53" s="54">
        <f t="shared" si="38"/>
        <v>9.9750000000000014</v>
      </c>
      <c r="BD53" s="61">
        <f t="shared" si="38"/>
        <v>9.9750000000000014</v>
      </c>
      <c r="BE53" s="61">
        <f t="shared" si="38"/>
        <v>9.9750000000000014</v>
      </c>
      <c r="BF53" s="61">
        <f t="shared" si="38"/>
        <v>23.275000000000002</v>
      </c>
      <c r="BG53" s="61">
        <f t="shared" si="38"/>
        <v>9.9750000000000014</v>
      </c>
      <c r="BH53" s="61">
        <f t="shared" si="38"/>
        <v>9.9750000000000014</v>
      </c>
      <c r="BI53" s="63">
        <f t="shared" si="18"/>
        <v>0</v>
      </c>
      <c r="BJ53" s="71">
        <f t="shared" si="39"/>
        <v>0</v>
      </c>
      <c r="BK53" s="71">
        <f t="shared" si="39"/>
        <v>0</v>
      </c>
      <c r="BL53" s="71">
        <f t="shared" si="39"/>
        <v>0</v>
      </c>
      <c r="BM53" s="71">
        <f t="shared" si="39"/>
        <v>0</v>
      </c>
      <c r="BN53" s="71">
        <f t="shared" si="39"/>
        <v>0</v>
      </c>
      <c r="BO53" s="71">
        <f t="shared" si="39"/>
        <v>0</v>
      </c>
      <c r="BP53" s="71">
        <f t="shared" si="39"/>
        <v>0</v>
      </c>
      <c r="BQ53" s="71">
        <f t="shared" si="39"/>
        <v>0</v>
      </c>
      <c r="BR53" s="71">
        <f t="shared" si="39"/>
        <v>0</v>
      </c>
      <c r="BS53" s="71">
        <f t="shared" si="39"/>
        <v>0</v>
      </c>
      <c r="BT53" s="71">
        <f t="shared" si="39"/>
        <v>0</v>
      </c>
      <c r="BU53" s="71">
        <f t="shared" si="39"/>
        <v>0</v>
      </c>
      <c r="BV53" s="68">
        <f t="shared" si="20"/>
        <v>128.00576923076918</v>
      </c>
      <c r="BX53" s="54">
        <f t="shared" si="37"/>
        <v>12.967499999999999</v>
      </c>
      <c r="BY53" s="54">
        <f t="shared" si="37"/>
        <v>12.967499999999999</v>
      </c>
      <c r="BZ53" s="54">
        <f t="shared" si="37"/>
        <v>12.967499999999999</v>
      </c>
      <c r="CA53" s="54">
        <f t="shared" si="37"/>
        <v>12.967499999999999</v>
      </c>
      <c r="CB53" s="54">
        <f t="shared" si="37"/>
        <v>12.967499999999999</v>
      </c>
      <c r="CC53" s="54">
        <f t="shared" si="37"/>
        <v>12.967499999999999</v>
      </c>
      <c r="CD53" s="54">
        <f t="shared" si="37"/>
        <v>12.967499999999999</v>
      </c>
      <c r="CE53" s="54">
        <f t="shared" si="37"/>
        <v>12.967499999999999</v>
      </c>
      <c r="CF53" s="54">
        <f t="shared" si="37"/>
        <v>12.967499999999999</v>
      </c>
      <c r="CG53" s="54">
        <f t="shared" si="37"/>
        <v>30.2575</v>
      </c>
      <c r="CH53" s="54">
        <f t="shared" si="37"/>
        <v>12.967499999999999</v>
      </c>
      <c r="CI53" s="54">
        <f t="shared" si="37"/>
        <v>12.967499999999999</v>
      </c>
      <c r="CJ53" s="76">
        <f t="shared" si="30"/>
        <v>172.9</v>
      </c>
      <c r="CK53" s="59">
        <f t="shared" si="29"/>
        <v>20</v>
      </c>
      <c r="CL53" s="8">
        <f t="shared" si="31"/>
        <v>0</v>
      </c>
      <c r="CM53" s="73">
        <f t="shared" si="23"/>
        <v>172.9</v>
      </c>
      <c r="CN53" s="74"/>
      <c r="CO53" s="75"/>
    </row>
    <row r="54" spans="1:94" ht="20.25" customHeight="1">
      <c r="A54" t="s">
        <v>141</v>
      </c>
      <c r="D54">
        <v>160</v>
      </c>
      <c r="E54" s="2">
        <v>172.9</v>
      </c>
      <c r="G54" s="3">
        <v>42084</v>
      </c>
      <c r="H54" s="3">
        <f t="shared" si="12"/>
        <v>45281</v>
      </c>
      <c r="I54" s="3" t="s">
        <v>45</v>
      </c>
      <c r="J54" s="3">
        <f t="shared" si="13"/>
        <v>45281</v>
      </c>
      <c r="N54" s="2"/>
      <c r="P54" s="61">
        <f t="shared" si="24"/>
        <v>9.6666666666666661</v>
      </c>
      <c r="Q54" s="62">
        <v>-3.5</v>
      </c>
      <c r="R54" s="63">
        <f t="shared" si="25"/>
        <v>19</v>
      </c>
      <c r="S54" s="54">
        <f t="shared" si="36"/>
        <v>1.5</v>
      </c>
      <c r="T54" s="54">
        <f t="shared" si="36"/>
        <v>1.5</v>
      </c>
      <c r="U54" s="54">
        <f t="shared" si="36"/>
        <v>1.5</v>
      </c>
      <c r="V54" s="54">
        <f t="shared" si="36"/>
        <v>2.5</v>
      </c>
      <c r="W54" s="54">
        <f t="shared" si="36"/>
        <v>1.5</v>
      </c>
      <c r="X54" s="54">
        <f t="shared" si="36"/>
        <v>1.5</v>
      </c>
      <c r="Y54" s="54">
        <f t="shared" si="36"/>
        <v>1.5</v>
      </c>
      <c r="Z54" s="54">
        <f t="shared" si="36"/>
        <v>1.5</v>
      </c>
      <c r="AA54" s="54">
        <f t="shared" si="36"/>
        <v>1.5</v>
      </c>
      <c r="AB54" s="54">
        <f t="shared" si="36"/>
        <v>1.5</v>
      </c>
      <c r="AC54" s="54">
        <f t="shared" si="36"/>
        <v>1.5</v>
      </c>
      <c r="AD54" s="54">
        <f t="shared" si="36"/>
        <v>1.5</v>
      </c>
      <c r="AF54" s="63">
        <f t="shared" si="15"/>
        <v>0</v>
      </c>
      <c r="AG54" s="65">
        <v>0</v>
      </c>
      <c r="AH54" s="65">
        <v>0</v>
      </c>
      <c r="AI54" s="66"/>
      <c r="AJ54" s="67"/>
      <c r="AK54" s="65"/>
      <c r="AL54" s="65"/>
      <c r="AM54" s="65"/>
      <c r="AN54" s="65"/>
      <c r="AO54" s="65"/>
      <c r="AP54" s="65"/>
      <c r="AQ54" s="65"/>
      <c r="AR54" s="65"/>
      <c r="AS54" s="68">
        <f t="shared" si="16"/>
        <v>15.5</v>
      </c>
      <c r="AT54" s="69" t="e">
        <v>#N/A</v>
      </c>
      <c r="AU54" s="70">
        <v>-27.91250000000008</v>
      </c>
      <c r="AV54" s="63">
        <f t="shared" si="32"/>
        <v>126.34999999999997</v>
      </c>
      <c r="AW54" s="61">
        <f t="shared" si="38"/>
        <v>9.9750000000000014</v>
      </c>
      <c r="AX54" s="61">
        <f t="shared" si="38"/>
        <v>9.9750000000000014</v>
      </c>
      <c r="AY54" s="61">
        <f t="shared" si="38"/>
        <v>9.9750000000000014</v>
      </c>
      <c r="AZ54" s="61">
        <f t="shared" si="38"/>
        <v>16.625</v>
      </c>
      <c r="BA54" s="54">
        <f t="shared" si="38"/>
        <v>9.9750000000000014</v>
      </c>
      <c r="BB54" s="61">
        <f t="shared" si="38"/>
        <v>9.9750000000000014</v>
      </c>
      <c r="BC54" s="54">
        <f t="shared" si="38"/>
        <v>9.9750000000000014</v>
      </c>
      <c r="BD54" s="61">
        <f t="shared" si="38"/>
        <v>9.9750000000000014</v>
      </c>
      <c r="BE54" s="61">
        <f t="shared" si="38"/>
        <v>9.9750000000000014</v>
      </c>
      <c r="BF54" s="61">
        <f t="shared" si="38"/>
        <v>9.9750000000000014</v>
      </c>
      <c r="BG54" s="61">
        <f t="shared" si="38"/>
        <v>9.9750000000000014</v>
      </c>
      <c r="BH54" s="61">
        <f t="shared" si="38"/>
        <v>9.9750000000000014</v>
      </c>
      <c r="BI54" s="63">
        <f t="shared" si="18"/>
        <v>0</v>
      </c>
      <c r="BJ54" s="71">
        <f t="shared" si="39"/>
        <v>0</v>
      </c>
      <c r="BK54" s="71">
        <f t="shared" si="39"/>
        <v>0</v>
      </c>
      <c r="BL54" s="71">
        <f t="shared" si="39"/>
        <v>0</v>
      </c>
      <c r="BM54" s="71">
        <f t="shared" si="39"/>
        <v>0</v>
      </c>
      <c r="BN54" s="71">
        <f t="shared" si="39"/>
        <v>0</v>
      </c>
      <c r="BO54" s="71">
        <f t="shared" si="39"/>
        <v>0</v>
      </c>
      <c r="BP54" s="71">
        <f t="shared" si="39"/>
        <v>0</v>
      </c>
      <c r="BQ54" s="71">
        <f t="shared" si="39"/>
        <v>0</v>
      </c>
      <c r="BR54" s="71">
        <f t="shared" si="39"/>
        <v>0</v>
      </c>
      <c r="BS54" s="71">
        <f t="shared" si="39"/>
        <v>0</v>
      </c>
      <c r="BT54" s="71">
        <f t="shared" si="39"/>
        <v>0</v>
      </c>
      <c r="BU54" s="71">
        <f t="shared" si="39"/>
        <v>0</v>
      </c>
      <c r="BV54" s="68">
        <f t="shared" si="20"/>
        <v>98.437499999999886</v>
      </c>
      <c r="BX54" s="54">
        <f t="shared" si="37"/>
        <v>13.649999999999999</v>
      </c>
      <c r="BY54" s="54">
        <f t="shared" si="37"/>
        <v>13.649999999999999</v>
      </c>
      <c r="BZ54" s="54">
        <f t="shared" si="37"/>
        <v>13.649999999999999</v>
      </c>
      <c r="CA54" s="54">
        <f t="shared" si="37"/>
        <v>22.75</v>
      </c>
      <c r="CB54" s="54">
        <f t="shared" si="37"/>
        <v>13.649999999999999</v>
      </c>
      <c r="CC54" s="54">
        <f t="shared" si="37"/>
        <v>13.649999999999999</v>
      </c>
      <c r="CD54" s="54">
        <f t="shared" si="37"/>
        <v>13.649999999999999</v>
      </c>
      <c r="CE54" s="54">
        <f t="shared" si="37"/>
        <v>13.649999999999999</v>
      </c>
      <c r="CF54" s="54">
        <f t="shared" si="37"/>
        <v>13.649999999999999</v>
      </c>
      <c r="CG54" s="54">
        <f t="shared" si="37"/>
        <v>13.649999999999999</v>
      </c>
      <c r="CH54" s="54">
        <f t="shared" si="37"/>
        <v>13.649999999999999</v>
      </c>
      <c r="CI54" s="54">
        <f t="shared" si="37"/>
        <v>13.649999999999999</v>
      </c>
      <c r="CJ54" s="76">
        <f t="shared" si="30"/>
        <v>172.90000000000003</v>
      </c>
      <c r="CK54" s="59">
        <f t="shared" si="29"/>
        <v>19</v>
      </c>
      <c r="CL54" s="8">
        <f t="shared" si="31"/>
        <v>0</v>
      </c>
      <c r="CM54" s="73">
        <f t="shared" si="23"/>
        <v>172.9</v>
      </c>
      <c r="CN54" s="54"/>
      <c r="CO54" s="55"/>
      <c r="CP54" s="56"/>
    </row>
    <row r="55" spans="1:94" ht="20.25" customHeight="1">
      <c r="A55" s="77" t="s">
        <v>142</v>
      </c>
      <c r="D55">
        <v>160</v>
      </c>
      <c r="E55" s="2">
        <v>172.9</v>
      </c>
      <c r="G55" s="3">
        <v>42147</v>
      </c>
      <c r="H55" s="3">
        <f t="shared" si="12"/>
        <v>45281</v>
      </c>
      <c r="I55" s="3" t="s">
        <v>45</v>
      </c>
      <c r="J55" s="3">
        <f t="shared" si="13"/>
        <v>45281</v>
      </c>
      <c r="N55" s="2"/>
      <c r="P55" s="61">
        <f t="shared" si="24"/>
        <v>9.5</v>
      </c>
      <c r="Q55" s="62">
        <v>-0.5</v>
      </c>
      <c r="R55" s="63">
        <f t="shared" si="25"/>
        <v>19</v>
      </c>
      <c r="S55" s="54">
        <f t="shared" si="36"/>
        <v>1.5</v>
      </c>
      <c r="T55" s="54">
        <f t="shared" si="36"/>
        <v>1.5</v>
      </c>
      <c r="U55" s="54">
        <f t="shared" si="36"/>
        <v>1.5</v>
      </c>
      <c r="V55" s="54">
        <f t="shared" si="36"/>
        <v>1.5</v>
      </c>
      <c r="W55" s="54">
        <f t="shared" si="36"/>
        <v>1.5</v>
      </c>
      <c r="X55" s="54">
        <f t="shared" si="36"/>
        <v>2.5</v>
      </c>
      <c r="Y55" s="54">
        <f t="shared" si="36"/>
        <v>1.5</v>
      </c>
      <c r="Z55" s="54">
        <f t="shared" si="36"/>
        <v>1.5</v>
      </c>
      <c r="AA55" s="54">
        <f t="shared" si="36"/>
        <v>1.5</v>
      </c>
      <c r="AB55" s="54">
        <f t="shared" si="36"/>
        <v>1.5</v>
      </c>
      <c r="AC55" s="54">
        <f t="shared" si="36"/>
        <v>1.5</v>
      </c>
      <c r="AD55" s="54">
        <f t="shared" si="36"/>
        <v>1.5</v>
      </c>
      <c r="AF55" s="63">
        <f t="shared" si="15"/>
        <v>19</v>
      </c>
      <c r="AG55" s="65">
        <v>0</v>
      </c>
      <c r="AH55" s="65">
        <v>19</v>
      </c>
      <c r="AI55" s="66"/>
      <c r="AJ55" s="67"/>
      <c r="AK55" s="65"/>
      <c r="AL55" s="65"/>
      <c r="AM55" s="65"/>
      <c r="AN55" s="65"/>
      <c r="AO55" s="65"/>
      <c r="AP55" s="65"/>
      <c r="AQ55" s="65"/>
      <c r="AR55" s="65"/>
      <c r="AS55" s="68">
        <f t="shared" si="16"/>
        <v>-0.5</v>
      </c>
      <c r="AT55" s="69" t="e">
        <v>#N/A</v>
      </c>
      <c r="AU55" s="70">
        <v>-7.9625000000000767</v>
      </c>
      <c r="AV55" s="63">
        <f t="shared" si="32"/>
        <v>126.34999999999997</v>
      </c>
      <c r="AW55" s="61">
        <f t="shared" si="38"/>
        <v>9.9750000000000014</v>
      </c>
      <c r="AX55" s="61">
        <f t="shared" si="38"/>
        <v>9.9750000000000014</v>
      </c>
      <c r="AY55" s="61">
        <f t="shared" si="38"/>
        <v>9.9750000000000014</v>
      </c>
      <c r="AZ55" s="61">
        <f t="shared" si="38"/>
        <v>9.9750000000000014</v>
      </c>
      <c r="BA55" s="54">
        <f t="shared" si="38"/>
        <v>9.9750000000000014</v>
      </c>
      <c r="BB55" s="61">
        <f t="shared" si="38"/>
        <v>16.625</v>
      </c>
      <c r="BC55" s="54">
        <f t="shared" si="38"/>
        <v>9.9750000000000014</v>
      </c>
      <c r="BD55" s="61">
        <f t="shared" si="38"/>
        <v>9.9750000000000014</v>
      </c>
      <c r="BE55" s="61">
        <f t="shared" si="38"/>
        <v>9.9750000000000014</v>
      </c>
      <c r="BF55" s="61">
        <f t="shared" si="38"/>
        <v>9.9750000000000014</v>
      </c>
      <c r="BG55" s="61">
        <f t="shared" si="38"/>
        <v>9.9750000000000014</v>
      </c>
      <c r="BH55" s="61">
        <f t="shared" si="38"/>
        <v>9.9750000000000014</v>
      </c>
      <c r="BI55" s="63">
        <f t="shared" si="18"/>
        <v>-126.35000000000001</v>
      </c>
      <c r="BJ55" s="71">
        <f t="shared" si="39"/>
        <v>0</v>
      </c>
      <c r="BK55" s="71">
        <f t="shared" si="39"/>
        <v>-126.35000000000001</v>
      </c>
      <c r="BL55" s="71">
        <f t="shared" si="39"/>
        <v>0</v>
      </c>
      <c r="BM55" s="71">
        <f t="shared" si="39"/>
        <v>0</v>
      </c>
      <c r="BN55" s="71">
        <f t="shared" si="39"/>
        <v>0</v>
      </c>
      <c r="BO55" s="71">
        <f t="shared" si="39"/>
        <v>0</v>
      </c>
      <c r="BP55" s="71">
        <f t="shared" si="39"/>
        <v>0</v>
      </c>
      <c r="BQ55" s="71">
        <f t="shared" si="39"/>
        <v>0</v>
      </c>
      <c r="BR55" s="71">
        <f t="shared" si="39"/>
        <v>0</v>
      </c>
      <c r="BS55" s="71">
        <f t="shared" si="39"/>
        <v>0</v>
      </c>
      <c r="BT55" s="71">
        <f t="shared" si="39"/>
        <v>0</v>
      </c>
      <c r="BU55" s="71">
        <f t="shared" si="39"/>
        <v>0</v>
      </c>
      <c r="BV55" s="68">
        <f t="shared" si="20"/>
        <v>-7.9625000000001194</v>
      </c>
      <c r="BX55" s="54">
        <f t="shared" si="37"/>
        <v>13.649999999999999</v>
      </c>
      <c r="BY55" s="54">
        <f t="shared" si="37"/>
        <v>13.649999999999999</v>
      </c>
      <c r="BZ55" s="54">
        <f t="shared" si="37"/>
        <v>13.649999999999999</v>
      </c>
      <c r="CA55" s="54">
        <f t="shared" si="37"/>
        <v>13.649999999999999</v>
      </c>
      <c r="CB55" s="54">
        <f t="shared" si="37"/>
        <v>13.649999999999999</v>
      </c>
      <c r="CC55" s="54">
        <f t="shared" si="37"/>
        <v>22.75</v>
      </c>
      <c r="CD55" s="54">
        <f t="shared" si="37"/>
        <v>13.649999999999999</v>
      </c>
      <c r="CE55" s="54">
        <f t="shared" si="37"/>
        <v>13.649999999999999</v>
      </c>
      <c r="CF55" s="54">
        <f t="shared" si="37"/>
        <v>13.649999999999999</v>
      </c>
      <c r="CG55" s="54">
        <f t="shared" si="37"/>
        <v>13.649999999999999</v>
      </c>
      <c r="CH55" s="54">
        <f t="shared" si="37"/>
        <v>13.649999999999999</v>
      </c>
      <c r="CI55" s="54">
        <f t="shared" si="37"/>
        <v>13.649999999999999</v>
      </c>
      <c r="CJ55" s="76">
        <f>SUM(BX55:CI55)</f>
        <v>172.90000000000003</v>
      </c>
      <c r="CK55" s="59">
        <f t="shared" si="29"/>
        <v>19</v>
      </c>
      <c r="CL55" s="8">
        <f t="shared" si="31"/>
        <v>0</v>
      </c>
      <c r="CM55" s="73">
        <f t="shared" si="23"/>
        <v>172.9</v>
      </c>
      <c r="CN55" s="74"/>
      <c r="CO55" s="75"/>
    </row>
    <row r="56" spans="1:94" ht="20.25" customHeight="1">
      <c r="A56" t="s">
        <v>143</v>
      </c>
      <c r="D56">
        <v>972</v>
      </c>
      <c r="E56" s="2">
        <v>150.80000000000001</v>
      </c>
      <c r="G56" s="3">
        <v>41732</v>
      </c>
      <c r="H56" s="3">
        <f t="shared" si="12"/>
        <v>45281</v>
      </c>
      <c r="I56" s="3" t="s">
        <v>45</v>
      </c>
      <c r="J56" s="3">
        <f t="shared" si="13"/>
        <v>45281</v>
      </c>
      <c r="N56" s="2"/>
      <c r="P56" s="61">
        <f t="shared" si="24"/>
        <v>10.666666666666666</v>
      </c>
      <c r="Q56" s="62">
        <v>0</v>
      </c>
      <c r="R56" s="63">
        <f t="shared" si="25"/>
        <v>20</v>
      </c>
      <c r="S56" s="54">
        <f t="shared" si="36"/>
        <v>1.5</v>
      </c>
      <c r="T56" s="54">
        <f t="shared" si="36"/>
        <v>1.5</v>
      </c>
      <c r="U56" s="54">
        <f t="shared" si="36"/>
        <v>1.5</v>
      </c>
      <c r="V56" s="54">
        <f t="shared" si="36"/>
        <v>1.5</v>
      </c>
      <c r="W56" s="54">
        <f t="shared" si="36"/>
        <v>3.5</v>
      </c>
      <c r="X56" s="54">
        <f t="shared" si="36"/>
        <v>1.5</v>
      </c>
      <c r="Y56" s="54">
        <f t="shared" si="36"/>
        <v>1.5</v>
      </c>
      <c r="Z56" s="54">
        <f t="shared" si="36"/>
        <v>1.5</v>
      </c>
      <c r="AA56" s="54">
        <f t="shared" si="36"/>
        <v>1.5</v>
      </c>
      <c r="AB56" s="54">
        <f t="shared" si="36"/>
        <v>1.5</v>
      </c>
      <c r="AC56" s="54">
        <f t="shared" si="36"/>
        <v>1.5</v>
      </c>
      <c r="AD56" s="54">
        <f t="shared" si="36"/>
        <v>1.5</v>
      </c>
      <c r="AF56" s="63">
        <f t="shared" si="15"/>
        <v>0</v>
      </c>
      <c r="AG56" s="65">
        <v>0</v>
      </c>
      <c r="AH56" s="65">
        <v>0</v>
      </c>
      <c r="AI56" s="66"/>
      <c r="AJ56" s="67"/>
      <c r="AK56" s="65"/>
      <c r="AL56" s="65"/>
      <c r="AM56" s="65"/>
      <c r="AN56" s="65"/>
      <c r="AO56" s="65"/>
      <c r="AP56" s="65"/>
      <c r="AQ56" s="65"/>
      <c r="AR56" s="65"/>
      <c r="AS56" s="68">
        <f t="shared" si="16"/>
        <v>20</v>
      </c>
      <c r="AT56" s="69" t="e">
        <v>#N/A</v>
      </c>
      <c r="AU56" s="70">
        <v>1.9000000000000057</v>
      </c>
      <c r="AV56" s="63">
        <f t="shared" si="32"/>
        <v>116.00000000000003</v>
      </c>
      <c r="AW56" s="61">
        <f t="shared" si="38"/>
        <v>8.7000000000000011</v>
      </c>
      <c r="AX56" s="61">
        <f t="shared" si="38"/>
        <v>8.7000000000000011</v>
      </c>
      <c r="AY56" s="61">
        <f t="shared" si="38"/>
        <v>8.7000000000000011</v>
      </c>
      <c r="AZ56" s="61">
        <f t="shared" si="38"/>
        <v>8.7000000000000011</v>
      </c>
      <c r="BA56" s="54">
        <f t="shared" si="38"/>
        <v>20.300000000000004</v>
      </c>
      <c r="BB56" s="61">
        <f t="shared" si="38"/>
        <v>8.7000000000000011</v>
      </c>
      <c r="BC56" s="54">
        <f t="shared" si="38"/>
        <v>8.7000000000000011</v>
      </c>
      <c r="BD56" s="61">
        <f t="shared" si="38"/>
        <v>8.7000000000000011</v>
      </c>
      <c r="BE56" s="61">
        <f t="shared" si="38"/>
        <v>8.7000000000000011</v>
      </c>
      <c r="BF56" s="61">
        <f t="shared" si="38"/>
        <v>8.7000000000000011</v>
      </c>
      <c r="BG56" s="61">
        <f t="shared" si="38"/>
        <v>8.7000000000000011</v>
      </c>
      <c r="BH56" s="61">
        <f t="shared" si="38"/>
        <v>8.7000000000000011</v>
      </c>
      <c r="BI56" s="63">
        <f t="shared" si="18"/>
        <v>0</v>
      </c>
      <c r="BJ56" s="71">
        <f t="shared" si="39"/>
        <v>0</v>
      </c>
      <c r="BK56" s="71">
        <f t="shared" si="39"/>
        <v>0</v>
      </c>
      <c r="BL56" s="71">
        <f t="shared" si="39"/>
        <v>0</v>
      </c>
      <c r="BM56" s="71">
        <f t="shared" si="39"/>
        <v>0</v>
      </c>
      <c r="BN56" s="71">
        <f t="shared" si="39"/>
        <v>0</v>
      </c>
      <c r="BO56" s="71">
        <f t="shared" si="39"/>
        <v>0</v>
      </c>
      <c r="BP56" s="71">
        <f t="shared" si="39"/>
        <v>0</v>
      </c>
      <c r="BQ56" s="71">
        <f t="shared" si="39"/>
        <v>0</v>
      </c>
      <c r="BR56" s="71">
        <f t="shared" si="39"/>
        <v>0</v>
      </c>
      <c r="BS56" s="71">
        <f t="shared" si="39"/>
        <v>0</v>
      </c>
      <c r="BT56" s="71">
        <f t="shared" si="39"/>
        <v>0</v>
      </c>
      <c r="BU56" s="71">
        <f t="shared" si="39"/>
        <v>0</v>
      </c>
      <c r="BV56" s="68">
        <f t="shared" si="20"/>
        <v>117.90000000000003</v>
      </c>
      <c r="BX56" s="54">
        <f t="shared" si="37"/>
        <v>11.310000000000002</v>
      </c>
      <c r="BY56" s="54">
        <f t="shared" si="37"/>
        <v>11.310000000000002</v>
      </c>
      <c r="BZ56" s="54">
        <f t="shared" si="37"/>
        <v>11.310000000000002</v>
      </c>
      <c r="CA56" s="54">
        <f t="shared" si="37"/>
        <v>11.310000000000002</v>
      </c>
      <c r="CB56" s="54">
        <f t="shared" si="37"/>
        <v>26.390000000000004</v>
      </c>
      <c r="CC56" s="54">
        <f t="shared" si="37"/>
        <v>11.310000000000002</v>
      </c>
      <c r="CD56" s="54">
        <f t="shared" si="37"/>
        <v>11.310000000000002</v>
      </c>
      <c r="CE56" s="54">
        <f t="shared" si="37"/>
        <v>11.310000000000002</v>
      </c>
      <c r="CF56" s="54">
        <f t="shared" si="37"/>
        <v>11.310000000000002</v>
      </c>
      <c r="CG56" s="54">
        <f t="shared" si="37"/>
        <v>11.310000000000002</v>
      </c>
      <c r="CH56" s="54">
        <f t="shared" si="37"/>
        <v>11.310000000000002</v>
      </c>
      <c r="CI56" s="54">
        <f t="shared" si="37"/>
        <v>11.310000000000002</v>
      </c>
      <c r="CJ56" s="76">
        <f t="shared" si="30"/>
        <v>150.80000000000001</v>
      </c>
      <c r="CK56" s="59">
        <f t="shared" si="29"/>
        <v>20</v>
      </c>
      <c r="CL56" s="8">
        <f t="shared" si="31"/>
        <v>0</v>
      </c>
      <c r="CM56" s="73">
        <f t="shared" si="23"/>
        <v>150.80000000000001</v>
      </c>
      <c r="CN56" s="54"/>
      <c r="CO56" s="55"/>
      <c r="CP56" s="56"/>
    </row>
    <row r="57" spans="1:94" ht="20.25" customHeight="1">
      <c r="A57" s="77" t="s">
        <v>144</v>
      </c>
      <c r="D57">
        <v>160</v>
      </c>
      <c r="E57" s="2">
        <v>172.9</v>
      </c>
      <c r="G57" s="3">
        <v>42315</v>
      </c>
      <c r="H57" s="3">
        <f t="shared" si="12"/>
        <v>45281</v>
      </c>
      <c r="I57" s="3" t="s">
        <v>45</v>
      </c>
      <c r="J57" s="3">
        <f t="shared" si="13"/>
        <v>45281</v>
      </c>
      <c r="N57" s="2"/>
      <c r="P57" s="61">
        <f t="shared" si="24"/>
        <v>9.0833333333333339</v>
      </c>
      <c r="Q57" s="62">
        <v>0</v>
      </c>
      <c r="R57" s="63">
        <f t="shared" si="25"/>
        <v>19</v>
      </c>
      <c r="S57" s="54">
        <f t="shared" si="36"/>
        <v>1.5</v>
      </c>
      <c r="T57" s="54">
        <f t="shared" si="36"/>
        <v>1.5</v>
      </c>
      <c r="U57" s="54">
        <f t="shared" si="36"/>
        <v>1.5</v>
      </c>
      <c r="V57" s="54">
        <f t="shared" si="36"/>
        <v>1.5</v>
      </c>
      <c r="W57" s="54">
        <f t="shared" si="36"/>
        <v>1.5</v>
      </c>
      <c r="X57" s="54">
        <f t="shared" si="36"/>
        <v>1.5</v>
      </c>
      <c r="Y57" s="54">
        <f t="shared" si="36"/>
        <v>1.5</v>
      </c>
      <c r="Z57" s="54">
        <f t="shared" si="36"/>
        <v>1.5</v>
      </c>
      <c r="AA57" s="54">
        <f t="shared" si="36"/>
        <v>1.5</v>
      </c>
      <c r="AB57" s="54">
        <f t="shared" si="36"/>
        <v>1.5</v>
      </c>
      <c r="AC57" s="54">
        <f t="shared" si="36"/>
        <v>1.5</v>
      </c>
      <c r="AD57" s="54">
        <f t="shared" si="36"/>
        <v>2.5</v>
      </c>
      <c r="AF57" s="63">
        <f t="shared" si="15"/>
        <v>0</v>
      </c>
      <c r="AG57" s="65">
        <v>0</v>
      </c>
      <c r="AH57" s="65">
        <v>0</v>
      </c>
      <c r="AI57" s="66"/>
      <c r="AJ57" s="67"/>
      <c r="AK57" s="65"/>
      <c r="AL57" s="65"/>
      <c r="AM57" s="65"/>
      <c r="AN57" s="65"/>
      <c r="AO57" s="65"/>
      <c r="AP57" s="65"/>
      <c r="AQ57" s="65"/>
      <c r="AR57" s="65"/>
      <c r="AS57" s="68">
        <f t="shared" si="16"/>
        <v>19</v>
      </c>
      <c r="AT57" s="69" t="e">
        <v>#N/A</v>
      </c>
      <c r="AU57" s="70">
        <v>9.2749999999999915</v>
      </c>
      <c r="AV57" s="63">
        <f t="shared" si="32"/>
        <v>126.35</v>
      </c>
      <c r="AW57" s="61">
        <f t="shared" si="38"/>
        <v>9.9750000000000014</v>
      </c>
      <c r="AX57" s="61">
        <f t="shared" si="38"/>
        <v>9.9750000000000014</v>
      </c>
      <c r="AY57" s="61">
        <f t="shared" si="38"/>
        <v>9.9750000000000014</v>
      </c>
      <c r="AZ57" s="61">
        <f t="shared" si="38"/>
        <v>9.9750000000000014</v>
      </c>
      <c r="BA57" s="54">
        <f t="shared" si="38"/>
        <v>9.9750000000000014</v>
      </c>
      <c r="BB57" s="61">
        <f t="shared" si="38"/>
        <v>9.9750000000000014</v>
      </c>
      <c r="BC57" s="54">
        <f t="shared" si="38"/>
        <v>9.9750000000000014</v>
      </c>
      <c r="BD57" s="61">
        <f t="shared" si="38"/>
        <v>9.9750000000000014</v>
      </c>
      <c r="BE57" s="61">
        <f t="shared" si="38"/>
        <v>9.9750000000000014</v>
      </c>
      <c r="BF57" s="61">
        <f t="shared" si="38"/>
        <v>9.9750000000000014</v>
      </c>
      <c r="BG57" s="61">
        <f t="shared" si="38"/>
        <v>9.9750000000000014</v>
      </c>
      <c r="BH57" s="61">
        <f t="shared" si="38"/>
        <v>16.625</v>
      </c>
      <c r="BI57" s="63">
        <f t="shared" si="18"/>
        <v>0</v>
      </c>
      <c r="BJ57" s="71">
        <f t="shared" si="39"/>
        <v>0</v>
      </c>
      <c r="BK57" s="71">
        <f t="shared" si="39"/>
        <v>0</v>
      </c>
      <c r="BL57" s="71">
        <f t="shared" si="39"/>
        <v>0</v>
      </c>
      <c r="BM57" s="71">
        <f t="shared" si="39"/>
        <v>0</v>
      </c>
      <c r="BN57" s="71">
        <f t="shared" si="39"/>
        <v>0</v>
      </c>
      <c r="BO57" s="71">
        <f t="shared" si="39"/>
        <v>0</v>
      </c>
      <c r="BP57" s="71">
        <f t="shared" si="39"/>
        <v>0</v>
      </c>
      <c r="BQ57" s="71">
        <f t="shared" si="39"/>
        <v>0</v>
      </c>
      <c r="BR57" s="71">
        <f t="shared" si="39"/>
        <v>0</v>
      </c>
      <c r="BS57" s="71">
        <f t="shared" si="39"/>
        <v>0</v>
      </c>
      <c r="BT57" s="71">
        <f t="shared" si="39"/>
        <v>0</v>
      </c>
      <c r="BU57" s="71">
        <f t="shared" si="39"/>
        <v>0</v>
      </c>
      <c r="BV57" s="68">
        <f t="shared" si="20"/>
        <v>135.625</v>
      </c>
      <c r="BX57" s="54">
        <f t="shared" si="37"/>
        <v>13.649999999999999</v>
      </c>
      <c r="BY57" s="54">
        <f t="shared" si="37"/>
        <v>13.649999999999999</v>
      </c>
      <c r="BZ57" s="54">
        <f t="shared" si="37"/>
        <v>13.649999999999999</v>
      </c>
      <c r="CA57" s="54">
        <f t="shared" si="37"/>
        <v>13.649999999999999</v>
      </c>
      <c r="CB57" s="54">
        <f t="shared" si="37"/>
        <v>13.649999999999999</v>
      </c>
      <c r="CC57" s="54">
        <f t="shared" si="37"/>
        <v>13.649999999999999</v>
      </c>
      <c r="CD57" s="54">
        <f t="shared" si="37"/>
        <v>13.649999999999999</v>
      </c>
      <c r="CE57" s="54">
        <f t="shared" si="37"/>
        <v>13.649999999999999</v>
      </c>
      <c r="CF57" s="54">
        <f t="shared" si="37"/>
        <v>13.649999999999999</v>
      </c>
      <c r="CG57" s="54">
        <f t="shared" si="37"/>
        <v>13.649999999999999</v>
      </c>
      <c r="CH57" s="54">
        <f t="shared" si="37"/>
        <v>13.649999999999999</v>
      </c>
      <c r="CI57" s="54">
        <f t="shared" si="37"/>
        <v>22.75</v>
      </c>
      <c r="CJ57" s="76">
        <f t="shared" si="30"/>
        <v>172.90000000000003</v>
      </c>
      <c r="CK57" s="59">
        <f t="shared" si="29"/>
        <v>19</v>
      </c>
      <c r="CL57" s="8">
        <f t="shared" si="31"/>
        <v>0</v>
      </c>
      <c r="CM57" s="73">
        <f t="shared" si="23"/>
        <v>172.9</v>
      </c>
      <c r="CN57" s="74"/>
      <c r="CO57" s="75"/>
    </row>
    <row r="58" spans="1:94" ht="20.25" customHeight="1">
      <c r="A58" t="s">
        <v>145</v>
      </c>
      <c r="D58">
        <v>160</v>
      </c>
      <c r="E58" s="2">
        <v>172.9</v>
      </c>
      <c r="G58" s="3">
        <v>42374</v>
      </c>
      <c r="H58" s="3">
        <f t="shared" si="12"/>
        <v>45281</v>
      </c>
      <c r="I58" s="3" t="s">
        <v>45</v>
      </c>
      <c r="J58" s="3">
        <f t="shared" si="13"/>
        <v>45281</v>
      </c>
      <c r="N58" s="2"/>
      <c r="P58" s="61">
        <f t="shared" si="24"/>
        <v>8.9166666666666661</v>
      </c>
      <c r="Q58" s="62">
        <v>0</v>
      </c>
      <c r="R58" s="63">
        <f t="shared" si="25"/>
        <v>19</v>
      </c>
      <c r="S58" s="54">
        <f t="shared" si="36"/>
        <v>1.5</v>
      </c>
      <c r="T58" s="54">
        <f t="shared" si="36"/>
        <v>2.5</v>
      </c>
      <c r="U58" s="54">
        <f t="shared" si="36"/>
        <v>1.5</v>
      </c>
      <c r="V58" s="54">
        <f t="shared" si="36"/>
        <v>1.5</v>
      </c>
      <c r="W58" s="54">
        <f t="shared" si="36"/>
        <v>1.5</v>
      </c>
      <c r="X58" s="54">
        <f t="shared" si="36"/>
        <v>1.5</v>
      </c>
      <c r="Y58" s="54">
        <f t="shared" si="36"/>
        <v>1.5</v>
      </c>
      <c r="Z58" s="54">
        <f t="shared" si="36"/>
        <v>1.5</v>
      </c>
      <c r="AA58" s="54">
        <f t="shared" si="36"/>
        <v>1.5</v>
      </c>
      <c r="AB58" s="54">
        <f t="shared" si="36"/>
        <v>1.5</v>
      </c>
      <c r="AC58" s="54">
        <f t="shared" si="36"/>
        <v>1.5</v>
      </c>
      <c r="AD58" s="54">
        <f t="shared" si="36"/>
        <v>1.5</v>
      </c>
      <c r="AF58" s="63">
        <f t="shared" si="15"/>
        <v>0</v>
      </c>
      <c r="AG58" s="65">
        <v>0</v>
      </c>
      <c r="AH58" s="65">
        <v>0</v>
      </c>
      <c r="AI58" s="66"/>
      <c r="AJ58" s="67"/>
      <c r="AK58" s="65"/>
      <c r="AL58" s="65"/>
      <c r="AM58" s="65"/>
      <c r="AN58" s="65"/>
      <c r="AO58" s="65"/>
      <c r="AP58" s="65"/>
      <c r="AQ58" s="65"/>
      <c r="AR58" s="65"/>
      <c r="AS58" s="68">
        <f t="shared" si="16"/>
        <v>19</v>
      </c>
      <c r="AT58" s="69" t="e">
        <v>#N/A</v>
      </c>
      <c r="AU58" s="70">
        <v>8.5615384615383761</v>
      </c>
      <c r="AV58" s="63">
        <f t="shared" si="32"/>
        <v>126.34999999999997</v>
      </c>
      <c r="AW58" s="61">
        <f t="shared" si="38"/>
        <v>9.9750000000000014</v>
      </c>
      <c r="AX58" s="61">
        <f t="shared" si="38"/>
        <v>16.625</v>
      </c>
      <c r="AY58" s="61">
        <f t="shared" si="38"/>
        <v>9.9750000000000014</v>
      </c>
      <c r="AZ58" s="61">
        <f t="shared" si="38"/>
        <v>9.9750000000000014</v>
      </c>
      <c r="BA58" s="54">
        <f t="shared" si="38"/>
        <v>9.9750000000000014</v>
      </c>
      <c r="BB58" s="61">
        <f t="shared" si="38"/>
        <v>9.9750000000000014</v>
      </c>
      <c r="BC58" s="54">
        <f t="shared" si="38"/>
        <v>9.9750000000000014</v>
      </c>
      <c r="BD58" s="61">
        <f t="shared" si="38"/>
        <v>9.9750000000000014</v>
      </c>
      <c r="BE58" s="61">
        <f t="shared" si="38"/>
        <v>9.9750000000000014</v>
      </c>
      <c r="BF58" s="61">
        <f t="shared" si="38"/>
        <v>9.9750000000000014</v>
      </c>
      <c r="BG58" s="61">
        <f t="shared" si="38"/>
        <v>9.9750000000000014</v>
      </c>
      <c r="BH58" s="61">
        <f t="shared" si="38"/>
        <v>9.9750000000000014</v>
      </c>
      <c r="BI58" s="63">
        <f t="shared" si="18"/>
        <v>0</v>
      </c>
      <c r="BJ58" s="71">
        <f t="shared" si="39"/>
        <v>0</v>
      </c>
      <c r="BK58" s="71">
        <f t="shared" si="39"/>
        <v>0</v>
      </c>
      <c r="BL58" s="71">
        <f t="shared" si="39"/>
        <v>0</v>
      </c>
      <c r="BM58" s="71">
        <f t="shared" si="39"/>
        <v>0</v>
      </c>
      <c r="BN58" s="71">
        <f t="shared" si="39"/>
        <v>0</v>
      </c>
      <c r="BO58" s="71">
        <f t="shared" si="39"/>
        <v>0</v>
      </c>
      <c r="BP58" s="71">
        <f t="shared" si="39"/>
        <v>0</v>
      </c>
      <c r="BQ58" s="71">
        <f t="shared" si="39"/>
        <v>0</v>
      </c>
      <c r="BR58" s="71">
        <f t="shared" si="39"/>
        <v>0</v>
      </c>
      <c r="BS58" s="71">
        <f t="shared" si="39"/>
        <v>0</v>
      </c>
      <c r="BT58" s="71">
        <f t="shared" si="39"/>
        <v>0</v>
      </c>
      <c r="BU58" s="71">
        <f t="shared" si="39"/>
        <v>0</v>
      </c>
      <c r="BV58" s="68">
        <f t="shared" si="20"/>
        <v>134.91153846153833</v>
      </c>
      <c r="BX58" s="54">
        <f t="shared" si="37"/>
        <v>13.649999999999999</v>
      </c>
      <c r="BY58" s="54">
        <f t="shared" si="37"/>
        <v>22.75</v>
      </c>
      <c r="BZ58" s="54">
        <f t="shared" si="37"/>
        <v>13.649999999999999</v>
      </c>
      <c r="CA58" s="54">
        <f t="shared" si="37"/>
        <v>13.649999999999999</v>
      </c>
      <c r="CB58" s="54">
        <f t="shared" si="37"/>
        <v>13.649999999999999</v>
      </c>
      <c r="CC58" s="54">
        <f t="shared" si="37"/>
        <v>13.649999999999999</v>
      </c>
      <c r="CD58" s="54">
        <f t="shared" si="37"/>
        <v>13.649999999999999</v>
      </c>
      <c r="CE58" s="54">
        <f t="shared" si="37"/>
        <v>13.649999999999999</v>
      </c>
      <c r="CF58" s="54">
        <f t="shared" si="37"/>
        <v>13.649999999999999</v>
      </c>
      <c r="CG58" s="54">
        <f t="shared" si="37"/>
        <v>13.649999999999999</v>
      </c>
      <c r="CH58" s="54">
        <f t="shared" si="37"/>
        <v>13.649999999999999</v>
      </c>
      <c r="CI58" s="54">
        <f t="shared" si="37"/>
        <v>13.649999999999999</v>
      </c>
      <c r="CJ58" s="76">
        <f t="shared" si="30"/>
        <v>172.90000000000003</v>
      </c>
      <c r="CK58" s="59">
        <f t="shared" si="29"/>
        <v>19</v>
      </c>
      <c r="CL58" s="8">
        <f t="shared" si="31"/>
        <v>0</v>
      </c>
      <c r="CM58" s="73">
        <f t="shared" si="23"/>
        <v>172.9</v>
      </c>
      <c r="CN58" s="54"/>
      <c r="CO58" s="55"/>
      <c r="CP58" s="56"/>
    </row>
    <row r="59" spans="1:94" ht="20.25" customHeight="1">
      <c r="A59" t="s">
        <v>146</v>
      </c>
      <c r="D59">
        <v>160</v>
      </c>
      <c r="E59" s="2">
        <v>172.9</v>
      </c>
      <c r="G59" s="3">
        <v>42457</v>
      </c>
      <c r="H59" s="3">
        <f t="shared" si="12"/>
        <v>45281</v>
      </c>
      <c r="I59" s="3" t="s">
        <v>45</v>
      </c>
      <c r="J59" s="3">
        <f t="shared" si="13"/>
        <v>45281</v>
      </c>
      <c r="N59" s="2"/>
      <c r="P59" s="61">
        <f t="shared" si="24"/>
        <v>8.6666666666666661</v>
      </c>
      <c r="Q59" s="62">
        <v>1.5</v>
      </c>
      <c r="R59" s="63">
        <f t="shared" si="25"/>
        <v>19</v>
      </c>
      <c r="S59" s="54">
        <f t="shared" si="36"/>
        <v>1.5</v>
      </c>
      <c r="T59" s="54">
        <f t="shared" si="36"/>
        <v>1.5</v>
      </c>
      <c r="U59" s="54">
        <f t="shared" si="36"/>
        <v>1.5</v>
      </c>
      <c r="V59" s="54">
        <f t="shared" si="36"/>
        <v>2.5</v>
      </c>
      <c r="W59" s="54">
        <f t="shared" si="36"/>
        <v>1.5</v>
      </c>
      <c r="X59" s="54">
        <f t="shared" si="36"/>
        <v>1.5</v>
      </c>
      <c r="Y59" s="54">
        <f t="shared" si="36"/>
        <v>1.5</v>
      </c>
      <c r="Z59" s="54">
        <f t="shared" si="36"/>
        <v>1.5</v>
      </c>
      <c r="AA59" s="54">
        <f t="shared" si="36"/>
        <v>1.5</v>
      </c>
      <c r="AB59" s="54">
        <f t="shared" si="36"/>
        <v>1.5</v>
      </c>
      <c r="AC59" s="54">
        <f t="shared" si="36"/>
        <v>1.5</v>
      </c>
      <c r="AD59" s="54">
        <f t="shared" si="36"/>
        <v>1.5</v>
      </c>
      <c r="AF59" s="63">
        <f t="shared" si="15"/>
        <v>0</v>
      </c>
      <c r="AG59" s="65">
        <v>0</v>
      </c>
      <c r="AH59" s="65">
        <v>0</v>
      </c>
      <c r="AI59" s="66"/>
      <c r="AJ59" s="67"/>
      <c r="AK59" s="65"/>
      <c r="AL59" s="65"/>
      <c r="AM59" s="65"/>
      <c r="AN59" s="65"/>
      <c r="AO59" s="65"/>
      <c r="AP59" s="65"/>
      <c r="AQ59" s="65"/>
      <c r="AR59" s="65"/>
      <c r="AS59" s="68">
        <f t="shared" si="16"/>
        <v>20.5</v>
      </c>
      <c r="AT59" s="69" t="e">
        <v>#N/A</v>
      </c>
      <c r="AU59" s="70">
        <v>3.9105769230768175</v>
      </c>
      <c r="AV59" s="63">
        <f t="shared" si="32"/>
        <v>126.34999999999997</v>
      </c>
      <c r="AW59" s="61">
        <f t="shared" si="38"/>
        <v>9.9750000000000014</v>
      </c>
      <c r="AX59" s="61">
        <f t="shared" si="38"/>
        <v>9.9750000000000014</v>
      </c>
      <c r="AY59" s="61">
        <f t="shared" si="38"/>
        <v>9.9750000000000014</v>
      </c>
      <c r="AZ59" s="61">
        <f t="shared" si="38"/>
        <v>16.625</v>
      </c>
      <c r="BA59" s="54">
        <f t="shared" si="38"/>
        <v>9.9750000000000014</v>
      </c>
      <c r="BB59" s="61">
        <f t="shared" si="38"/>
        <v>9.9750000000000014</v>
      </c>
      <c r="BC59" s="54">
        <f t="shared" si="38"/>
        <v>9.9750000000000014</v>
      </c>
      <c r="BD59" s="61">
        <f t="shared" si="38"/>
        <v>9.9750000000000014</v>
      </c>
      <c r="BE59" s="61">
        <f t="shared" si="38"/>
        <v>9.9750000000000014</v>
      </c>
      <c r="BF59" s="61">
        <f t="shared" si="38"/>
        <v>9.9750000000000014</v>
      </c>
      <c r="BG59" s="61">
        <f t="shared" si="38"/>
        <v>9.9750000000000014</v>
      </c>
      <c r="BH59" s="61">
        <f t="shared" si="38"/>
        <v>9.9750000000000014</v>
      </c>
      <c r="BI59" s="63">
        <f t="shared" si="18"/>
        <v>0</v>
      </c>
      <c r="BJ59" s="71">
        <f t="shared" si="39"/>
        <v>0</v>
      </c>
      <c r="BK59" s="71">
        <f t="shared" si="39"/>
        <v>0</v>
      </c>
      <c r="BL59" s="71">
        <f t="shared" si="39"/>
        <v>0</v>
      </c>
      <c r="BM59" s="71">
        <f t="shared" si="39"/>
        <v>0</v>
      </c>
      <c r="BN59" s="71">
        <f t="shared" si="39"/>
        <v>0</v>
      </c>
      <c r="BO59" s="71">
        <f t="shared" si="39"/>
        <v>0</v>
      </c>
      <c r="BP59" s="71">
        <f t="shared" si="39"/>
        <v>0</v>
      </c>
      <c r="BQ59" s="71">
        <f t="shared" si="39"/>
        <v>0</v>
      </c>
      <c r="BR59" s="71">
        <f t="shared" si="39"/>
        <v>0</v>
      </c>
      <c r="BS59" s="71">
        <f t="shared" si="39"/>
        <v>0</v>
      </c>
      <c r="BT59" s="71">
        <f t="shared" si="39"/>
        <v>0</v>
      </c>
      <c r="BU59" s="71">
        <f t="shared" si="39"/>
        <v>0</v>
      </c>
      <c r="BV59" s="68">
        <f t="shared" si="20"/>
        <v>130.26057692307677</v>
      </c>
      <c r="BX59" s="54">
        <f t="shared" si="37"/>
        <v>13.649999999999999</v>
      </c>
      <c r="BY59" s="54">
        <f t="shared" si="37"/>
        <v>13.649999999999999</v>
      </c>
      <c r="BZ59" s="54">
        <f t="shared" si="37"/>
        <v>13.649999999999999</v>
      </c>
      <c r="CA59" s="54">
        <f t="shared" si="37"/>
        <v>22.75</v>
      </c>
      <c r="CB59" s="54">
        <f t="shared" si="37"/>
        <v>13.649999999999999</v>
      </c>
      <c r="CC59" s="54">
        <f t="shared" si="37"/>
        <v>13.649999999999999</v>
      </c>
      <c r="CD59" s="54">
        <f t="shared" si="37"/>
        <v>13.649999999999999</v>
      </c>
      <c r="CE59" s="54">
        <f t="shared" si="37"/>
        <v>13.649999999999999</v>
      </c>
      <c r="CF59" s="54">
        <f t="shared" si="37"/>
        <v>13.649999999999999</v>
      </c>
      <c r="CG59" s="54">
        <f t="shared" si="37"/>
        <v>13.649999999999999</v>
      </c>
      <c r="CH59" s="54">
        <f t="shared" si="37"/>
        <v>13.649999999999999</v>
      </c>
      <c r="CI59" s="54">
        <f t="shared" si="37"/>
        <v>13.649999999999999</v>
      </c>
      <c r="CJ59" s="76">
        <f t="shared" si="30"/>
        <v>172.90000000000003</v>
      </c>
      <c r="CK59" s="59">
        <f t="shared" si="29"/>
        <v>19</v>
      </c>
      <c r="CL59" s="8">
        <f t="shared" si="31"/>
        <v>0</v>
      </c>
      <c r="CM59" s="73">
        <f t="shared" si="23"/>
        <v>172.9</v>
      </c>
      <c r="CN59" s="74"/>
      <c r="CO59" s="75"/>
    </row>
    <row r="60" spans="1:94" ht="20.25" customHeight="1">
      <c r="A60" s="77" t="s">
        <v>147</v>
      </c>
      <c r="D60">
        <v>160</v>
      </c>
      <c r="E60" s="2">
        <v>172.9</v>
      </c>
      <c r="G60" s="3">
        <v>42506</v>
      </c>
      <c r="H60" s="3">
        <f t="shared" si="12"/>
        <v>45281</v>
      </c>
      <c r="I60" s="3" t="s">
        <v>45</v>
      </c>
      <c r="J60" s="3">
        <f t="shared" si="13"/>
        <v>45281</v>
      </c>
      <c r="N60" s="2"/>
      <c r="P60" s="61">
        <f t="shared" si="24"/>
        <v>8.5833333333333339</v>
      </c>
      <c r="Q60" s="62">
        <v>9</v>
      </c>
      <c r="R60" s="63">
        <f t="shared" si="25"/>
        <v>19</v>
      </c>
      <c r="S60" s="54">
        <f t="shared" si="36"/>
        <v>1.5</v>
      </c>
      <c r="T60" s="54">
        <f t="shared" si="36"/>
        <v>1.5</v>
      </c>
      <c r="U60" s="54">
        <f t="shared" si="36"/>
        <v>1.5</v>
      </c>
      <c r="V60" s="54">
        <f t="shared" si="36"/>
        <v>1.5</v>
      </c>
      <c r="W60" s="54">
        <f t="shared" si="36"/>
        <v>1.5</v>
      </c>
      <c r="X60" s="54">
        <f t="shared" si="36"/>
        <v>2.5</v>
      </c>
      <c r="Y60" s="54">
        <f t="shared" si="36"/>
        <v>1.5</v>
      </c>
      <c r="Z60" s="54">
        <f t="shared" si="36"/>
        <v>1.5</v>
      </c>
      <c r="AA60" s="54">
        <f t="shared" si="36"/>
        <v>1.5</v>
      </c>
      <c r="AB60" s="54">
        <f t="shared" si="36"/>
        <v>1.5</v>
      </c>
      <c r="AC60" s="54">
        <f t="shared" si="36"/>
        <v>1.5</v>
      </c>
      <c r="AD60" s="54">
        <f t="shared" si="36"/>
        <v>1.5</v>
      </c>
      <c r="AF60" s="63">
        <f t="shared" si="15"/>
        <v>9</v>
      </c>
      <c r="AG60" s="65">
        <v>9</v>
      </c>
      <c r="AH60" s="65">
        <v>0</v>
      </c>
      <c r="AI60" s="66"/>
      <c r="AJ60" s="67"/>
      <c r="AK60" s="65"/>
      <c r="AL60" s="65"/>
      <c r="AM60" s="65"/>
      <c r="AN60" s="65"/>
      <c r="AO60" s="65"/>
      <c r="AP60" s="65"/>
      <c r="AQ60" s="65"/>
      <c r="AR60" s="65"/>
      <c r="AS60" s="68">
        <f t="shared" si="16"/>
        <v>19</v>
      </c>
      <c r="AT60" s="69" t="e">
        <v>#N/A</v>
      </c>
      <c r="AU60" s="70">
        <v>55.569230769230757</v>
      </c>
      <c r="AV60" s="63">
        <f t="shared" si="32"/>
        <v>126.34999999999997</v>
      </c>
      <c r="AW60" s="61">
        <f t="shared" si="38"/>
        <v>9.9750000000000014</v>
      </c>
      <c r="AX60" s="61">
        <f t="shared" si="38"/>
        <v>9.9750000000000014</v>
      </c>
      <c r="AY60" s="61">
        <f t="shared" si="38"/>
        <v>9.9750000000000014</v>
      </c>
      <c r="AZ60" s="61">
        <f t="shared" si="38"/>
        <v>9.9750000000000014</v>
      </c>
      <c r="BA60" s="54">
        <f t="shared" si="38"/>
        <v>9.9750000000000014</v>
      </c>
      <c r="BB60" s="61">
        <f t="shared" si="38"/>
        <v>16.625</v>
      </c>
      <c r="BC60" s="54">
        <f t="shared" si="38"/>
        <v>9.9750000000000014</v>
      </c>
      <c r="BD60" s="61">
        <f t="shared" si="38"/>
        <v>9.9750000000000014</v>
      </c>
      <c r="BE60" s="61">
        <f t="shared" si="38"/>
        <v>9.9750000000000014</v>
      </c>
      <c r="BF60" s="61">
        <f t="shared" si="38"/>
        <v>9.9750000000000014</v>
      </c>
      <c r="BG60" s="61">
        <f t="shared" si="38"/>
        <v>9.9750000000000014</v>
      </c>
      <c r="BH60" s="61">
        <f t="shared" si="38"/>
        <v>9.9750000000000014</v>
      </c>
      <c r="BI60" s="63">
        <f t="shared" si="18"/>
        <v>-59.85</v>
      </c>
      <c r="BJ60" s="71">
        <f t="shared" si="39"/>
        <v>-59.85</v>
      </c>
      <c r="BK60" s="71">
        <f t="shared" si="39"/>
        <v>0</v>
      </c>
      <c r="BL60" s="71">
        <f t="shared" si="39"/>
        <v>0</v>
      </c>
      <c r="BM60" s="71">
        <f t="shared" si="39"/>
        <v>0</v>
      </c>
      <c r="BN60" s="71">
        <f t="shared" si="39"/>
        <v>0</v>
      </c>
      <c r="BO60" s="71">
        <f t="shared" si="39"/>
        <v>0</v>
      </c>
      <c r="BP60" s="71">
        <f t="shared" si="39"/>
        <v>0</v>
      </c>
      <c r="BQ60" s="71">
        <f t="shared" si="39"/>
        <v>0</v>
      </c>
      <c r="BR60" s="71">
        <f t="shared" si="39"/>
        <v>0</v>
      </c>
      <c r="BS60" s="71">
        <f t="shared" si="39"/>
        <v>0</v>
      </c>
      <c r="BT60" s="71">
        <f t="shared" si="39"/>
        <v>0</v>
      </c>
      <c r="BU60" s="71">
        <f t="shared" si="39"/>
        <v>0</v>
      </c>
      <c r="BV60" s="68">
        <f t="shared" si="20"/>
        <v>122.06923076923073</v>
      </c>
      <c r="BX60" s="54">
        <f t="shared" si="37"/>
        <v>13.649999999999999</v>
      </c>
      <c r="BY60" s="54">
        <f t="shared" si="37"/>
        <v>13.649999999999999</v>
      </c>
      <c r="BZ60" s="54">
        <f t="shared" si="37"/>
        <v>13.649999999999999</v>
      </c>
      <c r="CA60" s="54">
        <f t="shared" si="37"/>
        <v>13.649999999999999</v>
      </c>
      <c r="CB60" s="54">
        <f t="shared" si="37"/>
        <v>13.649999999999999</v>
      </c>
      <c r="CC60" s="54">
        <f t="shared" si="37"/>
        <v>22.75</v>
      </c>
      <c r="CD60" s="54">
        <f t="shared" si="37"/>
        <v>13.649999999999999</v>
      </c>
      <c r="CE60" s="54">
        <f t="shared" si="37"/>
        <v>13.649999999999999</v>
      </c>
      <c r="CF60" s="54">
        <f t="shared" si="37"/>
        <v>13.649999999999999</v>
      </c>
      <c r="CG60" s="54">
        <f t="shared" si="37"/>
        <v>13.649999999999999</v>
      </c>
      <c r="CH60" s="54">
        <f t="shared" si="37"/>
        <v>13.649999999999999</v>
      </c>
      <c r="CI60" s="54">
        <f t="shared" si="37"/>
        <v>13.649999999999999</v>
      </c>
      <c r="CJ60" s="76">
        <f t="shared" si="30"/>
        <v>172.90000000000003</v>
      </c>
      <c r="CK60" s="59">
        <f t="shared" si="29"/>
        <v>19</v>
      </c>
      <c r="CL60" s="8">
        <f t="shared" si="31"/>
        <v>0</v>
      </c>
      <c r="CM60" s="73">
        <f t="shared" si="23"/>
        <v>172.9</v>
      </c>
      <c r="CN60" s="54"/>
      <c r="CO60" s="55"/>
      <c r="CP60" s="56"/>
    </row>
    <row r="61" spans="1:94" ht="20.25" customHeight="1">
      <c r="A61" s="77" t="s">
        <v>148</v>
      </c>
      <c r="D61">
        <v>160</v>
      </c>
      <c r="E61" s="2">
        <v>172.9</v>
      </c>
      <c r="G61" s="3">
        <v>42681</v>
      </c>
      <c r="H61" s="3">
        <f t="shared" si="12"/>
        <v>45281</v>
      </c>
      <c r="I61" s="3" t="s">
        <v>45</v>
      </c>
      <c r="J61" s="3">
        <f t="shared" si="13"/>
        <v>45281</v>
      </c>
      <c r="N61" s="2"/>
      <c r="P61" s="61">
        <f t="shared" si="24"/>
        <v>8.0833333333333339</v>
      </c>
      <c r="Q61" s="62">
        <v>0</v>
      </c>
      <c r="R61" s="63">
        <f t="shared" si="25"/>
        <v>19</v>
      </c>
      <c r="S61" s="54">
        <f t="shared" si="36"/>
        <v>1.5</v>
      </c>
      <c r="T61" s="54">
        <f t="shared" si="36"/>
        <v>1.5</v>
      </c>
      <c r="U61" s="54">
        <f t="shared" si="36"/>
        <v>1.5</v>
      </c>
      <c r="V61" s="54">
        <f t="shared" si="36"/>
        <v>1.5</v>
      </c>
      <c r="W61" s="54">
        <f t="shared" si="36"/>
        <v>1.5</v>
      </c>
      <c r="X61" s="54">
        <f t="shared" si="36"/>
        <v>1.5</v>
      </c>
      <c r="Y61" s="54">
        <f t="shared" si="36"/>
        <v>1.5</v>
      </c>
      <c r="Z61" s="54">
        <f t="shared" si="36"/>
        <v>1.5</v>
      </c>
      <c r="AA61" s="54">
        <f t="shared" si="36"/>
        <v>1.5</v>
      </c>
      <c r="AB61" s="54">
        <f t="shared" si="36"/>
        <v>1.5</v>
      </c>
      <c r="AC61" s="54">
        <f t="shared" si="36"/>
        <v>1.5</v>
      </c>
      <c r="AD61" s="54">
        <f t="shared" si="36"/>
        <v>2.5</v>
      </c>
      <c r="AF61" s="63">
        <f t="shared" si="15"/>
        <v>0</v>
      </c>
      <c r="AG61" s="65">
        <v>0</v>
      </c>
      <c r="AH61" s="65">
        <v>0</v>
      </c>
      <c r="AI61" s="66"/>
      <c r="AJ61" s="67"/>
      <c r="AK61" s="65"/>
      <c r="AL61" s="65"/>
      <c r="AM61" s="65"/>
      <c r="AN61" s="65"/>
      <c r="AO61" s="65"/>
      <c r="AP61" s="65"/>
      <c r="AQ61" s="65"/>
      <c r="AR61" s="65"/>
      <c r="AS61" s="68">
        <f t="shared" si="16"/>
        <v>19</v>
      </c>
      <c r="AT61" s="69" t="e">
        <v>#N/A</v>
      </c>
      <c r="AU61" s="70">
        <v>-4.2807692307692662</v>
      </c>
      <c r="AV61" s="63">
        <f t="shared" si="32"/>
        <v>126.35</v>
      </c>
      <c r="AW61" s="61">
        <f t="shared" si="38"/>
        <v>9.9750000000000014</v>
      </c>
      <c r="AX61" s="61">
        <f t="shared" si="38"/>
        <v>9.9750000000000014</v>
      </c>
      <c r="AY61" s="61">
        <f t="shared" si="38"/>
        <v>9.9750000000000014</v>
      </c>
      <c r="AZ61" s="61">
        <f t="shared" si="38"/>
        <v>9.9750000000000014</v>
      </c>
      <c r="BA61" s="54">
        <f t="shared" si="38"/>
        <v>9.9750000000000014</v>
      </c>
      <c r="BB61" s="61">
        <f t="shared" si="38"/>
        <v>9.9750000000000014</v>
      </c>
      <c r="BC61" s="54">
        <f t="shared" si="38"/>
        <v>9.9750000000000014</v>
      </c>
      <c r="BD61" s="61">
        <f t="shared" si="38"/>
        <v>9.9750000000000014</v>
      </c>
      <c r="BE61" s="61">
        <f t="shared" si="38"/>
        <v>9.9750000000000014</v>
      </c>
      <c r="BF61" s="61">
        <f t="shared" si="38"/>
        <v>9.9750000000000014</v>
      </c>
      <c r="BG61" s="61">
        <f t="shared" si="38"/>
        <v>9.9750000000000014</v>
      </c>
      <c r="BH61" s="61">
        <f t="shared" si="38"/>
        <v>16.625</v>
      </c>
      <c r="BI61" s="63">
        <f t="shared" si="18"/>
        <v>0</v>
      </c>
      <c r="BJ61" s="71">
        <f t="shared" si="39"/>
        <v>0</v>
      </c>
      <c r="BK61" s="71">
        <f t="shared" si="39"/>
        <v>0</v>
      </c>
      <c r="BL61" s="71">
        <f t="shared" si="39"/>
        <v>0</v>
      </c>
      <c r="BM61" s="71">
        <f t="shared" si="39"/>
        <v>0</v>
      </c>
      <c r="BN61" s="71">
        <f t="shared" si="39"/>
        <v>0</v>
      </c>
      <c r="BO61" s="71">
        <f t="shared" si="39"/>
        <v>0</v>
      </c>
      <c r="BP61" s="71">
        <f t="shared" si="39"/>
        <v>0</v>
      </c>
      <c r="BQ61" s="71">
        <f t="shared" si="39"/>
        <v>0</v>
      </c>
      <c r="BR61" s="71">
        <f t="shared" si="39"/>
        <v>0</v>
      </c>
      <c r="BS61" s="71">
        <f t="shared" si="39"/>
        <v>0</v>
      </c>
      <c r="BT61" s="71">
        <f t="shared" si="39"/>
        <v>0</v>
      </c>
      <c r="BU61" s="71">
        <f t="shared" si="39"/>
        <v>0</v>
      </c>
      <c r="BV61" s="68">
        <f t="shared" si="20"/>
        <v>122.06923076923073</v>
      </c>
      <c r="BX61" s="54">
        <f t="shared" si="37"/>
        <v>13.649999999999999</v>
      </c>
      <c r="BY61" s="54">
        <f t="shared" si="37"/>
        <v>13.649999999999999</v>
      </c>
      <c r="BZ61" s="54">
        <f t="shared" si="37"/>
        <v>13.649999999999999</v>
      </c>
      <c r="CA61" s="54">
        <f t="shared" si="37"/>
        <v>13.649999999999999</v>
      </c>
      <c r="CB61" s="54">
        <f t="shared" si="37"/>
        <v>13.649999999999999</v>
      </c>
      <c r="CC61" s="54">
        <f t="shared" si="37"/>
        <v>13.649999999999999</v>
      </c>
      <c r="CD61" s="54">
        <f t="shared" si="37"/>
        <v>13.649999999999999</v>
      </c>
      <c r="CE61" s="54">
        <f t="shared" si="37"/>
        <v>13.649999999999999</v>
      </c>
      <c r="CF61" s="54">
        <f t="shared" si="37"/>
        <v>13.649999999999999</v>
      </c>
      <c r="CG61" s="54">
        <f t="shared" si="37"/>
        <v>13.649999999999999</v>
      </c>
      <c r="CH61" s="54">
        <f t="shared" si="37"/>
        <v>13.649999999999999</v>
      </c>
      <c r="CI61" s="54">
        <f t="shared" si="37"/>
        <v>22.75</v>
      </c>
      <c r="CJ61" s="76">
        <f t="shared" si="30"/>
        <v>172.90000000000003</v>
      </c>
      <c r="CK61" s="59">
        <f t="shared" si="29"/>
        <v>19</v>
      </c>
      <c r="CL61" s="8">
        <f t="shared" si="31"/>
        <v>0</v>
      </c>
      <c r="CM61" s="73">
        <f t="shared" si="23"/>
        <v>172.9</v>
      </c>
      <c r="CN61" s="74"/>
      <c r="CO61" s="75"/>
    </row>
    <row r="62" spans="1:94" ht="20.25" customHeight="1">
      <c r="A62" t="s">
        <v>149</v>
      </c>
      <c r="D62">
        <v>160</v>
      </c>
      <c r="E62" s="2">
        <v>172.9</v>
      </c>
      <c r="G62" s="3">
        <v>42622</v>
      </c>
      <c r="H62" s="3">
        <f t="shared" si="12"/>
        <v>45281</v>
      </c>
      <c r="I62" s="3" t="s">
        <v>45</v>
      </c>
      <c r="J62" s="3">
        <f t="shared" si="13"/>
        <v>45281</v>
      </c>
      <c r="N62" s="2"/>
      <c r="P62" s="61">
        <f t="shared" si="24"/>
        <v>8.25</v>
      </c>
      <c r="Q62" s="62">
        <v>0</v>
      </c>
      <c r="R62" s="63">
        <f t="shared" si="25"/>
        <v>19</v>
      </c>
      <c r="S62" s="54">
        <f t="shared" si="36"/>
        <v>1.5</v>
      </c>
      <c r="T62" s="54">
        <f t="shared" si="36"/>
        <v>1.5</v>
      </c>
      <c r="U62" s="54">
        <f t="shared" si="36"/>
        <v>1.5</v>
      </c>
      <c r="V62" s="54">
        <f t="shared" si="36"/>
        <v>1.5</v>
      </c>
      <c r="W62" s="54">
        <f t="shared" si="36"/>
        <v>1.5</v>
      </c>
      <c r="X62" s="54">
        <f t="shared" si="36"/>
        <v>1.5</v>
      </c>
      <c r="Y62" s="54">
        <f t="shared" si="36"/>
        <v>1.5</v>
      </c>
      <c r="Z62" s="54">
        <f t="shared" si="36"/>
        <v>1.5</v>
      </c>
      <c r="AA62" s="54">
        <f t="shared" si="36"/>
        <v>1.5</v>
      </c>
      <c r="AB62" s="54">
        <f t="shared" si="36"/>
        <v>2.5</v>
      </c>
      <c r="AC62" s="54">
        <f t="shared" si="36"/>
        <v>1.5</v>
      </c>
      <c r="AD62" s="54">
        <f t="shared" si="36"/>
        <v>1.5</v>
      </c>
      <c r="AF62" s="63">
        <f t="shared" si="15"/>
        <v>0</v>
      </c>
      <c r="AG62" s="65">
        <v>0</v>
      </c>
      <c r="AH62" s="65">
        <v>0</v>
      </c>
      <c r="AI62" s="66"/>
      <c r="AJ62" s="67"/>
      <c r="AK62" s="65"/>
      <c r="AL62" s="65"/>
      <c r="AM62" s="65"/>
      <c r="AN62" s="65"/>
      <c r="AO62" s="65"/>
      <c r="AP62" s="65"/>
      <c r="AQ62" s="65"/>
      <c r="AR62" s="65"/>
      <c r="AS62" s="68">
        <f t="shared" si="16"/>
        <v>19</v>
      </c>
      <c r="AT62" s="69" t="e">
        <v>#N/A</v>
      </c>
      <c r="AU62" s="70">
        <v>9.2749999999999915</v>
      </c>
      <c r="AV62" s="63">
        <f t="shared" si="32"/>
        <v>126.35</v>
      </c>
      <c r="AW62" s="61">
        <f t="shared" si="38"/>
        <v>9.9750000000000014</v>
      </c>
      <c r="AX62" s="61">
        <f t="shared" si="38"/>
        <v>9.9750000000000014</v>
      </c>
      <c r="AY62" s="61">
        <f t="shared" si="38"/>
        <v>9.9750000000000014</v>
      </c>
      <c r="AZ62" s="61">
        <f t="shared" si="38"/>
        <v>9.9750000000000014</v>
      </c>
      <c r="BA62" s="54">
        <f t="shared" si="38"/>
        <v>9.9750000000000014</v>
      </c>
      <c r="BB62" s="61">
        <f t="shared" si="38"/>
        <v>9.9750000000000014</v>
      </c>
      <c r="BC62" s="54">
        <f t="shared" si="38"/>
        <v>9.9750000000000014</v>
      </c>
      <c r="BD62" s="61">
        <f t="shared" si="38"/>
        <v>9.9750000000000014</v>
      </c>
      <c r="BE62" s="61">
        <f t="shared" si="38"/>
        <v>9.9750000000000014</v>
      </c>
      <c r="BF62" s="61">
        <f t="shared" si="38"/>
        <v>16.625</v>
      </c>
      <c r="BG62" s="61">
        <f t="shared" si="38"/>
        <v>9.9750000000000014</v>
      </c>
      <c r="BH62" s="61">
        <f t="shared" si="38"/>
        <v>9.9750000000000014</v>
      </c>
      <c r="BI62" s="63">
        <f t="shared" si="18"/>
        <v>0</v>
      </c>
      <c r="BJ62" s="71">
        <f t="shared" si="39"/>
        <v>0</v>
      </c>
      <c r="BK62" s="71">
        <f t="shared" si="39"/>
        <v>0</v>
      </c>
      <c r="BL62" s="71">
        <f t="shared" si="39"/>
        <v>0</v>
      </c>
      <c r="BM62" s="71">
        <f t="shared" si="39"/>
        <v>0</v>
      </c>
      <c r="BN62" s="71">
        <f t="shared" si="39"/>
        <v>0</v>
      </c>
      <c r="BO62" s="71">
        <f t="shared" si="39"/>
        <v>0</v>
      </c>
      <c r="BP62" s="71">
        <f t="shared" si="39"/>
        <v>0</v>
      </c>
      <c r="BQ62" s="71">
        <f t="shared" si="39"/>
        <v>0</v>
      </c>
      <c r="BR62" s="71">
        <f t="shared" si="39"/>
        <v>0</v>
      </c>
      <c r="BS62" s="71">
        <f t="shared" si="39"/>
        <v>0</v>
      </c>
      <c r="BT62" s="71">
        <f t="shared" si="39"/>
        <v>0</v>
      </c>
      <c r="BU62" s="71">
        <f t="shared" si="39"/>
        <v>0</v>
      </c>
      <c r="BV62" s="68">
        <f t="shared" si="20"/>
        <v>135.625</v>
      </c>
      <c r="BX62" s="54">
        <f t="shared" si="37"/>
        <v>13.649999999999999</v>
      </c>
      <c r="BY62" s="54">
        <f t="shared" si="37"/>
        <v>13.649999999999999</v>
      </c>
      <c r="BZ62" s="54">
        <f t="shared" si="37"/>
        <v>13.649999999999999</v>
      </c>
      <c r="CA62" s="54">
        <f t="shared" si="37"/>
        <v>13.649999999999999</v>
      </c>
      <c r="CB62" s="54">
        <f t="shared" si="37"/>
        <v>13.649999999999999</v>
      </c>
      <c r="CC62" s="54">
        <f t="shared" si="37"/>
        <v>13.649999999999999</v>
      </c>
      <c r="CD62" s="54">
        <f t="shared" si="37"/>
        <v>13.649999999999999</v>
      </c>
      <c r="CE62" s="54">
        <f t="shared" si="37"/>
        <v>13.649999999999999</v>
      </c>
      <c r="CF62" s="54">
        <f t="shared" si="37"/>
        <v>13.649999999999999</v>
      </c>
      <c r="CG62" s="54">
        <f t="shared" si="37"/>
        <v>22.75</v>
      </c>
      <c r="CH62" s="54">
        <f t="shared" si="37"/>
        <v>13.649999999999999</v>
      </c>
      <c r="CI62" s="54">
        <f t="shared" si="37"/>
        <v>13.649999999999999</v>
      </c>
      <c r="CJ62" s="76">
        <f t="shared" si="30"/>
        <v>172.90000000000003</v>
      </c>
      <c r="CK62" s="59">
        <f t="shared" si="29"/>
        <v>19</v>
      </c>
      <c r="CL62" s="8">
        <f t="shared" si="31"/>
        <v>0</v>
      </c>
      <c r="CM62" s="73">
        <f t="shared" si="23"/>
        <v>172.9</v>
      </c>
      <c r="CN62" s="54"/>
      <c r="CO62" s="55"/>
      <c r="CP62" s="56"/>
    </row>
    <row r="63" spans="1:94" ht="20.25" customHeight="1">
      <c r="A63" s="77" t="s">
        <v>150</v>
      </c>
      <c r="D63">
        <v>630</v>
      </c>
      <c r="E63" s="2">
        <v>356.2</v>
      </c>
      <c r="G63" s="3">
        <v>41349</v>
      </c>
      <c r="H63" s="3">
        <f t="shared" si="12"/>
        <v>45281</v>
      </c>
      <c r="I63" s="3" t="s">
        <v>45</v>
      </c>
      <c r="J63" s="3">
        <f t="shared" si="13"/>
        <v>45281</v>
      </c>
      <c r="N63" s="2"/>
      <c r="P63" s="61">
        <f t="shared" si="24"/>
        <v>11.75</v>
      </c>
      <c r="Q63" s="62">
        <v>22</v>
      </c>
      <c r="R63" s="63">
        <f t="shared" si="25"/>
        <v>20</v>
      </c>
      <c r="S63" s="54">
        <f t="shared" si="36"/>
        <v>1.5</v>
      </c>
      <c r="T63" s="54">
        <f t="shared" si="36"/>
        <v>1.5</v>
      </c>
      <c r="U63" s="54">
        <f t="shared" si="36"/>
        <v>1.5</v>
      </c>
      <c r="V63" s="54">
        <f t="shared" si="36"/>
        <v>3.5</v>
      </c>
      <c r="W63" s="54">
        <f t="shared" si="36"/>
        <v>1.5</v>
      </c>
      <c r="X63" s="54">
        <f t="shared" si="36"/>
        <v>1.5</v>
      </c>
      <c r="Y63" s="54">
        <f t="shared" si="36"/>
        <v>1.5</v>
      </c>
      <c r="Z63" s="54">
        <f t="shared" si="36"/>
        <v>1.5</v>
      </c>
      <c r="AA63" s="54">
        <f t="shared" si="36"/>
        <v>1.5</v>
      </c>
      <c r="AB63" s="54">
        <f t="shared" si="36"/>
        <v>1.5</v>
      </c>
      <c r="AC63" s="54">
        <f t="shared" si="36"/>
        <v>1.5</v>
      </c>
      <c r="AD63" s="54">
        <f t="shared" si="36"/>
        <v>1.5</v>
      </c>
      <c r="AF63" s="63">
        <f t="shared" si="15"/>
        <v>0</v>
      </c>
      <c r="AG63" s="65">
        <v>0</v>
      </c>
      <c r="AH63" s="65">
        <v>0</v>
      </c>
      <c r="AI63" s="66"/>
      <c r="AJ63" s="67"/>
      <c r="AK63" s="65"/>
      <c r="AL63" s="65"/>
      <c r="AM63" s="65"/>
      <c r="AN63" s="65"/>
      <c r="AO63" s="65"/>
      <c r="AP63" s="65"/>
      <c r="AQ63" s="65"/>
      <c r="AR63" s="65"/>
      <c r="AS63" s="68">
        <f t="shared" si="16"/>
        <v>42</v>
      </c>
      <c r="AT63" s="69" t="e">
        <v>#N/A</v>
      </c>
      <c r="AU63" s="70">
        <v>268.12307692307706</v>
      </c>
      <c r="AV63" s="63">
        <f t="shared" si="32"/>
        <v>274.00000000000006</v>
      </c>
      <c r="AW63" s="61">
        <f t="shared" si="38"/>
        <v>20.549999999999997</v>
      </c>
      <c r="AX63" s="61">
        <f t="shared" si="38"/>
        <v>20.549999999999997</v>
      </c>
      <c r="AY63" s="61">
        <f t="shared" si="38"/>
        <v>20.549999999999997</v>
      </c>
      <c r="AZ63" s="61">
        <f t="shared" si="38"/>
        <v>47.949999999999996</v>
      </c>
      <c r="BA63" s="54">
        <f t="shared" si="38"/>
        <v>20.549999999999997</v>
      </c>
      <c r="BB63" s="61">
        <f t="shared" si="38"/>
        <v>20.549999999999997</v>
      </c>
      <c r="BC63" s="54">
        <f t="shared" si="38"/>
        <v>20.549999999999997</v>
      </c>
      <c r="BD63" s="61">
        <f t="shared" si="38"/>
        <v>20.549999999999997</v>
      </c>
      <c r="BE63" s="61">
        <f t="shared" si="38"/>
        <v>20.549999999999997</v>
      </c>
      <c r="BF63" s="61">
        <f t="shared" si="38"/>
        <v>20.549999999999997</v>
      </c>
      <c r="BG63" s="61">
        <f t="shared" si="38"/>
        <v>20.549999999999997</v>
      </c>
      <c r="BH63" s="61">
        <f t="shared" si="38"/>
        <v>20.549999999999997</v>
      </c>
      <c r="BI63" s="63">
        <f t="shared" si="18"/>
        <v>0</v>
      </c>
      <c r="BJ63" s="71">
        <f t="shared" si="39"/>
        <v>0</v>
      </c>
      <c r="BK63" s="71">
        <f t="shared" si="39"/>
        <v>0</v>
      </c>
      <c r="BL63" s="71">
        <f t="shared" si="39"/>
        <v>0</v>
      </c>
      <c r="BM63" s="71">
        <f t="shared" si="39"/>
        <v>0</v>
      </c>
      <c r="BN63" s="71">
        <f t="shared" si="39"/>
        <v>0</v>
      </c>
      <c r="BO63" s="71">
        <f t="shared" si="39"/>
        <v>0</v>
      </c>
      <c r="BP63" s="71">
        <f t="shared" si="39"/>
        <v>0</v>
      </c>
      <c r="BQ63" s="71">
        <f t="shared" si="39"/>
        <v>0</v>
      </c>
      <c r="BR63" s="71">
        <f t="shared" si="39"/>
        <v>0</v>
      </c>
      <c r="BS63" s="71">
        <f t="shared" si="39"/>
        <v>0</v>
      </c>
      <c r="BT63" s="71">
        <f t="shared" si="39"/>
        <v>0</v>
      </c>
      <c r="BU63" s="71">
        <f t="shared" si="39"/>
        <v>0</v>
      </c>
      <c r="BV63" s="68">
        <f t="shared" si="20"/>
        <v>542.12307692307718</v>
      </c>
      <c r="BX63" s="54">
        <f t="shared" si="37"/>
        <v>26.714999999999996</v>
      </c>
      <c r="BY63" s="54">
        <f t="shared" si="37"/>
        <v>26.714999999999996</v>
      </c>
      <c r="BZ63" s="54">
        <f t="shared" si="37"/>
        <v>26.714999999999996</v>
      </c>
      <c r="CA63" s="54">
        <f t="shared" si="37"/>
        <v>62.334999999999994</v>
      </c>
      <c r="CB63" s="54">
        <f t="shared" si="37"/>
        <v>26.714999999999996</v>
      </c>
      <c r="CC63" s="54">
        <f t="shared" si="37"/>
        <v>26.714999999999996</v>
      </c>
      <c r="CD63" s="54">
        <f t="shared" si="37"/>
        <v>26.714999999999996</v>
      </c>
      <c r="CE63" s="54">
        <f t="shared" si="37"/>
        <v>26.714999999999996</v>
      </c>
      <c r="CF63" s="54">
        <f t="shared" si="37"/>
        <v>26.714999999999996</v>
      </c>
      <c r="CG63" s="54">
        <f t="shared" si="37"/>
        <v>26.714999999999996</v>
      </c>
      <c r="CH63" s="54">
        <f t="shared" si="37"/>
        <v>26.714999999999996</v>
      </c>
      <c r="CI63" s="54">
        <f t="shared" si="37"/>
        <v>26.714999999999996</v>
      </c>
      <c r="CJ63" s="76">
        <f t="shared" si="30"/>
        <v>356.19999999999987</v>
      </c>
      <c r="CK63" s="59">
        <f t="shared" si="29"/>
        <v>20</v>
      </c>
      <c r="CL63" s="8">
        <f t="shared" si="31"/>
        <v>0</v>
      </c>
      <c r="CM63" s="73">
        <f t="shared" si="23"/>
        <v>356.2</v>
      </c>
      <c r="CN63" s="74"/>
      <c r="CO63" s="75"/>
    </row>
    <row r="64" spans="1:94" ht="20.25" customHeight="1">
      <c r="A64" t="s">
        <v>151</v>
      </c>
      <c r="D64">
        <v>160</v>
      </c>
      <c r="E64" s="2">
        <v>150.80000000000001</v>
      </c>
      <c r="G64" s="3">
        <v>41732</v>
      </c>
      <c r="H64" s="3">
        <f t="shared" si="12"/>
        <v>45281</v>
      </c>
      <c r="I64" s="3" t="s">
        <v>45</v>
      </c>
      <c r="J64" s="3">
        <f t="shared" si="13"/>
        <v>45281</v>
      </c>
      <c r="N64" s="2"/>
      <c r="P64" s="61">
        <f t="shared" si="24"/>
        <v>10.666666666666666</v>
      </c>
      <c r="Q64" s="62">
        <v>0</v>
      </c>
      <c r="R64" s="63">
        <f t="shared" si="25"/>
        <v>20</v>
      </c>
      <c r="S64" s="54">
        <f t="shared" si="36"/>
        <v>1.5</v>
      </c>
      <c r="T64" s="54">
        <f t="shared" si="36"/>
        <v>1.5</v>
      </c>
      <c r="U64" s="54">
        <f t="shared" si="36"/>
        <v>1.5</v>
      </c>
      <c r="V64" s="54">
        <f t="shared" ref="T64:AF87" si="40">+IF(AND(AND($O64="",$P64&gt;=10,MONTH($G64)=MONTH(V$5))),1.5+2,+IF(AND(AND($O64="",$P64&gt;=5,MONTH($G64)=MONTH(V$5))),1.5+1,+IF(AND(AND($P64=5,$O64="",MONTH($G64)=MONTH(V$5))),1.5,+IF(AND($H64&gt;V$5,MONTH($H64)=MONTH(V$5)),1.5/30*(V$4-DAY($H64)),+IF(AND(MONTH($H64)&lt;MONTH(V$5),$O64=""),1.5,+IF(AND($H64=$S$5,$O64=""),1.5,IF($O64&lt;V$5,0,IF(MONTH($O64)=MONTH(V$5),1.5/30*($O64-V$5),1.5))))))))</f>
        <v>1.5</v>
      </c>
      <c r="W64" s="54">
        <f t="shared" si="40"/>
        <v>3.5</v>
      </c>
      <c r="X64" s="54">
        <f t="shared" si="40"/>
        <v>1.5</v>
      </c>
      <c r="Y64" s="54">
        <f t="shared" si="40"/>
        <v>1.5</v>
      </c>
      <c r="Z64" s="54">
        <f t="shared" si="40"/>
        <v>1.5</v>
      </c>
      <c r="AA64" s="54">
        <f t="shared" si="40"/>
        <v>1.5</v>
      </c>
      <c r="AB64" s="54">
        <f t="shared" si="40"/>
        <v>1.5</v>
      </c>
      <c r="AC64" s="54">
        <f t="shared" si="40"/>
        <v>1.5</v>
      </c>
      <c r="AD64" s="54">
        <f t="shared" si="40"/>
        <v>1.5</v>
      </c>
      <c r="AF64" s="63">
        <f t="shared" si="15"/>
        <v>0</v>
      </c>
      <c r="AG64" s="65">
        <v>0</v>
      </c>
      <c r="AH64" s="65">
        <v>0</v>
      </c>
      <c r="AI64" s="66"/>
      <c r="AJ64" s="67"/>
      <c r="AK64" s="65"/>
      <c r="AL64" s="65"/>
      <c r="AM64" s="65"/>
      <c r="AN64" s="65"/>
      <c r="AO64" s="65"/>
      <c r="AP64" s="65"/>
      <c r="AQ64" s="65"/>
      <c r="AR64" s="65"/>
      <c r="AS64" s="68">
        <f t="shared" si="16"/>
        <v>20</v>
      </c>
      <c r="AT64" s="69" t="e">
        <v>#N/A</v>
      </c>
      <c r="AU64" s="70">
        <v>-0.7692307692307736</v>
      </c>
      <c r="AV64" s="63">
        <f t="shared" si="32"/>
        <v>116.00000000000003</v>
      </c>
      <c r="AW64" s="61">
        <f t="shared" si="38"/>
        <v>8.7000000000000011</v>
      </c>
      <c r="AX64" s="61">
        <f t="shared" si="38"/>
        <v>8.7000000000000011</v>
      </c>
      <c r="AY64" s="61">
        <f t="shared" si="38"/>
        <v>8.7000000000000011</v>
      </c>
      <c r="AZ64" s="61">
        <f t="shared" si="38"/>
        <v>8.7000000000000011</v>
      </c>
      <c r="BA64" s="54">
        <f t="shared" si="38"/>
        <v>20.300000000000004</v>
      </c>
      <c r="BB64" s="61">
        <f t="shared" si="38"/>
        <v>8.7000000000000011</v>
      </c>
      <c r="BC64" s="54">
        <f t="shared" si="38"/>
        <v>8.7000000000000011</v>
      </c>
      <c r="BD64" s="61">
        <f t="shared" si="38"/>
        <v>8.7000000000000011</v>
      </c>
      <c r="BE64" s="61">
        <f t="shared" si="38"/>
        <v>8.7000000000000011</v>
      </c>
      <c r="BF64" s="61">
        <f t="shared" si="38"/>
        <v>8.7000000000000011</v>
      </c>
      <c r="BG64" s="61">
        <f t="shared" si="38"/>
        <v>8.7000000000000011</v>
      </c>
      <c r="BH64" s="61">
        <f t="shared" si="38"/>
        <v>8.7000000000000011</v>
      </c>
      <c r="BI64" s="63">
        <f t="shared" si="18"/>
        <v>0</v>
      </c>
      <c r="BJ64" s="71">
        <f t="shared" si="39"/>
        <v>0</v>
      </c>
      <c r="BK64" s="71">
        <f t="shared" si="39"/>
        <v>0</v>
      </c>
      <c r="BL64" s="71">
        <f t="shared" si="39"/>
        <v>0</v>
      </c>
      <c r="BM64" s="71">
        <f t="shared" si="39"/>
        <v>0</v>
      </c>
      <c r="BN64" s="71">
        <f t="shared" si="39"/>
        <v>0</v>
      </c>
      <c r="BO64" s="71">
        <f t="shared" si="39"/>
        <v>0</v>
      </c>
      <c r="BP64" s="71">
        <f t="shared" si="39"/>
        <v>0</v>
      </c>
      <c r="BQ64" s="71">
        <f t="shared" si="39"/>
        <v>0</v>
      </c>
      <c r="BR64" s="71">
        <f t="shared" si="39"/>
        <v>0</v>
      </c>
      <c r="BS64" s="71">
        <f t="shared" si="39"/>
        <v>0</v>
      </c>
      <c r="BT64" s="71">
        <f t="shared" si="39"/>
        <v>0</v>
      </c>
      <c r="BU64" s="71">
        <f t="shared" si="39"/>
        <v>0</v>
      </c>
      <c r="BV64" s="68">
        <f t="shared" si="20"/>
        <v>115.23076923076925</v>
      </c>
      <c r="BX64" s="54">
        <f t="shared" si="37"/>
        <v>11.310000000000002</v>
      </c>
      <c r="BY64" s="54">
        <f t="shared" si="37"/>
        <v>11.310000000000002</v>
      </c>
      <c r="BZ64" s="54">
        <f t="shared" si="37"/>
        <v>11.310000000000002</v>
      </c>
      <c r="CA64" s="54">
        <f t="shared" si="37"/>
        <v>11.310000000000002</v>
      </c>
      <c r="CB64" s="54">
        <f t="shared" si="37"/>
        <v>26.390000000000004</v>
      </c>
      <c r="CC64" s="54">
        <f t="shared" si="37"/>
        <v>11.310000000000002</v>
      </c>
      <c r="CD64" s="54">
        <f t="shared" si="37"/>
        <v>11.310000000000002</v>
      </c>
      <c r="CE64" s="54">
        <f t="shared" si="37"/>
        <v>11.310000000000002</v>
      </c>
      <c r="CF64" s="54">
        <f t="shared" si="37"/>
        <v>11.310000000000002</v>
      </c>
      <c r="CG64" s="54">
        <f t="shared" si="37"/>
        <v>11.310000000000002</v>
      </c>
      <c r="CH64" s="54">
        <f t="shared" si="37"/>
        <v>11.310000000000002</v>
      </c>
      <c r="CI64" s="54">
        <f t="shared" si="37"/>
        <v>11.310000000000002</v>
      </c>
      <c r="CJ64" s="76">
        <f t="shared" si="30"/>
        <v>150.80000000000001</v>
      </c>
      <c r="CK64" s="59">
        <f t="shared" si="29"/>
        <v>20</v>
      </c>
      <c r="CL64" s="8">
        <f t="shared" si="31"/>
        <v>0</v>
      </c>
      <c r="CM64" s="73">
        <f t="shared" si="23"/>
        <v>150.80000000000001</v>
      </c>
      <c r="CN64" s="54"/>
      <c r="CO64" s="55"/>
      <c r="CP64" s="56"/>
    </row>
    <row r="65" spans="1:94" ht="20.25" customHeight="1">
      <c r="A65" s="77" t="s">
        <v>152</v>
      </c>
      <c r="D65">
        <v>160</v>
      </c>
      <c r="E65" s="2">
        <v>308.10000000000002</v>
      </c>
      <c r="G65" s="3">
        <v>41926</v>
      </c>
      <c r="H65" s="3">
        <f t="shared" si="12"/>
        <v>45281</v>
      </c>
      <c r="I65" s="3" t="s">
        <v>45</v>
      </c>
      <c r="J65" s="3">
        <f t="shared" si="13"/>
        <v>45281</v>
      </c>
      <c r="N65" s="2"/>
      <c r="P65" s="61">
        <f t="shared" si="24"/>
        <v>10.166666666666666</v>
      </c>
      <c r="Q65" s="62">
        <v>0</v>
      </c>
      <c r="R65" s="63">
        <f t="shared" si="25"/>
        <v>20</v>
      </c>
      <c r="S65" s="54">
        <f t="shared" ref="S65:AD128" si="41">+IF(AND(AND($O65="",$P65&gt;=10,MONTH($G65)=MONTH(S$5))),1.5+2,+IF(AND(AND($O65="",$P65&gt;=5,MONTH($G65)=MONTH(S$5))),1.5+1,+IF(AND(AND($P65=5,$O65="",MONTH($G65)=MONTH(S$5))),1.5,+IF(AND($H65&gt;S$5,MONTH($H65)=MONTH(S$5)),1.5/30*(S$4-DAY($H65)),+IF(AND(MONTH($H65)&lt;MONTH(S$5),$O65=""),1.5,+IF(AND($H65=$S$5,$O65=""),1.5,IF($O65&lt;S$5,0,IF(MONTH($O65)=MONTH(S$5),1.5/30*($O65-S$5),1.5))))))))</f>
        <v>1.5</v>
      </c>
      <c r="T65" s="54">
        <f t="shared" si="40"/>
        <v>1.5</v>
      </c>
      <c r="U65" s="54">
        <f t="shared" si="40"/>
        <v>1.5</v>
      </c>
      <c r="V65" s="54">
        <f t="shared" si="40"/>
        <v>1.5</v>
      </c>
      <c r="W65" s="54">
        <f t="shared" si="40"/>
        <v>1.5</v>
      </c>
      <c r="X65" s="54">
        <f t="shared" si="40"/>
        <v>1.5</v>
      </c>
      <c r="Y65" s="54">
        <f t="shared" si="40"/>
        <v>1.5</v>
      </c>
      <c r="Z65" s="54">
        <f t="shared" si="40"/>
        <v>1.5</v>
      </c>
      <c r="AA65" s="54">
        <f t="shared" si="40"/>
        <v>1.5</v>
      </c>
      <c r="AB65" s="54">
        <f t="shared" si="40"/>
        <v>1.5</v>
      </c>
      <c r="AC65" s="54">
        <f t="shared" si="40"/>
        <v>3.5</v>
      </c>
      <c r="AD65" s="54">
        <f t="shared" si="40"/>
        <v>1.5</v>
      </c>
      <c r="AF65" s="63">
        <f t="shared" si="15"/>
        <v>0</v>
      </c>
      <c r="AG65" s="65">
        <v>0</v>
      </c>
      <c r="AH65" s="65">
        <v>0</v>
      </c>
      <c r="AI65" s="66"/>
      <c r="AJ65" s="67"/>
      <c r="AK65" s="65"/>
      <c r="AL65" s="65"/>
      <c r="AM65" s="65"/>
      <c r="AN65" s="65"/>
      <c r="AO65" s="65"/>
      <c r="AP65" s="65"/>
      <c r="AQ65" s="65"/>
      <c r="AR65" s="65"/>
      <c r="AS65" s="68">
        <f t="shared" si="16"/>
        <v>20</v>
      </c>
      <c r="AT65" s="69" t="e">
        <v>#N/A</v>
      </c>
      <c r="AU65" s="70">
        <v>-1.8692307692307679</v>
      </c>
      <c r="AV65" s="63">
        <f t="shared" si="32"/>
        <v>237.00000000000003</v>
      </c>
      <c r="AW65" s="61">
        <f t="shared" si="38"/>
        <v>17.775000000000002</v>
      </c>
      <c r="AX65" s="61">
        <f t="shared" si="38"/>
        <v>17.775000000000002</v>
      </c>
      <c r="AY65" s="61">
        <f t="shared" si="38"/>
        <v>17.775000000000002</v>
      </c>
      <c r="AZ65" s="61">
        <f t="shared" si="38"/>
        <v>17.775000000000002</v>
      </c>
      <c r="BA65" s="54">
        <f t="shared" si="38"/>
        <v>17.775000000000002</v>
      </c>
      <c r="BB65" s="61">
        <f t="shared" si="38"/>
        <v>17.775000000000002</v>
      </c>
      <c r="BC65" s="54">
        <f t="shared" si="38"/>
        <v>17.775000000000002</v>
      </c>
      <c r="BD65" s="61">
        <f t="shared" si="38"/>
        <v>17.775000000000002</v>
      </c>
      <c r="BE65" s="61">
        <f t="shared" si="38"/>
        <v>17.775000000000002</v>
      </c>
      <c r="BF65" s="61">
        <f t="shared" si="38"/>
        <v>17.775000000000002</v>
      </c>
      <c r="BG65" s="61">
        <f t="shared" si="38"/>
        <v>41.475000000000009</v>
      </c>
      <c r="BH65" s="61">
        <f t="shared" si="38"/>
        <v>17.775000000000002</v>
      </c>
      <c r="BI65" s="63">
        <f t="shared" si="18"/>
        <v>0</v>
      </c>
      <c r="BJ65" s="71">
        <f t="shared" ref="BJ65:BU118" si="42">(+IF($K65="",$E65/26*AG65,IF(MONTH($K65)=MONTH(BJ$5),$L65/26*AG65,IF(AND($K65&lt;BJ$5,(MONTH($K65)&lt;&gt;MONTH(BJ$5))),$L65/26*AG65,$E65/26*AG65))))*-1</f>
        <v>0</v>
      </c>
      <c r="BK65" s="71">
        <f t="shared" si="42"/>
        <v>0</v>
      </c>
      <c r="BL65" s="71">
        <f t="shared" si="42"/>
        <v>0</v>
      </c>
      <c r="BM65" s="71">
        <f t="shared" si="42"/>
        <v>0</v>
      </c>
      <c r="BN65" s="71">
        <f t="shared" si="42"/>
        <v>0</v>
      </c>
      <c r="BO65" s="71">
        <f t="shared" si="42"/>
        <v>0</v>
      </c>
      <c r="BP65" s="71">
        <f t="shared" si="42"/>
        <v>0</v>
      </c>
      <c r="BQ65" s="71">
        <f t="shared" si="42"/>
        <v>0</v>
      </c>
      <c r="BR65" s="71">
        <f t="shared" si="42"/>
        <v>0</v>
      </c>
      <c r="BS65" s="71">
        <f t="shared" si="42"/>
        <v>0</v>
      </c>
      <c r="BT65" s="71">
        <f t="shared" si="42"/>
        <v>0</v>
      </c>
      <c r="BU65" s="71">
        <f t="shared" si="42"/>
        <v>0</v>
      </c>
      <c r="BV65" s="68">
        <f t="shared" si="20"/>
        <v>235.13076923076926</v>
      </c>
      <c r="BX65" s="54">
        <f t="shared" si="37"/>
        <v>23.107500000000002</v>
      </c>
      <c r="BY65" s="54">
        <f t="shared" si="37"/>
        <v>23.107500000000002</v>
      </c>
      <c r="BZ65" s="54">
        <f t="shared" si="37"/>
        <v>23.107500000000002</v>
      </c>
      <c r="CA65" s="54">
        <f t="shared" ref="CA65:CI127" si="43">+IF(AND($J65&gt;CA$5,MONTH($J65&lt;&gt;CA$5)),0,+IF(AND($J65&gt;CA$5,MONTH($J65=CA$5)),$E65/$R65*DAY($J65),IF(AND($O65&lt;&gt;"",$O65&lt;CA$5),0,IF($K65="",$E65/$R65*V65,IF(MONTH($K65)=MONTH(CA$5),$L65/$R65*V65,IF(AND($K65&lt;CA$5,(MONTH($K65)&lt;&gt;MONTH(CA$5))),$L65/$R65*V65,$E65/$R65*V65))))))</f>
        <v>23.107500000000002</v>
      </c>
      <c r="CB65" s="54">
        <f t="shared" si="43"/>
        <v>23.107500000000002</v>
      </c>
      <c r="CC65" s="54">
        <f t="shared" si="43"/>
        <v>23.107500000000002</v>
      </c>
      <c r="CD65" s="54">
        <f t="shared" si="43"/>
        <v>23.107500000000002</v>
      </c>
      <c r="CE65" s="54">
        <f t="shared" si="43"/>
        <v>23.107500000000002</v>
      </c>
      <c r="CF65" s="54">
        <f t="shared" si="43"/>
        <v>23.107500000000002</v>
      </c>
      <c r="CG65" s="54">
        <f t="shared" si="43"/>
        <v>23.107500000000002</v>
      </c>
      <c r="CH65" s="54">
        <f t="shared" si="43"/>
        <v>53.917500000000004</v>
      </c>
      <c r="CI65" s="54">
        <f t="shared" si="43"/>
        <v>23.107500000000002</v>
      </c>
      <c r="CJ65" s="76">
        <f t="shared" si="30"/>
        <v>308.10000000000008</v>
      </c>
      <c r="CK65" s="59">
        <f t="shared" si="29"/>
        <v>20</v>
      </c>
      <c r="CL65" s="8">
        <f t="shared" si="31"/>
        <v>0</v>
      </c>
      <c r="CM65" s="73">
        <f t="shared" si="23"/>
        <v>308.10000000000002</v>
      </c>
      <c r="CN65" s="74"/>
      <c r="CO65" s="75"/>
    </row>
    <row r="66" spans="1:94" ht="20.25" customHeight="1">
      <c r="A66" t="s">
        <v>153</v>
      </c>
      <c r="D66">
        <v>971</v>
      </c>
      <c r="E66" s="2">
        <v>733</v>
      </c>
      <c r="G66" s="3">
        <v>42282</v>
      </c>
      <c r="H66" s="3">
        <f t="shared" si="12"/>
        <v>45281</v>
      </c>
      <c r="I66" s="3" t="s">
        <v>45</v>
      </c>
      <c r="J66" s="3">
        <f t="shared" si="13"/>
        <v>45281</v>
      </c>
      <c r="N66" s="2"/>
      <c r="P66" s="61">
        <f t="shared" si="24"/>
        <v>9.1666666666666661</v>
      </c>
      <c r="Q66" s="62">
        <v>1.5</v>
      </c>
      <c r="R66" s="63">
        <f t="shared" si="25"/>
        <v>19</v>
      </c>
      <c r="S66" s="54">
        <f t="shared" si="41"/>
        <v>1.5</v>
      </c>
      <c r="T66" s="54">
        <f t="shared" si="40"/>
        <v>1.5</v>
      </c>
      <c r="U66" s="54">
        <f t="shared" si="40"/>
        <v>1.5</v>
      </c>
      <c r="V66" s="54">
        <f t="shared" si="40"/>
        <v>1.5</v>
      </c>
      <c r="W66" s="54">
        <f t="shared" si="40"/>
        <v>1.5</v>
      </c>
      <c r="X66" s="54">
        <f t="shared" si="40"/>
        <v>1.5</v>
      </c>
      <c r="Y66" s="54">
        <f t="shared" si="40"/>
        <v>1.5</v>
      </c>
      <c r="Z66" s="54">
        <f t="shared" si="40"/>
        <v>1.5</v>
      </c>
      <c r="AA66" s="54">
        <f t="shared" si="40"/>
        <v>1.5</v>
      </c>
      <c r="AB66" s="54">
        <f t="shared" si="40"/>
        <v>1.5</v>
      </c>
      <c r="AC66" s="54">
        <f t="shared" si="40"/>
        <v>2.5</v>
      </c>
      <c r="AD66" s="54">
        <f t="shared" si="40"/>
        <v>1.5</v>
      </c>
      <c r="AF66" s="63">
        <f t="shared" si="15"/>
        <v>0.5</v>
      </c>
      <c r="AG66" s="65">
        <v>0.5</v>
      </c>
      <c r="AH66" s="65">
        <v>0</v>
      </c>
      <c r="AI66" s="66"/>
      <c r="AJ66" s="67"/>
      <c r="AK66" s="65"/>
      <c r="AL66" s="65"/>
      <c r="AM66" s="65"/>
      <c r="AN66" s="65"/>
      <c r="AO66" s="65"/>
      <c r="AP66" s="65"/>
      <c r="AQ66" s="65"/>
      <c r="AR66" s="65"/>
      <c r="AS66" s="68">
        <f t="shared" si="16"/>
        <v>20</v>
      </c>
      <c r="AT66" s="69" t="e">
        <v>#N/A</v>
      </c>
      <c r="AU66" s="70">
        <v>44.038461538461604</v>
      </c>
      <c r="AV66" s="63">
        <f t="shared" si="32"/>
        <v>535.65384615384619</v>
      </c>
      <c r="AW66" s="61">
        <f t="shared" si="38"/>
        <v>42.28846153846154</v>
      </c>
      <c r="AX66" s="61">
        <f t="shared" si="38"/>
        <v>42.28846153846154</v>
      </c>
      <c r="AY66" s="61">
        <f t="shared" si="38"/>
        <v>42.28846153846154</v>
      </c>
      <c r="AZ66" s="61">
        <f t="shared" ref="AZ66:BH128" si="44">+IF($K66="",$E66/26*V66,IF(MONTH($K66)=MONTH(AZ$5),$L66/26*V66,IF(AND($K66&lt;AZ$5,(MONTH($K66)&lt;&gt;MONTH(AZ$5))),$L66/26*V66,$E66/26*V66)))</f>
        <v>42.28846153846154</v>
      </c>
      <c r="BA66" s="54">
        <f t="shared" si="44"/>
        <v>42.28846153846154</v>
      </c>
      <c r="BB66" s="61">
        <f t="shared" si="44"/>
        <v>42.28846153846154</v>
      </c>
      <c r="BC66" s="54">
        <f t="shared" si="44"/>
        <v>42.28846153846154</v>
      </c>
      <c r="BD66" s="61">
        <f t="shared" si="44"/>
        <v>42.28846153846154</v>
      </c>
      <c r="BE66" s="61">
        <f t="shared" si="44"/>
        <v>42.28846153846154</v>
      </c>
      <c r="BF66" s="61">
        <f t="shared" si="44"/>
        <v>42.28846153846154</v>
      </c>
      <c r="BG66" s="61">
        <f t="shared" si="44"/>
        <v>70.480769230769226</v>
      </c>
      <c r="BH66" s="61">
        <f t="shared" si="44"/>
        <v>42.28846153846154</v>
      </c>
      <c r="BI66" s="63">
        <f t="shared" si="18"/>
        <v>-14.096153846153847</v>
      </c>
      <c r="BJ66" s="71">
        <f t="shared" si="42"/>
        <v>-14.096153846153847</v>
      </c>
      <c r="BK66" s="71">
        <f t="shared" si="42"/>
        <v>0</v>
      </c>
      <c r="BL66" s="71">
        <f t="shared" si="42"/>
        <v>0</v>
      </c>
      <c r="BM66" s="71">
        <f t="shared" si="42"/>
        <v>0</v>
      </c>
      <c r="BN66" s="71">
        <f t="shared" si="42"/>
        <v>0</v>
      </c>
      <c r="BO66" s="71">
        <f t="shared" si="42"/>
        <v>0</v>
      </c>
      <c r="BP66" s="71">
        <f t="shared" si="42"/>
        <v>0</v>
      </c>
      <c r="BQ66" s="71">
        <f t="shared" si="42"/>
        <v>0</v>
      </c>
      <c r="BR66" s="71">
        <f t="shared" si="42"/>
        <v>0</v>
      </c>
      <c r="BS66" s="71">
        <f t="shared" si="42"/>
        <v>0</v>
      </c>
      <c r="BT66" s="71">
        <f t="shared" si="42"/>
        <v>0</v>
      </c>
      <c r="BU66" s="71">
        <f t="shared" si="42"/>
        <v>0</v>
      </c>
      <c r="BV66" s="68">
        <f t="shared" si="20"/>
        <v>565.59615384615404</v>
      </c>
      <c r="BX66" s="54">
        <f t="shared" ref="BX66:CC128" si="45">+IF(AND($J66&gt;BX$5,MONTH($J66&lt;&gt;BX$5)),0,+IF(AND($J66&gt;BX$5,MONTH($J66=BX$5)),$E66/$R66*DAY($J66),IF(AND($O66&lt;&gt;"",$O66&lt;BX$5),0,IF($K66="",$E66/$R66*S66,IF(MONTH($K66)=MONTH(BX$5),$L66/$R66*S66,IF(AND($K66&lt;BX$5,(MONTH($K66)&lt;&gt;MONTH(BX$5))),$L66/$R66*S66,$E66/$R66*S66))))))</f>
        <v>57.868421052631582</v>
      </c>
      <c r="BY66" s="54">
        <f t="shared" si="45"/>
        <v>57.868421052631582</v>
      </c>
      <c r="BZ66" s="54">
        <f t="shared" si="45"/>
        <v>57.868421052631582</v>
      </c>
      <c r="CA66" s="54">
        <f t="shared" si="43"/>
        <v>57.868421052631582</v>
      </c>
      <c r="CB66" s="54">
        <f t="shared" si="43"/>
        <v>57.868421052631582</v>
      </c>
      <c r="CC66" s="54">
        <f t="shared" si="43"/>
        <v>57.868421052631582</v>
      </c>
      <c r="CD66" s="54">
        <f t="shared" si="43"/>
        <v>57.868421052631582</v>
      </c>
      <c r="CE66" s="54">
        <f t="shared" si="43"/>
        <v>57.868421052631582</v>
      </c>
      <c r="CF66" s="54">
        <f t="shared" si="43"/>
        <v>57.868421052631582</v>
      </c>
      <c r="CG66" s="54">
        <f t="shared" si="43"/>
        <v>57.868421052631582</v>
      </c>
      <c r="CH66" s="54">
        <f t="shared" si="43"/>
        <v>96.44736842105263</v>
      </c>
      <c r="CI66" s="54">
        <f t="shared" si="43"/>
        <v>57.868421052631582</v>
      </c>
      <c r="CJ66" s="76">
        <f t="shared" si="30"/>
        <v>732.99999999999989</v>
      </c>
      <c r="CK66" s="59">
        <f t="shared" si="29"/>
        <v>19</v>
      </c>
      <c r="CL66" s="8">
        <f t="shared" si="31"/>
        <v>0</v>
      </c>
      <c r="CM66" s="73">
        <f t="shared" si="23"/>
        <v>733</v>
      </c>
      <c r="CN66" s="54"/>
      <c r="CO66" s="55"/>
      <c r="CP66" s="56"/>
    </row>
    <row r="67" spans="1:94" ht="20.25" customHeight="1">
      <c r="A67" t="s">
        <v>154</v>
      </c>
      <c r="D67">
        <v>160</v>
      </c>
      <c r="E67" s="2">
        <v>172.9</v>
      </c>
      <c r="G67" s="3">
        <v>42478</v>
      </c>
      <c r="H67" s="3">
        <f t="shared" si="12"/>
        <v>45281</v>
      </c>
      <c r="I67" s="3" t="s">
        <v>45</v>
      </c>
      <c r="J67" s="3">
        <f t="shared" si="13"/>
        <v>45281</v>
      </c>
      <c r="N67" s="2"/>
      <c r="P67" s="61">
        <f t="shared" si="24"/>
        <v>8.6666666666666661</v>
      </c>
      <c r="Q67" s="62">
        <v>-1</v>
      </c>
      <c r="R67" s="63">
        <f t="shared" si="25"/>
        <v>19</v>
      </c>
      <c r="S67" s="54">
        <f t="shared" si="41"/>
        <v>1.5</v>
      </c>
      <c r="T67" s="54">
        <f t="shared" si="40"/>
        <v>1.5</v>
      </c>
      <c r="U67" s="54">
        <f t="shared" si="40"/>
        <v>1.5</v>
      </c>
      <c r="V67" s="54">
        <f t="shared" si="40"/>
        <v>1.5</v>
      </c>
      <c r="W67" s="54">
        <f t="shared" si="40"/>
        <v>2.5</v>
      </c>
      <c r="X67" s="54">
        <f t="shared" si="40"/>
        <v>1.5</v>
      </c>
      <c r="Y67" s="54">
        <f t="shared" si="40"/>
        <v>1.5</v>
      </c>
      <c r="Z67" s="54">
        <f t="shared" si="40"/>
        <v>1.5</v>
      </c>
      <c r="AA67" s="54">
        <f t="shared" si="40"/>
        <v>1.5</v>
      </c>
      <c r="AB67" s="54">
        <f t="shared" si="40"/>
        <v>1.5</v>
      </c>
      <c r="AC67" s="54">
        <f t="shared" si="40"/>
        <v>1.5</v>
      </c>
      <c r="AD67" s="54">
        <f t="shared" si="40"/>
        <v>1.5</v>
      </c>
      <c r="AF67" s="63">
        <f t="shared" si="15"/>
        <v>0</v>
      </c>
      <c r="AG67" s="65">
        <v>0</v>
      </c>
      <c r="AH67" s="65">
        <v>0</v>
      </c>
      <c r="AI67" s="66"/>
      <c r="AJ67" s="67"/>
      <c r="AK67" s="65"/>
      <c r="AL67" s="65"/>
      <c r="AM67" s="65"/>
      <c r="AN67" s="65"/>
      <c r="AO67" s="65"/>
      <c r="AP67" s="65"/>
      <c r="AQ67" s="65"/>
      <c r="AR67" s="65"/>
      <c r="AS67" s="68">
        <f t="shared" si="16"/>
        <v>18</v>
      </c>
      <c r="AT67" s="69" t="e">
        <v>#N/A</v>
      </c>
      <c r="AU67" s="70">
        <v>-10.930769230769329</v>
      </c>
      <c r="AV67" s="63">
        <f t="shared" si="32"/>
        <v>126.34999999999997</v>
      </c>
      <c r="AW67" s="61">
        <f t="shared" ref="AW67:BB129" si="46">+IF($K67="",$E67/26*S67,IF(MONTH($K67)=MONTH(AW$5),$L67/26*S67,IF(AND($K67&lt;AW$5,(MONTH($K67)&lt;&gt;MONTH(AW$5))),$L67/26*S67,$E67/26*S67)))</f>
        <v>9.9750000000000014</v>
      </c>
      <c r="AX67" s="61">
        <f t="shared" si="46"/>
        <v>9.9750000000000014</v>
      </c>
      <c r="AY67" s="61">
        <f t="shared" si="46"/>
        <v>9.9750000000000014</v>
      </c>
      <c r="AZ67" s="61">
        <f t="shared" si="44"/>
        <v>9.9750000000000014</v>
      </c>
      <c r="BA67" s="54">
        <f t="shared" si="44"/>
        <v>16.625</v>
      </c>
      <c r="BB67" s="61">
        <f t="shared" si="44"/>
        <v>9.9750000000000014</v>
      </c>
      <c r="BC67" s="54">
        <f t="shared" si="44"/>
        <v>9.9750000000000014</v>
      </c>
      <c r="BD67" s="61">
        <f t="shared" si="44"/>
        <v>9.9750000000000014</v>
      </c>
      <c r="BE67" s="61">
        <f t="shared" si="44"/>
        <v>9.9750000000000014</v>
      </c>
      <c r="BF67" s="61">
        <f t="shared" si="44"/>
        <v>9.9750000000000014</v>
      </c>
      <c r="BG67" s="61">
        <f t="shared" si="44"/>
        <v>9.9750000000000014</v>
      </c>
      <c r="BH67" s="61">
        <f t="shared" si="44"/>
        <v>9.9750000000000014</v>
      </c>
      <c r="BI67" s="63">
        <f t="shared" ref="BI67:BI130" si="47">SUM(BJ67:BU67)</f>
        <v>0</v>
      </c>
      <c r="BJ67" s="71">
        <f t="shared" si="42"/>
        <v>0</v>
      </c>
      <c r="BK67" s="71">
        <f t="shared" si="42"/>
        <v>0</v>
      </c>
      <c r="BL67" s="71">
        <f t="shared" si="42"/>
        <v>0</v>
      </c>
      <c r="BM67" s="71">
        <f t="shared" si="42"/>
        <v>0</v>
      </c>
      <c r="BN67" s="71">
        <f t="shared" si="42"/>
        <v>0</v>
      </c>
      <c r="BO67" s="71">
        <f t="shared" si="42"/>
        <v>0</v>
      </c>
      <c r="BP67" s="71">
        <f t="shared" si="42"/>
        <v>0</v>
      </c>
      <c r="BQ67" s="71">
        <f t="shared" si="42"/>
        <v>0</v>
      </c>
      <c r="BR67" s="71">
        <f t="shared" si="42"/>
        <v>0</v>
      </c>
      <c r="BS67" s="71">
        <f t="shared" si="42"/>
        <v>0</v>
      </c>
      <c r="BT67" s="71">
        <f t="shared" si="42"/>
        <v>0</v>
      </c>
      <c r="BU67" s="71">
        <f t="shared" si="42"/>
        <v>0</v>
      </c>
      <c r="BV67" s="68">
        <f t="shared" si="20"/>
        <v>115.41923076923064</v>
      </c>
      <c r="BX67" s="54">
        <f t="shared" si="45"/>
        <v>13.649999999999999</v>
      </c>
      <c r="BY67" s="54">
        <f t="shared" si="45"/>
        <v>13.649999999999999</v>
      </c>
      <c r="BZ67" s="54">
        <f t="shared" si="45"/>
        <v>13.649999999999999</v>
      </c>
      <c r="CA67" s="54">
        <f t="shared" si="43"/>
        <v>13.649999999999999</v>
      </c>
      <c r="CB67" s="54">
        <f t="shared" si="43"/>
        <v>22.75</v>
      </c>
      <c r="CC67" s="54">
        <f t="shared" si="43"/>
        <v>13.649999999999999</v>
      </c>
      <c r="CD67" s="54">
        <f t="shared" si="43"/>
        <v>13.649999999999999</v>
      </c>
      <c r="CE67" s="54">
        <f t="shared" si="43"/>
        <v>13.649999999999999</v>
      </c>
      <c r="CF67" s="54">
        <f t="shared" si="43"/>
        <v>13.649999999999999</v>
      </c>
      <c r="CG67" s="54">
        <f t="shared" si="43"/>
        <v>13.649999999999999</v>
      </c>
      <c r="CH67" s="54">
        <f t="shared" si="43"/>
        <v>13.649999999999999</v>
      </c>
      <c r="CI67" s="54">
        <f t="shared" si="43"/>
        <v>13.649999999999999</v>
      </c>
      <c r="CJ67" s="76">
        <f t="shared" si="30"/>
        <v>172.90000000000003</v>
      </c>
      <c r="CK67" s="59">
        <f t="shared" si="29"/>
        <v>19</v>
      </c>
      <c r="CL67" s="8">
        <f t="shared" si="31"/>
        <v>0</v>
      </c>
      <c r="CM67" s="73">
        <f t="shared" si="23"/>
        <v>172.9</v>
      </c>
      <c r="CN67" s="74"/>
      <c r="CO67" s="75"/>
    </row>
    <row r="68" spans="1:94" ht="20.25" customHeight="1">
      <c r="A68" s="77" t="s">
        <v>155</v>
      </c>
      <c r="D68">
        <v>481</v>
      </c>
      <c r="E68" s="2">
        <v>267.8</v>
      </c>
      <c r="G68" s="3">
        <v>41788</v>
      </c>
      <c r="H68" s="3">
        <f t="shared" si="12"/>
        <v>45281</v>
      </c>
      <c r="I68" s="3" t="s">
        <v>45</v>
      </c>
      <c r="J68" s="3">
        <f t="shared" si="13"/>
        <v>45281</v>
      </c>
      <c r="N68" s="2"/>
      <c r="P68" s="61">
        <f t="shared" si="24"/>
        <v>10.5</v>
      </c>
      <c r="Q68" s="62">
        <v>0</v>
      </c>
      <c r="R68" s="63">
        <f t="shared" si="25"/>
        <v>20</v>
      </c>
      <c r="S68" s="54">
        <f t="shared" si="41"/>
        <v>1.5</v>
      </c>
      <c r="T68" s="54">
        <f t="shared" si="40"/>
        <v>1.5</v>
      </c>
      <c r="U68" s="54">
        <f t="shared" si="40"/>
        <v>1.5</v>
      </c>
      <c r="V68" s="54">
        <f t="shared" si="40"/>
        <v>1.5</v>
      </c>
      <c r="W68" s="54">
        <f t="shared" si="40"/>
        <v>1.5</v>
      </c>
      <c r="X68" s="54">
        <f t="shared" si="40"/>
        <v>3.5</v>
      </c>
      <c r="Y68" s="54">
        <f t="shared" si="40"/>
        <v>1.5</v>
      </c>
      <c r="Z68" s="54">
        <f t="shared" si="40"/>
        <v>1.5</v>
      </c>
      <c r="AA68" s="54">
        <f t="shared" si="40"/>
        <v>1.5</v>
      </c>
      <c r="AB68" s="54">
        <f t="shared" si="40"/>
        <v>1.5</v>
      </c>
      <c r="AC68" s="54">
        <f t="shared" si="40"/>
        <v>1.5</v>
      </c>
      <c r="AD68" s="54">
        <f t="shared" si="40"/>
        <v>1.5</v>
      </c>
      <c r="AF68" s="63">
        <f t="shared" si="15"/>
        <v>0</v>
      </c>
      <c r="AG68" s="65">
        <v>0</v>
      </c>
      <c r="AH68" s="65">
        <v>0</v>
      </c>
      <c r="AI68" s="66"/>
      <c r="AJ68" s="67"/>
      <c r="AK68" s="65"/>
      <c r="AL68" s="65"/>
      <c r="AM68" s="65"/>
      <c r="AN68" s="65"/>
      <c r="AO68" s="65"/>
      <c r="AP68" s="65"/>
      <c r="AQ68" s="65"/>
      <c r="AR68" s="65"/>
      <c r="AS68" s="68">
        <f t="shared" si="16"/>
        <v>20</v>
      </c>
      <c r="AT68" s="69" t="e">
        <v>#N/A</v>
      </c>
      <c r="AU68" s="70">
        <v>-4.8576923076923322</v>
      </c>
      <c r="AV68" s="63">
        <f t="shared" si="32"/>
        <v>205.99999999999994</v>
      </c>
      <c r="AW68" s="61">
        <f t="shared" si="46"/>
        <v>15.450000000000001</v>
      </c>
      <c r="AX68" s="61">
        <f t="shared" si="46"/>
        <v>15.450000000000001</v>
      </c>
      <c r="AY68" s="61">
        <f t="shared" si="46"/>
        <v>15.450000000000001</v>
      </c>
      <c r="AZ68" s="61">
        <f t="shared" si="44"/>
        <v>15.450000000000001</v>
      </c>
      <c r="BA68" s="54">
        <f t="shared" si="44"/>
        <v>15.450000000000001</v>
      </c>
      <c r="BB68" s="61">
        <f t="shared" si="44"/>
        <v>36.050000000000004</v>
      </c>
      <c r="BC68" s="54">
        <f t="shared" si="44"/>
        <v>15.450000000000001</v>
      </c>
      <c r="BD68" s="61">
        <f t="shared" si="44"/>
        <v>15.450000000000001</v>
      </c>
      <c r="BE68" s="61">
        <f t="shared" si="44"/>
        <v>15.450000000000001</v>
      </c>
      <c r="BF68" s="61">
        <f t="shared" si="44"/>
        <v>15.450000000000001</v>
      </c>
      <c r="BG68" s="61">
        <f t="shared" si="44"/>
        <v>15.450000000000001</v>
      </c>
      <c r="BH68" s="61">
        <f t="shared" si="44"/>
        <v>15.450000000000001</v>
      </c>
      <c r="BI68" s="63">
        <f t="shared" si="47"/>
        <v>0</v>
      </c>
      <c r="BJ68" s="71">
        <f t="shared" si="42"/>
        <v>0</v>
      </c>
      <c r="BK68" s="71">
        <f t="shared" si="42"/>
        <v>0</v>
      </c>
      <c r="BL68" s="71">
        <f t="shared" si="42"/>
        <v>0</v>
      </c>
      <c r="BM68" s="71">
        <f t="shared" si="42"/>
        <v>0</v>
      </c>
      <c r="BN68" s="71">
        <f t="shared" si="42"/>
        <v>0</v>
      </c>
      <c r="BO68" s="71">
        <f t="shared" si="42"/>
        <v>0</v>
      </c>
      <c r="BP68" s="71">
        <f t="shared" si="42"/>
        <v>0</v>
      </c>
      <c r="BQ68" s="71">
        <f t="shared" si="42"/>
        <v>0</v>
      </c>
      <c r="BR68" s="71">
        <f t="shared" si="42"/>
        <v>0</v>
      </c>
      <c r="BS68" s="71">
        <f t="shared" si="42"/>
        <v>0</v>
      </c>
      <c r="BT68" s="71">
        <f t="shared" si="42"/>
        <v>0</v>
      </c>
      <c r="BU68" s="71">
        <f t="shared" si="42"/>
        <v>0</v>
      </c>
      <c r="BV68" s="68">
        <f t="shared" si="20"/>
        <v>201.14230769230761</v>
      </c>
      <c r="BX68" s="54">
        <f t="shared" si="45"/>
        <v>20.085000000000001</v>
      </c>
      <c r="BY68" s="54">
        <f t="shared" si="45"/>
        <v>20.085000000000001</v>
      </c>
      <c r="BZ68" s="54">
        <f t="shared" si="45"/>
        <v>20.085000000000001</v>
      </c>
      <c r="CA68" s="54">
        <f t="shared" si="43"/>
        <v>20.085000000000001</v>
      </c>
      <c r="CB68" s="54">
        <f t="shared" si="43"/>
        <v>20.085000000000001</v>
      </c>
      <c r="CC68" s="54">
        <f t="shared" si="43"/>
        <v>46.865000000000002</v>
      </c>
      <c r="CD68" s="54">
        <f t="shared" si="43"/>
        <v>20.085000000000001</v>
      </c>
      <c r="CE68" s="54">
        <f t="shared" si="43"/>
        <v>20.085000000000001</v>
      </c>
      <c r="CF68" s="54">
        <f t="shared" si="43"/>
        <v>20.085000000000001</v>
      </c>
      <c r="CG68" s="54">
        <f t="shared" si="43"/>
        <v>20.085000000000001</v>
      </c>
      <c r="CH68" s="54">
        <f t="shared" si="43"/>
        <v>20.085000000000001</v>
      </c>
      <c r="CI68" s="54">
        <f t="shared" si="43"/>
        <v>20.085000000000001</v>
      </c>
      <c r="CJ68" s="76">
        <f t="shared" si="30"/>
        <v>267.80000000000007</v>
      </c>
      <c r="CK68" s="59">
        <f t="shared" si="29"/>
        <v>20</v>
      </c>
      <c r="CL68" s="8">
        <f t="shared" si="31"/>
        <v>0</v>
      </c>
      <c r="CM68" s="73">
        <f t="shared" si="23"/>
        <v>267.8</v>
      </c>
      <c r="CN68" s="54"/>
      <c r="CO68" s="55"/>
      <c r="CP68" s="56"/>
    </row>
    <row r="69" spans="1:94" ht="20.25" customHeight="1">
      <c r="A69" t="s">
        <v>156</v>
      </c>
      <c r="D69">
        <v>710</v>
      </c>
      <c r="E69" s="2">
        <v>548.6</v>
      </c>
      <c r="G69" s="3">
        <v>41153</v>
      </c>
      <c r="H69" s="3">
        <f t="shared" si="12"/>
        <v>45281</v>
      </c>
      <c r="I69" s="3" t="s">
        <v>45</v>
      </c>
      <c r="J69" s="3">
        <f t="shared" si="13"/>
        <v>45281</v>
      </c>
      <c r="N69" s="2"/>
      <c r="P69" s="61">
        <f t="shared" si="24"/>
        <v>12.25</v>
      </c>
      <c r="Q69" s="62">
        <v>26</v>
      </c>
      <c r="R69" s="63">
        <f t="shared" si="25"/>
        <v>20</v>
      </c>
      <c r="S69" s="54">
        <f t="shared" si="41"/>
        <v>1.5</v>
      </c>
      <c r="T69" s="54">
        <f t="shared" si="40"/>
        <v>1.5</v>
      </c>
      <c r="U69" s="54">
        <f t="shared" si="40"/>
        <v>1.5</v>
      </c>
      <c r="V69" s="54">
        <f t="shared" si="40"/>
        <v>1.5</v>
      </c>
      <c r="W69" s="54">
        <f t="shared" si="40"/>
        <v>1.5</v>
      </c>
      <c r="X69" s="54">
        <f t="shared" si="40"/>
        <v>1.5</v>
      </c>
      <c r="Y69" s="54">
        <f t="shared" si="40"/>
        <v>1.5</v>
      </c>
      <c r="Z69" s="54">
        <f t="shared" si="40"/>
        <v>1.5</v>
      </c>
      <c r="AA69" s="54">
        <f t="shared" si="40"/>
        <v>1.5</v>
      </c>
      <c r="AB69" s="54">
        <f t="shared" si="40"/>
        <v>3.5</v>
      </c>
      <c r="AC69" s="54">
        <f t="shared" si="40"/>
        <v>1.5</v>
      </c>
      <c r="AD69" s="54">
        <f t="shared" si="40"/>
        <v>1.5</v>
      </c>
      <c r="AF69" s="63">
        <f t="shared" si="15"/>
        <v>2</v>
      </c>
      <c r="AG69" s="65">
        <v>2</v>
      </c>
      <c r="AH69" s="65">
        <v>0</v>
      </c>
      <c r="AI69" s="66"/>
      <c r="AJ69" s="67"/>
      <c r="AK69" s="65"/>
      <c r="AL69" s="65"/>
      <c r="AM69" s="65"/>
      <c r="AN69" s="65"/>
      <c r="AO69" s="65"/>
      <c r="AP69" s="65"/>
      <c r="AQ69" s="65"/>
      <c r="AR69" s="65"/>
      <c r="AS69" s="68">
        <f t="shared" si="16"/>
        <v>44</v>
      </c>
      <c r="AT69" s="69" t="e">
        <v>#N/A</v>
      </c>
      <c r="AU69" s="70">
        <v>515</v>
      </c>
      <c r="AV69" s="63">
        <f t="shared" si="32"/>
        <v>422</v>
      </c>
      <c r="AW69" s="61">
        <f t="shared" si="46"/>
        <v>31.650000000000002</v>
      </c>
      <c r="AX69" s="61">
        <f t="shared" si="46"/>
        <v>31.650000000000002</v>
      </c>
      <c r="AY69" s="61">
        <f t="shared" si="46"/>
        <v>31.650000000000002</v>
      </c>
      <c r="AZ69" s="61">
        <f t="shared" si="44"/>
        <v>31.650000000000002</v>
      </c>
      <c r="BA69" s="54">
        <f t="shared" si="44"/>
        <v>31.650000000000002</v>
      </c>
      <c r="BB69" s="61">
        <f t="shared" si="44"/>
        <v>31.650000000000002</v>
      </c>
      <c r="BC69" s="54">
        <f t="shared" si="44"/>
        <v>31.650000000000002</v>
      </c>
      <c r="BD69" s="61">
        <f t="shared" si="44"/>
        <v>31.650000000000002</v>
      </c>
      <c r="BE69" s="61">
        <f t="shared" si="44"/>
        <v>31.650000000000002</v>
      </c>
      <c r="BF69" s="61">
        <f t="shared" si="44"/>
        <v>73.850000000000009</v>
      </c>
      <c r="BG69" s="61">
        <f t="shared" si="44"/>
        <v>31.650000000000002</v>
      </c>
      <c r="BH69" s="61">
        <f t="shared" si="44"/>
        <v>31.650000000000002</v>
      </c>
      <c r="BI69" s="63">
        <f t="shared" si="47"/>
        <v>-42.2</v>
      </c>
      <c r="BJ69" s="71">
        <f t="shared" si="42"/>
        <v>-42.2</v>
      </c>
      <c r="BK69" s="71">
        <f t="shared" si="42"/>
        <v>0</v>
      </c>
      <c r="BL69" s="71">
        <f t="shared" si="42"/>
        <v>0</v>
      </c>
      <c r="BM69" s="71">
        <f t="shared" si="42"/>
        <v>0</v>
      </c>
      <c r="BN69" s="71">
        <f t="shared" si="42"/>
        <v>0</v>
      </c>
      <c r="BO69" s="71">
        <f t="shared" si="42"/>
        <v>0</v>
      </c>
      <c r="BP69" s="71">
        <f t="shared" si="42"/>
        <v>0</v>
      </c>
      <c r="BQ69" s="71">
        <f t="shared" si="42"/>
        <v>0</v>
      </c>
      <c r="BR69" s="71">
        <f t="shared" si="42"/>
        <v>0</v>
      </c>
      <c r="BS69" s="71">
        <f t="shared" si="42"/>
        <v>0</v>
      </c>
      <c r="BT69" s="71">
        <f t="shared" si="42"/>
        <v>0</v>
      </c>
      <c r="BU69" s="71">
        <f t="shared" si="42"/>
        <v>0</v>
      </c>
      <c r="BV69" s="68">
        <f t="shared" si="20"/>
        <v>894.8</v>
      </c>
      <c r="BX69" s="54">
        <f t="shared" si="45"/>
        <v>41.144999999999996</v>
      </c>
      <c r="BY69" s="54">
        <f t="shared" si="45"/>
        <v>41.144999999999996</v>
      </c>
      <c r="BZ69" s="54">
        <f t="shared" si="45"/>
        <v>41.144999999999996</v>
      </c>
      <c r="CA69" s="54">
        <f t="shared" si="43"/>
        <v>41.144999999999996</v>
      </c>
      <c r="CB69" s="54">
        <f t="shared" si="43"/>
        <v>41.144999999999996</v>
      </c>
      <c r="CC69" s="54">
        <f t="shared" si="43"/>
        <v>41.144999999999996</v>
      </c>
      <c r="CD69" s="54">
        <f t="shared" si="43"/>
        <v>41.144999999999996</v>
      </c>
      <c r="CE69" s="54">
        <f t="shared" si="43"/>
        <v>41.144999999999996</v>
      </c>
      <c r="CF69" s="54">
        <f t="shared" si="43"/>
        <v>41.144999999999996</v>
      </c>
      <c r="CG69" s="54">
        <f t="shared" si="43"/>
        <v>96.004999999999995</v>
      </c>
      <c r="CH69" s="54">
        <f t="shared" si="43"/>
        <v>41.144999999999996</v>
      </c>
      <c r="CI69" s="54">
        <f t="shared" si="43"/>
        <v>41.144999999999996</v>
      </c>
      <c r="CJ69" s="76">
        <f t="shared" ref="CJ69:CJ132" si="48">SUM(BX69:CI69)</f>
        <v>548.59999999999991</v>
      </c>
      <c r="CK69" s="59">
        <f t="shared" si="29"/>
        <v>20</v>
      </c>
      <c r="CL69" s="8">
        <f t="shared" si="31"/>
        <v>0</v>
      </c>
      <c r="CM69" s="73">
        <f t="shared" si="23"/>
        <v>548.6</v>
      </c>
      <c r="CN69" s="74"/>
      <c r="CO69" s="75"/>
    </row>
    <row r="70" spans="1:94" ht="20.25" customHeight="1">
      <c r="A70" s="77" t="s">
        <v>157</v>
      </c>
      <c r="D70">
        <v>251</v>
      </c>
      <c r="E70" s="2">
        <v>200.2</v>
      </c>
      <c r="G70" s="3">
        <v>41955</v>
      </c>
      <c r="H70" s="3">
        <f t="shared" si="12"/>
        <v>45281</v>
      </c>
      <c r="I70" s="3" t="s">
        <v>45</v>
      </c>
      <c r="J70" s="3">
        <f t="shared" si="13"/>
        <v>45281</v>
      </c>
      <c r="N70" s="2"/>
      <c r="P70" s="61">
        <f t="shared" si="24"/>
        <v>10.083333333333334</v>
      </c>
      <c r="Q70" s="62">
        <v>3</v>
      </c>
      <c r="R70" s="63">
        <f t="shared" si="25"/>
        <v>20</v>
      </c>
      <c r="S70" s="54">
        <f t="shared" si="41"/>
        <v>1.5</v>
      </c>
      <c r="T70" s="54">
        <f t="shared" si="40"/>
        <v>1.5</v>
      </c>
      <c r="U70" s="54">
        <f t="shared" si="40"/>
        <v>1.5</v>
      </c>
      <c r="V70" s="54">
        <f t="shared" si="40"/>
        <v>1.5</v>
      </c>
      <c r="W70" s="54">
        <f t="shared" si="40"/>
        <v>1.5</v>
      </c>
      <c r="X70" s="54">
        <f t="shared" si="40"/>
        <v>1.5</v>
      </c>
      <c r="Y70" s="54">
        <f t="shared" si="40"/>
        <v>1.5</v>
      </c>
      <c r="Z70" s="54">
        <f t="shared" si="40"/>
        <v>1.5</v>
      </c>
      <c r="AA70" s="54">
        <f t="shared" si="40"/>
        <v>1.5</v>
      </c>
      <c r="AB70" s="54">
        <f t="shared" si="40"/>
        <v>1.5</v>
      </c>
      <c r="AC70" s="54">
        <f t="shared" si="40"/>
        <v>1.5</v>
      </c>
      <c r="AD70" s="54">
        <f t="shared" si="40"/>
        <v>3.5</v>
      </c>
      <c r="AF70" s="63">
        <f t="shared" si="15"/>
        <v>0</v>
      </c>
      <c r="AG70" s="65">
        <v>0</v>
      </c>
      <c r="AH70" s="65">
        <v>0</v>
      </c>
      <c r="AI70" s="66"/>
      <c r="AJ70" s="67"/>
      <c r="AK70" s="65"/>
      <c r="AL70" s="65"/>
      <c r="AM70" s="65"/>
      <c r="AN70" s="65"/>
      <c r="AO70" s="65"/>
      <c r="AP70" s="65"/>
      <c r="AQ70" s="65"/>
      <c r="AR70" s="65"/>
      <c r="AS70" s="68">
        <f t="shared" si="16"/>
        <v>23</v>
      </c>
      <c r="AT70" s="69" t="e">
        <v>#N/A</v>
      </c>
      <c r="AU70" s="70">
        <v>24.984615384615381</v>
      </c>
      <c r="AV70" s="63">
        <f t="shared" si="32"/>
        <v>153.99999999999997</v>
      </c>
      <c r="AW70" s="61">
        <f t="shared" si="46"/>
        <v>11.549999999999999</v>
      </c>
      <c r="AX70" s="61">
        <f t="shared" si="46"/>
        <v>11.549999999999999</v>
      </c>
      <c r="AY70" s="61">
        <f t="shared" si="46"/>
        <v>11.549999999999999</v>
      </c>
      <c r="AZ70" s="61">
        <f t="shared" si="44"/>
        <v>11.549999999999999</v>
      </c>
      <c r="BA70" s="54">
        <f t="shared" si="44"/>
        <v>11.549999999999999</v>
      </c>
      <c r="BB70" s="61">
        <f t="shared" si="44"/>
        <v>11.549999999999999</v>
      </c>
      <c r="BC70" s="54">
        <f t="shared" si="44"/>
        <v>11.549999999999999</v>
      </c>
      <c r="BD70" s="61">
        <f t="shared" si="44"/>
        <v>11.549999999999999</v>
      </c>
      <c r="BE70" s="61">
        <f t="shared" si="44"/>
        <v>11.549999999999999</v>
      </c>
      <c r="BF70" s="61">
        <f t="shared" si="44"/>
        <v>11.549999999999999</v>
      </c>
      <c r="BG70" s="61">
        <f t="shared" si="44"/>
        <v>11.549999999999999</v>
      </c>
      <c r="BH70" s="61">
        <f t="shared" si="44"/>
        <v>26.949999999999996</v>
      </c>
      <c r="BI70" s="63">
        <f t="shared" si="47"/>
        <v>0</v>
      </c>
      <c r="BJ70" s="71">
        <f t="shared" si="42"/>
        <v>0</v>
      </c>
      <c r="BK70" s="71">
        <f t="shared" si="42"/>
        <v>0</v>
      </c>
      <c r="BL70" s="71">
        <f t="shared" si="42"/>
        <v>0</v>
      </c>
      <c r="BM70" s="71">
        <f t="shared" si="42"/>
        <v>0</v>
      </c>
      <c r="BN70" s="71">
        <f t="shared" si="42"/>
        <v>0</v>
      </c>
      <c r="BO70" s="71">
        <f t="shared" si="42"/>
        <v>0</v>
      </c>
      <c r="BP70" s="71">
        <f t="shared" si="42"/>
        <v>0</v>
      </c>
      <c r="BQ70" s="71">
        <f t="shared" si="42"/>
        <v>0</v>
      </c>
      <c r="BR70" s="71">
        <f t="shared" si="42"/>
        <v>0</v>
      </c>
      <c r="BS70" s="71">
        <f t="shared" si="42"/>
        <v>0</v>
      </c>
      <c r="BT70" s="71">
        <f t="shared" si="42"/>
        <v>0</v>
      </c>
      <c r="BU70" s="71">
        <f t="shared" si="42"/>
        <v>0</v>
      </c>
      <c r="BV70" s="68">
        <f t="shared" si="20"/>
        <v>178.98461538461535</v>
      </c>
      <c r="BX70" s="54">
        <f t="shared" si="45"/>
        <v>15.015000000000001</v>
      </c>
      <c r="BY70" s="54">
        <f t="shared" si="45"/>
        <v>15.015000000000001</v>
      </c>
      <c r="BZ70" s="54">
        <f t="shared" si="45"/>
        <v>15.015000000000001</v>
      </c>
      <c r="CA70" s="54">
        <f t="shared" si="43"/>
        <v>15.015000000000001</v>
      </c>
      <c r="CB70" s="54">
        <f t="shared" si="43"/>
        <v>15.015000000000001</v>
      </c>
      <c r="CC70" s="54">
        <f t="shared" si="43"/>
        <v>15.015000000000001</v>
      </c>
      <c r="CD70" s="54">
        <f t="shared" si="43"/>
        <v>15.015000000000001</v>
      </c>
      <c r="CE70" s="54">
        <f t="shared" si="43"/>
        <v>15.015000000000001</v>
      </c>
      <c r="CF70" s="54">
        <f t="shared" si="43"/>
        <v>15.015000000000001</v>
      </c>
      <c r="CG70" s="54">
        <f t="shared" si="43"/>
        <v>15.015000000000001</v>
      </c>
      <c r="CH70" s="54">
        <f t="shared" si="43"/>
        <v>15.015000000000001</v>
      </c>
      <c r="CI70" s="54">
        <f t="shared" si="43"/>
        <v>35.034999999999997</v>
      </c>
      <c r="CJ70" s="76">
        <f t="shared" si="48"/>
        <v>200.19999999999996</v>
      </c>
      <c r="CK70" s="59">
        <f t="shared" si="29"/>
        <v>20</v>
      </c>
      <c r="CL70" s="8">
        <f t="shared" si="31"/>
        <v>0</v>
      </c>
      <c r="CM70" s="73">
        <f t="shared" si="23"/>
        <v>200.2</v>
      </c>
      <c r="CN70" s="54"/>
      <c r="CO70" s="55"/>
      <c r="CP70" s="56"/>
    </row>
    <row r="71" spans="1:94" ht="20.25" customHeight="1">
      <c r="A71" t="s">
        <v>158</v>
      </c>
      <c r="D71">
        <v>251</v>
      </c>
      <c r="E71" s="2">
        <v>308.10000000000002</v>
      </c>
      <c r="G71" s="3">
        <v>41984</v>
      </c>
      <c r="H71" s="3">
        <f t="shared" si="12"/>
        <v>45281</v>
      </c>
      <c r="I71" s="3" t="s">
        <v>45</v>
      </c>
      <c r="J71" s="3">
        <f t="shared" si="13"/>
        <v>45281</v>
      </c>
      <c r="N71" s="2"/>
      <c r="P71" s="61">
        <f t="shared" si="24"/>
        <v>10</v>
      </c>
      <c r="Q71" s="62">
        <v>7</v>
      </c>
      <c r="R71" s="63">
        <f t="shared" si="25"/>
        <v>20</v>
      </c>
      <c r="S71" s="54">
        <f t="shared" si="41"/>
        <v>3.5</v>
      </c>
      <c r="T71" s="54">
        <f t="shared" si="40"/>
        <v>1.5</v>
      </c>
      <c r="U71" s="54">
        <f t="shared" si="40"/>
        <v>1.5</v>
      </c>
      <c r="V71" s="54">
        <f t="shared" si="40"/>
        <v>1.5</v>
      </c>
      <c r="W71" s="54">
        <f t="shared" si="40"/>
        <v>1.5</v>
      </c>
      <c r="X71" s="54">
        <f t="shared" si="40"/>
        <v>1.5</v>
      </c>
      <c r="Y71" s="54">
        <f t="shared" si="40"/>
        <v>1.5</v>
      </c>
      <c r="Z71" s="54">
        <f t="shared" si="40"/>
        <v>1.5</v>
      </c>
      <c r="AA71" s="54">
        <f t="shared" si="40"/>
        <v>1.5</v>
      </c>
      <c r="AB71" s="54">
        <f t="shared" si="40"/>
        <v>1.5</v>
      </c>
      <c r="AC71" s="54">
        <f t="shared" si="40"/>
        <v>1.5</v>
      </c>
      <c r="AD71" s="54">
        <f t="shared" si="40"/>
        <v>1.5</v>
      </c>
      <c r="AF71" s="63">
        <f t="shared" si="15"/>
        <v>18</v>
      </c>
      <c r="AG71" s="65">
        <v>8</v>
      </c>
      <c r="AH71" s="65">
        <v>10</v>
      </c>
      <c r="AI71" s="66"/>
      <c r="AJ71" s="67"/>
      <c r="AK71" s="65"/>
      <c r="AL71" s="65"/>
      <c r="AM71" s="65"/>
      <c r="AN71" s="65"/>
      <c r="AO71" s="65"/>
      <c r="AP71" s="65"/>
      <c r="AQ71" s="65"/>
      <c r="AR71" s="65"/>
      <c r="AS71" s="68">
        <f t="shared" si="16"/>
        <v>9</v>
      </c>
      <c r="AT71" s="69" t="e">
        <v>#N/A</v>
      </c>
      <c r="AU71" s="70">
        <v>90.276923076923111</v>
      </c>
      <c r="AV71" s="63">
        <f t="shared" si="32"/>
        <v>237.00000000000006</v>
      </c>
      <c r="AW71" s="61">
        <f t="shared" si="46"/>
        <v>41.475000000000009</v>
      </c>
      <c r="AX71" s="61">
        <f t="shared" si="46"/>
        <v>17.775000000000002</v>
      </c>
      <c r="AY71" s="61">
        <f t="shared" si="46"/>
        <v>17.775000000000002</v>
      </c>
      <c r="AZ71" s="61">
        <f t="shared" si="44"/>
        <v>17.775000000000002</v>
      </c>
      <c r="BA71" s="54">
        <f t="shared" si="44"/>
        <v>17.775000000000002</v>
      </c>
      <c r="BB71" s="61">
        <f t="shared" si="44"/>
        <v>17.775000000000002</v>
      </c>
      <c r="BC71" s="54">
        <f t="shared" si="44"/>
        <v>17.775000000000002</v>
      </c>
      <c r="BD71" s="61">
        <f t="shared" si="44"/>
        <v>17.775000000000002</v>
      </c>
      <c r="BE71" s="61">
        <f t="shared" si="44"/>
        <v>17.775000000000002</v>
      </c>
      <c r="BF71" s="61">
        <f t="shared" si="44"/>
        <v>17.775000000000002</v>
      </c>
      <c r="BG71" s="61">
        <f t="shared" si="44"/>
        <v>17.775000000000002</v>
      </c>
      <c r="BH71" s="61">
        <f t="shared" si="44"/>
        <v>17.775000000000002</v>
      </c>
      <c r="BI71" s="63">
        <f t="shared" si="47"/>
        <v>-213.3</v>
      </c>
      <c r="BJ71" s="71">
        <f t="shared" si="42"/>
        <v>-94.800000000000011</v>
      </c>
      <c r="BK71" s="71">
        <f t="shared" si="42"/>
        <v>-118.50000000000001</v>
      </c>
      <c r="BL71" s="71">
        <f t="shared" si="42"/>
        <v>0</v>
      </c>
      <c r="BM71" s="71">
        <f t="shared" si="42"/>
        <v>0</v>
      </c>
      <c r="BN71" s="71">
        <f t="shared" si="42"/>
        <v>0</v>
      </c>
      <c r="BO71" s="71">
        <f t="shared" si="42"/>
        <v>0</v>
      </c>
      <c r="BP71" s="71">
        <f t="shared" si="42"/>
        <v>0</v>
      </c>
      <c r="BQ71" s="71">
        <f t="shared" si="42"/>
        <v>0</v>
      </c>
      <c r="BR71" s="71">
        <f t="shared" si="42"/>
        <v>0</v>
      </c>
      <c r="BS71" s="71">
        <f t="shared" si="42"/>
        <v>0</v>
      </c>
      <c r="BT71" s="71">
        <f t="shared" si="42"/>
        <v>0</v>
      </c>
      <c r="BU71" s="71">
        <f t="shared" si="42"/>
        <v>0</v>
      </c>
      <c r="BV71" s="68">
        <f t="shared" si="20"/>
        <v>113.97692307692313</v>
      </c>
      <c r="BX71" s="54">
        <f t="shared" si="45"/>
        <v>53.917500000000004</v>
      </c>
      <c r="BY71" s="54">
        <f t="shared" si="45"/>
        <v>23.107500000000002</v>
      </c>
      <c r="BZ71" s="54">
        <f t="shared" si="45"/>
        <v>23.107500000000002</v>
      </c>
      <c r="CA71" s="54">
        <f t="shared" si="43"/>
        <v>23.107500000000002</v>
      </c>
      <c r="CB71" s="54">
        <f t="shared" si="43"/>
        <v>23.107500000000002</v>
      </c>
      <c r="CC71" s="54">
        <f t="shared" si="43"/>
        <v>23.107500000000002</v>
      </c>
      <c r="CD71" s="54">
        <f t="shared" si="43"/>
        <v>23.107500000000002</v>
      </c>
      <c r="CE71" s="54">
        <f t="shared" si="43"/>
        <v>23.107500000000002</v>
      </c>
      <c r="CF71" s="54">
        <f t="shared" si="43"/>
        <v>23.107500000000002</v>
      </c>
      <c r="CG71" s="54">
        <f t="shared" si="43"/>
        <v>23.107500000000002</v>
      </c>
      <c r="CH71" s="54">
        <f t="shared" si="43"/>
        <v>23.107500000000002</v>
      </c>
      <c r="CI71" s="54">
        <f t="shared" si="43"/>
        <v>23.107500000000002</v>
      </c>
      <c r="CJ71" s="76">
        <f t="shared" si="48"/>
        <v>308.10000000000014</v>
      </c>
      <c r="CK71" s="59">
        <f t="shared" si="29"/>
        <v>20</v>
      </c>
      <c r="CL71" s="8">
        <f t="shared" si="31"/>
        <v>0</v>
      </c>
      <c r="CM71" s="73">
        <f t="shared" si="23"/>
        <v>308.10000000000002</v>
      </c>
      <c r="CN71" s="74"/>
      <c r="CO71" s="75"/>
    </row>
    <row r="72" spans="1:94" ht="20.25" customHeight="1">
      <c r="A72" s="77" t="s">
        <v>159</v>
      </c>
      <c r="D72">
        <v>251</v>
      </c>
      <c r="E72" s="2">
        <v>200.2</v>
      </c>
      <c r="G72" s="3">
        <v>42068</v>
      </c>
      <c r="H72" s="3">
        <f t="shared" ref="H72:H135" si="49">+IF(YEAR(G72)&lt;YEAR($H$5),$H$4,G72)</f>
        <v>45281</v>
      </c>
      <c r="I72" s="3" t="s">
        <v>45</v>
      </c>
      <c r="J72" s="3">
        <f t="shared" ref="J72:J135" si="50">+IF(I72="CDI",H72,H72+0)</f>
        <v>45281</v>
      </c>
      <c r="N72" s="2"/>
      <c r="P72" s="61">
        <f t="shared" si="24"/>
        <v>9.75</v>
      </c>
      <c r="Q72" s="62">
        <v>0</v>
      </c>
      <c r="R72" s="63">
        <f t="shared" si="25"/>
        <v>19</v>
      </c>
      <c r="S72" s="54">
        <f t="shared" si="41"/>
        <v>1.5</v>
      </c>
      <c r="T72" s="54">
        <f t="shared" si="40"/>
        <v>1.5</v>
      </c>
      <c r="U72" s="54">
        <f t="shared" si="40"/>
        <v>1.5</v>
      </c>
      <c r="V72" s="54">
        <f t="shared" si="40"/>
        <v>2.5</v>
      </c>
      <c r="W72" s="54">
        <f t="shared" si="40"/>
        <v>1.5</v>
      </c>
      <c r="X72" s="54">
        <f t="shared" si="40"/>
        <v>1.5</v>
      </c>
      <c r="Y72" s="54">
        <f t="shared" si="40"/>
        <v>1.5</v>
      </c>
      <c r="Z72" s="54">
        <f t="shared" si="40"/>
        <v>1.5</v>
      </c>
      <c r="AA72" s="54">
        <f t="shared" si="40"/>
        <v>1.5</v>
      </c>
      <c r="AB72" s="54">
        <f t="shared" si="40"/>
        <v>1.5</v>
      </c>
      <c r="AC72" s="54">
        <f t="shared" si="40"/>
        <v>1.5</v>
      </c>
      <c r="AD72" s="54">
        <f t="shared" si="40"/>
        <v>1.5</v>
      </c>
      <c r="AF72" s="63">
        <f t="shared" ref="AF72:AF133" si="51">SUM(AG72:AR72)</f>
        <v>14</v>
      </c>
      <c r="AG72" s="65">
        <v>0</v>
      </c>
      <c r="AH72" s="65">
        <v>14</v>
      </c>
      <c r="AI72" s="66"/>
      <c r="AJ72" s="67"/>
      <c r="AK72" s="65"/>
      <c r="AL72" s="65"/>
      <c r="AM72" s="65"/>
      <c r="AN72" s="65"/>
      <c r="AO72" s="65"/>
      <c r="AP72" s="65"/>
      <c r="AQ72" s="65"/>
      <c r="AR72" s="65"/>
      <c r="AS72" s="68">
        <f t="shared" ref="AS72:AS135" si="52">+Q72+R72-AF72</f>
        <v>5</v>
      </c>
      <c r="AT72" s="69" t="e">
        <v>#N/A</v>
      </c>
      <c r="AU72" s="70">
        <v>-0.59538461538454612</v>
      </c>
      <c r="AV72" s="63">
        <f t="shared" si="32"/>
        <v>146.30000000000001</v>
      </c>
      <c r="AW72" s="61">
        <f t="shared" si="46"/>
        <v>11.549999999999999</v>
      </c>
      <c r="AX72" s="61">
        <f t="shared" si="46"/>
        <v>11.549999999999999</v>
      </c>
      <c r="AY72" s="61">
        <f t="shared" si="46"/>
        <v>11.549999999999999</v>
      </c>
      <c r="AZ72" s="61">
        <f t="shared" si="44"/>
        <v>19.25</v>
      </c>
      <c r="BA72" s="54">
        <f t="shared" si="44"/>
        <v>11.549999999999999</v>
      </c>
      <c r="BB72" s="61">
        <f t="shared" si="44"/>
        <v>11.549999999999999</v>
      </c>
      <c r="BC72" s="54">
        <f t="shared" si="44"/>
        <v>11.549999999999999</v>
      </c>
      <c r="BD72" s="61">
        <f t="shared" si="44"/>
        <v>11.549999999999999</v>
      </c>
      <c r="BE72" s="61">
        <f t="shared" si="44"/>
        <v>11.549999999999999</v>
      </c>
      <c r="BF72" s="61">
        <f t="shared" si="44"/>
        <v>11.549999999999999</v>
      </c>
      <c r="BG72" s="61">
        <f t="shared" si="44"/>
        <v>11.549999999999999</v>
      </c>
      <c r="BH72" s="61">
        <f t="shared" si="44"/>
        <v>11.549999999999999</v>
      </c>
      <c r="BI72" s="63">
        <f t="shared" si="47"/>
        <v>-107.79999999999998</v>
      </c>
      <c r="BJ72" s="71">
        <f t="shared" si="42"/>
        <v>0</v>
      </c>
      <c r="BK72" s="71">
        <f t="shared" si="42"/>
        <v>-107.79999999999998</v>
      </c>
      <c r="BL72" s="71">
        <f t="shared" si="42"/>
        <v>0</v>
      </c>
      <c r="BM72" s="71">
        <f t="shared" si="42"/>
        <v>0</v>
      </c>
      <c r="BN72" s="71">
        <f t="shared" si="42"/>
        <v>0</v>
      </c>
      <c r="BO72" s="71">
        <f t="shared" si="42"/>
        <v>0</v>
      </c>
      <c r="BP72" s="71">
        <f t="shared" si="42"/>
        <v>0</v>
      </c>
      <c r="BQ72" s="71">
        <f t="shared" si="42"/>
        <v>0</v>
      </c>
      <c r="BR72" s="71">
        <f t="shared" si="42"/>
        <v>0</v>
      </c>
      <c r="BS72" s="71">
        <f t="shared" si="42"/>
        <v>0</v>
      </c>
      <c r="BT72" s="71">
        <f t="shared" si="42"/>
        <v>0</v>
      </c>
      <c r="BU72" s="71">
        <f t="shared" si="42"/>
        <v>0</v>
      </c>
      <c r="BV72" s="68">
        <f t="shared" ref="BV72:BV135" si="53">+AU72+AV72+BI72</f>
        <v>37.904615384615482</v>
      </c>
      <c r="BX72" s="54">
        <f t="shared" si="45"/>
        <v>15.805263157894736</v>
      </c>
      <c r="BY72" s="54">
        <f t="shared" si="45"/>
        <v>15.805263157894736</v>
      </c>
      <c r="BZ72" s="54">
        <f t="shared" si="45"/>
        <v>15.805263157894736</v>
      </c>
      <c r="CA72" s="54">
        <f t="shared" si="43"/>
        <v>26.34210526315789</v>
      </c>
      <c r="CB72" s="54">
        <f t="shared" si="43"/>
        <v>15.805263157894736</v>
      </c>
      <c r="CC72" s="54">
        <f t="shared" si="43"/>
        <v>15.805263157894736</v>
      </c>
      <c r="CD72" s="54">
        <f t="shared" si="43"/>
        <v>15.805263157894736</v>
      </c>
      <c r="CE72" s="54">
        <f t="shared" si="43"/>
        <v>15.805263157894736</v>
      </c>
      <c r="CF72" s="54">
        <f t="shared" si="43"/>
        <v>15.805263157894736</v>
      </c>
      <c r="CG72" s="54">
        <f t="shared" si="43"/>
        <v>15.805263157894736</v>
      </c>
      <c r="CH72" s="54">
        <f t="shared" si="43"/>
        <v>15.805263157894736</v>
      </c>
      <c r="CI72" s="54">
        <f t="shared" si="43"/>
        <v>15.805263157894736</v>
      </c>
      <c r="CJ72" s="76">
        <f t="shared" si="48"/>
        <v>200.19999999999993</v>
      </c>
      <c r="CK72" s="59">
        <f t="shared" si="29"/>
        <v>19</v>
      </c>
      <c r="CL72" s="8">
        <f t="shared" si="31"/>
        <v>0</v>
      </c>
      <c r="CM72" s="73">
        <f t="shared" ref="CM72:CM135" si="54">IF(L72=0,E72,(L72-E72+E72))</f>
        <v>200.2</v>
      </c>
      <c r="CN72" s="54"/>
      <c r="CO72" s="55"/>
      <c r="CP72" s="56"/>
    </row>
    <row r="73" spans="1:94" ht="20.25" customHeight="1">
      <c r="A73" t="s">
        <v>160</v>
      </c>
      <c r="D73">
        <v>251</v>
      </c>
      <c r="E73" s="2">
        <v>475.8</v>
      </c>
      <c r="G73" s="3">
        <v>42084</v>
      </c>
      <c r="H73" s="3">
        <f t="shared" si="49"/>
        <v>45281</v>
      </c>
      <c r="I73" s="3" t="s">
        <v>45</v>
      </c>
      <c r="J73" s="3">
        <f t="shared" si="50"/>
        <v>45281</v>
      </c>
      <c r="N73" s="2"/>
      <c r="P73" s="61">
        <f t="shared" ref="P73:P136" si="55">DATEDIF(G73,$AD$6,"m")/12</f>
        <v>9.6666666666666661</v>
      </c>
      <c r="Q73" s="62">
        <v>10.5</v>
      </c>
      <c r="R73" s="63">
        <f t="shared" ref="R73:R136" si="56">SUM(S73:AD73)</f>
        <v>19</v>
      </c>
      <c r="S73" s="54">
        <f t="shared" si="41"/>
        <v>1.5</v>
      </c>
      <c r="T73" s="54">
        <f t="shared" si="40"/>
        <v>1.5</v>
      </c>
      <c r="U73" s="54">
        <f t="shared" si="40"/>
        <v>1.5</v>
      </c>
      <c r="V73" s="54">
        <f t="shared" si="40"/>
        <v>2.5</v>
      </c>
      <c r="W73" s="54">
        <f t="shared" si="40"/>
        <v>1.5</v>
      </c>
      <c r="X73" s="54">
        <f t="shared" si="40"/>
        <v>1.5</v>
      </c>
      <c r="Y73" s="54">
        <f t="shared" si="40"/>
        <v>1.5</v>
      </c>
      <c r="Z73" s="54">
        <f t="shared" si="40"/>
        <v>1.5</v>
      </c>
      <c r="AA73" s="54">
        <f t="shared" si="40"/>
        <v>1.5</v>
      </c>
      <c r="AB73" s="54">
        <f t="shared" si="40"/>
        <v>1.5</v>
      </c>
      <c r="AC73" s="54">
        <f t="shared" si="40"/>
        <v>1.5</v>
      </c>
      <c r="AD73" s="54">
        <f t="shared" si="40"/>
        <v>1.5</v>
      </c>
      <c r="AF73" s="63">
        <f t="shared" si="51"/>
        <v>0</v>
      </c>
      <c r="AG73" s="65">
        <v>0</v>
      </c>
      <c r="AH73" s="65">
        <v>0</v>
      </c>
      <c r="AI73" s="66"/>
      <c r="AJ73" s="67"/>
      <c r="AK73" s="65"/>
      <c r="AL73" s="65"/>
      <c r="AM73" s="65"/>
      <c r="AN73" s="65"/>
      <c r="AO73" s="65"/>
      <c r="AP73" s="65"/>
      <c r="AQ73" s="65"/>
      <c r="AR73" s="65"/>
      <c r="AS73" s="68">
        <f t="shared" si="52"/>
        <v>29.5</v>
      </c>
      <c r="AT73" s="69" t="e">
        <v>#N/A</v>
      </c>
      <c r="AU73" s="70">
        <v>121.77692307692318</v>
      </c>
      <c r="AV73" s="63">
        <f t="shared" si="32"/>
        <v>347.69999999999993</v>
      </c>
      <c r="AW73" s="61">
        <f t="shared" si="46"/>
        <v>27.450000000000003</v>
      </c>
      <c r="AX73" s="61">
        <f t="shared" si="46"/>
        <v>27.450000000000003</v>
      </c>
      <c r="AY73" s="61">
        <f t="shared" si="46"/>
        <v>27.450000000000003</v>
      </c>
      <c r="AZ73" s="61">
        <f t="shared" si="44"/>
        <v>45.75</v>
      </c>
      <c r="BA73" s="54">
        <f t="shared" si="44"/>
        <v>27.450000000000003</v>
      </c>
      <c r="BB73" s="61">
        <f t="shared" si="44"/>
        <v>27.450000000000003</v>
      </c>
      <c r="BC73" s="54">
        <f t="shared" si="44"/>
        <v>27.450000000000003</v>
      </c>
      <c r="BD73" s="61">
        <f t="shared" si="44"/>
        <v>27.450000000000003</v>
      </c>
      <c r="BE73" s="61">
        <f t="shared" si="44"/>
        <v>27.450000000000003</v>
      </c>
      <c r="BF73" s="61">
        <f t="shared" si="44"/>
        <v>27.450000000000003</v>
      </c>
      <c r="BG73" s="61">
        <f t="shared" si="44"/>
        <v>27.450000000000003</v>
      </c>
      <c r="BH73" s="61">
        <f t="shared" si="44"/>
        <v>27.450000000000003</v>
      </c>
      <c r="BI73" s="63">
        <f t="shared" si="47"/>
        <v>0</v>
      </c>
      <c r="BJ73" s="71">
        <f t="shared" si="42"/>
        <v>0</v>
      </c>
      <c r="BK73" s="71">
        <f t="shared" si="42"/>
        <v>0</v>
      </c>
      <c r="BL73" s="71">
        <f t="shared" si="42"/>
        <v>0</v>
      </c>
      <c r="BM73" s="71">
        <f t="shared" si="42"/>
        <v>0</v>
      </c>
      <c r="BN73" s="71">
        <f t="shared" si="42"/>
        <v>0</v>
      </c>
      <c r="BO73" s="71">
        <f t="shared" si="42"/>
        <v>0</v>
      </c>
      <c r="BP73" s="71">
        <f t="shared" si="42"/>
        <v>0</v>
      </c>
      <c r="BQ73" s="71">
        <f t="shared" si="42"/>
        <v>0</v>
      </c>
      <c r="BR73" s="71">
        <f t="shared" si="42"/>
        <v>0</v>
      </c>
      <c r="BS73" s="71">
        <f t="shared" si="42"/>
        <v>0</v>
      </c>
      <c r="BT73" s="71">
        <f t="shared" si="42"/>
        <v>0</v>
      </c>
      <c r="BU73" s="71">
        <f t="shared" si="42"/>
        <v>0</v>
      </c>
      <c r="BV73" s="68">
        <f t="shared" si="53"/>
        <v>469.47692307692313</v>
      </c>
      <c r="BX73" s="54">
        <f t="shared" si="45"/>
        <v>37.563157894736847</v>
      </c>
      <c r="BY73" s="54">
        <f t="shared" si="45"/>
        <v>37.563157894736847</v>
      </c>
      <c r="BZ73" s="54">
        <f t="shared" si="45"/>
        <v>37.563157894736847</v>
      </c>
      <c r="CA73" s="54">
        <f t="shared" si="43"/>
        <v>62.60526315789474</v>
      </c>
      <c r="CB73" s="54">
        <f t="shared" si="43"/>
        <v>37.563157894736847</v>
      </c>
      <c r="CC73" s="54">
        <f t="shared" si="43"/>
        <v>37.563157894736847</v>
      </c>
      <c r="CD73" s="54">
        <f t="shared" si="43"/>
        <v>37.563157894736847</v>
      </c>
      <c r="CE73" s="54">
        <f t="shared" si="43"/>
        <v>37.563157894736847</v>
      </c>
      <c r="CF73" s="54">
        <f t="shared" si="43"/>
        <v>37.563157894736847</v>
      </c>
      <c r="CG73" s="54">
        <f t="shared" si="43"/>
        <v>37.563157894736847</v>
      </c>
      <c r="CH73" s="54">
        <f t="shared" si="43"/>
        <v>37.563157894736847</v>
      </c>
      <c r="CI73" s="54">
        <f t="shared" si="43"/>
        <v>37.563157894736847</v>
      </c>
      <c r="CJ73" s="76">
        <f t="shared" si="48"/>
        <v>475.79999999999995</v>
      </c>
      <c r="CK73" s="59">
        <f t="shared" ref="CK73:CK136" si="57">+IF(P73&lt;5,18,IF(AND(P73&gt;=5,P73&lt;10),19,IF(AND(P73&gt;=10,P73&lt;15),20,IF(AND(P73&gt;=15,P73&lt;20),21,0))))</f>
        <v>19</v>
      </c>
      <c r="CL73" s="8">
        <f t="shared" si="31"/>
        <v>0</v>
      </c>
      <c r="CM73" s="73">
        <f t="shared" si="54"/>
        <v>475.8</v>
      </c>
      <c r="CN73" s="74"/>
      <c r="CO73" s="75"/>
    </row>
    <row r="74" spans="1:94" ht="20.25" customHeight="1">
      <c r="A74" s="77" t="s">
        <v>161</v>
      </c>
      <c r="D74">
        <v>251</v>
      </c>
      <c r="E74" s="2">
        <v>172.9</v>
      </c>
      <c r="G74" s="3">
        <v>43144</v>
      </c>
      <c r="H74" s="3">
        <f t="shared" si="49"/>
        <v>45281</v>
      </c>
      <c r="I74" s="3" t="s">
        <v>45</v>
      </c>
      <c r="J74" s="3">
        <f t="shared" si="50"/>
        <v>45281</v>
      </c>
      <c r="N74" s="2"/>
      <c r="P74" s="61">
        <f t="shared" si="55"/>
        <v>6.833333333333333</v>
      </c>
      <c r="Q74" s="62">
        <v>-0.5</v>
      </c>
      <c r="R74" s="63">
        <f t="shared" si="56"/>
        <v>19</v>
      </c>
      <c r="S74" s="54">
        <f t="shared" si="41"/>
        <v>1.5</v>
      </c>
      <c r="T74" s="54">
        <f t="shared" si="40"/>
        <v>1.5</v>
      </c>
      <c r="U74" s="54">
        <f t="shared" si="40"/>
        <v>2.5</v>
      </c>
      <c r="V74" s="54">
        <f t="shared" si="40"/>
        <v>1.5</v>
      </c>
      <c r="W74" s="54">
        <f t="shared" si="40"/>
        <v>1.5</v>
      </c>
      <c r="X74" s="54">
        <f t="shared" si="40"/>
        <v>1.5</v>
      </c>
      <c r="Y74" s="54">
        <f t="shared" si="40"/>
        <v>1.5</v>
      </c>
      <c r="Z74" s="54">
        <f t="shared" si="40"/>
        <v>1.5</v>
      </c>
      <c r="AA74" s="54">
        <f t="shared" si="40"/>
        <v>1.5</v>
      </c>
      <c r="AB74" s="54">
        <f t="shared" si="40"/>
        <v>1.5</v>
      </c>
      <c r="AC74" s="54">
        <f t="shared" si="40"/>
        <v>1.5</v>
      </c>
      <c r="AD74" s="54">
        <f t="shared" si="40"/>
        <v>1.5</v>
      </c>
      <c r="AF74" s="63">
        <f t="shared" si="51"/>
        <v>0</v>
      </c>
      <c r="AG74" s="65">
        <v>0</v>
      </c>
      <c r="AH74" s="65">
        <v>0</v>
      </c>
      <c r="AI74" s="66"/>
      <c r="AJ74" s="67"/>
      <c r="AK74" s="65"/>
      <c r="AL74" s="65"/>
      <c r="AM74" s="65"/>
      <c r="AN74" s="65"/>
      <c r="AO74" s="65"/>
      <c r="AP74" s="65"/>
      <c r="AQ74" s="65"/>
      <c r="AR74" s="65"/>
      <c r="AS74" s="68">
        <f t="shared" si="52"/>
        <v>18.5</v>
      </c>
      <c r="AT74" s="69" t="e">
        <v>#N/A</v>
      </c>
      <c r="AU74" s="70">
        <v>2.8769230769230347</v>
      </c>
      <c r="AV74" s="63">
        <f t="shared" si="32"/>
        <v>126.34999999999997</v>
      </c>
      <c r="AW74" s="61">
        <f t="shared" si="46"/>
        <v>9.9750000000000014</v>
      </c>
      <c r="AX74" s="61">
        <f t="shared" si="46"/>
        <v>9.9750000000000014</v>
      </c>
      <c r="AY74" s="61">
        <f t="shared" si="46"/>
        <v>16.625</v>
      </c>
      <c r="AZ74" s="61">
        <f t="shared" si="44"/>
        <v>9.9750000000000014</v>
      </c>
      <c r="BA74" s="54">
        <f t="shared" si="44"/>
        <v>9.9750000000000014</v>
      </c>
      <c r="BB74" s="61">
        <f t="shared" si="44"/>
        <v>9.9750000000000014</v>
      </c>
      <c r="BC74" s="54">
        <f t="shared" si="44"/>
        <v>9.9750000000000014</v>
      </c>
      <c r="BD74" s="61">
        <f t="shared" si="44"/>
        <v>9.9750000000000014</v>
      </c>
      <c r="BE74" s="61">
        <f t="shared" si="44"/>
        <v>9.9750000000000014</v>
      </c>
      <c r="BF74" s="61">
        <f t="shared" si="44"/>
        <v>9.9750000000000014</v>
      </c>
      <c r="BG74" s="61">
        <f t="shared" si="44"/>
        <v>9.9750000000000014</v>
      </c>
      <c r="BH74" s="61">
        <f t="shared" si="44"/>
        <v>9.9750000000000014</v>
      </c>
      <c r="BI74" s="63">
        <f t="shared" si="47"/>
        <v>0</v>
      </c>
      <c r="BJ74" s="71">
        <f t="shared" si="42"/>
        <v>0</v>
      </c>
      <c r="BK74" s="71">
        <f t="shared" si="42"/>
        <v>0</v>
      </c>
      <c r="BL74" s="71">
        <f t="shared" si="42"/>
        <v>0</v>
      </c>
      <c r="BM74" s="71">
        <f t="shared" si="42"/>
        <v>0</v>
      </c>
      <c r="BN74" s="71">
        <f t="shared" si="42"/>
        <v>0</v>
      </c>
      <c r="BO74" s="71">
        <f t="shared" si="42"/>
        <v>0</v>
      </c>
      <c r="BP74" s="71">
        <f t="shared" si="42"/>
        <v>0</v>
      </c>
      <c r="BQ74" s="71">
        <f t="shared" si="42"/>
        <v>0</v>
      </c>
      <c r="BR74" s="71">
        <f t="shared" si="42"/>
        <v>0</v>
      </c>
      <c r="BS74" s="71">
        <f t="shared" si="42"/>
        <v>0</v>
      </c>
      <c r="BT74" s="71">
        <f t="shared" si="42"/>
        <v>0</v>
      </c>
      <c r="BU74" s="71">
        <f t="shared" si="42"/>
        <v>0</v>
      </c>
      <c r="BV74" s="68">
        <f t="shared" si="53"/>
        <v>129.22692307692301</v>
      </c>
      <c r="BX74" s="54">
        <f t="shared" si="45"/>
        <v>13.649999999999999</v>
      </c>
      <c r="BY74" s="54">
        <f t="shared" si="45"/>
        <v>13.649999999999999</v>
      </c>
      <c r="BZ74" s="54">
        <f t="shared" si="45"/>
        <v>22.75</v>
      </c>
      <c r="CA74" s="54">
        <f t="shared" si="43"/>
        <v>13.649999999999999</v>
      </c>
      <c r="CB74" s="54">
        <f t="shared" si="43"/>
        <v>13.649999999999999</v>
      </c>
      <c r="CC74" s="54">
        <f t="shared" si="43"/>
        <v>13.649999999999999</v>
      </c>
      <c r="CD74" s="54">
        <f t="shared" si="43"/>
        <v>13.649999999999999</v>
      </c>
      <c r="CE74" s="54">
        <f t="shared" si="43"/>
        <v>13.649999999999999</v>
      </c>
      <c r="CF74" s="54">
        <f t="shared" si="43"/>
        <v>13.649999999999999</v>
      </c>
      <c r="CG74" s="54">
        <f t="shared" si="43"/>
        <v>13.649999999999999</v>
      </c>
      <c r="CH74" s="54">
        <f t="shared" si="43"/>
        <v>13.649999999999999</v>
      </c>
      <c r="CI74" s="54">
        <f t="shared" si="43"/>
        <v>13.649999999999999</v>
      </c>
      <c r="CJ74" s="76">
        <f t="shared" si="48"/>
        <v>172.90000000000003</v>
      </c>
      <c r="CK74" s="59">
        <f t="shared" si="57"/>
        <v>19</v>
      </c>
      <c r="CL74" s="8">
        <f t="shared" ref="CL74:CL137" si="58">+CM74-CJ74</f>
        <v>0</v>
      </c>
      <c r="CM74" s="73">
        <f t="shared" si="54"/>
        <v>172.9</v>
      </c>
      <c r="CN74" s="54"/>
      <c r="CO74" s="55"/>
      <c r="CP74" s="56"/>
    </row>
    <row r="75" spans="1:94" ht="20.25" customHeight="1">
      <c r="A75" t="s">
        <v>162</v>
      </c>
      <c r="D75">
        <v>660</v>
      </c>
      <c r="E75" s="2">
        <v>548.6</v>
      </c>
      <c r="G75" s="3">
        <v>42426</v>
      </c>
      <c r="H75" s="3">
        <f t="shared" si="49"/>
        <v>45281</v>
      </c>
      <c r="I75" s="3" t="s">
        <v>45</v>
      </c>
      <c r="J75" s="3">
        <f t="shared" si="50"/>
        <v>45281</v>
      </c>
      <c r="N75" s="2"/>
      <c r="P75" s="61">
        <f t="shared" si="55"/>
        <v>8.75</v>
      </c>
      <c r="Q75" s="62">
        <v>34</v>
      </c>
      <c r="R75" s="63">
        <f t="shared" si="56"/>
        <v>19</v>
      </c>
      <c r="S75" s="54">
        <f t="shared" si="41"/>
        <v>1.5</v>
      </c>
      <c r="T75" s="54">
        <f t="shared" si="40"/>
        <v>1.5</v>
      </c>
      <c r="U75" s="54">
        <f t="shared" si="40"/>
        <v>2.5</v>
      </c>
      <c r="V75" s="54">
        <f t="shared" si="40"/>
        <v>1.5</v>
      </c>
      <c r="W75" s="54">
        <f t="shared" si="40"/>
        <v>1.5</v>
      </c>
      <c r="X75" s="54">
        <f t="shared" si="40"/>
        <v>1.5</v>
      </c>
      <c r="Y75" s="54">
        <f t="shared" si="40"/>
        <v>1.5</v>
      </c>
      <c r="Z75" s="54">
        <f t="shared" si="40"/>
        <v>1.5</v>
      </c>
      <c r="AA75" s="54">
        <f t="shared" si="40"/>
        <v>1.5</v>
      </c>
      <c r="AB75" s="54">
        <f t="shared" si="40"/>
        <v>1.5</v>
      </c>
      <c r="AC75" s="54">
        <f t="shared" si="40"/>
        <v>1.5</v>
      </c>
      <c r="AD75" s="54">
        <f t="shared" si="40"/>
        <v>1.5</v>
      </c>
      <c r="AF75" s="63">
        <f t="shared" si="51"/>
        <v>4</v>
      </c>
      <c r="AG75" s="65">
        <v>4</v>
      </c>
      <c r="AH75" s="65">
        <v>0</v>
      </c>
      <c r="AI75" s="66"/>
      <c r="AJ75" s="67"/>
      <c r="AK75" s="65"/>
      <c r="AL75" s="65"/>
      <c r="AM75" s="65"/>
      <c r="AN75" s="65"/>
      <c r="AO75" s="65"/>
      <c r="AP75" s="65"/>
      <c r="AQ75" s="65"/>
      <c r="AR75" s="65"/>
      <c r="AS75" s="68">
        <f t="shared" si="52"/>
        <v>49</v>
      </c>
      <c r="AT75" s="69" t="e">
        <v>#N/A</v>
      </c>
      <c r="AU75" s="70">
        <v>662.38461538461536</v>
      </c>
      <c r="AV75" s="63">
        <f t="shared" ref="AV75:AV138" si="59">SUM(AW75:BH75)</f>
        <v>400.89999999999992</v>
      </c>
      <c r="AW75" s="61">
        <f t="shared" si="46"/>
        <v>31.650000000000002</v>
      </c>
      <c r="AX75" s="61">
        <f t="shared" si="46"/>
        <v>31.650000000000002</v>
      </c>
      <c r="AY75" s="61">
        <f t="shared" si="46"/>
        <v>52.75</v>
      </c>
      <c r="AZ75" s="61">
        <f t="shared" si="44"/>
        <v>31.650000000000002</v>
      </c>
      <c r="BA75" s="54">
        <f t="shared" si="44"/>
        <v>31.650000000000002</v>
      </c>
      <c r="BB75" s="61">
        <f t="shared" si="44"/>
        <v>31.650000000000002</v>
      </c>
      <c r="BC75" s="54">
        <f t="shared" si="44"/>
        <v>31.650000000000002</v>
      </c>
      <c r="BD75" s="61">
        <f t="shared" si="44"/>
        <v>31.650000000000002</v>
      </c>
      <c r="BE75" s="61">
        <f t="shared" si="44"/>
        <v>31.650000000000002</v>
      </c>
      <c r="BF75" s="61">
        <f t="shared" si="44"/>
        <v>31.650000000000002</v>
      </c>
      <c r="BG75" s="61">
        <f t="shared" si="44"/>
        <v>31.650000000000002</v>
      </c>
      <c r="BH75" s="61">
        <f t="shared" si="44"/>
        <v>31.650000000000002</v>
      </c>
      <c r="BI75" s="63">
        <f t="shared" si="47"/>
        <v>-84.4</v>
      </c>
      <c r="BJ75" s="71">
        <f t="shared" si="42"/>
        <v>-84.4</v>
      </c>
      <c r="BK75" s="71">
        <f t="shared" si="42"/>
        <v>0</v>
      </c>
      <c r="BL75" s="71">
        <f t="shared" si="42"/>
        <v>0</v>
      </c>
      <c r="BM75" s="71">
        <f t="shared" si="42"/>
        <v>0</v>
      </c>
      <c r="BN75" s="71">
        <f t="shared" si="42"/>
        <v>0</v>
      </c>
      <c r="BO75" s="71">
        <f t="shared" si="42"/>
        <v>0</v>
      </c>
      <c r="BP75" s="71">
        <f t="shared" si="42"/>
        <v>0</v>
      </c>
      <c r="BQ75" s="71">
        <f t="shared" si="42"/>
        <v>0</v>
      </c>
      <c r="BR75" s="71">
        <f t="shared" si="42"/>
        <v>0</v>
      </c>
      <c r="BS75" s="71">
        <f t="shared" si="42"/>
        <v>0</v>
      </c>
      <c r="BT75" s="71">
        <f t="shared" si="42"/>
        <v>0</v>
      </c>
      <c r="BU75" s="71">
        <f t="shared" si="42"/>
        <v>0</v>
      </c>
      <c r="BV75" s="68">
        <f t="shared" si="53"/>
        <v>978.88461538461536</v>
      </c>
      <c r="BX75" s="54">
        <f t="shared" si="45"/>
        <v>43.310526315789474</v>
      </c>
      <c r="BY75" s="54">
        <f t="shared" si="45"/>
        <v>43.310526315789474</v>
      </c>
      <c r="BZ75" s="54">
        <f t="shared" si="45"/>
        <v>72.184210526315795</v>
      </c>
      <c r="CA75" s="54">
        <f t="shared" si="43"/>
        <v>43.310526315789474</v>
      </c>
      <c r="CB75" s="54">
        <f t="shared" si="43"/>
        <v>43.310526315789474</v>
      </c>
      <c r="CC75" s="54">
        <f t="shared" si="43"/>
        <v>43.310526315789474</v>
      </c>
      <c r="CD75" s="54">
        <f t="shared" si="43"/>
        <v>43.310526315789474</v>
      </c>
      <c r="CE75" s="54">
        <f t="shared" si="43"/>
        <v>43.310526315789474</v>
      </c>
      <c r="CF75" s="54">
        <f t="shared" si="43"/>
        <v>43.310526315789474</v>
      </c>
      <c r="CG75" s="54">
        <f t="shared" si="43"/>
        <v>43.310526315789474</v>
      </c>
      <c r="CH75" s="54">
        <f t="shared" si="43"/>
        <v>43.310526315789474</v>
      </c>
      <c r="CI75" s="54">
        <f t="shared" si="43"/>
        <v>43.310526315789474</v>
      </c>
      <c r="CJ75" s="76">
        <f t="shared" si="48"/>
        <v>548.60000000000014</v>
      </c>
      <c r="CK75" s="59">
        <f t="shared" si="57"/>
        <v>19</v>
      </c>
      <c r="CL75" s="8">
        <f t="shared" si="58"/>
        <v>0</v>
      </c>
      <c r="CM75" s="73">
        <f t="shared" si="54"/>
        <v>548.6</v>
      </c>
      <c r="CN75" s="74"/>
      <c r="CO75" s="75"/>
    </row>
    <row r="76" spans="1:94" ht="20.25" customHeight="1">
      <c r="A76" s="77" t="s">
        <v>163</v>
      </c>
      <c r="D76">
        <v>281</v>
      </c>
      <c r="E76" s="2">
        <v>200.2</v>
      </c>
      <c r="G76" s="3">
        <v>41153</v>
      </c>
      <c r="H76" s="3">
        <f t="shared" si="49"/>
        <v>45281</v>
      </c>
      <c r="I76" s="3" t="s">
        <v>45</v>
      </c>
      <c r="J76" s="3">
        <f t="shared" si="50"/>
        <v>45281</v>
      </c>
      <c r="N76" s="2"/>
      <c r="P76" s="61">
        <f t="shared" si="55"/>
        <v>12.25</v>
      </c>
      <c r="Q76" s="62">
        <v>1</v>
      </c>
      <c r="R76" s="63">
        <f t="shared" si="56"/>
        <v>20</v>
      </c>
      <c r="S76" s="54">
        <f t="shared" si="41"/>
        <v>1.5</v>
      </c>
      <c r="T76" s="54">
        <f t="shared" si="40"/>
        <v>1.5</v>
      </c>
      <c r="U76" s="54">
        <f t="shared" si="40"/>
        <v>1.5</v>
      </c>
      <c r="V76" s="54">
        <f t="shared" si="40"/>
        <v>1.5</v>
      </c>
      <c r="W76" s="54">
        <f t="shared" si="40"/>
        <v>1.5</v>
      </c>
      <c r="X76" s="54">
        <f t="shared" si="40"/>
        <v>1.5</v>
      </c>
      <c r="Y76" s="54">
        <f t="shared" si="40"/>
        <v>1.5</v>
      </c>
      <c r="Z76" s="54">
        <f t="shared" si="40"/>
        <v>1.5</v>
      </c>
      <c r="AA76" s="54">
        <f t="shared" si="40"/>
        <v>1.5</v>
      </c>
      <c r="AB76" s="54">
        <f t="shared" si="40"/>
        <v>3.5</v>
      </c>
      <c r="AC76" s="54">
        <f t="shared" si="40"/>
        <v>1.5</v>
      </c>
      <c r="AD76" s="54">
        <f t="shared" si="40"/>
        <v>1.5</v>
      </c>
      <c r="AF76" s="63">
        <f t="shared" si="51"/>
        <v>20</v>
      </c>
      <c r="AG76" s="65">
        <v>4</v>
      </c>
      <c r="AH76" s="65">
        <v>16</v>
      </c>
      <c r="AI76" s="66"/>
      <c r="AJ76" s="67"/>
      <c r="AK76" s="65"/>
      <c r="AL76" s="65"/>
      <c r="AM76" s="65"/>
      <c r="AN76" s="65"/>
      <c r="AO76" s="65"/>
      <c r="AP76" s="65"/>
      <c r="AQ76" s="65"/>
      <c r="AR76" s="65"/>
      <c r="AS76" s="68">
        <f t="shared" si="52"/>
        <v>1</v>
      </c>
      <c r="AT76" s="69" t="e">
        <v>#N/A</v>
      </c>
      <c r="AU76" s="70">
        <v>15.300000000000011</v>
      </c>
      <c r="AV76" s="63">
        <f t="shared" si="59"/>
        <v>154</v>
      </c>
      <c r="AW76" s="61">
        <f t="shared" si="46"/>
        <v>11.549999999999999</v>
      </c>
      <c r="AX76" s="61">
        <f t="shared" si="46"/>
        <v>11.549999999999999</v>
      </c>
      <c r="AY76" s="61">
        <f t="shared" si="46"/>
        <v>11.549999999999999</v>
      </c>
      <c r="AZ76" s="61">
        <f t="shared" si="44"/>
        <v>11.549999999999999</v>
      </c>
      <c r="BA76" s="54">
        <f t="shared" si="44"/>
        <v>11.549999999999999</v>
      </c>
      <c r="BB76" s="61">
        <f t="shared" si="44"/>
        <v>11.549999999999999</v>
      </c>
      <c r="BC76" s="54">
        <f t="shared" si="44"/>
        <v>11.549999999999999</v>
      </c>
      <c r="BD76" s="61">
        <f t="shared" si="44"/>
        <v>11.549999999999999</v>
      </c>
      <c r="BE76" s="61">
        <f t="shared" si="44"/>
        <v>11.549999999999999</v>
      </c>
      <c r="BF76" s="61">
        <f t="shared" si="44"/>
        <v>26.949999999999996</v>
      </c>
      <c r="BG76" s="61">
        <f t="shared" si="44"/>
        <v>11.549999999999999</v>
      </c>
      <c r="BH76" s="61">
        <f t="shared" si="44"/>
        <v>11.549999999999999</v>
      </c>
      <c r="BI76" s="63">
        <f t="shared" si="47"/>
        <v>-154</v>
      </c>
      <c r="BJ76" s="71">
        <f t="shared" si="42"/>
        <v>-30.799999999999997</v>
      </c>
      <c r="BK76" s="71">
        <f t="shared" si="42"/>
        <v>-123.19999999999999</v>
      </c>
      <c r="BL76" s="71">
        <f t="shared" si="42"/>
        <v>0</v>
      </c>
      <c r="BM76" s="71">
        <f t="shared" si="42"/>
        <v>0</v>
      </c>
      <c r="BN76" s="71">
        <f t="shared" si="42"/>
        <v>0</v>
      </c>
      <c r="BO76" s="71">
        <f t="shared" si="42"/>
        <v>0</v>
      </c>
      <c r="BP76" s="71">
        <f t="shared" si="42"/>
        <v>0</v>
      </c>
      <c r="BQ76" s="71">
        <f t="shared" si="42"/>
        <v>0</v>
      </c>
      <c r="BR76" s="71">
        <f t="shared" si="42"/>
        <v>0</v>
      </c>
      <c r="BS76" s="71">
        <f t="shared" si="42"/>
        <v>0</v>
      </c>
      <c r="BT76" s="71">
        <f t="shared" si="42"/>
        <v>0</v>
      </c>
      <c r="BU76" s="71">
        <f t="shared" si="42"/>
        <v>0</v>
      </c>
      <c r="BV76" s="68">
        <f t="shared" si="53"/>
        <v>15.300000000000011</v>
      </c>
      <c r="BX76" s="54">
        <f t="shared" si="45"/>
        <v>15.015000000000001</v>
      </c>
      <c r="BY76" s="54">
        <f t="shared" si="45"/>
        <v>15.015000000000001</v>
      </c>
      <c r="BZ76" s="54">
        <f t="shared" si="45"/>
        <v>15.015000000000001</v>
      </c>
      <c r="CA76" s="54">
        <f t="shared" si="43"/>
        <v>15.015000000000001</v>
      </c>
      <c r="CB76" s="54">
        <f t="shared" si="43"/>
        <v>15.015000000000001</v>
      </c>
      <c r="CC76" s="54">
        <f t="shared" si="43"/>
        <v>15.015000000000001</v>
      </c>
      <c r="CD76" s="54">
        <f t="shared" si="43"/>
        <v>15.015000000000001</v>
      </c>
      <c r="CE76" s="54">
        <f t="shared" si="43"/>
        <v>15.015000000000001</v>
      </c>
      <c r="CF76" s="54">
        <f t="shared" si="43"/>
        <v>15.015000000000001</v>
      </c>
      <c r="CG76" s="54">
        <f t="shared" si="43"/>
        <v>35.034999999999997</v>
      </c>
      <c r="CH76" s="54">
        <f t="shared" si="43"/>
        <v>15.015000000000001</v>
      </c>
      <c r="CI76" s="54">
        <f t="shared" si="43"/>
        <v>15.015000000000001</v>
      </c>
      <c r="CJ76" s="76">
        <f t="shared" si="48"/>
        <v>200.2</v>
      </c>
      <c r="CK76" s="59">
        <f t="shared" si="57"/>
        <v>20</v>
      </c>
      <c r="CL76" s="8">
        <f t="shared" si="58"/>
        <v>0</v>
      </c>
      <c r="CM76" s="73">
        <f t="shared" si="54"/>
        <v>200.2</v>
      </c>
      <c r="CN76" s="54"/>
      <c r="CO76" s="55"/>
      <c r="CP76" s="56"/>
    </row>
    <row r="77" spans="1:94" ht="20.25" customHeight="1">
      <c r="A77" t="s">
        <v>164</v>
      </c>
      <c r="D77">
        <v>971</v>
      </c>
      <c r="E77" s="2">
        <v>200.2</v>
      </c>
      <c r="G77" s="3">
        <v>41153</v>
      </c>
      <c r="H77" s="3">
        <f t="shared" si="49"/>
        <v>45281</v>
      </c>
      <c r="I77" s="3" t="s">
        <v>45</v>
      </c>
      <c r="J77" s="3">
        <f t="shared" si="50"/>
        <v>45281</v>
      </c>
      <c r="N77" s="2"/>
      <c r="P77" s="61">
        <f t="shared" si="55"/>
        <v>12.25</v>
      </c>
      <c r="Q77" s="62">
        <v>-3</v>
      </c>
      <c r="R77" s="63">
        <f t="shared" si="56"/>
        <v>20</v>
      </c>
      <c r="S77" s="54">
        <f t="shared" si="41"/>
        <v>1.5</v>
      </c>
      <c r="T77" s="54">
        <f t="shared" si="40"/>
        <v>1.5</v>
      </c>
      <c r="U77" s="54">
        <f t="shared" si="40"/>
        <v>1.5</v>
      </c>
      <c r="V77" s="54">
        <f t="shared" si="40"/>
        <v>1.5</v>
      </c>
      <c r="W77" s="54">
        <f t="shared" si="40"/>
        <v>1.5</v>
      </c>
      <c r="X77" s="54">
        <f t="shared" si="40"/>
        <v>1.5</v>
      </c>
      <c r="Y77" s="54">
        <f t="shared" si="40"/>
        <v>1.5</v>
      </c>
      <c r="Z77" s="54">
        <f t="shared" si="40"/>
        <v>1.5</v>
      </c>
      <c r="AA77" s="54">
        <f t="shared" si="40"/>
        <v>1.5</v>
      </c>
      <c r="AB77" s="54">
        <f t="shared" si="40"/>
        <v>3.5</v>
      </c>
      <c r="AC77" s="54">
        <f t="shared" si="40"/>
        <v>1.5</v>
      </c>
      <c r="AD77" s="54">
        <f t="shared" si="40"/>
        <v>1.5</v>
      </c>
      <c r="AF77" s="63">
        <f t="shared" si="51"/>
        <v>-3</v>
      </c>
      <c r="AG77" s="65">
        <v>-3</v>
      </c>
      <c r="AH77" s="65">
        <v>0</v>
      </c>
      <c r="AI77" s="66"/>
      <c r="AJ77" s="67"/>
      <c r="AK77" s="65"/>
      <c r="AL77" s="65"/>
      <c r="AM77" s="65"/>
      <c r="AN77" s="65"/>
      <c r="AO77" s="65"/>
      <c r="AP77" s="65"/>
      <c r="AQ77" s="65"/>
      <c r="AR77" s="65"/>
      <c r="AS77" s="68">
        <f t="shared" si="52"/>
        <v>20</v>
      </c>
      <c r="AT77" s="69" t="e">
        <v>#N/A</v>
      </c>
      <c r="AU77" s="70">
        <v>-27.192307692307679</v>
      </c>
      <c r="AV77" s="63">
        <f t="shared" si="59"/>
        <v>154</v>
      </c>
      <c r="AW77" s="61">
        <f t="shared" si="46"/>
        <v>11.549999999999999</v>
      </c>
      <c r="AX77" s="61">
        <f t="shared" si="46"/>
        <v>11.549999999999999</v>
      </c>
      <c r="AY77" s="61">
        <f t="shared" si="46"/>
        <v>11.549999999999999</v>
      </c>
      <c r="AZ77" s="61">
        <f t="shared" si="44"/>
        <v>11.549999999999999</v>
      </c>
      <c r="BA77" s="54">
        <f t="shared" si="44"/>
        <v>11.549999999999999</v>
      </c>
      <c r="BB77" s="61">
        <f t="shared" si="44"/>
        <v>11.549999999999999</v>
      </c>
      <c r="BC77" s="54">
        <f t="shared" si="44"/>
        <v>11.549999999999999</v>
      </c>
      <c r="BD77" s="61">
        <f t="shared" si="44"/>
        <v>11.549999999999999</v>
      </c>
      <c r="BE77" s="61">
        <f t="shared" si="44"/>
        <v>11.549999999999999</v>
      </c>
      <c r="BF77" s="61">
        <f t="shared" si="44"/>
        <v>26.949999999999996</v>
      </c>
      <c r="BG77" s="61">
        <f t="shared" si="44"/>
        <v>11.549999999999999</v>
      </c>
      <c r="BH77" s="61">
        <f t="shared" si="44"/>
        <v>11.549999999999999</v>
      </c>
      <c r="BI77" s="63">
        <f t="shared" si="47"/>
        <v>23.099999999999998</v>
      </c>
      <c r="BJ77" s="71">
        <f t="shared" si="42"/>
        <v>23.099999999999998</v>
      </c>
      <c r="BK77" s="71">
        <f t="shared" si="42"/>
        <v>0</v>
      </c>
      <c r="BL77" s="71">
        <f t="shared" si="42"/>
        <v>0</v>
      </c>
      <c r="BM77" s="71">
        <f t="shared" si="42"/>
        <v>0</v>
      </c>
      <c r="BN77" s="71">
        <f t="shared" si="42"/>
        <v>0</v>
      </c>
      <c r="BO77" s="71">
        <f t="shared" si="42"/>
        <v>0</v>
      </c>
      <c r="BP77" s="71">
        <f t="shared" si="42"/>
        <v>0</v>
      </c>
      <c r="BQ77" s="71">
        <f t="shared" si="42"/>
        <v>0</v>
      </c>
      <c r="BR77" s="71">
        <f t="shared" si="42"/>
        <v>0</v>
      </c>
      <c r="BS77" s="71">
        <f t="shared" si="42"/>
        <v>0</v>
      </c>
      <c r="BT77" s="71">
        <f t="shared" si="42"/>
        <v>0</v>
      </c>
      <c r="BU77" s="71">
        <f t="shared" si="42"/>
        <v>0</v>
      </c>
      <c r="BV77" s="68">
        <f t="shared" si="53"/>
        <v>149.90769230769232</v>
      </c>
      <c r="BX77" s="54">
        <f t="shared" si="45"/>
        <v>15.015000000000001</v>
      </c>
      <c r="BY77" s="54">
        <f t="shared" si="45"/>
        <v>15.015000000000001</v>
      </c>
      <c r="BZ77" s="54">
        <f t="shared" si="45"/>
        <v>15.015000000000001</v>
      </c>
      <c r="CA77" s="54">
        <f t="shared" si="43"/>
        <v>15.015000000000001</v>
      </c>
      <c r="CB77" s="54">
        <f t="shared" si="43"/>
        <v>15.015000000000001</v>
      </c>
      <c r="CC77" s="54">
        <f t="shared" si="43"/>
        <v>15.015000000000001</v>
      </c>
      <c r="CD77" s="54">
        <f t="shared" si="43"/>
        <v>15.015000000000001</v>
      </c>
      <c r="CE77" s="54">
        <f t="shared" si="43"/>
        <v>15.015000000000001</v>
      </c>
      <c r="CF77" s="54">
        <f t="shared" si="43"/>
        <v>15.015000000000001</v>
      </c>
      <c r="CG77" s="54">
        <f t="shared" si="43"/>
        <v>35.034999999999997</v>
      </c>
      <c r="CH77" s="54">
        <f t="shared" si="43"/>
        <v>15.015000000000001</v>
      </c>
      <c r="CI77" s="54">
        <f t="shared" si="43"/>
        <v>15.015000000000001</v>
      </c>
      <c r="CJ77" s="76">
        <f t="shared" si="48"/>
        <v>200.2</v>
      </c>
      <c r="CK77" s="59">
        <f t="shared" si="57"/>
        <v>20</v>
      </c>
      <c r="CL77" s="8">
        <f t="shared" si="58"/>
        <v>0</v>
      </c>
      <c r="CM77" s="73">
        <f t="shared" si="54"/>
        <v>200.2</v>
      </c>
      <c r="CN77" s="74"/>
      <c r="CO77" s="75"/>
    </row>
    <row r="78" spans="1:94" ht="20.25" customHeight="1">
      <c r="A78" s="77" t="s">
        <v>165</v>
      </c>
      <c r="D78">
        <v>971</v>
      </c>
      <c r="E78" s="2">
        <v>200.2</v>
      </c>
      <c r="G78" s="3">
        <v>41232</v>
      </c>
      <c r="H78" s="3">
        <f t="shared" si="49"/>
        <v>45281</v>
      </c>
      <c r="I78" s="3" t="s">
        <v>45</v>
      </c>
      <c r="J78" s="3">
        <f t="shared" si="50"/>
        <v>45281</v>
      </c>
      <c r="N78" s="2"/>
      <c r="P78" s="61">
        <f t="shared" si="55"/>
        <v>12.083333333333334</v>
      </c>
      <c r="Q78" s="62">
        <v>13</v>
      </c>
      <c r="R78" s="63">
        <f t="shared" si="56"/>
        <v>20</v>
      </c>
      <c r="S78" s="54">
        <f t="shared" si="41"/>
        <v>1.5</v>
      </c>
      <c r="T78" s="54">
        <f t="shared" si="40"/>
        <v>1.5</v>
      </c>
      <c r="U78" s="54">
        <f t="shared" si="40"/>
        <v>1.5</v>
      </c>
      <c r="V78" s="54">
        <f t="shared" si="40"/>
        <v>1.5</v>
      </c>
      <c r="W78" s="54">
        <f t="shared" si="40"/>
        <v>1.5</v>
      </c>
      <c r="X78" s="54">
        <f t="shared" si="40"/>
        <v>1.5</v>
      </c>
      <c r="Y78" s="54">
        <f t="shared" si="40"/>
        <v>1.5</v>
      </c>
      <c r="Z78" s="54">
        <f t="shared" si="40"/>
        <v>1.5</v>
      </c>
      <c r="AA78" s="54">
        <f t="shared" si="40"/>
        <v>1.5</v>
      </c>
      <c r="AB78" s="54">
        <f t="shared" si="40"/>
        <v>1.5</v>
      </c>
      <c r="AC78" s="54">
        <f t="shared" si="40"/>
        <v>1.5</v>
      </c>
      <c r="AD78" s="54">
        <f t="shared" si="40"/>
        <v>3.5</v>
      </c>
      <c r="AF78" s="63">
        <f t="shared" si="51"/>
        <v>10</v>
      </c>
      <c r="AG78" s="65">
        <v>10</v>
      </c>
      <c r="AH78" s="65">
        <v>0</v>
      </c>
      <c r="AI78" s="66"/>
      <c r="AJ78" s="67"/>
      <c r="AK78" s="65"/>
      <c r="AL78" s="65"/>
      <c r="AM78" s="65"/>
      <c r="AN78" s="65"/>
      <c r="AO78" s="65"/>
      <c r="AP78" s="65"/>
      <c r="AQ78" s="65"/>
      <c r="AR78" s="65"/>
      <c r="AS78" s="68">
        <f t="shared" si="52"/>
        <v>23</v>
      </c>
      <c r="AT78" s="69" t="e">
        <v>#N/A</v>
      </c>
      <c r="AU78" s="70">
        <v>29.530769230769238</v>
      </c>
      <c r="AV78" s="63">
        <f t="shared" si="59"/>
        <v>153.99999999999997</v>
      </c>
      <c r="AW78" s="61">
        <f t="shared" si="46"/>
        <v>11.549999999999999</v>
      </c>
      <c r="AX78" s="61">
        <f t="shared" si="46"/>
        <v>11.549999999999999</v>
      </c>
      <c r="AY78" s="61">
        <f t="shared" si="46"/>
        <v>11.549999999999999</v>
      </c>
      <c r="AZ78" s="61">
        <f t="shared" si="44"/>
        <v>11.549999999999999</v>
      </c>
      <c r="BA78" s="54">
        <f t="shared" si="44"/>
        <v>11.549999999999999</v>
      </c>
      <c r="BB78" s="61">
        <f t="shared" si="44"/>
        <v>11.549999999999999</v>
      </c>
      <c r="BC78" s="54">
        <f t="shared" si="44"/>
        <v>11.549999999999999</v>
      </c>
      <c r="BD78" s="61">
        <f t="shared" si="44"/>
        <v>11.549999999999999</v>
      </c>
      <c r="BE78" s="61">
        <f t="shared" si="44"/>
        <v>11.549999999999999</v>
      </c>
      <c r="BF78" s="61">
        <f t="shared" si="44"/>
        <v>11.549999999999999</v>
      </c>
      <c r="BG78" s="61">
        <f t="shared" si="44"/>
        <v>11.549999999999999</v>
      </c>
      <c r="BH78" s="61">
        <f t="shared" si="44"/>
        <v>26.949999999999996</v>
      </c>
      <c r="BI78" s="63">
        <f t="shared" si="47"/>
        <v>-77</v>
      </c>
      <c r="BJ78" s="71">
        <f t="shared" si="42"/>
        <v>-77</v>
      </c>
      <c r="BK78" s="71">
        <f t="shared" si="42"/>
        <v>0</v>
      </c>
      <c r="BL78" s="71">
        <f t="shared" si="42"/>
        <v>0</v>
      </c>
      <c r="BM78" s="71">
        <f t="shared" si="42"/>
        <v>0</v>
      </c>
      <c r="BN78" s="71">
        <f t="shared" si="42"/>
        <v>0</v>
      </c>
      <c r="BO78" s="71">
        <f t="shared" si="42"/>
        <v>0</v>
      </c>
      <c r="BP78" s="71">
        <f t="shared" si="42"/>
        <v>0</v>
      </c>
      <c r="BQ78" s="71">
        <f t="shared" si="42"/>
        <v>0</v>
      </c>
      <c r="BR78" s="71">
        <f t="shared" si="42"/>
        <v>0</v>
      </c>
      <c r="BS78" s="71">
        <f t="shared" si="42"/>
        <v>0</v>
      </c>
      <c r="BT78" s="71">
        <f t="shared" si="42"/>
        <v>0</v>
      </c>
      <c r="BU78" s="71">
        <f t="shared" si="42"/>
        <v>0</v>
      </c>
      <c r="BV78" s="68">
        <f t="shared" si="53"/>
        <v>106.53076923076921</v>
      </c>
      <c r="BX78" s="54">
        <f t="shared" si="45"/>
        <v>15.015000000000001</v>
      </c>
      <c r="BY78" s="54">
        <f t="shared" si="45"/>
        <v>15.015000000000001</v>
      </c>
      <c r="BZ78" s="54">
        <f t="shared" si="45"/>
        <v>15.015000000000001</v>
      </c>
      <c r="CA78" s="54">
        <f t="shared" si="43"/>
        <v>15.015000000000001</v>
      </c>
      <c r="CB78" s="54">
        <f t="shared" si="43"/>
        <v>15.015000000000001</v>
      </c>
      <c r="CC78" s="54">
        <f t="shared" si="43"/>
        <v>15.015000000000001</v>
      </c>
      <c r="CD78" s="54">
        <f t="shared" si="43"/>
        <v>15.015000000000001</v>
      </c>
      <c r="CE78" s="54">
        <f t="shared" si="43"/>
        <v>15.015000000000001</v>
      </c>
      <c r="CF78" s="54">
        <f t="shared" si="43"/>
        <v>15.015000000000001</v>
      </c>
      <c r="CG78" s="54">
        <f t="shared" si="43"/>
        <v>15.015000000000001</v>
      </c>
      <c r="CH78" s="54">
        <f t="shared" si="43"/>
        <v>15.015000000000001</v>
      </c>
      <c r="CI78" s="54">
        <f t="shared" si="43"/>
        <v>35.034999999999997</v>
      </c>
      <c r="CJ78" s="76">
        <f t="shared" si="48"/>
        <v>200.19999999999996</v>
      </c>
      <c r="CK78" s="59">
        <f t="shared" si="57"/>
        <v>20</v>
      </c>
      <c r="CL78" s="8">
        <f t="shared" si="58"/>
        <v>0</v>
      </c>
      <c r="CM78" s="73">
        <f t="shared" si="54"/>
        <v>200.2</v>
      </c>
      <c r="CN78" s="54"/>
      <c r="CO78" s="55"/>
      <c r="CP78" s="56"/>
    </row>
    <row r="79" spans="1:94" ht="20.25" customHeight="1">
      <c r="A79" t="s">
        <v>166</v>
      </c>
      <c r="D79">
        <v>971</v>
      </c>
      <c r="E79" s="2">
        <v>200.2</v>
      </c>
      <c r="G79" s="3">
        <v>41732</v>
      </c>
      <c r="H79" s="3">
        <f t="shared" si="49"/>
        <v>45281</v>
      </c>
      <c r="I79" s="3" t="s">
        <v>45</v>
      </c>
      <c r="J79" s="3">
        <f t="shared" si="50"/>
        <v>45281</v>
      </c>
      <c r="N79" s="2"/>
      <c r="P79" s="61">
        <f t="shared" si="55"/>
        <v>10.666666666666666</v>
      </c>
      <c r="Q79" s="62">
        <v>-2</v>
      </c>
      <c r="R79" s="63">
        <f t="shared" si="56"/>
        <v>20</v>
      </c>
      <c r="S79" s="54">
        <f t="shared" si="41"/>
        <v>1.5</v>
      </c>
      <c r="T79" s="54">
        <f t="shared" si="40"/>
        <v>1.5</v>
      </c>
      <c r="U79" s="54">
        <f t="shared" si="40"/>
        <v>1.5</v>
      </c>
      <c r="V79" s="54">
        <f t="shared" si="40"/>
        <v>1.5</v>
      </c>
      <c r="W79" s="54">
        <f t="shared" si="40"/>
        <v>3.5</v>
      </c>
      <c r="X79" s="54">
        <f t="shared" si="40"/>
        <v>1.5</v>
      </c>
      <c r="Y79" s="54">
        <f t="shared" si="40"/>
        <v>1.5</v>
      </c>
      <c r="Z79" s="54">
        <f t="shared" si="40"/>
        <v>1.5</v>
      </c>
      <c r="AA79" s="54">
        <f t="shared" si="40"/>
        <v>1.5</v>
      </c>
      <c r="AB79" s="54">
        <f t="shared" si="40"/>
        <v>1.5</v>
      </c>
      <c r="AC79" s="54">
        <f t="shared" si="40"/>
        <v>1.5</v>
      </c>
      <c r="AD79" s="54">
        <f t="shared" si="40"/>
        <v>1.5</v>
      </c>
      <c r="AF79" s="63">
        <f t="shared" si="51"/>
        <v>0</v>
      </c>
      <c r="AG79" s="65">
        <v>0</v>
      </c>
      <c r="AH79" s="65">
        <v>0</v>
      </c>
      <c r="AI79" s="66"/>
      <c r="AJ79" s="67"/>
      <c r="AK79" s="65"/>
      <c r="AL79" s="65"/>
      <c r="AM79" s="65"/>
      <c r="AN79" s="65"/>
      <c r="AO79" s="65"/>
      <c r="AP79" s="65"/>
      <c r="AQ79" s="65"/>
      <c r="AR79" s="65"/>
      <c r="AS79" s="68">
        <f t="shared" si="52"/>
        <v>18</v>
      </c>
      <c r="AT79" s="69" t="e">
        <v>#N/A</v>
      </c>
      <c r="AU79" s="70">
        <v>-18.323076923076883</v>
      </c>
      <c r="AV79" s="63">
        <f t="shared" si="59"/>
        <v>154</v>
      </c>
      <c r="AW79" s="61">
        <f t="shared" si="46"/>
        <v>11.549999999999999</v>
      </c>
      <c r="AX79" s="61">
        <f t="shared" si="46"/>
        <v>11.549999999999999</v>
      </c>
      <c r="AY79" s="61">
        <f t="shared" si="46"/>
        <v>11.549999999999999</v>
      </c>
      <c r="AZ79" s="61">
        <f t="shared" si="44"/>
        <v>11.549999999999999</v>
      </c>
      <c r="BA79" s="54">
        <f t="shared" si="44"/>
        <v>26.949999999999996</v>
      </c>
      <c r="BB79" s="61">
        <f t="shared" si="44"/>
        <v>11.549999999999999</v>
      </c>
      <c r="BC79" s="54">
        <f t="shared" si="44"/>
        <v>11.549999999999999</v>
      </c>
      <c r="BD79" s="61">
        <f t="shared" si="44"/>
        <v>11.549999999999999</v>
      </c>
      <c r="BE79" s="61">
        <f t="shared" si="44"/>
        <v>11.549999999999999</v>
      </c>
      <c r="BF79" s="61">
        <f t="shared" si="44"/>
        <v>11.549999999999999</v>
      </c>
      <c r="BG79" s="61">
        <f t="shared" si="44"/>
        <v>11.549999999999999</v>
      </c>
      <c r="BH79" s="61">
        <f t="shared" si="44"/>
        <v>11.549999999999999</v>
      </c>
      <c r="BI79" s="63">
        <f t="shared" si="47"/>
        <v>0</v>
      </c>
      <c r="BJ79" s="71">
        <f t="shared" si="42"/>
        <v>0</v>
      </c>
      <c r="BK79" s="71">
        <f t="shared" si="42"/>
        <v>0</v>
      </c>
      <c r="BL79" s="71">
        <f t="shared" si="42"/>
        <v>0</v>
      </c>
      <c r="BM79" s="71">
        <f t="shared" si="42"/>
        <v>0</v>
      </c>
      <c r="BN79" s="71">
        <f t="shared" si="42"/>
        <v>0</v>
      </c>
      <c r="BO79" s="71">
        <f t="shared" si="42"/>
        <v>0</v>
      </c>
      <c r="BP79" s="71">
        <f t="shared" si="42"/>
        <v>0</v>
      </c>
      <c r="BQ79" s="71">
        <f t="shared" si="42"/>
        <v>0</v>
      </c>
      <c r="BR79" s="71">
        <f t="shared" si="42"/>
        <v>0</v>
      </c>
      <c r="BS79" s="71">
        <f t="shared" si="42"/>
        <v>0</v>
      </c>
      <c r="BT79" s="71">
        <f t="shared" si="42"/>
        <v>0</v>
      </c>
      <c r="BU79" s="71">
        <f t="shared" si="42"/>
        <v>0</v>
      </c>
      <c r="BV79" s="68">
        <f t="shared" si="53"/>
        <v>135.67692307692312</v>
      </c>
      <c r="BX79" s="54">
        <f t="shared" si="45"/>
        <v>15.015000000000001</v>
      </c>
      <c r="BY79" s="54">
        <f t="shared" si="45"/>
        <v>15.015000000000001</v>
      </c>
      <c r="BZ79" s="54">
        <f t="shared" si="45"/>
        <v>15.015000000000001</v>
      </c>
      <c r="CA79" s="54">
        <f t="shared" si="43"/>
        <v>15.015000000000001</v>
      </c>
      <c r="CB79" s="54">
        <f t="shared" si="43"/>
        <v>35.034999999999997</v>
      </c>
      <c r="CC79" s="54">
        <f t="shared" si="43"/>
        <v>15.015000000000001</v>
      </c>
      <c r="CD79" s="54">
        <f t="shared" si="43"/>
        <v>15.015000000000001</v>
      </c>
      <c r="CE79" s="54">
        <f t="shared" si="43"/>
        <v>15.015000000000001</v>
      </c>
      <c r="CF79" s="54">
        <f t="shared" si="43"/>
        <v>15.015000000000001</v>
      </c>
      <c r="CG79" s="54">
        <f t="shared" si="43"/>
        <v>15.015000000000001</v>
      </c>
      <c r="CH79" s="54">
        <f t="shared" si="43"/>
        <v>15.015000000000001</v>
      </c>
      <c r="CI79" s="54">
        <f t="shared" si="43"/>
        <v>15.015000000000001</v>
      </c>
      <c r="CJ79" s="76">
        <f t="shared" si="48"/>
        <v>200.19999999999993</v>
      </c>
      <c r="CK79" s="59">
        <f t="shared" si="57"/>
        <v>20</v>
      </c>
      <c r="CL79" s="8">
        <f>+CM79-CJ79</f>
        <v>0</v>
      </c>
      <c r="CM79" s="73">
        <f t="shared" si="54"/>
        <v>200.2</v>
      </c>
      <c r="CN79" s="74"/>
      <c r="CO79" s="75"/>
    </row>
    <row r="80" spans="1:94" ht="20.25" customHeight="1">
      <c r="A80" s="77" t="s">
        <v>167</v>
      </c>
      <c r="D80">
        <v>160</v>
      </c>
      <c r="E80" s="2">
        <v>172.9</v>
      </c>
      <c r="G80" s="3">
        <v>41317</v>
      </c>
      <c r="H80" s="3">
        <f t="shared" si="49"/>
        <v>45281</v>
      </c>
      <c r="I80" s="3" t="s">
        <v>45</v>
      </c>
      <c r="J80" s="3">
        <f t="shared" si="50"/>
        <v>45281</v>
      </c>
      <c r="N80" s="2"/>
      <c r="P80" s="61">
        <f t="shared" si="55"/>
        <v>11.833333333333334</v>
      </c>
      <c r="Q80" s="62">
        <v>0</v>
      </c>
      <c r="R80" s="63">
        <f t="shared" si="56"/>
        <v>20</v>
      </c>
      <c r="S80" s="54">
        <f t="shared" si="41"/>
        <v>1.5</v>
      </c>
      <c r="T80" s="54">
        <f t="shared" si="40"/>
        <v>1.5</v>
      </c>
      <c r="U80" s="54">
        <f t="shared" si="40"/>
        <v>3.5</v>
      </c>
      <c r="V80" s="54">
        <f t="shared" si="40"/>
        <v>1.5</v>
      </c>
      <c r="W80" s="54">
        <f t="shared" si="40"/>
        <v>1.5</v>
      </c>
      <c r="X80" s="54">
        <f t="shared" si="40"/>
        <v>1.5</v>
      </c>
      <c r="Y80" s="54">
        <f t="shared" si="40"/>
        <v>1.5</v>
      </c>
      <c r="Z80" s="54">
        <f t="shared" si="40"/>
        <v>1.5</v>
      </c>
      <c r="AA80" s="54">
        <f t="shared" si="40"/>
        <v>1.5</v>
      </c>
      <c r="AB80" s="54">
        <f t="shared" si="40"/>
        <v>1.5</v>
      </c>
      <c r="AC80" s="54">
        <f t="shared" si="40"/>
        <v>1.5</v>
      </c>
      <c r="AD80" s="54">
        <f t="shared" si="40"/>
        <v>1.5</v>
      </c>
      <c r="AF80" s="63">
        <f t="shared" si="51"/>
        <v>0</v>
      </c>
      <c r="AG80" s="65">
        <v>0</v>
      </c>
      <c r="AH80" s="65">
        <v>0</v>
      </c>
      <c r="AI80" s="66"/>
      <c r="AJ80" s="67"/>
      <c r="AK80" s="65"/>
      <c r="AL80" s="65"/>
      <c r="AM80" s="65"/>
      <c r="AN80" s="65"/>
      <c r="AO80" s="65"/>
      <c r="AP80" s="65"/>
      <c r="AQ80" s="65"/>
      <c r="AR80" s="65"/>
      <c r="AS80" s="68">
        <f t="shared" si="52"/>
        <v>20</v>
      </c>
      <c r="AT80" s="69" t="e">
        <v>#N/A</v>
      </c>
      <c r="AU80" s="70">
        <v>-2.1403846153846757</v>
      </c>
      <c r="AV80" s="63">
        <f t="shared" si="59"/>
        <v>132.99999999999997</v>
      </c>
      <c r="AW80" s="61">
        <f t="shared" si="46"/>
        <v>9.9750000000000014</v>
      </c>
      <c r="AX80" s="61">
        <f t="shared" si="46"/>
        <v>9.9750000000000014</v>
      </c>
      <c r="AY80" s="61">
        <f t="shared" si="46"/>
        <v>23.275000000000002</v>
      </c>
      <c r="AZ80" s="61">
        <f t="shared" si="44"/>
        <v>9.9750000000000014</v>
      </c>
      <c r="BA80" s="54">
        <f t="shared" si="44"/>
        <v>9.9750000000000014</v>
      </c>
      <c r="BB80" s="61">
        <f t="shared" si="44"/>
        <v>9.9750000000000014</v>
      </c>
      <c r="BC80" s="54">
        <f t="shared" si="44"/>
        <v>9.9750000000000014</v>
      </c>
      <c r="BD80" s="61">
        <f t="shared" si="44"/>
        <v>9.9750000000000014</v>
      </c>
      <c r="BE80" s="61">
        <f t="shared" si="44"/>
        <v>9.9750000000000014</v>
      </c>
      <c r="BF80" s="61">
        <f t="shared" si="44"/>
        <v>9.9750000000000014</v>
      </c>
      <c r="BG80" s="61">
        <f t="shared" si="44"/>
        <v>9.9750000000000014</v>
      </c>
      <c r="BH80" s="61">
        <f t="shared" si="44"/>
        <v>9.9750000000000014</v>
      </c>
      <c r="BI80" s="63">
        <f t="shared" si="47"/>
        <v>0</v>
      </c>
      <c r="BJ80" s="71">
        <f t="shared" si="42"/>
        <v>0</v>
      </c>
      <c r="BK80" s="71">
        <f t="shared" si="42"/>
        <v>0</v>
      </c>
      <c r="BL80" s="71">
        <f t="shared" si="42"/>
        <v>0</v>
      </c>
      <c r="BM80" s="71">
        <f t="shared" si="42"/>
        <v>0</v>
      </c>
      <c r="BN80" s="71">
        <f t="shared" si="42"/>
        <v>0</v>
      </c>
      <c r="BO80" s="71">
        <f t="shared" si="42"/>
        <v>0</v>
      </c>
      <c r="BP80" s="71">
        <f t="shared" si="42"/>
        <v>0</v>
      </c>
      <c r="BQ80" s="71">
        <f t="shared" si="42"/>
        <v>0</v>
      </c>
      <c r="BR80" s="71">
        <f t="shared" si="42"/>
        <v>0</v>
      </c>
      <c r="BS80" s="71">
        <f t="shared" si="42"/>
        <v>0</v>
      </c>
      <c r="BT80" s="71">
        <f t="shared" si="42"/>
        <v>0</v>
      </c>
      <c r="BU80" s="71">
        <f t="shared" si="42"/>
        <v>0</v>
      </c>
      <c r="BV80" s="68">
        <f t="shared" si="53"/>
        <v>130.8596153846153</v>
      </c>
      <c r="BX80" s="54">
        <f t="shared" si="45"/>
        <v>12.967499999999999</v>
      </c>
      <c r="BY80" s="54">
        <f t="shared" si="45"/>
        <v>12.967499999999999</v>
      </c>
      <c r="BZ80" s="54">
        <f t="shared" si="45"/>
        <v>30.2575</v>
      </c>
      <c r="CA80" s="54">
        <f t="shared" si="43"/>
        <v>12.967499999999999</v>
      </c>
      <c r="CB80" s="54">
        <f t="shared" si="43"/>
        <v>12.967499999999999</v>
      </c>
      <c r="CC80" s="54">
        <f t="shared" si="43"/>
        <v>12.967499999999999</v>
      </c>
      <c r="CD80" s="54">
        <f t="shared" si="43"/>
        <v>12.967499999999999</v>
      </c>
      <c r="CE80" s="54">
        <f t="shared" si="43"/>
        <v>12.967499999999999</v>
      </c>
      <c r="CF80" s="54">
        <f t="shared" si="43"/>
        <v>12.967499999999999</v>
      </c>
      <c r="CG80" s="54">
        <f t="shared" si="43"/>
        <v>12.967499999999999</v>
      </c>
      <c r="CH80" s="54">
        <f t="shared" si="43"/>
        <v>12.967499999999999</v>
      </c>
      <c r="CI80" s="54">
        <f t="shared" si="43"/>
        <v>12.967499999999999</v>
      </c>
      <c r="CJ80" s="76">
        <f t="shared" si="48"/>
        <v>172.9</v>
      </c>
      <c r="CK80" s="59">
        <f t="shared" si="57"/>
        <v>20</v>
      </c>
      <c r="CL80" s="8">
        <f t="shared" si="58"/>
        <v>0</v>
      </c>
      <c r="CM80" s="73">
        <f t="shared" si="54"/>
        <v>172.9</v>
      </c>
      <c r="CN80" s="54"/>
      <c r="CO80" s="55"/>
      <c r="CP80" s="56"/>
    </row>
    <row r="81" spans="1:94" ht="20.25" customHeight="1">
      <c r="A81" t="s">
        <v>168</v>
      </c>
      <c r="D81">
        <v>971</v>
      </c>
      <c r="E81" s="2">
        <v>200.2</v>
      </c>
      <c r="G81" s="3">
        <v>41275</v>
      </c>
      <c r="H81" s="3">
        <f t="shared" si="49"/>
        <v>45281</v>
      </c>
      <c r="I81" s="3" t="s">
        <v>45</v>
      </c>
      <c r="J81" s="3">
        <f t="shared" si="50"/>
        <v>45281</v>
      </c>
      <c r="N81" s="2"/>
      <c r="P81" s="61">
        <f t="shared" si="55"/>
        <v>11.916666666666666</v>
      </c>
      <c r="Q81" s="62">
        <v>0</v>
      </c>
      <c r="R81" s="63">
        <f t="shared" si="56"/>
        <v>20</v>
      </c>
      <c r="S81" s="54">
        <f t="shared" si="41"/>
        <v>1.5</v>
      </c>
      <c r="T81" s="54">
        <f t="shared" si="40"/>
        <v>3.5</v>
      </c>
      <c r="U81" s="54">
        <f t="shared" si="40"/>
        <v>1.5</v>
      </c>
      <c r="V81" s="54">
        <f t="shared" si="40"/>
        <v>1.5</v>
      </c>
      <c r="W81" s="54">
        <f t="shared" si="40"/>
        <v>1.5</v>
      </c>
      <c r="X81" s="54">
        <f t="shared" si="40"/>
        <v>1.5</v>
      </c>
      <c r="Y81" s="54">
        <f t="shared" si="40"/>
        <v>1.5</v>
      </c>
      <c r="Z81" s="54">
        <f t="shared" si="40"/>
        <v>1.5</v>
      </c>
      <c r="AA81" s="54">
        <f t="shared" si="40"/>
        <v>1.5</v>
      </c>
      <c r="AB81" s="54">
        <f t="shared" si="40"/>
        <v>1.5</v>
      </c>
      <c r="AC81" s="54">
        <f t="shared" si="40"/>
        <v>1.5</v>
      </c>
      <c r="AD81" s="54">
        <f t="shared" si="40"/>
        <v>1.5</v>
      </c>
      <c r="AF81" s="63">
        <f t="shared" si="51"/>
        <v>0</v>
      </c>
      <c r="AG81" s="65">
        <v>0</v>
      </c>
      <c r="AH81" s="65">
        <v>0</v>
      </c>
      <c r="AI81" s="66"/>
      <c r="AJ81" s="67"/>
      <c r="AK81" s="65"/>
      <c r="AL81" s="65"/>
      <c r="AM81" s="65"/>
      <c r="AN81" s="65"/>
      <c r="AO81" s="65"/>
      <c r="AP81" s="65"/>
      <c r="AQ81" s="65"/>
      <c r="AR81" s="65"/>
      <c r="AS81" s="68">
        <f t="shared" si="52"/>
        <v>20</v>
      </c>
      <c r="AT81" s="69" t="e">
        <v>#N/A</v>
      </c>
      <c r="AU81" s="70">
        <v>3.1076923076923322</v>
      </c>
      <c r="AV81" s="63">
        <f t="shared" si="59"/>
        <v>154</v>
      </c>
      <c r="AW81" s="61">
        <f t="shared" si="46"/>
        <v>11.549999999999999</v>
      </c>
      <c r="AX81" s="61">
        <f t="shared" si="46"/>
        <v>26.949999999999996</v>
      </c>
      <c r="AY81" s="61">
        <f t="shared" si="46"/>
        <v>11.549999999999999</v>
      </c>
      <c r="AZ81" s="61">
        <f t="shared" si="44"/>
        <v>11.549999999999999</v>
      </c>
      <c r="BA81" s="54">
        <f t="shared" si="44"/>
        <v>11.549999999999999</v>
      </c>
      <c r="BB81" s="61">
        <f t="shared" si="44"/>
        <v>11.549999999999999</v>
      </c>
      <c r="BC81" s="54">
        <f t="shared" si="44"/>
        <v>11.549999999999999</v>
      </c>
      <c r="BD81" s="61">
        <f t="shared" si="44"/>
        <v>11.549999999999999</v>
      </c>
      <c r="BE81" s="61">
        <f t="shared" si="44"/>
        <v>11.549999999999999</v>
      </c>
      <c r="BF81" s="61">
        <f t="shared" si="44"/>
        <v>11.549999999999999</v>
      </c>
      <c r="BG81" s="61">
        <f t="shared" si="44"/>
        <v>11.549999999999999</v>
      </c>
      <c r="BH81" s="61">
        <f t="shared" si="44"/>
        <v>11.549999999999999</v>
      </c>
      <c r="BI81" s="63">
        <f t="shared" si="47"/>
        <v>0</v>
      </c>
      <c r="BJ81" s="71">
        <f t="shared" si="42"/>
        <v>0</v>
      </c>
      <c r="BK81" s="71">
        <f t="shared" si="42"/>
        <v>0</v>
      </c>
      <c r="BL81" s="71">
        <f t="shared" si="42"/>
        <v>0</v>
      </c>
      <c r="BM81" s="71">
        <f t="shared" si="42"/>
        <v>0</v>
      </c>
      <c r="BN81" s="71">
        <f t="shared" si="42"/>
        <v>0</v>
      </c>
      <c r="BO81" s="71">
        <f t="shared" si="42"/>
        <v>0</v>
      </c>
      <c r="BP81" s="71">
        <f t="shared" si="42"/>
        <v>0</v>
      </c>
      <c r="BQ81" s="71">
        <f t="shared" si="42"/>
        <v>0</v>
      </c>
      <c r="BR81" s="71">
        <f t="shared" si="42"/>
        <v>0</v>
      </c>
      <c r="BS81" s="71">
        <f t="shared" si="42"/>
        <v>0</v>
      </c>
      <c r="BT81" s="71">
        <f t="shared" si="42"/>
        <v>0</v>
      </c>
      <c r="BU81" s="71">
        <f t="shared" si="42"/>
        <v>0</v>
      </c>
      <c r="BV81" s="68">
        <f t="shared" si="53"/>
        <v>157.10769230769233</v>
      </c>
      <c r="BX81" s="54">
        <f t="shared" si="45"/>
        <v>15.015000000000001</v>
      </c>
      <c r="BY81" s="54">
        <f t="shared" si="45"/>
        <v>35.034999999999997</v>
      </c>
      <c r="BZ81" s="54">
        <f t="shared" si="45"/>
        <v>15.015000000000001</v>
      </c>
      <c r="CA81" s="54">
        <f t="shared" si="43"/>
        <v>15.015000000000001</v>
      </c>
      <c r="CB81" s="54">
        <f t="shared" si="43"/>
        <v>15.015000000000001</v>
      </c>
      <c r="CC81" s="54">
        <f t="shared" si="43"/>
        <v>15.015000000000001</v>
      </c>
      <c r="CD81" s="54">
        <f t="shared" si="43"/>
        <v>15.015000000000001</v>
      </c>
      <c r="CE81" s="54">
        <f t="shared" si="43"/>
        <v>15.015000000000001</v>
      </c>
      <c r="CF81" s="54">
        <f t="shared" si="43"/>
        <v>15.015000000000001</v>
      </c>
      <c r="CG81" s="54">
        <f t="shared" si="43"/>
        <v>15.015000000000001</v>
      </c>
      <c r="CH81" s="54">
        <f t="shared" si="43"/>
        <v>15.015000000000001</v>
      </c>
      <c r="CI81" s="54">
        <f t="shared" si="43"/>
        <v>15.015000000000001</v>
      </c>
      <c r="CJ81" s="76">
        <f t="shared" si="48"/>
        <v>200.19999999999993</v>
      </c>
      <c r="CK81" s="59">
        <f t="shared" si="57"/>
        <v>20</v>
      </c>
      <c r="CL81" s="8">
        <f t="shared" si="58"/>
        <v>0</v>
      </c>
      <c r="CM81" s="73">
        <f t="shared" si="54"/>
        <v>200.2</v>
      </c>
      <c r="CN81" s="74"/>
      <c r="CO81" s="75"/>
    </row>
    <row r="82" spans="1:94" ht="20.25" customHeight="1">
      <c r="A82" s="77" t="s">
        <v>169</v>
      </c>
      <c r="D82">
        <v>971</v>
      </c>
      <c r="E82" s="2">
        <v>267.8</v>
      </c>
      <c r="G82" s="3">
        <v>41275</v>
      </c>
      <c r="H82" s="3">
        <f t="shared" si="49"/>
        <v>45281</v>
      </c>
      <c r="I82" s="3" t="s">
        <v>45</v>
      </c>
      <c r="J82" s="3">
        <f t="shared" si="50"/>
        <v>45281</v>
      </c>
      <c r="N82" s="2"/>
      <c r="P82" s="61">
        <f t="shared" si="55"/>
        <v>11.916666666666666</v>
      </c>
      <c r="Q82" s="62">
        <v>0</v>
      </c>
      <c r="R82" s="63">
        <f t="shared" si="56"/>
        <v>20</v>
      </c>
      <c r="S82" s="54">
        <f t="shared" si="41"/>
        <v>1.5</v>
      </c>
      <c r="T82" s="54">
        <f t="shared" si="40"/>
        <v>3.5</v>
      </c>
      <c r="U82" s="54">
        <f t="shared" si="40"/>
        <v>1.5</v>
      </c>
      <c r="V82" s="54">
        <f t="shared" si="40"/>
        <v>1.5</v>
      </c>
      <c r="W82" s="54">
        <f t="shared" si="40"/>
        <v>1.5</v>
      </c>
      <c r="X82" s="54">
        <f t="shared" si="40"/>
        <v>1.5</v>
      </c>
      <c r="Y82" s="54">
        <f t="shared" si="40"/>
        <v>1.5</v>
      </c>
      <c r="Z82" s="54">
        <f t="shared" si="40"/>
        <v>1.5</v>
      </c>
      <c r="AA82" s="54">
        <f t="shared" si="40"/>
        <v>1.5</v>
      </c>
      <c r="AB82" s="54">
        <f t="shared" si="40"/>
        <v>1.5</v>
      </c>
      <c r="AC82" s="54">
        <f t="shared" si="40"/>
        <v>1.5</v>
      </c>
      <c r="AD82" s="54">
        <f t="shared" si="40"/>
        <v>1.5</v>
      </c>
      <c r="AF82" s="63">
        <f t="shared" si="51"/>
        <v>0</v>
      </c>
      <c r="AG82" s="65">
        <v>0</v>
      </c>
      <c r="AH82" s="65">
        <v>0</v>
      </c>
      <c r="AI82" s="66"/>
      <c r="AJ82" s="67"/>
      <c r="AK82" s="65"/>
      <c r="AL82" s="65"/>
      <c r="AM82" s="65"/>
      <c r="AN82" s="65"/>
      <c r="AO82" s="65"/>
      <c r="AP82" s="65"/>
      <c r="AQ82" s="65"/>
      <c r="AR82" s="65"/>
      <c r="AS82" s="68">
        <f t="shared" si="52"/>
        <v>20</v>
      </c>
      <c r="AT82" s="69" t="e">
        <v>#N/A</v>
      </c>
      <c r="AU82" s="70">
        <v>8.2153846153845791</v>
      </c>
      <c r="AV82" s="63">
        <f t="shared" si="59"/>
        <v>205.99999999999994</v>
      </c>
      <c r="AW82" s="61">
        <f t="shared" si="46"/>
        <v>15.450000000000001</v>
      </c>
      <c r="AX82" s="61">
        <f t="shared" si="46"/>
        <v>36.050000000000004</v>
      </c>
      <c r="AY82" s="61">
        <f t="shared" si="46"/>
        <v>15.450000000000001</v>
      </c>
      <c r="AZ82" s="61">
        <f t="shared" si="44"/>
        <v>15.450000000000001</v>
      </c>
      <c r="BA82" s="54">
        <f t="shared" si="44"/>
        <v>15.450000000000001</v>
      </c>
      <c r="BB82" s="61">
        <f t="shared" si="44"/>
        <v>15.450000000000001</v>
      </c>
      <c r="BC82" s="54">
        <f t="shared" si="44"/>
        <v>15.450000000000001</v>
      </c>
      <c r="BD82" s="61">
        <f t="shared" si="44"/>
        <v>15.450000000000001</v>
      </c>
      <c r="BE82" s="61">
        <f t="shared" si="44"/>
        <v>15.450000000000001</v>
      </c>
      <c r="BF82" s="61">
        <f t="shared" si="44"/>
        <v>15.450000000000001</v>
      </c>
      <c r="BG82" s="61">
        <f t="shared" si="44"/>
        <v>15.450000000000001</v>
      </c>
      <c r="BH82" s="61">
        <f t="shared" si="44"/>
        <v>15.450000000000001</v>
      </c>
      <c r="BI82" s="63">
        <f t="shared" si="47"/>
        <v>0</v>
      </c>
      <c r="BJ82" s="71">
        <f t="shared" si="42"/>
        <v>0</v>
      </c>
      <c r="BK82" s="71">
        <f t="shared" si="42"/>
        <v>0</v>
      </c>
      <c r="BL82" s="71">
        <f t="shared" si="42"/>
        <v>0</v>
      </c>
      <c r="BM82" s="71">
        <f t="shared" si="42"/>
        <v>0</v>
      </c>
      <c r="BN82" s="71">
        <f t="shared" si="42"/>
        <v>0</v>
      </c>
      <c r="BO82" s="71">
        <f t="shared" si="42"/>
        <v>0</v>
      </c>
      <c r="BP82" s="71">
        <f t="shared" si="42"/>
        <v>0</v>
      </c>
      <c r="BQ82" s="71">
        <f t="shared" si="42"/>
        <v>0</v>
      </c>
      <c r="BR82" s="71">
        <f t="shared" si="42"/>
        <v>0</v>
      </c>
      <c r="BS82" s="71">
        <f t="shared" si="42"/>
        <v>0</v>
      </c>
      <c r="BT82" s="71">
        <f t="shared" si="42"/>
        <v>0</v>
      </c>
      <c r="BU82" s="71">
        <f t="shared" si="42"/>
        <v>0</v>
      </c>
      <c r="BV82" s="68">
        <f t="shared" si="53"/>
        <v>214.21538461538452</v>
      </c>
      <c r="BX82" s="54">
        <f t="shared" si="45"/>
        <v>20.085000000000001</v>
      </c>
      <c r="BY82" s="54">
        <f t="shared" si="45"/>
        <v>46.865000000000002</v>
      </c>
      <c r="BZ82" s="54">
        <f t="shared" si="45"/>
        <v>20.085000000000001</v>
      </c>
      <c r="CA82" s="54">
        <f t="shared" si="43"/>
        <v>20.085000000000001</v>
      </c>
      <c r="CB82" s="54">
        <f t="shared" si="43"/>
        <v>20.085000000000001</v>
      </c>
      <c r="CC82" s="54">
        <f t="shared" si="43"/>
        <v>20.085000000000001</v>
      </c>
      <c r="CD82" s="54">
        <f t="shared" si="43"/>
        <v>20.085000000000001</v>
      </c>
      <c r="CE82" s="54">
        <f t="shared" si="43"/>
        <v>20.085000000000001</v>
      </c>
      <c r="CF82" s="54">
        <f t="shared" si="43"/>
        <v>20.085000000000001</v>
      </c>
      <c r="CG82" s="54">
        <f t="shared" si="43"/>
        <v>20.085000000000001</v>
      </c>
      <c r="CH82" s="54">
        <f t="shared" si="43"/>
        <v>20.085000000000001</v>
      </c>
      <c r="CI82" s="54">
        <f t="shared" si="43"/>
        <v>20.085000000000001</v>
      </c>
      <c r="CJ82" s="76">
        <f t="shared" si="48"/>
        <v>267.80000000000007</v>
      </c>
      <c r="CK82" s="59">
        <f t="shared" si="57"/>
        <v>20</v>
      </c>
      <c r="CL82" s="8">
        <f t="shared" si="58"/>
        <v>0</v>
      </c>
      <c r="CM82" s="73">
        <f t="shared" si="54"/>
        <v>267.8</v>
      </c>
      <c r="CN82" s="54"/>
      <c r="CO82" s="55"/>
      <c r="CP82" s="56"/>
    </row>
    <row r="83" spans="1:94" ht="20.25" customHeight="1">
      <c r="A83" t="s">
        <v>170</v>
      </c>
      <c r="D83">
        <v>281</v>
      </c>
      <c r="E83" s="2">
        <v>356.2</v>
      </c>
      <c r="G83" s="3">
        <v>41153</v>
      </c>
      <c r="H83" s="3">
        <f t="shared" si="49"/>
        <v>45281</v>
      </c>
      <c r="I83" s="3" t="s">
        <v>45</v>
      </c>
      <c r="J83" s="3">
        <f t="shared" si="50"/>
        <v>45281</v>
      </c>
      <c r="N83" s="2"/>
      <c r="P83" s="61">
        <f t="shared" si="55"/>
        <v>12.25</v>
      </c>
      <c r="Q83" s="62">
        <v>0</v>
      </c>
      <c r="R83" s="63">
        <f t="shared" si="56"/>
        <v>20</v>
      </c>
      <c r="S83" s="54">
        <f t="shared" si="41"/>
        <v>1.5</v>
      </c>
      <c r="T83" s="54">
        <f t="shared" si="40"/>
        <v>1.5</v>
      </c>
      <c r="U83" s="54">
        <f t="shared" si="40"/>
        <v>1.5</v>
      </c>
      <c r="V83" s="54">
        <f t="shared" si="40"/>
        <v>1.5</v>
      </c>
      <c r="W83" s="54">
        <f t="shared" si="40"/>
        <v>1.5</v>
      </c>
      <c r="X83" s="54">
        <f t="shared" si="40"/>
        <v>1.5</v>
      </c>
      <c r="Y83" s="54">
        <f t="shared" si="40"/>
        <v>1.5</v>
      </c>
      <c r="Z83" s="54">
        <f t="shared" si="40"/>
        <v>1.5</v>
      </c>
      <c r="AA83" s="54">
        <f t="shared" si="40"/>
        <v>1.5</v>
      </c>
      <c r="AB83" s="54">
        <f t="shared" si="40"/>
        <v>3.5</v>
      </c>
      <c r="AC83" s="54">
        <f t="shared" si="40"/>
        <v>1.5</v>
      </c>
      <c r="AD83" s="54">
        <f t="shared" si="40"/>
        <v>1.5</v>
      </c>
      <c r="AF83" s="63">
        <f t="shared" si="51"/>
        <v>0</v>
      </c>
      <c r="AG83" s="65">
        <v>0</v>
      </c>
      <c r="AH83" s="65">
        <v>0</v>
      </c>
      <c r="AI83" s="66"/>
      <c r="AJ83" s="67"/>
      <c r="AK83" s="65"/>
      <c r="AL83" s="65"/>
      <c r="AM83" s="65"/>
      <c r="AN83" s="65"/>
      <c r="AO83" s="65"/>
      <c r="AP83" s="65"/>
      <c r="AQ83" s="65"/>
      <c r="AR83" s="65"/>
      <c r="AS83" s="68">
        <f t="shared" si="52"/>
        <v>20</v>
      </c>
      <c r="AT83" s="69" t="e">
        <v>#N/A</v>
      </c>
      <c r="AU83" s="70">
        <v>36.030769230769238</v>
      </c>
      <c r="AV83" s="63">
        <f t="shared" si="59"/>
        <v>274</v>
      </c>
      <c r="AW83" s="61">
        <f t="shared" si="46"/>
        <v>20.549999999999997</v>
      </c>
      <c r="AX83" s="61">
        <f t="shared" si="46"/>
        <v>20.549999999999997</v>
      </c>
      <c r="AY83" s="61">
        <f t="shared" si="46"/>
        <v>20.549999999999997</v>
      </c>
      <c r="AZ83" s="61">
        <f t="shared" si="44"/>
        <v>20.549999999999997</v>
      </c>
      <c r="BA83" s="54">
        <f t="shared" si="44"/>
        <v>20.549999999999997</v>
      </c>
      <c r="BB83" s="61">
        <f t="shared" si="44"/>
        <v>20.549999999999997</v>
      </c>
      <c r="BC83" s="54">
        <f t="shared" si="44"/>
        <v>20.549999999999997</v>
      </c>
      <c r="BD83" s="61">
        <f t="shared" si="44"/>
        <v>20.549999999999997</v>
      </c>
      <c r="BE83" s="61">
        <f t="shared" si="44"/>
        <v>20.549999999999997</v>
      </c>
      <c r="BF83" s="61">
        <f t="shared" si="44"/>
        <v>47.949999999999996</v>
      </c>
      <c r="BG83" s="61">
        <f t="shared" si="44"/>
        <v>20.549999999999997</v>
      </c>
      <c r="BH83" s="61">
        <f t="shared" si="44"/>
        <v>20.549999999999997</v>
      </c>
      <c r="BI83" s="63">
        <f t="shared" si="47"/>
        <v>0</v>
      </c>
      <c r="BJ83" s="71">
        <f t="shared" si="42"/>
        <v>0</v>
      </c>
      <c r="BK83" s="71">
        <f t="shared" si="42"/>
        <v>0</v>
      </c>
      <c r="BL83" s="71">
        <f t="shared" si="42"/>
        <v>0</v>
      </c>
      <c r="BM83" s="71">
        <f t="shared" si="42"/>
        <v>0</v>
      </c>
      <c r="BN83" s="71">
        <f t="shared" si="42"/>
        <v>0</v>
      </c>
      <c r="BO83" s="71">
        <f t="shared" si="42"/>
        <v>0</v>
      </c>
      <c r="BP83" s="71">
        <f t="shared" si="42"/>
        <v>0</v>
      </c>
      <c r="BQ83" s="71">
        <f t="shared" si="42"/>
        <v>0</v>
      </c>
      <c r="BR83" s="71">
        <f t="shared" si="42"/>
        <v>0</v>
      </c>
      <c r="BS83" s="71">
        <f t="shared" si="42"/>
        <v>0</v>
      </c>
      <c r="BT83" s="71">
        <f t="shared" si="42"/>
        <v>0</v>
      </c>
      <c r="BU83" s="71">
        <f t="shared" si="42"/>
        <v>0</v>
      </c>
      <c r="BV83" s="68">
        <f t="shared" si="53"/>
        <v>310.03076923076924</v>
      </c>
      <c r="BX83" s="54">
        <f t="shared" si="45"/>
        <v>26.714999999999996</v>
      </c>
      <c r="BY83" s="54">
        <f t="shared" si="45"/>
        <v>26.714999999999996</v>
      </c>
      <c r="BZ83" s="54">
        <f t="shared" si="45"/>
        <v>26.714999999999996</v>
      </c>
      <c r="CA83" s="54">
        <f t="shared" si="43"/>
        <v>26.714999999999996</v>
      </c>
      <c r="CB83" s="54">
        <f t="shared" si="43"/>
        <v>26.714999999999996</v>
      </c>
      <c r="CC83" s="54">
        <f t="shared" si="43"/>
        <v>26.714999999999996</v>
      </c>
      <c r="CD83" s="54">
        <f t="shared" si="43"/>
        <v>26.714999999999996</v>
      </c>
      <c r="CE83" s="54">
        <f t="shared" si="43"/>
        <v>26.714999999999996</v>
      </c>
      <c r="CF83" s="54">
        <f t="shared" si="43"/>
        <v>26.714999999999996</v>
      </c>
      <c r="CG83" s="54">
        <f t="shared" si="43"/>
        <v>62.334999999999994</v>
      </c>
      <c r="CH83" s="54">
        <f t="shared" si="43"/>
        <v>26.714999999999996</v>
      </c>
      <c r="CI83" s="54">
        <f t="shared" si="43"/>
        <v>26.714999999999996</v>
      </c>
      <c r="CJ83" s="76">
        <f t="shared" si="48"/>
        <v>356.19999999999993</v>
      </c>
      <c r="CK83" s="59">
        <f t="shared" si="57"/>
        <v>20</v>
      </c>
      <c r="CL83" s="8">
        <f t="shared" si="58"/>
        <v>0</v>
      </c>
      <c r="CM83" s="73">
        <f t="shared" si="54"/>
        <v>356.2</v>
      </c>
      <c r="CN83" s="74"/>
      <c r="CO83" s="75"/>
    </row>
    <row r="84" spans="1:94" ht="20.25" customHeight="1">
      <c r="A84" s="77" t="s">
        <v>171</v>
      </c>
      <c r="D84">
        <v>281</v>
      </c>
      <c r="E84" s="2">
        <v>200.2</v>
      </c>
      <c r="G84" s="3">
        <v>41153</v>
      </c>
      <c r="H84" s="3">
        <f t="shared" si="49"/>
        <v>45281</v>
      </c>
      <c r="I84" s="3" t="s">
        <v>45</v>
      </c>
      <c r="J84" s="3">
        <f t="shared" si="50"/>
        <v>45281</v>
      </c>
      <c r="N84" s="2"/>
      <c r="P84" s="61">
        <f t="shared" si="55"/>
        <v>12.25</v>
      </c>
      <c r="Q84" s="62">
        <v>-4</v>
      </c>
      <c r="R84" s="63">
        <f t="shared" si="56"/>
        <v>20</v>
      </c>
      <c r="S84" s="54">
        <f t="shared" si="41"/>
        <v>1.5</v>
      </c>
      <c r="T84" s="54">
        <f t="shared" si="40"/>
        <v>1.5</v>
      </c>
      <c r="U84" s="54">
        <f t="shared" si="40"/>
        <v>1.5</v>
      </c>
      <c r="V84" s="54">
        <f t="shared" si="40"/>
        <v>1.5</v>
      </c>
      <c r="W84" s="54">
        <f t="shared" si="40"/>
        <v>1.5</v>
      </c>
      <c r="X84" s="54">
        <f t="shared" si="40"/>
        <v>1.5</v>
      </c>
      <c r="Y84" s="54">
        <f t="shared" si="40"/>
        <v>1.5</v>
      </c>
      <c r="Z84" s="54">
        <f t="shared" si="40"/>
        <v>1.5</v>
      </c>
      <c r="AA84" s="54">
        <f t="shared" si="40"/>
        <v>1.5</v>
      </c>
      <c r="AB84" s="54">
        <f t="shared" si="40"/>
        <v>3.5</v>
      </c>
      <c r="AC84" s="54">
        <f t="shared" si="40"/>
        <v>1.5</v>
      </c>
      <c r="AD84" s="54">
        <f t="shared" si="40"/>
        <v>1.5</v>
      </c>
      <c r="AF84" s="63">
        <f t="shared" si="51"/>
        <v>16</v>
      </c>
      <c r="AG84" s="65">
        <v>4</v>
      </c>
      <c r="AH84" s="65">
        <v>12</v>
      </c>
      <c r="AI84" s="66"/>
      <c r="AJ84" s="67"/>
      <c r="AK84" s="65"/>
      <c r="AL84" s="65"/>
      <c r="AM84" s="65"/>
      <c r="AN84" s="65"/>
      <c r="AO84" s="65"/>
      <c r="AP84" s="65"/>
      <c r="AQ84" s="65"/>
      <c r="AR84" s="65"/>
      <c r="AS84" s="68">
        <f t="shared" si="52"/>
        <v>0</v>
      </c>
      <c r="AT84" s="69" t="e">
        <v>#N/A</v>
      </c>
      <c r="AU84" s="70">
        <v>-32.967307692307656</v>
      </c>
      <c r="AV84" s="63">
        <f t="shared" si="59"/>
        <v>154</v>
      </c>
      <c r="AW84" s="61">
        <f t="shared" si="46"/>
        <v>11.549999999999999</v>
      </c>
      <c r="AX84" s="61">
        <f t="shared" si="46"/>
        <v>11.549999999999999</v>
      </c>
      <c r="AY84" s="61">
        <f t="shared" si="46"/>
        <v>11.549999999999999</v>
      </c>
      <c r="AZ84" s="61">
        <f t="shared" si="44"/>
        <v>11.549999999999999</v>
      </c>
      <c r="BA84" s="54">
        <f t="shared" si="44"/>
        <v>11.549999999999999</v>
      </c>
      <c r="BB84" s="61">
        <f t="shared" si="44"/>
        <v>11.549999999999999</v>
      </c>
      <c r="BC84" s="54">
        <f t="shared" si="44"/>
        <v>11.549999999999999</v>
      </c>
      <c r="BD84" s="61">
        <f t="shared" si="44"/>
        <v>11.549999999999999</v>
      </c>
      <c r="BE84" s="61">
        <f t="shared" si="44"/>
        <v>11.549999999999999</v>
      </c>
      <c r="BF84" s="61">
        <f t="shared" si="44"/>
        <v>26.949999999999996</v>
      </c>
      <c r="BG84" s="61">
        <f t="shared" si="44"/>
        <v>11.549999999999999</v>
      </c>
      <c r="BH84" s="61">
        <f t="shared" si="44"/>
        <v>11.549999999999999</v>
      </c>
      <c r="BI84" s="63">
        <f t="shared" si="47"/>
        <v>-123.19999999999999</v>
      </c>
      <c r="BJ84" s="71">
        <f t="shared" si="42"/>
        <v>-30.799999999999997</v>
      </c>
      <c r="BK84" s="71">
        <f t="shared" si="42"/>
        <v>-92.399999999999991</v>
      </c>
      <c r="BL84" s="71">
        <f t="shared" si="42"/>
        <v>0</v>
      </c>
      <c r="BM84" s="71">
        <f t="shared" si="42"/>
        <v>0</v>
      </c>
      <c r="BN84" s="71">
        <f t="shared" si="42"/>
        <v>0</v>
      </c>
      <c r="BO84" s="71">
        <f t="shared" si="42"/>
        <v>0</v>
      </c>
      <c r="BP84" s="71">
        <f t="shared" si="42"/>
        <v>0</v>
      </c>
      <c r="BQ84" s="71">
        <f t="shared" si="42"/>
        <v>0</v>
      </c>
      <c r="BR84" s="71">
        <f t="shared" si="42"/>
        <v>0</v>
      </c>
      <c r="BS84" s="71">
        <f t="shared" si="42"/>
        <v>0</v>
      </c>
      <c r="BT84" s="71">
        <f t="shared" si="42"/>
        <v>0</v>
      </c>
      <c r="BU84" s="71">
        <f t="shared" si="42"/>
        <v>0</v>
      </c>
      <c r="BV84" s="68">
        <f t="shared" si="53"/>
        <v>-2.1673076923076451</v>
      </c>
      <c r="BX84" s="54">
        <f t="shared" si="45"/>
        <v>15.015000000000001</v>
      </c>
      <c r="BY84" s="54">
        <f t="shared" si="45"/>
        <v>15.015000000000001</v>
      </c>
      <c r="BZ84" s="54">
        <f t="shared" si="45"/>
        <v>15.015000000000001</v>
      </c>
      <c r="CA84" s="54">
        <f t="shared" si="43"/>
        <v>15.015000000000001</v>
      </c>
      <c r="CB84" s="54">
        <f t="shared" si="43"/>
        <v>15.015000000000001</v>
      </c>
      <c r="CC84" s="54">
        <f t="shared" si="43"/>
        <v>15.015000000000001</v>
      </c>
      <c r="CD84" s="54">
        <f t="shared" si="43"/>
        <v>15.015000000000001</v>
      </c>
      <c r="CE84" s="54">
        <f t="shared" si="43"/>
        <v>15.015000000000001</v>
      </c>
      <c r="CF84" s="54">
        <f t="shared" si="43"/>
        <v>15.015000000000001</v>
      </c>
      <c r="CG84" s="54">
        <f t="shared" si="43"/>
        <v>35.034999999999997</v>
      </c>
      <c r="CH84" s="54">
        <f t="shared" si="43"/>
        <v>15.015000000000001</v>
      </c>
      <c r="CI84" s="54">
        <f t="shared" si="43"/>
        <v>15.015000000000001</v>
      </c>
      <c r="CJ84" s="76">
        <f t="shared" si="48"/>
        <v>200.2</v>
      </c>
      <c r="CK84" s="59">
        <f t="shared" si="57"/>
        <v>20</v>
      </c>
      <c r="CL84" s="8">
        <f t="shared" si="58"/>
        <v>0</v>
      </c>
      <c r="CM84" s="73">
        <f t="shared" si="54"/>
        <v>200.2</v>
      </c>
      <c r="CN84" s="54"/>
      <c r="CO84" s="55"/>
      <c r="CP84" s="56"/>
    </row>
    <row r="85" spans="1:94" ht="20.25" customHeight="1">
      <c r="A85" t="s">
        <v>172</v>
      </c>
      <c r="D85">
        <v>281</v>
      </c>
      <c r="E85" s="2">
        <v>267.8</v>
      </c>
      <c r="G85" s="3">
        <v>41732</v>
      </c>
      <c r="H85" s="3">
        <f t="shared" si="49"/>
        <v>45281</v>
      </c>
      <c r="I85" s="3" t="s">
        <v>45</v>
      </c>
      <c r="J85" s="3">
        <f t="shared" si="50"/>
        <v>45281</v>
      </c>
      <c r="N85" s="2"/>
      <c r="P85" s="61">
        <f t="shared" si="55"/>
        <v>10.666666666666666</v>
      </c>
      <c r="Q85" s="62">
        <v>0</v>
      </c>
      <c r="R85" s="63">
        <f t="shared" si="56"/>
        <v>20</v>
      </c>
      <c r="S85" s="54">
        <f t="shared" si="41"/>
        <v>1.5</v>
      </c>
      <c r="T85" s="54">
        <f t="shared" si="40"/>
        <v>1.5</v>
      </c>
      <c r="U85" s="54">
        <f t="shared" si="40"/>
        <v>1.5</v>
      </c>
      <c r="V85" s="54">
        <f t="shared" si="40"/>
        <v>1.5</v>
      </c>
      <c r="W85" s="54">
        <f t="shared" si="40"/>
        <v>3.5</v>
      </c>
      <c r="X85" s="54">
        <f t="shared" si="40"/>
        <v>1.5</v>
      </c>
      <c r="Y85" s="54">
        <f t="shared" si="40"/>
        <v>1.5</v>
      </c>
      <c r="Z85" s="54">
        <f t="shared" si="40"/>
        <v>1.5</v>
      </c>
      <c r="AA85" s="54">
        <f t="shared" si="40"/>
        <v>1.5</v>
      </c>
      <c r="AB85" s="54">
        <f t="shared" si="40"/>
        <v>1.5</v>
      </c>
      <c r="AC85" s="54">
        <f t="shared" si="40"/>
        <v>1.5</v>
      </c>
      <c r="AD85" s="54">
        <f t="shared" si="40"/>
        <v>1.5</v>
      </c>
      <c r="AF85" s="63">
        <f t="shared" si="51"/>
        <v>0</v>
      </c>
      <c r="AG85" s="65">
        <v>0</v>
      </c>
      <c r="AH85" s="65">
        <v>0</v>
      </c>
      <c r="AI85" s="66"/>
      <c r="AJ85" s="67"/>
      <c r="AK85" s="65"/>
      <c r="AL85" s="65"/>
      <c r="AM85" s="65"/>
      <c r="AN85" s="65"/>
      <c r="AO85" s="65"/>
      <c r="AP85" s="65"/>
      <c r="AQ85" s="65"/>
      <c r="AR85" s="65"/>
      <c r="AS85" s="68">
        <f t="shared" si="52"/>
        <v>20</v>
      </c>
      <c r="AT85" s="69" t="e">
        <v>#N/A</v>
      </c>
      <c r="AU85" s="70">
        <v>-0.82307692307693969</v>
      </c>
      <c r="AV85" s="63">
        <f t="shared" si="59"/>
        <v>205.99999999999994</v>
      </c>
      <c r="AW85" s="61">
        <f t="shared" si="46"/>
        <v>15.450000000000001</v>
      </c>
      <c r="AX85" s="61">
        <f t="shared" si="46"/>
        <v>15.450000000000001</v>
      </c>
      <c r="AY85" s="61">
        <f t="shared" si="46"/>
        <v>15.450000000000001</v>
      </c>
      <c r="AZ85" s="61">
        <f t="shared" si="44"/>
        <v>15.450000000000001</v>
      </c>
      <c r="BA85" s="54">
        <f t="shared" si="44"/>
        <v>36.050000000000004</v>
      </c>
      <c r="BB85" s="61">
        <f t="shared" si="44"/>
        <v>15.450000000000001</v>
      </c>
      <c r="BC85" s="54">
        <f t="shared" si="44"/>
        <v>15.450000000000001</v>
      </c>
      <c r="BD85" s="61">
        <f t="shared" si="44"/>
        <v>15.450000000000001</v>
      </c>
      <c r="BE85" s="61">
        <f t="shared" si="44"/>
        <v>15.450000000000001</v>
      </c>
      <c r="BF85" s="61">
        <f t="shared" si="44"/>
        <v>15.450000000000001</v>
      </c>
      <c r="BG85" s="61">
        <f t="shared" si="44"/>
        <v>15.450000000000001</v>
      </c>
      <c r="BH85" s="61">
        <f t="shared" si="44"/>
        <v>15.450000000000001</v>
      </c>
      <c r="BI85" s="63">
        <f t="shared" si="47"/>
        <v>0</v>
      </c>
      <c r="BJ85" s="71">
        <f t="shared" si="42"/>
        <v>0</v>
      </c>
      <c r="BK85" s="71">
        <f t="shared" si="42"/>
        <v>0</v>
      </c>
      <c r="BL85" s="71">
        <f t="shared" si="42"/>
        <v>0</v>
      </c>
      <c r="BM85" s="71">
        <f t="shared" si="42"/>
        <v>0</v>
      </c>
      <c r="BN85" s="71">
        <f t="shared" si="42"/>
        <v>0</v>
      </c>
      <c r="BO85" s="71">
        <f t="shared" si="42"/>
        <v>0</v>
      </c>
      <c r="BP85" s="71">
        <f t="shared" si="42"/>
        <v>0</v>
      </c>
      <c r="BQ85" s="71">
        <f t="shared" si="42"/>
        <v>0</v>
      </c>
      <c r="BR85" s="71">
        <f t="shared" si="42"/>
        <v>0</v>
      </c>
      <c r="BS85" s="71">
        <f t="shared" si="42"/>
        <v>0</v>
      </c>
      <c r="BT85" s="71">
        <f t="shared" si="42"/>
        <v>0</v>
      </c>
      <c r="BU85" s="71">
        <f t="shared" si="42"/>
        <v>0</v>
      </c>
      <c r="BV85" s="68">
        <f t="shared" si="53"/>
        <v>205.176923076923</v>
      </c>
      <c r="BX85" s="54">
        <f t="shared" si="45"/>
        <v>20.085000000000001</v>
      </c>
      <c r="BY85" s="54">
        <f t="shared" si="45"/>
        <v>20.085000000000001</v>
      </c>
      <c r="BZ85" s="54">
        <f t="shared" si="45"/>
        <v>20.085000000000001</v>
      </c>
      <c r="CA85" s="54">
        <f t="shared" si="43"/>
        <v>20.085000000000001</v>
      </c>
      <c r="CB85" s="54">
        <f t="shared" si="43"/>
        <v>46.865000000000002</v>
      </c>
      <c r="CC85" s="54">
        <f t="shared" si="43"/>
        <v>20.085000000000001</v>
      </c>
      <c r="CD85" s="54">
        <f t="shared" si="43"/>
        <v>20.085000000000001</v>
      </c>
      <c r="CE85" s="54">
        <f t="shared" si="43"/>
        <v>20.085000000000001</v>
      </c>
      <c r="CF85" s="54">
        <f t="shared" si="43"/>
        <v>20.085000000000001</v>
      </c>
      <c r="CG85" s="54">
        <f t="shared" si="43"/>
        <v>20.085000000000001</v>
      </c>
      <c r="CH85" s="54">
        <f t="shared" si="43"/>
        <v>20.085000000000001</v>
      </c>
      <c r="CI85" s="54">
        <f t="shared" si="43"/>
        <v>20.085000000000001</v>
      </c>
      <c r="CJ85" s="76">
        <f t="shared" si="48"/>
        <v>267.80000000000007</v>
      </c>
      <c r="CK85" s="59">
        <f t="shared" si="57"/>
        <v>20</v>
      </c>
      <c r="CL85" s="8">
        <f t="shared" si="58"/>
        <v>0</v>
      </c>
      <c r="CM85" s="73">
        <f t="shared" si="54"/>
        <v>267.8</v>
      </c>
      <c r="CN85" s="74"/>
      <c r="CO85" s="75"/>
    </row>
    <row r="86" spans="1:94" ht="20.25" customHeight="1">
      <c r="A86" s="77" t="s">
        <v>173</v>
      </c>
      <c r="D86">
        <v>281</v>
      </c>
      <c r="E86" s="2">
        <v>733.2</v>
      </c>
      <c r="G86" s="3">
        <v>41153</v>
      </c>
      <c r="H86" s="3">
        <f t="shared" si="49"/>
        <v>45281</v>
      </c>
      <c r="I86" s="3" t="s">
        <v>45</v>
      </c>
      <c r="J86" s="3">
        <f t="shared" si="50"/>
        <v>45281</v>
      </c>
      <c r="N86" s="2"/>
      <c r="P86" s="61">
        <f t="shared" si="55"/>
        <v>12.25</v>
      </c>
      <c r="Q86" s="62">
        <v>0</v>
      </c>
      <c r="R86" s="63">
        <f t="shared" si="56"/>
        <v>20</v>
      </c>
      <c r="S86" s="54">
        <f t="shared" si="41"/>
        <v>1.5</v>
      </c>
      <c r="T86" s="54">
        <f t="shared" si="40"/>
        <v>1.5</v>
      </c>
      <c r="U86" s="54">
        <f t="shared" si="40"/>
        <v>1.5</v>
      </c>
      <c r="V86" s="54">
        <f t="shared" si="40"/>
        <v>1.5</v>
      </c>
      <c r="W86" s="54">
        <f t="shared" si="40"/>
        <v>1.5</v>
      </c>
      <c r="X86" s="54">
        <f t="shared" si="40"/>
        <v>1.5</v>
      </c>
      <c r="Y86" s="54">
        <f t="shared" si="40"/>
        <v>1.5</v>
      </c>
      <c r="Z86" s="54">
        <f t="shared" si="40"/>
        <v>1.5</v>
      </c>
      <c r="AA86" s="54">
        <f t="shared" si="40"/>
        <v>1.5</v>
      </c>
      <c r="AB86" s="54">
        <f t="shared" si="40"/>
        <v>3.5</v>
      </c>
      <c r="AC86" s="54">
        <f t="shared" si="40"/>
        <v>1.5</v>
      </c>
      <c r="AD86" s="54">
        <f t="shared" si="40"/>
        <v>1.5</v>
      </c>
      <c r="AF86" s="63">
        <f t="shared" si="51"/>
        <v>0</v>
      </c>
      <c r="AG86" s="65">
        <v>0</v>
      </c>
      <c r="AH86" s="65">
        <v>0</v>
      </c>
      <c r="AI86" s="66"/>
      <c r="AJ86" s="67"/>
      <c r="AK86" s="65"/>
      <c r="AL86" s="65"/>
      <c r="AM86" s="65"/>
      <c r="AN86" s="65"/>
      <c r="AO86" s="65"/>
      <c r="AP86" s="65"/>
      <c r="AQ86" s="65"/>
      <c r="AR86" s="65"/>
      <c r="AS86" s="68">
        <f t="shared" si="52"/>
        <v>20</v>
      </c>
      <c r="AT86" s="69" t="e">
        <v>#N/A</v>
      </c>
      <c r="AU86" s="70">
        <v>3.2000000000000455</v>
      </c>
      <c r="AV86" s="63">
        <f t="shared" si="59"/>
        <v>564</v>
      </c>
      <c r="AW86" s="61">
        <f t="shared" si="46"/>
        <v>42.300000000000004</v>
      </c>
      <c r="AX86" s="61">
        <f t="shared" si="46"/>
        <v>42.300000000000004</v>
      </c>
      <c r="AY86" s="61">
        <f t="shared" si="46"/>
        <v>42.300000000000004</v>
      </c>
      <c r="AZ86" s="61">
        <f t="shared" si="44"/>
        <v>42.300000000000004</v>
      </c>
      <c r="BA86" s="54">
        <f t="shared" si="44"/>
        <v>42.300000000000004</v>
      </c>
      <c r="BB86" s="61">
        <f t="shared" si="44"/>
        <v>42.300000000000004</v>
      </c>
      <c r="BC86" s="54">
        <f t="shared" si="44"/>
        <v>42.300000000000004</v>
      </c>
      <c r="BD86" s="61">
        <f t="shared" si="44"/>
        <v>42.300000000000004</v>
      </c>
      <c r="BE86" s="61">
        <f t="shared" si="44"/>
        <v>42.300000000000004</v>
      </c>
      <c r="BF86" s="61">
        <f t="shared" si="44"/>
        <v>98.700000000000017</v>
      </c>
      <c r="BG86" s="61">
        <f t="shared" si="44"/>
        <v>42.300000000000004</v>
      </c>
      <c r="BH86" s="61">
        <f t="shared" si="44"/>
        <v>42.300000000000004</v>
      </c>
      <c r="BI86" s="63">
        <f t="shared" si="47"/>
        <v>0</v>
      </c>
      <c r="BJ86" s="71">
        <f t="shared" si="42"/>
        <v>0</v>
      </c>
      <c r="BK86" s="71">
        <f t="shared" si="42"/>
        <v>0</v>
      </c>
      <c r="BL86" s="71">
        <f t="shared" si="42"/>
        <v>0</v>
      </c>
      <c r="BM86" s="71">
        <f t="shared" ref="BM86:BU113" si="60">(+IF($K86="",$E86/26*AJ86,IF(MONTH($K86)=MONTH(BM$5),$L86/26*AJ86,IF(AND($K86&lt;BM$5,(MONTH($K86)&lt;&gt;MONTH(BM$5))),$L86/26*AJ86,$E86/26*AJ86))))*-1</f>
        <v>0</v>
      </c>
      <c r="BN86" s="71">
        <f t="shared" si="60"/>
        <v>0</v>
      </c>
      <c r="BO86" s="71">
        <f t="shared" si="60"/>
        <v>0</v>
      </c>
      <c r="BP86" s="71">
        <f t="shared" si="60"/>
        <v>0</v>
      </c>
      <c r="BQ86" s="71">
        <f t="shared" si="60"/>
        <v>0</v>
      </c>
      <c r="BR86" s="71">
        <f t="shared" si="60"/>
        <v>0</v>
      </c>
      <c r="BS86" s="71">
        <f t="shared" si="60"/>
        <v>0</v>
      </c>
      <c r="BT86" s="71">
        <f t="shared" si="60"/>
        <v>0</v>
      </c>
      <c r="BU86" s="71">
        <f t="shared" si="60"/>
        <v>0</v>
      </c>
      <c r="BV86" s="68">
        <f t="shared" si="53"/>
        <v>567.20000000000005</v>
      </c>
      <c r="BX86" s="54">
        <f t="shared" si="45"/>
        <v>54.990000000000009</v>
      </c>
      <c r="BY86" s="54">
        <f t="shared" si="45"/>
        <v>54.990000000000009</v>
      </c>
      <c r="BZ86" s="54">
        <f t="shared" si="45"/>
        <v>54.990000000000009</v>
      </c>
      <c r="CA86" s="54">
        <f t="shared" si="43"/>
        <v>54.990000000000009</v>
      </c>
      <c r="CB86" s="54">
        <f t="shared" si="43"/>
        <v>54.990000000000009</v>
      </c>
      <c r="CC86" s="54">
        <f t="shared" si="43"/>
        <v>54.990000000000009</v>
      </c>
      <c r="CD86" s="54">
        <f t="shared" si="43"/>
        <v>54.990000000000009</v>
      </c>
      <c r="CE86" s="54">
        <f t="shared" si="43"/>
        <v>54.990000000000009</v>
      </c>
      <c r="CF86" s="54">
        <f t="shared" si="43"/>
        <v>54.990000000000009</v>
      </c>
      <c r="CG86" s="54">
        <f t="shared" si="43"/>
        <v>128.31</v>
      </c>
      <c r="CH86" s="54">
        <f t="shared" si="43"/>
        <v>54.990000000000009</v>
      </c>
      <c r="CI86" s="54">
        <f t="shared" si="43"/>
        <v>54.990000000000009</v>
      </c>
      <c r="CJ86" s="76">
        <f t="shared" si="48"/>
        <v>733.2</v>
      </c>
      <c r="CK86" s="59">
        <f t="shared" si="57"/>
        <v>20</v>
      </c>
      <c r="CL86" s="8">
        <f t="shared" si="58"/>
        <v>0</v>
      </c>
      <c r="CM86" s="73">
        <f t="shared" si="54"/>
        <v>733.2</v>
      </c>
      <c r="CN86" s="54"/>
      <c r="CO86" s="55"/>
      <c r="CP86" s="56"/>
    </row>
    <row r="87" spans="1:94" ht="20.25" customHeight="1">
      <c r="A87" t="s">
        <v>174</v>
      </c>
      <c r="D87">
        <v>281</v>
      </c>
      <c r="E87" s="2">
        <v>634.4</v>
      </c>
      <c r="G87" s="3">
        <v>41153</v>
      </c>
      <c r="H87" s="3">
        <f t="shared" si="49"/>
        <v>45281</v>
      </c>
      <c r="I87" s="3" t="s">
        <v>45</v>
      </c>
      <c r="J87" s="3">
        <f t="shared" si="50"/>
        <v>45281</v>
      </c>
      <c r="N87" s="2"/>
      <c r="P87" s="61">
        <f t="shared" si="55"/>
        <v>12.25</v>
      </c>
      <c r="Q87" s="62">
        <v>0</v>
      </c>
      <c r="R87" s="63">
        <f t="shared" si="56"/>
        <v>20</v>
      </c>
      <c r="S87" s="54">
        <f t="shared" si="41"/>
        <v>1.5</v>
      </c>
      <c r="T87" s="54">
        <f t="shared" si="40"/>
        <v>1.5</v>
      </c>
      <c r="U87" s="54">
        <f t="shared" si="40"/>
        <v>1.5</v>
      </c>
      <c r="V87" s="54">
        <f t="shared" si="40"/>
        <v>1.5</v>
      </c>
      <c r="W87" s="54">
        <f t="shared" si="40"/>
        <v>1.5</v>
      </c>
      <c r="X87" s="54">
        <f t="shared" ref="T87:AH110" si="61">+IF(AND(AND($O87="",$P87&gt;=10,MONTH($G87)=MONTH(X$5))),1.5+2,+IF(AND(AND($O87="",$P87&gt;=5,MONTH($G87)=MONTH(X$5))),1.5+1,+IF(AND(AND($P87=5,$O87="",MONTH($G87)=MONTH(X$5))),1.5,+IF(AND($H87&gt;X$5,MONTH($H87)=MONTH(X$5)),1.5/30*(X$4-DAY($H87)),+IF(AND(MONTH($H87)&lt;MONTH(X$5),$O87=""),1.5,+IF(AND($H87=$S$5,$O87=""),1.5,IF($O87&lt;X$5,0,IF(MONTH($O87)=MONTH(X$5),1.5/30*($O87-X$5),1.5))))))))</f>
        <v>1.5</v>
      </c>
      <c r="Y87" s="54">
        <f t="shared" si="61"/>
        <v>1.5</v>
      </c>
      <c r="Z87" s="54">
        <f t="shared" si="61"/>
        <v>1.5</v>
      </c>
      <c r="AA87" s="54">
        <f t="shared" si="61"/>
        <v>1.5</v>
      </c>
      <c r="AB87" s="54">
        <f t="shared" si="61"/>
        <v>3.5</v>
      </c>
      <c r="AC87" s="54">
        <f t="shared" si="61"/>
        <v>1.5</v>
      </c>
      <c r="AD87" s="54">
        <f t="shared" si="61"/>
        <v>1.5</v>
      </c>
      <c r="AF87" s="63">
        <f t="shared" si="51"/>
        <v>0</v>
      </c>
      <c r="AG87" s="65">
        <v>0</v>
      </c>
      <c r="AH87" s="65">
        <v>0</v>
      </c>
      <c r="AI87" s="66"/>
      <c r="AJ87" s="67"/>
      <c r="AK87" s="65"/>
      <c r="AL87" s="65"/>
      <c r="AM87" s="65"/>
      <c r="AN87" s="65"/>
      <c r="AO87" s="65"/>
      <c r="AP87" s="65"/>
      <c r="AQ87" s="65"/>
      <c r="AR87" s="65"/>
      <c r="AS87" s="68">
        <f t="shared" si="52"/>
        <v>20</v>
      </c>
      <c r="AT87" s="69" t="e">
        <v>#N/A</v>
      </c>
      <c r="AU87" s="70">
        <v>18.523076923076985</v>
      </c>
      <c r="AV87" s="63">
        <f t="shared" si="59"/>
        <v>488</v>
      </c>
      <c r="AW87" s="61">
        <f t="shared" si="46"/>
        <v>36.599999999999994</v>
      </c>
      <c r="AX87" s="61">
        <f t="shared" si="46"/>
        <v>36.599999999999994</v>
      </c>
      <c r="AY87" s="61">
        <f t="shared" si="46"/>
        <v>36.599999999999994</v>
      </c>
      <c r="AZ87" s="61">
        <f t="shared" si="44"/>
        <v>36.599999999999994</v>
      </c>
      <c r="BA87" s="54">
        <f t="shared" si="44"/>
        <v>36.599999999999994</v>
      </c>
      <c r="BB87" s="61">
        <f t="shared" si="44"/>
        <v>36.599999999999994</v>
      </c>
      <c r="BC87" s="54">
        <f t="shared" si="44"/>
        <v>36.599999999999994</v>
      </c>
      <c r="BD87" s="61">
        <f t="shared" si="44"/>
        <v>36.599999999999994</v>
      </c>
      <c r="BE87" s="61">
        <f t="shared" si="44"/>
        <v>36.599999999999994</v>
      </c>
      <c r="BF87" s="61">
        <f t="shared" si="44"/>
        <v>85.399999999999991</v>
      </c>
      <c r="BG87" s="61">
        <f t="shared" si="44"/>
        <v>36.599999999999994</v>
      </c>
      <c r="BH87" s="61">
        <f t="shared" si="44"/>
        <v>36.599999999999994</v>
      </c>
      <c r="BI87" s="63">
        <f t="shared" si="47"/>
        <v>0</v>
      </c>
      <c r="BJ87" s="71">
        <f t="shared" ref="BJ87:BU140" si="62">(+IF($K87="",$E87/26*AG87,IF(MONTH($K87)=MONTH(BJ$5),$L87/26*AG87,IF(AND($K87&lt;BJ$5,(MONTH($K87)&lt;&gt;MONTH(BJ$5))),$L87/26*AG87,$E87/26*AG87))))*-1</f>
        <v>0</v>
      </c>
      <c r="BK87" s="71">
        <f t="shared" si="62"/>
        <v>0</v>
      </c>
      <c r="BL87" s="71">
        <f t="shared" si="62"/>
        <v>0</v>
      </c>
      <c r="BM87" s="71">
        <f t="shared" si="60"/>
        <v>0</v>
      </c>
      <c r="BN87" s="71">
        <f t="shared" si="60"/>
        <v>0</v>
      </c>
      <c r="BO87" s="71">
        <f t="shared" si="60"/>
        <v>0</v>
      </c>
      <c r="BP87" s="71">
        <f t="shared" si="60"/>
        <v>0</v>
      </c>
      <c r="BQ87" s="71">
        <f t="shared" si="60"/>
        <v>0</v>
      </c>
      <c r="BR87" s="71">
        <f t="shared" si="60"/>
        <v>0</v>
      </c>
      <c r="BS87" s="71">
        <f t="shared" si="60"/>
        <v>0</v>
      </c>
      <c r="BT87" s="71">
        <f t="shared" si="60"/>
        <v>0</v>
      </c>
      <c r="BU87" s="71">
        <f t="shared" si="60"/>
        <v>0</v>
      </c>
      <c r="BV87" s="68">
        <f t="shared" si="53"/>
        <v>506.52307692307699</v>
      </c>
      <c r="BX87" s="54">
        <f t="shared" si="45"/>
        <v>47.58</v>
      </c>
      <c r="BY87" s="54">
        <f t="shared" si="45"/>
        <v>47.58</v>
      </c>
      <c r="BZ87" s="54">
        <f t="shared" si="45"/>
        <v>47.58</v>
      </c>
      <c r="CA87" s="54">
        <f t="shared" si="43"/>
        <v>47.58</v>
      </c>
      <c r="CB87" s="54">
        <f t="shared" si="43"/>
        <v>47.58</v>
      </c>
      <c r="CC87" s="54">
        <f t="shared" si="43"/>
        <v>47.58</v>
      </c>
      <c r="CD87" s="54">
        <f t="shared" si="43"/>
        <v>47.58</v>
      </c>
      <c r="CE87" s="54">
        <f t="shared" si="43"/>
        <v>47.58</v>
      </c>
      <c r="CF87" s="54">
        <f t="shared" si="43"/>
        <v>47.58</v>
      </c>
      <c r="CG87" s="54">
        <f t="shared" si="43"/>
        <v>111.02</v>
      </c>
      <c r="CH87" s="54">
        <f t="shared" si="43"/>
        <v>47.58</v>
      </c>
      <c r="CI87" s="54">
        <f t="shared" si="43"/>
        <v>47.58</v>
      </c>
      <c r="CJ87" s="76">
        <f t="shared" si="48"/>
        <v>634.4</v>
      </c>
      <c r="CK87" s="59">
        <f t="shared" si="57"/>
        <v>20</v>
      </c>
      <c r="CL87" s="8">
        <f t="shared" si="58"/>
        <v>0</v>
      </c>
      <c r="CM87" s="73">
        <f t="shared" si="54"/>
        <v>634.4</v>
      </c>
      <c r="CN87" s="74"/>
      <c r="CO87" s="75"/>
    </row>
    <row r="88" spans="1:94" ht="20.25" customHeight="1">
      <c r="A88" s="77" t="s">
        <v>175</v>
      </c>
      <c r="D88">
        <v>281</v>
      </c>
      <c r="E88" s="2">
        <v>475.8</v>
      </c>
      <c r="G88" s="3">
        <v>41153</v>
      </c>
      <c r="H88" s="3">
        <f t="shared" si="49"/>
        <v>45281</v>
      </c>
      <c r="I88" s="3" t="s">
        <v>45</v>
      </c>
      <c r="J88" s="3">
        <f t="shared" si="50"/>
        <v>45281</v>
      </c>
      <c r="N88" s="2"/>
      <c r="P88" s="61">
        <f t="shared" si="55"/>
        <v>12.25</v>
      </c>
      <c r="Q88" s="62">
        <v>0</v>
      </c>
      <c r="R88" s="63">
        <f t="shared" si="56"/>
        <v>20</v>
      </c>
      <c r="S88" s="54">
        <f t="shared" si="41"/>
        <v>1.5</v>
      </c>
      <c r="T88" s="54">
        <f t="shared" si="61"/>
        <v>1.5</v>
      </c>
      <c r="U88" s="54">
        <f t="shared" si="61"/>
        <v>1.5</v>
      </c>
      <c r="V88" s="54">
        <f t="shared" si="61"/>
        <v>1.5</v>
      </c>
      <c r="W88" s="54">
        <f t="shared" si="61"/>
        <v>1.5</v>
      </c>
      <c r="X88" s="54">
        <f t="shared" si="61"/>
        <v>1.5</v>
      </c>
      <c r="Y88" s="54">
        <f t="shared" si="61"/>
        <v>1.5</v>
      </c>
      <c r="Z88" s="54">
        <f t="shared" si="61"/>
        <v>1.5</v>
      </c>
      <c r="AA88" s="54">
        <f t="shared" si="61"/>
        <v>1.5</v>
      </c>
      <c r="AB88" s="54">
        <f t="shared" si="61"/>
        <v>3.5</v>
      </c>
      <c r="AC88" s="54">
        <f t="shared" si="61"/>
        <v>1.5</v>
      </c>
      <c r="AD88" s="54">
        <f t="shared" si="61"/>
        <v>1.5</v>
      </c>
      <c r="AF88" s="63">
        <f t="shared" si="51"/>
        <v>0</v>
      </c>
      <c r="AG88" s="65">
        <v>0</v>
      </c>
      <c r="AH88" s="65">
        <v>0</v>
      </c>
      <c r="AI88" s="66"/>
      <c r="AJ88" s="67"/>
      <c r="AK88" s="65"/>
      <c r="AL88" s="65"/>
      <c r="AM88" s="65"/>
      <c r="AN88" s="65"/>
      <c r="AO88" s="65"/>
      <c r="AP88" s="65"/>
      <c r="AQ88" s="65"/>
      <c r="AR88" s="65"/>
      <c r="AS88" s="68">
        <f t="shared" si="52"/>
        <v>20</v>
      </c>
      <c r="AT88" s="69" t="e">
        <v>#N/A</v>
      </c>
      <c r="AU88" s="70">
        <v>8.1330769230767714</v>
      </c>
      <c r="AV88" s="63">
        <f t="shared" si="59"/>
        <v>365.99999999999994</v>
      </c>
      <c r="AW88" s="61">
        <f t="shared" si="46"/>
        <v>27.450000000000003</v>
      </c>
      <c r="AX88" s="61">
        <f t="shared" si="46"/>
        <v>27.450000000000003</v>
      </c>
      <c r="AY88" s="61">
        <f t="shared" si="46"/>
        <v>27.450000000000003</v>
      </c>
      <c r="AZ88" s="61">
        <f t="shared" si="44"/>
        <v>27.450000000000003</v>
      </c>
      <c r="BA88" s="54">
        <f t="shared" si="44"/>
        <v>27.450000000000003</v>
      </c>
      <c r="BB88" s="61">
        <f t="shared" si="44"/>
        <v>27.450000000000003</v>
      </c>
      <c r="BC88" s="54">
        <f t="shared" si="44"/>
        <v>27.450000000000003</v>
      </c>
      <c r="BD88" s="61">
        <f t="shared" si="44"/>
        <v>27.450000000000003</v>
      </c>
      <c r="BE88" s="61">
        <f t="shared" si="44"/>
        <v>27.450000000000003</v>
      </c>
      <c r="BF88" s="61">
        <f t="shared" si="44"/>
        <v>64.05</v>
      </c>
      <c r="BG88" s="61">
        <f t="shared" si="44"/>
        <v>27.450000000000003</v>
      </c>
      <c r="BH88" s="61">
        <f t="shared" si="44"/>
        <v>27.450000000000003</v>
      </c>
      <c r="BI88" s="63">
        <f t="shared" si="47"/>
        <v>0</v>
      </c>
      <c r="BJ88" s="71">
        <f t="shared" si="62"/>
        <v>0</v>
      </c>
      <c r="BK88" s="71">
        <f t="shared" si="62"/>
        <v>0</v>
      </c>
      <c r="BL88" s="71">
        <f t="shared" si="62"/>
        <v>0</v>
      </c>
      <c r="BM88" s="71">
        <f t="shared" si="60"/>
        <v>0</v>
      </c>
      <c r="BN88" s="71">
        <f t="shared" si="60"/>
        <v>0</v>
      </c>
      <c r="BO88" s="71">
        <f t="shared" si="60"/>
        <v>0</v>
      </c>
      <c r="BP88" s="71">
        <f t="shared" si="60"/>
        <v>0</v>
      </c>
      <c r="BQ88" s="71">
        <f t="shared" si="60"/>
        <v>0</v>
      </c>
      <c r="BR88" s="71">
        <f t="shared" si="60"/>
        <v>0</v>
      </c>
      <c r="BS88" s="71">
        <f t="shared" si="60"/>
        <v>0</v>
      </c>
      <c r="BT88" s="71">
        <f t="shared" si="60"/>
        <v>0</v>
      </c>
      <c r="BU88" s="71">
        <f t="shared" si="60"/>
        <v>0</v>
      </c>
      <c r="BV88" s="68">
        <f t="shared" si="53"/>
        <v>374.13307692307671</v>
      </c>
      <c r="BX88" s="54">
        <f t="shared" si="45"/>
        <v>35.685000000000002</v>
      </c>
      <c r="BY88" s="54">
        <f t="shared" si="45"/>
        <v>35.685000000000002</v>
      </c>
      <c r="BZ88" s="54">
        <f t="shared" si="45"/>
        <v>35.685000000000002</v>
      </c>
      <c r="CA88" s="54">
        <f t="shared" si="43"/>
        <v>35.685000000000002</v>
      </c>
      <c r="CB88" s="54">
        <f t="shared" si="43"/>
        <v>35.685000000000002</v>
      </c>
      <c r="CC88" s="54">
        <f t="shared" si="43"/>
        <v>35.685000000000002</v>
      </c>
      <c r="CD88" s="54">
        <f t="shared" si="43"/>
        <v>35.685000000000002</v>
      </c>
      <c r="CE88" s="54">
        <f t="shared" si="43"/>
        <v>35.685000000000002</v>
      </c>
      <c r="CF88" s="54">
        <f t="shared" si="43"/>
        <v>35.685000000000002</v>
      </c>
      <c r="CG88" s="54">
        <f t="shared" si="43"/>
        <v>83.265000000000001</v>
      </c>
      <c r="CH88" s="54">
        <f t="shared" si="43"/>
        <v>35.685000000000002</v>
      </c>
      <c r="CI88" s="54">
        <f t="shared" si="43"/>
        <v>35.685000000000002</v>
      </c>
      <c r="CJ88" s="76">
        <f t="shared" si="48"/>
        <v>475.8</v>
      </c>
      <c r="CK88" s="59">
        <f t="shared" si="57"/>
        <v>20</v>
      </c>
      <c r="CL88" s="8">
        <f t="shared" si="58"/>
        <v>0</v>
      </c>
      <c r="CM88" s="73">
        <f t="shared" si="54"/>
        <v>475.8</v>
      </c>
      <c r="CN88" s="54"/>
      <c r="CO88" s="55"/>
      <c r="CP88" s="56"/>
    </row>
    <row r="89" spans="1:94" ht="20.25" customHeight="1">
      <c r="A89" t="s">
        <v>176</v>
      </c>
      <c r="D89">
        <v>281</v>
      </c>
      <c r="E89" s="2">
        <v>200.2</v>
      </c>
      <c r="G89" s="3">
        <v>41153</v>
      </c>
      <c r="H89" s="3">
        <f t="shared" si="49"/>
        <v>45281</v>
      </c>
      <c r="I89" s="3" t="s">
        <v>45</v>
      </c>
      <c r="J89" s="3">
        <f t="shared" si="50"/>
        <v>45281</v>
      </c>
      <c r="N89" s="2"/>
      <c r="P89" s="61">
        <f t="shared" si="55"/>
        <v>12.25</v>
      </c>
      <c r="Q89" s="62">
        <v>2</v>
      </c>
      <c r="R89" s="63">
        <f t="shared" si="56"/>
        <v>20</v>
      </c>
      <c r="S89" s="54">
        <f t="shared" si="41"/>
        <v>1.5</v>
      </c>
      <c r="T89" s="54">
        <f t="shared" si="61"/>
        <v>1.5</v>
      </c>
      <c r="U89" s="54">
        <f t="shared" si="61"/>
        <v>1.5</v>
      </c>
      <c r="V89" s="54">
        <f t="shared" si="61"/>
        <v>1.5</v>
      </c>
      <c r="W89" s="54">
        <f t="shared" si="61"/>
        <v>1.5</v>
      </c>
      <c r="X89" s="54">
        <f t="shared" si="61"/>
        <v>1.5</v>
      </c>
      <c r="Y89" s="54">
        <f t="shared" si="61"/>
        <v>1.5</v>
      </c>
      <c r="Z89" s="54">
        <f t="shared" si="61"/>
        <v>1.5</v>
      </c>
      <c r="AA89" s="54">
        <f t="shared" si="61"/>
        <v>1.5</v>
      </c>
      <c r="AB89" s="54">
        <f t="shared" si="61"/>
        <v>3.5</v>
      </c>
      <c r="AC89" s="54">
        <f t="shared" si="61"/>
        <v>1.5</v>
      </c>
      <c r="AD89" s="54">
        <f t="shared" si="61"/>
        <v>1.5</v>
      </c>
      <c r="AF89" s="63">
        <f t="shared" si="51"/>
        <v>0</v>
      </c>
      <c r="AG89" s="65">
        <v>0</v>
      </c>
      <c r="AH89" s="65">
        <v>0</v>
      </c>
      <c r="AI89" s="66"/>
      <c r="AJ89" s="67"/>
      <c r="AK89" s="65"/>
      <c r="AL89" s="65"/>
      <c r="AM89" s="65"/>
      <c r="AN89" s="65"/>
      <c r="AO89" s="65"/>
      <c r="AP89" s="65"/>
      <c r="AQ89" s="65"/>
      <c r="AR89" s="65"/>
      <c r="AS89" s="68">
        <f t="shared" si="52"/>
        <v>22</v>
      </c>
      <c r="AT89" s="69" t="e">
        <v>#N/A</v>
      </c>
      <c r="AU89" s="70">
        <v>13.232692307692332</v>
      </c>
      <c r="AV89" s="63">
        <f t="shared" si="59"/>
        <v>154</v>
      </c>
      <c r="AW89" s="61">
        <f t="shared" si="46"/>
        <v>11.549999999999999</v>
      </c>
      <c r="AX89" s="61">
        <f t="shared" si="46"/>
        <v>11.549999999999999</v>
      </c>
      <c r="AY89" s="61">
        <f t="shared" si="46"/>
        <v>11.549999999999999</v>
      </c>
      <c r="AZ89" s="61">
        <f t="shared" si="44"/>
        <v>11.549999999999999</v>
      </c>
      <c r="BA89" s="54">
        <f t="shared" si="44"/>
        <v>11.549999999999999</v>
      </c>
      <c r="BB89" s="61">
        <f t="shared" si="44"/>
        <v>11.549999999999999</v>
      </c>
      <c r="BC89" s="54">
        <f t="shared" si="44"/>
        <v>11.549999999999999</v>
      </c>
      <c r="BD89" s="61">
        <f t="shared" si="44"/>
        <v>11.549999999999999</v>
      </c>
      <c r="BE89" s="61">
        <f t="shared" si="44"/>
        <v>11.549999999999999</v>
      </c>
      <c r="BF89" s="61">
        <f t="shared" si="44"/>
        <v>26.949999999999996</v>
      </c>
      <c r="BG89" s="61">
        <f t="shared" si="44"/>
        <v>11.549999999999999</v>
      </c>
      <c r="BH89" s="61">
        <f t="shared" si="44"/>
        <v>11.549999999999999</v>
      </c>
      <c r="BI89" s="63">
        <f t="shared" si="47"/>
        <v>0</v>
      </c>
      <c r="BJ89" s="71">
        <f t="shared" si="62"/>
        <v>0</v>
      </c>
      <c r="BK89" s="71">
        <f t="shared" si="62"/>
        <v>0</v>
      </c>
      <c r="BL89" s="71">
        <f t="shared" si="62"/>
        <v>0</v>
      </c>
      <c r="BM89" s="71">
        <f t="shared" si="60"/>
        <v>0</v>
      </c>
      <c r="BN89" s="71">
        <f t="shared" si="60"/>
        <v>0</v>
      </c>
      <c r="BO89" s="71">
        <f t="shared" si="60"/>
        <v>0</v>
      </c>
      <c r="BP89" s="71">
        <f t="shared" si="60"/>
        <v>0</v>
      </c>
      <c r="BQ89" s="71">
        <f t="shared" si="60"/>
        <v>0</v>
      </c>
      <c r="BR89" s="71">
        <f t="shared" si="60"/>
        <v>0</v>
      </c>
      <c r="BS89" s="71">
        <f t="shared" si="60"/>
        <v>0</v>
      </c>
      <c r="BT89" s="71">
        <f t="shared" si="60"/>
        <v>0</v>
      </c>
      <c r="BU89" s="71">
        <f t="shared" si="60"/>
        <v>0</v>
      </c>
      <c r="BV89" s="68">
        <f t="shared" si="53"/>
        <v>167.23269230769233</v>
      </c>
      <c r="BX89" s="54">
        <f t="shared" si="45"/>
        <v>15.015000000000001</v>
      </c>
      <c r="BY89" s="54">
        <f t="shared" si="45"/>
        <v>15.015000000000001</v>
      </c>
      <c r="BZ89" s="54">
        <f t="shared" si="45"/>
        <v>15.015000000000001</v>
      </c>
      <c r="CA89" s="54">
        <f t="shared" si="43"/>
        <v>15.015000000000001</v>
      </c>
      <c r="CB89" s="54">
        <f t="shared" si="43"/>
        <v>15.015000000000001</v>
      </c>
      <c r="CC89" s="54">
        <f t="shared" si="43"/>
        <v>15.015000000000001</v>
      </c>
      <c r="CD89" s="54">
        <f t="shared" si="43"/>
        <v>15.015000000000001</v>
      </c>
      <c r="CE89" s="54">
        <f t="shared" si="43"/>
        <v>15.015000000000001</v>
      </c>
      <c r="CF89" s="54">
        <f t="shared" si="43"/>
        <v>15.015000000000001</v>
      </c>
      <c r="CG89" s="54">
        <f t="shared" si="43"/>
        <v>35.034999999999997</v>
      </c>
      <c r="CH89" s="54">
        <f t="shared" si="43"/>
        <v>15.015000000000001</v>
      </c>
      <c r="CI89" s="54">
        <f t="shared" si="43"/>
        <v>15.015000000000001</v>
      </c>
      <c r="CJ89" s="76">
        <f t="shared" si="48"/>
        <v>200.2</v>
      </c>
      <c r="CK89" s="59">
        <f t="shared" si="57"/>
        <v>20</v>
      </c>
      <c r="CL89" s="8">
        <f t="shared" si="58"/>
        <v>0</v>
      </c>
      <c r="CM89" s="73">
        <f t="shared" si="54"/>
        <v>200.2</v>
      </c>
      <c r="CN89" s="74"/>
      <c r="CO89" s="75"/>
    </row>
    <row r="90" spans="1:94" ht="20.25" customHeight="1">
      <c r="A90" s="77" t="s">
        <v>177</v>
      </c>
      <c r="D90">
        <v>281</v>
      </c>
      <c r="E90" s="2">
        <v>308.10000000000002</v>
      </c>
      <c r="G90" s="3">
        <v>41153</v>
      </c>
      <c r="H90" s="3">
        <f t="shared" si="49"/>
        <v>45281</v>
      </c>
      <c r="I90" s="3" t="s">
        <v>45</v>
      </c>
      <c r="J90" s="3">
        <f t="shared" si="50"/>
        <v>45281</v>
      </c>
      <c r="N90" s="2"/>
      <c r="P90" s="61">
        <f t="shared" si="55"/>
        <v>12.25</v>
      </c>
      <c r="Q90" s="62">
        <v>2</v>
      </c>
      <c r="R90" s="63">
        <f t="shared" si="56"/>
        <v>20</v>
      </c>
      <c r="S90" s="54">
        <f t="shared" si="41"/>
        <v>1.5</v>
      </c>
      <c r="T90" s="54">
        <f t="shared" si="61"/>
        <v>1.5</v>
      </c>
      <c r="U90" s="54">
        <f t="shared" si="61"/>
        <v>1.5</v>
      </c>
      <c r="V90" s="54">
        <f t="shared" si="61"/>
        <v>1.5</v>
      </c>
      <c r="W90" s="54">
        <f t="shared" si="61"/>
        <v>1.5</v>
      </c>
      <c r="X90" s="54">
        <f t="shared" si="61"/>
        <v>1.5</v>
      </c>
      <c r="Y90" s="54">
        <f t="shared" si="61"/>
        <v>1.5</v>
      </c>
      <c r="Z90" s="54">
        <f t="shared" si="61"/>
        <v>1.5</v>
      </c>
      <c r="AA90" s="54">
        <f t="shared" si="61"/>
        <v>1.5</v>
      </c>
      <c r="AB90" s="54">
        <f t="shared" si="61"/>
        <v>3.5</v>
      </c>
      <c r="AC90" s="54">
        <f t="shared" si="61"/>
        <v>1.5</v>
      </c>
      <c r="AD90" s="54">
        <f t="shared" si="61"/>
        <v>1.5</v>
      </c>
      <c r="AF90" s="63">
        <f t="shared" si="51"/>
        <v>0</v>
      </c>
      <c r="AG90" s="65">
        <v>0</v>
      </c>
      <c r="AH90" s="65">
        <v>0</v>
      </c>
      <c r="AI90" s="66"/>
      <c r="AJ90" s="67"/>
      <c r="AK90" s="65"/>
      <c r="AL90" s="65"/>
      <c r="AM90" s="65"/>
      <c r="AN90" s="65"/>
      <c r="AO90" s="65"/>
      <c r="AP90" s="65"/>
      <c r="AQ90" s="65"/>
      <c r="AR90" s="65"/>
      <c r="AS90" s="68">
        <f t="shared" si="52"/>
        <v>22</v>
      </c>
      <c r="AT90" s="69" t="e">
        <v>#N/A</v>
      </c>
      <c r="AU90" s="70">
        <v>21.207692307692326</v>
      </c>
      <c r="AV90" s="63">
        <f t="shared" si="59"/>
        <v>237.00000000000006</v>
      </c>
      <c r="AW90" s="61">
        <f t="shared" si="46"/>
        <v>17.775000000000002</v>
      </c>
      <c r="AX90" s="61">
        <f t="shared" si="46"/>
        <v>17.775000000000002</v>
      </c>
      <c r="AY90" s="61">
        <f t="shared" si="46"/>
        <v>17.775000000000002</v>
      </c>
      <c r="AZ90" s="61">
        <f t="shared" si="44"/>
        <v>17.775000000000002</v>
      </c>
      <c r="BA90" s="54">
        <f t="shared" si="44"/>
        <v>17.775000000000002</v>
      </c>
      <c r="BB90" s="61">
        <f t="shared" si="44"/>
        <v>17.775000000000002</v>
      </c>
      <c r="BC90" s="54">
        <f t="shared" si="44"/>
        <v>17.775000000000002</v>
      </c>
      <c r="BD90" s="61">
        <f t="shared" si="44"/>
        <v>17.775000000000002</v>
      </c>
      <c r="BE90" s="61">
        <f t="shared" si="44"/>
        <v>17.775000000000002</v>
      </c>
      <c r="BF90" s="61">
        <f t="shared" si="44"/>
        <v>41.475000000000009</v>
      </c>
      <c r="BG90" s="61">
        <f t="shared" si="44"/>
        <v>17.775000000000002</v>
      </c>
      <c r="BH90" s="61">
        <f t="shared" si="44"/>
        <v>17.775000000000002</v>
      </c>
      <c r="BI90" s="63">
        <f t="shared" si="47"/>
        <v>0</v>
      </c>
      <c r="BJ90" s="71">
        <f t="shared" si="62"/>
        <v>0</v>
      </c>
      <c r="BK90" s="71">
        <f t="shared" si="62"/>
        <v>0</v>
      </c>
      <c r="BL90" s="71">
        <f t="shared" si="62"/>
        <v>0</v>
      </c>
      <c r="BM90" s="71">
        <f t="shared" si="62"/>
        <v>0</v>
      </c>
      <c r="BN90" s="71">
        <f t="shared" si="62"/>
        <v>0</v>
      </c>
      <c r="BO90" s="71">
        <f t="shared" si="62"/>
        <v>0</v>
      </c>
      <c r="BP90" s="71">
        <f t="shared" si="60"/>
        <v>0</v>
      </c>
      <c r="BQ90" s="71">
        <f t="shared" si="60"/>
        <v>0</v>
      </c>
      <c r="BR90" s="71">
        <f t="shared" si="60"/>
        <v>0</v>
      </c>
      <c r="BS90" s="71">
        <f t="shared" si="60"/>
        <v>0</v>
      </c>
      <c r="BT90" s="71">
        <f t="shared" si="60"/>
        <v>0</v>
      </c>
      <c r="BU90" s="71">
        <f t="shared" si="60"/>
        <v>0</v>
      </c>
      <c r="BV90" s="68">
        <f t="shared" si="53"/>
        <v>258.20769230769235</v>
      </c>
      <c r="BX90" s="54">
        <f t="shared" si="45"/>
        <v>23.107500000000002</v>
      </c>
      <c r="BY90" s="54">
        <f t="shared" si="45"/>
        <v>23.107500000000002</v>
      </c>
      <c r="BZ90" s="54">
        <f t="shared" si="45"/>
        <v>23.107500000000002</v>
      </c>
      <c r="CA90" s="54">
        <f t="shared" si="43"/>
        <v>23.107500000000002</v>
      </c>
      <c r="CB90" s="54">
        <f t="shared" si="43"/>
        <v>23.107500000000002</v>
      </c>
      <c r="CC90" s="54">
        <f t="shared" si="43"/>
        <v>23.107500000000002</v>
      </c>
      <c r="CD90" s="54">
        <f t="shared" si="43"/>
        <v>23.107500000000002</v>
      </c>
      <c r="CE90" s="54">
        <f t="shared" si="43"/>
        <v>23.107500000000002</v>
      </c>
      <c r="CF90" s="54">
        <f t="shared" si="43"/>
        <v>23.107500000000002</v>
      </c>
      <c r="CG90" s="54">
        <f t="shared" si="43"/>
        <v>53.917500000000004</v>
      </c>
      <c r="CH90" s="54">
        <f t="shared" si="43"/>
        <v>23.107500000000002</v>
      </c>
      <c r="CI90" s="54">
        <f t="shared" si="43"/>
        <v>23.107500000000002</v>
      </c>
      <c r="CJ90" s="76">
        <f t="shared" si="48"/>
        <v>308.10000000000008</v>
      </c>
      <c r="CK90" s="59">
        <f t="shared" si="57"/>
        <v>20</v>
      </c>
      <c r="CL90" s="8">
        <f t="shared" si="58"/>
        <v>0</v>
      </c>
      <c r="CM90" s="73">
        <f t="shared" si="54"/>
        <v>308.10000000000002</v>
      </c>
      <c r="CN90" s="54"/>
      <c r="CO90" s="55"/>
      <c r="CP90" s="56"/>
    </row>
    <row r="91" spans="1:94" ht="20.25" customHeight="1">
      <c r="A91" t="s">
        <v>178</v>
      </c>
      <c r="D91">
        <v>281</v>
      </c>
      <c r="E91" s="2">
        <v>200.2</v>
      </c>
      <c r="G91" s="3">
        <v>41153</v>
      </c>
      <c r="H91" s="3">
        <f t="shared" si="49"/>
        <v>45281</v>
      </c>
      <c r="I91" s="3" t="s">
        <v>45</v>
      </c>
      <c r="J91" s="3">
        <f t="shared" si="50"/>
        <v>45281</v>
      </c>
      <c r="N91" s="2"/>
      <c r="P91" s="61">
        <f t="shared" si="55"/>
        <v>12.25</v>
      </c>
      <c r="Q91" s="62">
        <v>1</v>
      </c>
      <c r="R91" s="63">
        <f t="shared" si="56"/>
        <v>20</v>
      </c>
      <c r="S91" s="54">
        <f t="shared" si="41"/>
        <v>1.5</v>
      </c>
      <c r="T91" s="54">
        <f t="shared" si="61"/>
        <v>1.5</v>
      </c>
      <c r="U91" s="54">
        <f t="shared" si="61"/>
        <v>1.5</v>
      </c>
      <c r="V91" s="54">
        <f t="shared" si="61"/>
        <v>1.5</v>
      </c>
      <c r="W91" s="54">
        <f t="shared" si="61"/>
        <v>1.5</v>
      </c>
      <c r="X91" s="54">
        <f t="shared" si="61"/>
        <v>1.5</v>
      </c>
      <c r="Y91" s="54">
        <f t="shared" si="61"/>
        <v>1.5</v>
      </c>
      <c r="Z91" s="54">
        <f t="shared" si="61"/>
        <v>1.5</v>
      </c>
      <c r="AA91" s="54">
        <f t="shared" si="61"/>
        <v>1.5</v>
      </c>
      <c r="AB91" s="54">
        <f t="shared" si="61"/>
        <v>3.5</v>
      </c>
      <c r="AC91" s="54">
        <f t="shared" si="61"/>
        <v>1.5</v>
      </c>
      <c r="AD91" s="54">
        <f t="shared" si="61"/>
        <v>1.5</v>
      </c>
      <c r="AF91" s="63">
        <f t="shared" si="51"/>
        <v>0</v>
      </c>
      <c r="AG91" s="65">
        <v>0</v>
      </c>
      <c r="AH91" s="65">
        <v>0</v>
      </c>
      <c r="AI91" s="66"/>
      <c r="AJ91" s="67"/>
      <c r="AK91" s="65"/>
      <c r="AL91" s="65"/>
      <c r="AM91" s="65"/>
      <c r="AN91" s="65"/>
      <c r="AO91" s="65"/>
      <c r="AP91" s="65"/>
      <c r="AQ91" s="65"/>
      <c r="AR91" s="65"/>
      <c r="AS91" s="68">
        <f t="shared" si="52"/>
        <v>21</v>
      </c>
      <c r="AT91" s="69" t="e">
        <v>#N/A</v>
      </c>
      <c r="AU91" s="70">
        <v>11.724999999999994</v>
      </c>
      <c r="AV91" s="63">
        <f t="shared" si="59"/>
        <v>154</v>
      </c>
      <c r="AW91" s="61">
        <f t="shared" si="46"/>
        <v>11.549999999999999</v>
      </c>
      <c r="AX91" s="61">
        <f t="shared" si="46"/>
        <v>11.549999999999999</v>
      </c>
      <c r="AY91" s="61">
        <f t="shared" si="46"/>
        <v>11.549999999999999</v>
      </c>
      <c r="AZ91" s="61">
        <f t="shared" si="44"/>
        <v>11.549999999999999</v>
      </c>
      <c r="BA91" s="54">
        <f t="shared" si="44"/>
        <v>11.549999999999999</v>
      </c>
      <c r="BB91" s="61">
        <f t="shared" si="44"/>
        <v>11.549999999999999</v>
      </c>
      <c r="BC91" s="54">
        <f t="shared" si="44"/>
        <v>11.549999999999999</v>
      </c>
      <c r="BD91" s="61">
        <f t="shared" si="44"/>
        <v>11.549999999999999</v>
      </c>
      <c r="BE91" s="61">
        <f t="shared" si="44"/>
        <v>11.549999999999999</v>
      </c>
      <c r="BF91" s="61">
        <f t="shared" si="44"/>
        <v>26.949999999999996</v>
      </c>
      <c r="BG91" s="61">
        <f t="shared" si="44"/>
        <v>11.549999999999999</v>
      </c>
      <c r="BH91" s="61">
        <f t="shared" si="44"/>
        <v>11.549999999999999</v>
      </c>
      <c r="BI91" s="63">
        <f t="shared" si="47"/>
        <v>0</v>
      </c>
      <c r="BJ91" s="71">
        <f t="shared" si="62"/>
        <v>0</v>
      </c>
      <c r="BK91" s="71">
        <f t="shared" si="62"/>
        <v>0</v>
      </c>
      <c r="BL91" s="71">
        <f t="shared" si="62"/>
        <v>0</v>
      </c>
      <c r="BM91" s="71">
        <f t="shared" si="62"/>
        <v>0</v>
      </c>
      <c r="BN91" s="71">
        <f t="shared" si="62"/>
        <v>0</v>
      </c>
      <c r="BO91" s="71">
        <f t="shared" si="62"/>
        <v>0</v>
      </c>
      <c r="BP91" s="71">
        <f t="shared" si="60"/>
        <v>0</v>
      </c>
      <c r="BQ91" s="71">
        <f t="shared" si="60"/>
        <v>0</v>
      </c>
      <c r="BR91" s="71">
        <f t="shared" si="60"/>
        <v>0</v>
      </c>
      <c r="BS91" s="71">
        <f t="shared" si="60"/>
        <v>0</v>
      </c>
      <c r="BT91" s="71">
        <f t="shared" si="60"/>
        <v>0</v>
      </c>
      <c r="BU91" s="71">
        <f t="shared" si="60"/>
        <v>0</v>
      </c>
      <c r="BV91" s="68">
        <f t="shared" si="53"/>
        <v>165.72499999999999</v>
      </c>
      <c r="BX91" s="54">
        <f t="shared" si="45"/>
        <v>15.015000000000001</v>
      </c>
      <c r="BY91" s="54">
        <f t="shared" si="45"/>
        <v>15.015000000000001</v>
      </c>
      <c r="BZ91" s="54">
        <f t="shared" si="45"/>
        <v>15.015000000000001</v>
      </c>
      <c r="CA91" s="54">
        <f t="shared" si="43"/>
        <v>15.015000000000001</v>
      </c>
      <c r="CB91" s="54">
        <f t="shared" si="43"/>
        <v>15.015000000000001</v>
      </c>
      <c r="CC91" s="54">
        <f t="shared" si="43"/>
        <v>15.015000000000001</v>
      </c>
      <c r="CD91" s="54">
        <f t="shared" si="43"/>
        <v>15.015000000000001</v>
      </c>
      <c r="CE91" s="54">
        <f t="shared" si="43"/>
        <v>15.015000000000001</v>
      </c>
      <c r="CF91" s="54">
        <f t="shared" si="43"/>
        <v>15.015000000000001</v>
      </c>
      <c r="CG91" s="54">
        <f t="shared" si="43"/>
        <v>35.034999999999997</v>
      </c>
      <c r="CH91" s="54">
        <f t="shared" si="43"/>
        <v>15.015000000000001</v>
      </c>
      <c r="CI91" s="54">
        <f t="shared" si="43"/>
        <v>15.015000000000001</v>
      </c>
      <c r="CJ91" s="76">
        <f t="shared" si="48"/>
        <v>200.2</v>
      </c>
      <c r="CK91" s="59">
        <f t="shared" si="57"/>
        <v>20</v>
      </c>
      <c r="CL91" s="8">
        <f t="shared" si="58"/>
        <v>0</v>
      </c>
      <c r="CM91" s="73">
        <f t="shared" si="54"/>
        <v>200.2</v>
      </c>
      <c r="CN91" s="74"/>
      <c r="CO91" s="75"/>
    </row>
    <row r="92" spans="1:94" ht="20.25" customHeight="1">
      <c r="A92" s="77" t="s">
        <v>179</v>
      </c>
      <c r="D92">
        <v>281</v>
      </c>
      <c r="E92" s="2">
        <v>846.3</v>
      </c>
      <c r="G92" s="3">
        <v>41295</v>
      </c>
      <c r="H92" s="3">
        <f t="shared" si="49"/>
        <v>45281</v>
      </c>
      <c r="I92" s="3" t="s">
        <v>45</v>
      </c>
      <c r="J92" s="3">
        <f t="shared" si="50"/>
        <v>45281</v>
      </c>
      <c r="N92" s="2"/>
      <c r="P92" s="61">
        <f t="shared" si="55"/>
        <v>11.833333333333334</v>
      </c>
      <c r="Q92" s="62">
        <v>1</v>
      </c>
      <c r="R92" s="63">
        <f t="shared" si="56"/>
        <v>20</v>
      </c>
      <c r="S92" s="54">
        <f t="shared" si="41"/>
        <v>1.5</v>
      </c>
      <c r="T92" s="54">
        <f t="shared" si="61"/>
        <v>3.5</v>
      </c>
      <c r="U92" s="54">
        <f t="shared" si="61"/>
        <v>1.5</v>
      </c>
      <c r="V92" s="54">
        <f t="shared" si="61"/>
        <v>1.5</v>
      </c>
      <c r="W92" s="54">
        <f t="shared" si="61"/>
        <v>1.5</v>
      </c>
      <c r="X92" s="54">
        <f t="shared" si="61"/>
        <v>1.5</v>
      </c>
      <c r="Y92" s="54">
        <f t="shared" si="61"/>
        <v>1.5</v>
      </c>
      <c r="Z92" s="54">
        <f t="shared" si="61"/>
        <v>1.5</v>
      </c>
      <c r="AA92" s="54">
        <f t="shared" si="61"/>
        <v>1.5</v>
      </c>
      <c r="AB92" s="54">
        <f t="shared" si="61"/>
        <v>1.5</v>
      </c>
      <c r="AC92" s="54">
        <f t="shared" si="61"/>
        <v>1.5</v>
      </c>
      <c r="AD92" s="54">
        <f t="shared" si="61"/>
        <v>1.5</v>
      </c>
      <c r="AF92" s="63">
        <f t="shared" si="51"/>
        <v>0</v>
      </c>
      <c r="AG92" s="65">
        <v>0</v>
      </c>
      <c r="AH92" s="65">
        <v>0</v>
      </c>
      <c r="AI92" s="66"/>
      <c r="AJ92" s="67"/>
      <c r="AK92" s="65"/>
      <c r="AL92" s="65"/>
      <c r="AM92" s="65"/>
      <c r="AN92" s="65"/>
      <c r="AO92" s="65"/>
      <c r="AP92" s="65"/>
      <c r="AQ92" s="65"/>
      <c r="AR92" s="65"/>
      <c r="AS92" s="68">
        <f t="shared" si="52"/>
        <v>21</v>
      </c>
      <c r="AT92" s="69" t="e">
        <v>#N/A</v>
      </c>
      <c r="AU92" s="70">
        <v>1.9192307692309214</v>
      </c>
      <c r="AV92" s="63">
        <f t="shared" si="59"/>
        <v>651</v>
      </c>
      <c r="AW92" s="61">
        <f t="shared" si="46"/>
        <v>48.824999999999996</v>
      </c>
      <c r="AX92" s="61">
        <f t="shared" si="46"/>
        <v>113.92499999999998</v>
      </c>
      <c r="AY92" s="61">
        <f t="shared" si="46"/>
        <v>48.824999999999996</v>
      </c>
      <c r="AZ92" s="61">
        <f t="shared" si="44"/>
        <v>48.824999999999996</v>
      </c>
      <c r="BA92" s="54">
        <f t="shared" si="44"/>
        <v>48.824999999999996</v>
      </c>
      <c r="BB92" s="61">
        <f t="shared" si="44"/>
        <v>48.824999999999996</v>
      </c>
      <c r="BC92" s="54">
        <f t="shared" si="44"/>
        <v>48.824999999999996</v>
      </c>
      <c r="BD92" s="61">
        <f t="shared" si="44"/>
        <v>48.824999999999996</v>
      </c>
      <c r="BE92" s="61">
        <f t="shared" si="44"/>
        <v>48.824999999999996</v>
      </c>
      <c r="BF92" s="61">
        <f t="shared" si="44"/>
        <v>48.824999999999996</v>
      </c>
      <c r="BG92" s="61">
        <f t="shared" si="44"/>
        <v>48.824999999999996</v>
      </c>
      <c r="BH92" s="61">
        <f t="shared" si="44"/>
        <v>48.824999999999996</v>
      </c>
      <c r="BI92" s="63">
        <f t="shared" si="47"/>
        <v>0</v>
      </c>
      <c r="BJ92" s="71">
        <f t="shared" si="62"/>
        <v>0</v>
      </c>
      <c r="BK92" s="71">
        <f t="shared" si="62"/>
        <v>0</v>
      </c>
      <c r="BL92" s="71">
        <f t="shared" si="62"/>
        <v>0</v>
      </c>
      <c r="BM92" s="71">
        <f t="shared" si="62"/>
        <v>0</v>
      </c>
      <c r="BN92" s="71">
        <f t="shared" si="62"/>
        <v>0</v>
      </c>
      <c r="BO92" s="71">
        <f t="shared" si="62"/>
        <v>0</v>
      </c>
      <c r="BP92" s="71">
        <f t="shared" si="60"/>
        <v>0</v>
      </c>
      <c r="BQ92" s="71">
        <f t="shared" si="60"/>
        <v>0</v>
      </c>
      <c r="BR92" s="71">
        <f t="shared" si="60"/>
        <v>0</v>
      </c>
      <c r="BS92" s="71">
        <f t="shared" si="60"/>
        <v>0</v>
      </c>
      <c r="BT92" s="71">
        <f t="shared" si="60"/>
        <v>0</v>
      </c>
      <c r="BU92" s="71">
        <f t="shared" si="60"/>
        <v>0</v>
      </c>
      <c r="BV92" s="68">
        <f t="shared" si="53"/>
        <v>652.91923076923092</v>
      </c>
      <c r="BX92" s="54">
        <f t="shared" si="45"/>
        <v>63.472499999999997</v>
      </c>
      <c r="BY92" s="54">
        <f t="shared" si="45"/>
        <v>148.10249999999999</v>
      </c>
      <c r="BZ92" s="54">
        <f t="shared" si="45"/>
        <v>63.472499999999997</v>
      </c>
      <c r="CA92" s="54">
        <f t="shared" si="43"/>
        <v>63.472499999999997</v>
      </c>
      <c r="CB92" s="54">
        <f t="shared" si="43"/>
        <v>63.472499999999997</v>
      </c>
      <c r="CC92" s="54">
        <f t="shared" si="43"/>
        <v>63.472499999999997</v>
      </c>
      <c r="CD92" s="54">
        <f t="shared" si="43"/>
        <v>63.472499999999997</v>
      </c>
      <c r="CE92" s="54">
        <f t="shared" si="43"/>
        <v>63.472499999999997</v>
      </c>
      <c r="CF92" s="54">
        <f t="shared" si="43"/>
        <v>63.472499999999997</v>
      </c>
      <c r="CG92" s="54">
        <f t="shared" si="43"/>
        <v>63.472499999999997</v>
      </c>
      <c r="CH92" s="54">
        <f t="shared" si="43"/>
        <v>63.472499999999997</v>
      </c>
      <c r="CI92" s="54">
        <f t="shared" si="43"/>
        <v>63.472499999999997</v>
      </c>
      <c r="CJ92" s="76">
        <f t="shared" si="48"/>
        <v>846.29999999999973</v>
      </c>
      <c r="CK92" s="59">
        <f t="shared" si="57"/>
        <v>20</v>
      </c>
      <c r="CL92" s="8">
        <f t="shared" si="58"/>
        <v>0</v>
      </c>
      <c r="CM92" s="73">
        <f t="shared" si="54"/>
        <v>846.3</v>
      </c>
      <c r="CN92" s="54"/>
      <c r="CO92" s="55"/>
      <c r="CP92" s="56"/>
    </row>
    <row r="93" spans="1:94" ht="20.25" customHeight="1">
      <c r="A93" t="s">
        <v>180</v>
      </c>
      <c r="D93">
        <v>281</v>
      </c>
      <c r="E93" s="2">
        <v>308.10000000000002</v>
      </c>
      <c r="G93" s="3">
        <v>41153</v>
      </c>
      <c r="H93" s="3">
        <f t="shared" si="49"/>
        <v>45281</v>
      </c>
      <c r="I93" s="3" t="s">
        <v>45</v>
      </c>
      <c r="J93" s="3">
        <f t="shared" si="50"/>
        <v>45281</v>
      </c>
      <c r="N93" s="2"/>
      <c r="P93" s="61">
        <f t="shared" si="55"/>
        <v>12.25</v>
      </c>
      <c r="Q93" s="62">
        <v>1</v>
      </c>
      <c r="R93" s="63">
        <f t="shared" si="56"/>
        <v>20</v>
      </c>
      <c r="S93" s="54">
        <f t="shared" si="41"/>
        <v>1.5</v>
      </c>
      <c r="T93" s="54">
        <f t="shared" si="61"/>
        <v>1.5</v>
      </c>
      <c r="U93" s="54">
        <f t="shared" si="61"/>
        <v>1.5</v>
      </c>
      <c r="V93" s="54">
        <f t="shared" si="61"/>
        <v>1.5</v>
      </c>
      <c r="W93" s="54">
        <f t="shared" si="61"/>
        <v>1.5</v>
      </c>
      <c r="X93" s="54">
        <f t="shared" si="61"/>
        <v>1.5</v>
      </c>
      <c r="Y93" s="54">
        <f t="shared" si="61"/>
        <v>1.5</v>
      </c>
      <c r="Z93" s="54">
        <f t="shared" si="61"/>
        <v>1.5</v>
      </c>
      <c r="AA93" s="54">
        <f t="shared" si="61"/>
        <v>1.5</v>
      </c>
      <c r="AB93" s="54">
        <f t="shared" si="61"/>
        <v>3.5</v>
      </c>
      <c r="AC93" s="54">
        <f t="shared" si="61"/>
        <v>1.5</v>
      </c>
      <c r="AD93" s="54">
        <f t="shared" si="61"/>
        <v>1.5</v>
      </c>
      <c r="AF93" s="63">
        <f t="shared" si="51"/>
        <v>0</v>
      </c>
      <c r="AG93" s="65">
        <v>0</v>
      </c>
      <c r="AH93" s="65">
        <v>0</v>
      </c>
      <c r="AI93" s="66"/>
      <c r="AJ93" s="67"/>
      <c r="AK93" s="65"/>
      <c r="AL93" s="65"/>
      <c r="AM93" s="65"/>
      <c r="AN93" s="65"/>
      <c r="AO93" s="65"/>
      <c r="AP93" s="65"/>
      <c r="AQ93" s="65"/>
      <c r="AR93" s="65"/>
      <c r="AS93" s="68">
        <f t="shared" si="52"/>
        <v>21</v>
      </c>
      <c r="AT93" s="69" t="e">
        <v>#N/A</v>
      </c>
      <c r="AU93" s="70">
        <v>15.900000000000034</v>
      </c>
      <c r="AV93" s="63">
        <f t="shared" si="59"/>
        <v>237.00000000000006</v>
      </c>
      <c r="AW93" s="61">
        <f t="shared" si="46"/>
        <v>17.775000000000002</v>
      </c>
      <c r="AX93" s="61">
        <f t="shared" si="46"/>
        <v>17.775000000000002</v>
      </c>
      <c r="AY93" s="61">
        <f t="shared" si="46"/>
        <v>17.775000000000002</v>
      </c>
      <c r="AZ93" s="61">
        <f t="shared" si="44"/>
        <v>17.775000000000002</v>
      </c>
      <c r="BA93" s="54">
        <f t="shared" si="44"/>
        <v>17.775000000000002</v>
      </c>
      <c r="BB93" s="61">
        <f t="shared" si="44"/>
        <v>17.775000000000002</v>
      </c>
      <c r="BC93" s="54">
        <f t="shared" si="44"/>
        <v>17.775000000000002</v>
      </c>
      <c r="BD93" s="61">
        <f t="shared" si="44"/>
        <v>17.775000000000002</v>
      </c>
      <c r="BE93" s="61">
        <f t="shared" si="44"/>
        <v>17.775000000000002</v>
      </c>
      <c r="BF93" s="61">
        <f t="shared" si="44"/>
        <v>41.475000000000009</v>
      </c>
      <c r="BG93" s="61">
        <f t="shared" si="44"/>
        <v>17.775000000000002</v>
      </c>
      <c r="BH93" s="61">
        <f t="shared" si="44"/>
        <v>17.775000000000002</v>
      </c>
      <c r="BI93" s="63">
        <f t="shared" si="47"/>
        <v>0</v>
      </c>
      <c r="BJ93" s="71">
        <f t="shared" si="62"/>
        <v>0</v>
      </c>
      <c r="BK93" s="71">
        <f t="shared" si="62"/>
        <v>0</v>
      </c>
      <c r="BL93" s="71">
        <f t="shared" si="62"/>
        <v>0</v>
      </c>
      <c r="BM93" s="71">
        <f t="shared" si="62"/>
        <v>0</v>
      </c>
      <c r="BN93" s="71">
        <f t="shared" si="62"/>
        <v>0</v>
      </c>
      <c r="BO93" s="71">
        <f t="shared" si="62"/>
        <v>0</v>
      </c>
      <c r="BP93" s="71">
        <f t="shared" si="60"/>
        <v>0</v>
      </c>
      <c r="BQ93" s="71">
        <f t="shared" si="60"/>
        <v>0</v>
      </c>
      <c r="BR93" s="71">
        <f t="shared" si="60"/>
        <v>0</v>
      </c>
      <c r="BS93" s="71">
        <f t="shared" si="60"/>
        <v>0</v>
      </c>
      <c r="BT93" s="71">
        <f t="shared" si="60"/>
        <v>0</v>
      </c>
      <c r="BU93" s="71">
        <f t="shared" si="60"/>
        <v>0</v>
      </c>
      <c r="BV93" s="68">
        <f t="shared" si="53"/>
        <v>252.90000000000009</v>
      </c>
      <c r="BX93" s="54">
        <f t="shared" si="45"/>
        <v>23.107500000000002</v>
      </c>
      <c r="BY93" s="54">
        <f t="shared" si="45"/>
        <v>23.107500000000002</v>
      </c>
      <c r="BZ93" s="54">
        <f t="shared" si="45"/>
        <v>23.107500000000002</v>
      </c>
      <c r="CA93" s="54">
        <f t="shared" si="43"/>
        <v>23.107500000000002</v>
      </c>
      <c r="CB93" s="54">
        <f t="shared" si="43"/>
        <v>23.107500000000002</v>
      </c>
      <c r="CC93" s="54">
        <f t="shared" si="43"/>
        <v>23.107500000000002</v>
      </c>
      <c r="CD93" s="54">
        <f t="shared" ref="CD93:CI156" si="63">+IF(AND($J93&gt;CD$5,MONTH($J93&lt;&gt;CD$5)),0,+IF(AND($J93&gt;CD$5,MONTH($J93=CD$5)),$E93/$R93*DAY($J93),IF(AND($O93&lt;&gt;"",$O93&lt;CD$5),0,IF($K93="",$E93/$R93*Y93,IF(MONTH($K93)=MONTH(CD$5),$L93/$R93*Y93,IF(AND($K93&lt;CD$5,(MONTH($K93)&lt;&gt;MONTH(CD$5))),$L93/$R93*Y93,$E93/$R93*Y93))))))</f>
        <v>23.107500000000002</v>
      </c>
      <c r="CE93" s="54">
        <f t="shared" si="63"/>
        <v>23.107500000000002</v>
      </c>
      <c r="CF93" s="54">
        <f t="shared" si="63"/>
        <v>23.107500000000002</v>
      </c>
      <c r="CG93" s="54">
        <f t="shared" si="63"/>
        <v>53.917500000000004</v>
      </c>
      <c r="CH93" s="54">
        <f t="shared" si="63"/>
        <v>23.107500000000002</v>
      </c>
      <c r="CI93" s="54">
        <f t="shared" si="63"/>
        <v>23.107500000000002</v>
      </c>
      <c r="CJ93" s="76">
        <f t="shared" si="48"/>
        <v>308.10000000000008</v>
      </c>
      <c r="CK93" s="59">
        <f t="shared" si="57"/>
        <v>20</v>
      </c>
      <c r="CL93" s="8">
        <f t="shared" si="58"/>
        <v>0</v>
      </c>
      <c r="CM93" s="73">
        <f t="shared" si="54"/>
        <v>308.10000000000002</v>
      </c>
      <c r="CN93" s="74"/>
      <c r="CO93" s="75"/>
    </row>
    <row r="94" spans="1:94" ht="20.25" customHeight="1">
      <c r="A94" s="77" t="s">
        <v>181</v>
      </c>
      <c r="D94">
        <v>281</v>
      </c>
      <c r="E94" s="2">
        <v>231.4</v>
      </c>
      <c r="G94" s="3">
        <v>41408</v>
      </c>
      <c r="H94" s="3">
        <f t="shared" si="49"/>
        <v>45281</v>
      </c>
      <c r="I94" s="3" t="s">
        <v>45</v>
      </c>
      <c r="J94" s="3">
        <f t="shared" si="50"/>
        <v>45281</v>
      </c>
      <c r="N94" s="2"/>
      <c r="P94" s="61">
        <f t="shared" si="55"/>
        <v>11.583333333333334</v>
      </c>
      <c r="Q94" s="62">
        <v>0</v>
      </c>
      <c r="R94" s="63">
        <f t="shared" si="56"/>
        <v>20</v>
      </c>
      <c r="S94" s="54">
        <f t="shared" si="41"/>
        <v>1.5</v>
      </c>
      <c r="T94" s="54">
        <f t="shared" si="61"/>
        <v>1.5</v>
      </c>
      <c r="U94" s="54">
        <f t="shared" si="61"/>
        <v>1.5</v>
      </c>
      <c r="V94" s="54">
        <f t="shared" si="61"/>
        <v>1.5</v>
      </c>
      <c r="W94" s="54">
        <f t="shared" si="61"/>
        <v>1.5</v>
      </c>
      <c r="X94" s="54">
        <f t="shared" si="61"/>
        <v>3.5</v>
      </c>
      <c r="Y94" s="54">
        <f t="shared" si="61"/>
        <v>1.5</v>
      </c>
      <c r="Z94" s="54">
        <f t="shared" si="61"/>
        <v>1.5</v>
      </c>
      <c r="AA94" s="54">
        <f t="shared" si="61"/>
        <v>1.5</v>
      </c>
      <c r="AB94" s="54">
        <f t="shared" si="61"/>
        <v>1.5</v>
      </c>
      <c r="AC94" s="54">
        <f t="shared" si="61"/>
        <v>1.5</v>
      </c>
      <c r="AD94" s="54">
        <f t="shared" si="61"/>
        <v>1.5</v>
      </c>
      <c r="AF94" s="63">
        <f t="shared" si="51"/>
        <v>0</v>
      </c>
      <c r="AG94" s="65">
        <v>0</v>
      </c>
      <c r="AH94" s="65">
        <v>0</v>
      </c>
      <c r="AI94" s="66"/>
      <c r="AJ94" s="67"/>
      <c r="AK94" s="65"/>
      <c r="AL94" s="65"/>
      <c r="AM94" s="65"/>
      <c r="AN94" s="65"/>
      <c r="AO94" s="65"/>
      <c r="AP94" s="65"/>
      <c r="AQ94" s="65"/>
      <c r="AR94" s="65"/>
      <c r="AS94" s="68">
        <f t="shared" si="52"/>
        <v>20</v>
      </c>
      <c r="AT94" s="69" t="e">
        <v>#N/A</v>
      </c>
      <c r="AU94" s="70">
        <v>-4.4792307692307816</v>
      </c>
      <c r="AV94" s="63">
        <f t="shared" si="59"/>
        <v>177.99999999999997</v>
      </c>
      <c r="AW94" s="61">
        <f t="shared" si="46"/>
        <v>13.350000000000001</v>
      </c>
      <c r="AX94" s="61">
        <f t="shared" si="46"/>
        <v>13.350000000000001</v>
      </c>
      <c r="AY94" s="61">
        <f t="shared" si="46"/>
        <v>13.350000000000001</v>
      </c>
      <c r="AZ94" s="61">
        <f t="shared" si="44"/>
        <v>13.350000000000001</v>
      </c>
      <c r="BA94" s="54">
        <f t="shared" si="44"/>
        <v>13.350000000000001</v>
      </c>
      <c r="BB94" s="61">
        <f t="shared" si="44"/>
        <v>31.150000000000002</v>
      </c>
      <c r="BC94" s="54">
        <f t="shared" ref="BC94:BH157" si="64">+IF($K94="",$E94/26*Y94,IF(MONTH($K94)=MONTH(BC$5),$L94/26*Y94,IF(AND($K94&lt;BC$5,(MONTH($K94)&lt;&gt;MONTH(BC$5))),$L94/26*Y94,$E94/26*Y94)))</f>
        <v>13.350000000000001</v>
      </c>
      <c r="BD94" s="61">
        <f t="shared" si="64"/>
        <v>13.350000000000001</v>
      </c>
      <c r="BE94" s="61">
        <f t="shared" si="64"/>
        <v>13.350000000000001</v>
      </c>
      <c r="BF94" s="61">
        <f t="shared" si="64"/>
        <v>13.350000000000001</v>
      </c>
      <c r="BG94" s="61">
        <f t="shared" si="64"/>
        <v>13.350000000000001</v>
      </c>
      <c r="BH94" s="61">
        <f t="shared" si="64"/>
        <v>13.350000000000001</v>
      </c>
      <c r="BI94" s="63">
        <f t="shared" si="47"/>
        <v>0</v>
      </c>
      <c r="BJ94" s="71">
        <f t="shared" si="62"/>
        <v>0</v>
      </c>
      <c r="BK94" s="71">
        <f t="shared" si="62"/>
        <v>0</v>
      </c>
      <c r="BL94" s="71">
        <f t="shared" si="62"/>
        <v>0</v>
      </c>
      <c r="BM94" s="71">
        <f t="shared" si="62"/>
        <v>0</v>
      </c>
      <c r="BN94" s="71">
        <f t="shared" si="62"/>
        <v>0</v>
      </c>
      <c r="BO94" s="71">
        <f t="shared" si="62"/>
        <v>0</v>
      </c>
      <c r="BP94" s="71">
        <f t="shared" si="60"/>
        <v>0</v>
      </c>
      <c r="BQ94" s="71">
        <f t="shared" si="60"/>
        <v>0</v>
      </c>
      <c r="BR94" s="71">
        <f t="shared" si="60"/>
        <v>0</v>
      </c>
      <c r="BS94" s="71">
        <f t="shared" si="60"/>
        <v>0</v>
      </c>
      <c r="BT94" s="71">
        <f t="shared" si="60"/>
        <v>0</v>
      </c>
      <c r="BU94" s="71">
        <f t="shared" si="60"/>
        <v>0</v>
      </c>
      <c r="BV94" s="68">
        <f t="shared" si="53"/>
        <v>173.52076923076919</v>
      </c>
      <c r="BX94" s="54">
        <f t="shared" si="45"/>
        <v>17.355</v>
      </c>
      <c r="BY94" s="54">
        <f t="shared" si="45"/>
        <v>17.355</v>
      </c>
      <c r="BZ94" s="54">
        <f t="shared" si="45"/>
        <v>17.355</v>
      </c>
      <c r="CA94" s="54">
        <f t="shared" si="45"/>
        <v>17.355</v>
      </c>
      <c r="CB94" s="54">
        <f t="shared" si="45"/>
        <v>17.355</v>
      </c>
      <c r="CC94" s="54">
        <f t="shared" si="45"/>
        <v>40.495000000000005</v>
      </c>
      <c r="CD94" s="54">
        <f t="shared" si="63"/>
        <v>17.355</v>
      </c>
      <c r="CE94" s="54">
        <f t="shared" si="63"/>
        <v>17.355</v>
      </c>
      <c r="CF94" s="54">
        <f t="shared" si="63"/>
        <v>17.355</v>
      </c>
      <c r="CG94" s="54">
        <f t="shared" si="63"/>
        <v>17.355</v>
      </c>
      <c r="CH94" s="54">
        <f t="shared" si="63"/>
        <v>17.355</v>
      </c>
      <c r="CI94" s="54">
        <f t="shared" si="63"/>
        <v>17.355</v>
      </c>
      <c r="CJ94" s="76">
        <f t="shared" si="48"/>
        <v>231.39999999999995</v>
      </c>
      <c r="CK94" s="59">
        <f t="shared" si="57"/>
        <v>20</v>
      </c>
      <c r="CL94" s="8">
        <f t="shared" si="58"/>
        <v>0</v>
      </c>
      <c r="CM94" s="73">
        <f t="shared" si="54"/>
        <v>231.4</v>
      </c>
      <c r="CN94" s="54"/>
      <c r="CO94" s="55"/>
      <c r="CP94" s="56"/>
    </row>
    <row r="95" spans="1:94" ht="20.25" customHeight="1">
      <c r="A95" s="77" t="s">
        <v>182</v>
      </c>
      <c r="D95">
        <v>281</v>
      </c>
      <c r="E95" s="2">
        <v>200.2</v>
      </c>
      <c r="G95" s="3">
        <v>41153</v>
      </c>
      <c r="H95" s="3">
        <f t="shared" si="49"/>
        <v>45281</v>
      </c>
      <c r="I95" s="3" t="s">
        <v>45</v>
      </c>
      <c r="J95" s="3">
        <f t="shared" si="50"/>
        <v>45281</v>
      </c>
      <c r="N95" s="2"/>
      <c r="P95" s="61">
        <f t="shared" si="55"/>
        <v>12.25</v>
      </c>
      <c r="Q95" s="62">
        <v>4</v>
      </c>
      <c r="R95" s="63">
        <f t="shared" si="56"/>
        <v>20</v>
      </c>
      <c r="S95" s="54">
        <f t="shared" si="41"/>
        <v>1.5</v>
      </c>
      <c r="T95" s="54">
        <f t="shared" si="61"/>
        <v>1.5</v>
      </c>
      <c r="U95" s="54">
        <f t="shared" si="61"/>
        <v>1.5</v>
      </c>
      <c r="V95" s="54">
        <f t="shared" si="61"/>
        <v>1.5</v>
      </c>
      <c r="W95" s="54">
        <f t="shared" si="61"/>
        <v>1.5</v>
      </c>
      <c r="X95" s="54">
        <f t="shared" si="61"/>
        <v>1.5</v>
      </c>
      <c r="Y95" s="54">
        <f t="shared" si="61"/>
        <v>1.5</v>
      </c>
      <c r="Z95" s="54">
        <f t="shared" si="61"/>
        <v>1.5</v>
      </c>
      <c r="AA95" s="54">
        <f t="shared" si="61"/>
        <v>1.5</v>
      </c>
      <c r="AB95" s="54">
        <f t="shared" si="61"/>
        <v>3.5</v>
      </c>
      <c r="AC95" s="54">
        <f t="shared" si="61"/>
        <v>1.5</v>
      </c>
      <c r="AD95" s="54">
        <f t="shared" si="61"/>
        <v>1.5</v>
      </c>
      <c r="AF95" s="63">
        <f t="shared" si="51"/>
        <v>0</v>
      </c>
      <c r="AG95" s="65">
        <v>0</v>
      </c>
      <c r="AH95" s="65">
        <v>0</v>
      </c>
      <c r="AI95" s="66"/>
      <c r="AJ95" s="67"/>
      <c r="AK95" s="65"/>
      <c r="AL95" s="65"/>
      <c r="AM95" s="65"/>
      <c r="AN95" s="65"/>
      <c r="AO95" s="65"/>
      <c r="AP95" s="65"/>
      <c r="AQ95" s="65"/>
      <c r="AR95" s="65"/>
      <c r="AS95" s="68">
        <f t="shared" si="52"/>
        <v>24</v>
      </c>
      <c r="AT95" s="69" t="e">
        <v>#N/A</v>
      </c>
      <c r="AU95" s="70">
        <v>27.703846153846172</v>
      </c>
      <c r="AV95" s="63">
        <f t="shared" si="59"/>
        <v>154</v>
      </c>
      <c r="AW95" s="61">
        <f t="shared" si="46"/>
        <v>11.549999999999999</v>
      </c>
      <c r="AX95" s="61">
        <f t="shared" si="46"/>
        <v>11.549999999999999</v>
      </c>
      <c r="AY95" s="61">
        <f t="shared" si="46"/>
        <v>11.549999999999999</v>
      </c>
      <c r="AZ95" s="61">
        <f t="shared" si="46"/>
        <v>11.549999999999999</v>
      </c>
      <c r="BA95" s="54">
        <f t="shared" si="46"/>
        <v>11.549999999999999</v>
      </c>
      <c r="BB95" s="61">
        <f t="shared" si="46"/>
        <v>11.549999999999999</v>
      </c>
      <c r="BC95" s="54">
        <f t="shared" si="64"/>
        <v>11.549999999999999</v>
      </c>
      <c r="BD95" s="61">
        <f t="shared" si="64"/>
        <v>11.549999999999999</v>
      </c>
      <c r="BE95" s="61">
        <f t="shared" si="64"/>
        <v>11.549999999999999</v>
      </c>
      <c r="BF95" s="61">
        <f t="shared" si="64"/>
        <v>26.949999999999996</v>
      </c>
      <c r="BG95" s="61">
        <f t="shared" si="64"/>
        <v>11.549999999999999</v>
      </c>
      <c r="BH95" s="61">
        <f t="shared" si="64"/>
        <v>11.549999999999999</v>
      </c>
      <c r="BI95" s="63">
        <f t="shared" si="47"/>
        <v>0</v>
      </c>
      <c r="BJ95" s="71">
        <f t="shared" si="62"/>
        <v>0</v>
      </c>
      <c r="BK95" s="71">
        <f t="shared" si="62"/>
        <v>0</v>
      </c>
      <c r="BL95" s="71">
        <f t="shared" si="62"/>
        <v>0</v>
      </c>
      <c r="BM95" s="71">
        <f t="shared" si="62"/>
        <v>0</v>
      </c>
      <c r="BN95" s="71">
        <f t="shared" si="62"/>
        <v>0</v>
      </c>
      <c r="BO95" s="71">
        <f t="shared" si="62"/>
        <v>0</v>
      </c>
      <c r="BP95" s="71">
        <f t="shared" si="60"/>
        <v>0</v>
      </c>
      <c r="BQ95" s="71">
        <f t="shared" si="60"/>
        <v>0</v>
      </c>
      <c r="BR95" s="71">
        <f t="shared" si="60"/>
        <v>0</v>
      </c>
      <c r="BS95" s="71">
        <f t="shared" si="60"/>
        <v>0</v>
      </c>
      <c r="BT95" s="71">
        <f t="shared" si="60"/>
        <v>0</v>
      </c>
      <c r="BU95" s="71">
        <f t="shared" si="60"/>
        <v>0</v>
      </c>
      <c r="BV95" s="68">
        <f t="shared" si="53"/>
        <v>181.70384615384617</v>
      </c>
      <c r="BX95" s="54">
        <f t="shared" si="45"/>
        <v>15.015000000000001</v>
      </c>
      <c r="BY95" s="54">
        <f t="shared" si="45"/>
        <v>15.015000000000001</v>
      </c>
      <c r="BZ95" s="54">
        <f t="shared" si="45"/>
        <v>15.015000000000001</v>
      </c>
      <c r="CA95" s="54">
        <f t="shared" si="45"/>
        <v>15.015000000000001</v>
      </c>
      <c r="CB95" s="54">
        <f t="shared" si="45"/>
        <v>15.015000000000001</v>
      </c>
      <c r="CC95" s="54">
        <f t="shared" si="45"/>
        <v>15.015000000000001</v>
      </c>
      <c r="CD95" s="54">
        <f t="shared" si="63"/>
        <v>15.015000000000001</v>
      </c>
      <c r="CE95" s="54">
        <f t="shared" si="63"/>
        <v>15.015000000000001</v>
      </c>
      <c r="CF95" s="54">
        <f t="shared" si="63"/>
        <v>15.015000000000001</v>
      </c>
      <c r="CG95" s="54">
        <f t="shared" si="63"/>
        <v>35.034999999999997</v>
      </c>
      <c r="CH95" s="54">
        <f t="shared" si="63"/>
        <v>15.015000000000001</v>
      </c>
      <c r="CI95" s="54">
        <f t="shared" si="63"/>
        <v>15.015000000000001</v>
      </c>
      <c r="CJ95" s="76">
        <f t="shared" si="48"/>
        <v>200.2</v>
      </c>
      <c r="CK95" s="59">
        <f t="shared" si="57"/>
        <v>20</v>
      </c>
      <c r="CL95" s="8">
        <f t="shared" si="58"/>
        <v>0</v>
      </c>
      <c r="CM95" s="73">
        <f t="shared" si="54"/>
        <v>200.2</v>
      </c>
      <c r="CN95" s="74"/>
      <c r="CO95" s="75"/>
    </row>
    <row r="96" spans="1:94" ht="20.25" customHeight="1">
      <c r="A96" t="s">
        <v>183</v>
      </c>
      <c r="D96">
        <v>281</v>
      </c>
      <c r="E96" s="2">
        <v>200.2</v>
      </c>
      <c r="G96" s="3">
        <v>41153</v>
      </c>
      <c r="H96" s="3">
        <f t="shared" si="49"/>
        <v>45281</v>
      </c>
      <c r="I96" s="3" t="s">
        <v>45</v>
      </c>
      <c r="J96" s="3">
        <f t="shared" si="50"/>
        <v>45281</v>
      </c>
      <c r="N96" s="2"/>
      <c r="P96" s="61">
        <f t="shared" si="55"/>
        <v>12.25</v>
      </c>
      <c r="Q96" s="62">
        <v>3</v>
      </c>
      <c r="R96" s="63">
        <f t="shared" si="56"/>
        <v>20</v>
      </c>
      <c r="S96" s="54">
        <f t="shared" si="41"/>
        <v>1.5</v>
      </c>
      <c r="T96" s="54">
        <f t="shared" si="61"/>
        <v>1.5</v>
      </c>
      <c r="U96" s="54">
        <f t="shared" si="61"/>
        <v>1.5</v>
      </c>
      <c r="V96" s="54">
        <f t="shared" si="61"/>
        <v>1.5</v>
      </c>
      <c r="W96" s="54">
        <f t="shared" si="61"/>
        <v>1.5</v>
      </c>
      <c r="X96" s="54">
        <f t="shared" si="61"/>
        <v>1.5</v>
      </c>
      <c r="Y96" s="54">
        <f t="shared" si="61"/>
        <v>1.5</v>
      </c>
      <c r="Z96" s="54">
        <f t="shared" si="61"/>
        <v>1.5</v>
      </c>
      <c r="AA96" s="54">
        <f t="shared" si="61"/>
        <v>1.5</v>
      </c>
      <c r="AB96" s="54">
        <f t="shared" si="61"/>
        <v>3.5</v>
      </c>
      <c r="AC96" s="54">
        <f t="shared" si="61"/>
        <v>1.5</v>
      </c>
      <c r="AD96" s="54">
        <f t="shared" si="61"/>
        <v>1.5</v>
      </c>
      <c r="AF96" s="63">
        <f t="shared" si="51"/>
        <v>2</v>
      </c>
      <c r="AG96" s="65">
        <v>2</v>
      </c>
      <c r="AH96" s="65">
        <v>0</v>
      </c>
      <c r="AI96" s="66"/>
      <c r="AJ96" s="67"/>
      <c r="AK96" s="65"/>
      <c r="AL96" s="65"/>
      <c r="AM96" s="65"/>
      <c r="AN96" s="65"/>
      <c r="AO96" s="65"/>
      <c r="AP96" s="65"/>
      <c r="AQ96" s="65"/>
      <c r="AR96" s="65"/>
      <c r="AS96" s="68">
        <f t="shared" si="52"/>
        <v>21</v>
      </c>
      <c r="AT96" s="69" t="e">
        <v>#N/A</v>
      </c>
      <c r="AU96" s="70">
        <v>20.932692307692321</v>
      </c>
      <c r="AV96" s="63">
        <f t="shared" si="59"/>
        <v>154</v>
      </c>
      <c r="AW96" s="61">
        <f t="shared" si="46"/>
        <v>11.549999999999999</v>
      </c>
      <c r="AX96" s="61">
        <f t="shared" si="46"/>
        <v>11.549999999999999</v>
      </c>
      <c r="AY96" s="61">
        <f t="shared" si="46"/>
        <v>11.549999999999999</v>
      </c>
      <c r="AZ96" s="61">
        <f t="shared" si="46"/>
        <v>11.549999999999999</v>
      </c>
      <c r="BA96" s="54">
        <f t="shared" si="46"/>
        <v>11.549999999999999</v>
      </c>
      <c r="BB96" s="61">
        <f t="shared" si="46"/>
        <v>11.549999999999999</v>
      </c>
      <c r="BC96" s="54">
        <f t="shared" si="64"/>
        <v>11.549999999999999</v>
      </c>
      <c r="BD96" s="61">
        <f t="shared" si="64"/>
        <v>11.549999999999999</v>
      </c>
      <c r="BE96" s="61">
        <f t="shared" si="64"/>
        <v>11.549999999999999</v>
      </c>
      <c r="BF96" s="61">
        <f t="shared" si="64"/>
        <v>26.949999999999996</v>
      </c>
      <c r="BG96" s="61">
        <f t="shared" si="64"/>
        <v>11.549999999999999</v>
      </c>
      <c r="BH96" s="61">
        <f t="shared" si="64"/>
        <v>11.549999999999999</v>
      </c>
      <c r="BI96" s="63">
        <f t="shared" si="47"/>
        <v>-15.399999999999999</v>
      </c>
      <c r="BJ96" s="71">
        <f t="shared" si="62"/>
        <v>-15.399999999999999</v>
      </c>
      <c r="BK96" s="71">
        <f t="shared" si="62"/>
        <v>0</v>
      </c>
      <c r="BL96" s="71">
        <f t="shared" si="62"/>
        <v>0</v>
      </c>
      <c r="BM96" s="71">
        <f t="shared" si="62"/>
        <v>0</v>
      </c>
      <c r="BN96" s="71">
        <f t="shared" si="62"/>
        <v>0</v>
      </c>
      <c r="BO96" s="71">
        <f t="shared" si="62"/>
        <v>0</v>
      </c>
      <c r="BP96" s="71">
        <f t="shared" si="60"/>
        <v>0</v>
      </c>
      <c r="BQ96" s="71">
        <f t="shared" si="60"/>
        <v>0</v>
      </c>
      <c r="BR96" s="71">
        <f t="shared" si="60"/>
        <v>0</v>
      </c>
      <c r="BS96" s="71">
        <f t="shared" si="60"/>
        <v>0</v>
      </c>
      <c r="BT96" s="71">
        <f t="shared" si="60"/>
        <v>0</v>
      </c>
      <c r="BU96" s="71">
        <f t="shared" si="60"/>
        <v>0</v>
      </c>
      <c r="BV96" s="68">
        <f t="shared" si="53"/>
        <v>159.53269230769232</v>
      </c>
      <c r="BX96" s="54">
        <f t="shared" si="45"/>
        <v>15.015000000000001</v>
      </c>
      <c r="BY96" s="54">
        <f t="shared" si="45"/>
        <v>15.015000000000001</v>
      </c>
      <c r="BZ96" s="54">
        <f t="shared" si="45"/>
        <v>15.015000000000001</v>
      </c>
      <c r="CA96" s="54">
        <f t="shared" si="45"/>
        <v>15.015000000000001</v>
      </c>
      <c r="CB96" s="54">
        <f t="shared" si="45"/>
        <v>15.015000000000001</v>
      </c>
      <c r="CC96" s="54">
        <f t="shared" si="45"/>
        <v>15.015000000000001</v>
      </c>
      <c r="CD96" s="54">
        <f t="shared" si="63"/>
        <v>15.015000000000001</v>
      </c>
      <c r="CE96" s="54">
        <f t="shared" si="63"/>
        <v>15.015000000000001</v>
      </c>
      <c r="CF96" s="54">
        <f t="shared" si="63"/>
        <v>15.015000000000001</v>
      </c>
      <c r="CG96" s="54">
        <f t="shared" si="63"/>
        <v>35.034999999999997</v>
      </c>
      <c r="CH96" s="54">
        <f t="shared" si="63"/>
        <v>15.015000000000001</v>
      </c>
      <c r="CI96" s="54">
        <f t="shared" si="63"/>
        <v>15.015000000000001</v>
      </c>
      <c r="CJ96" s="76">
        <f t="shared" si="48"/>
        <v>200.2</v>
      </c>
      <c r="CK96" s="59">
        <f t="shared" si="57"/>
        <v>20</v>
      </c>
      <c r="CL96" s="8">
        <f t="shared" si="58"/>
        <v>0</v>
      </c>
      <c r="CM96" s="73">
        <f t="shared" si="54"/>
        <v>200.2</v>
      </c>
      <c r="CN96" s="54"/>
      <c r="CO96" s="55"/>
      <c r="CP96" s="56"/>
    </row>
    <row r="97" spans="1:94" ht="20.25" customHeight="1">
      <c r="A97" s="77" t="s">
        <v>184</v>
      </c>
      <c r="D97">
        <v>281</v>
      </c>
      <c r="E97" s="2">
        <v>267.8</v>
      </c>
      <c r="G97" s="3">
        <v>41153</v>
      </c>
      <c r="H97" s="3">
        <f t="shared" si="49"/>
        <v>45281</v>
      </c>
      <c r="I97" s="3" t="s">
        <v>45</v>
      </c>
      <c r="J97" s="3">
        <f t="shared" si="50"/>
        <v>45281</v>
      </c>
      <c r="N97" s="2"/>
      <c r="P97" s="61">
        <f t="shared" si="55"/>
        <v>12.25</v>
      </c>
      <c r="Q97" s="62">
        <v>1</v>
      </c>
      <c r="R97" s="63">
        <f t="shared" si="56"/>
        <v>20</v>
      </c>
      <c r="S97" s="54">
        <f t="shared" si="41"/>
        <v>1.5</v>
      </c>
      <c r="T97" s="54">
        <f t="shared" si="61"/>
        <v>1.5</v>
      </c>
      <c r="U97" s="54">
        <f t="shared" si="61"/>
        <v>1.5</v>
      </c>
      <c r="V97" s="54">
        <f t="shared" si="61"/>
        <v>1.5</v>
      </c>
      <c r="W97" s="54">
        <f t="shared" si="61"/>
        <v>1.5</v>
      </c>
      <c r="X97" s="54">
        <f t="shared" si="61"/>
        <v>1.5</v>
      </c>
      <c r="Y97" s="54">
        <f t="shared" si="61"/>
        <v>1.5</v>
      </c>
      <c r="Z97" s="54">
        <f t="shared" si="61"/>
        <v>1.5</v>
      </c>
      <c r="AA97" s="54">
        <f t="shared" si="61"/>
        <v>1.5</v>
      </c>
      <c r="AB97" s="54">
        <f t="shared" si="61"/>
        <v>3.5</v>
      </c>
      <c r="AC97" s="54">
        <f t="shared" si="61"/>
        <v>1.5</v>
      </c>
      <c r="AD97" s="54">
        <f t="shared" si="61"/>
        <v>1.5</v>
      </c>
      <c r="AF97" s="63">
        <f t="shared" si="51"/>
        <v>0</v>
      </c>
      <c r="AG97" s="65">
        <v>0</v>
      </c>
      <c r="AH97" s="65">
        <v>0</v>
      </c>
      <c r="AI97" s="66"/>
      <c r="AJ97" s="67"/>
      <c r="AK97" s="65"/>
      <c r="AL97" s="65"/>
      <c r="AM97" s="65"/>
      <c r="AN97" s="65"/>
      <c r="AO97" s="65"/>
      <c r="AP97" s="65"/>
      <c r="AQ97" s="65"/>
      <c r="AR97" s="65"/>
      <c r="AS97" s="68">
        <f t="shared" si="52"/>
        <v>21</v>
      </c>
      <c r="AT97" s="69" t="e">
        <v>#N/A</v>
      </c>
      <c r="AU97" s="70">
        <v>8.2684615384615654</v>
      </c>
      <c r="AV97" s="63">
        <f t="shared" si="59"/>
        <v>206</v>
      </c>
      <c r="AW97" s="61">
        <f t="shared" si="46"/>
        <v>15.450000000000001</v>
      </c>
      <c r="AX97" s="61">
        <f t="shared" si="46"/>
        <v>15.450000000000001</v>
      </c>
      <c r="AY97" s="61">
        <f t="shared" si="46"/>
        <v>15.450000000000001</v>
      </c>
      <c r="AZ97" s="61">
        <f t="shared" si="46"/>
        <v>15.450000000000001</v>
      </c>
      <c r="BA97" s="54">
        <f t="shared" si="46"/>
        <v>15.450000000000001</v>
      </c>
      <c r="BB97" s="61">
        <f t="shared" si="46"/>
        <v>15.450000000000001</v>
      </c>
      <c r="BC97" s="54">
        <f t="shared" si="64"/>
        <v>15.450000000000001</v>
      </c>
      <c r="BD97" s="61">
        <f t="shared" si="64"/>
        <v>15.450000000000001</v>
      </c>
      <c r="BE97" s="61">
        <f t="shared" si="64"/>
        <v>15.450000000000001</v>
      </c>
      <c r="BF97" s="61">
        <f t="shared" si="64"/>
        <v>36.050000000000004</v>
      </c>
      <c r="BG97" s="61">
        <f t="shared" si="64"/>
        <v>15.450000000000001</v>
      </c>
      <c r="BH97" s="61">
        <f t="shared" si="64"/>
        <v>15.450000000000001</v>
      </c>
      <c r="BI97" s="63">
        <f t="shared" si="47"/>
        <v>0</v>
      </c>
      <c r="BJ97" s="71">
        <f t="shared" si="62"/>
        <v>0</v>
      </c>
      <c r="BK97" s="71">
        <f t="shared" si="62"/>
        <v>0</v>
      </c>
      <c r="BL97" s="71">
        <f t="shared" si="62"/>
        <v>0</v>
      </c>
      <c r="BM97" s="71">
        <f t="shared" si="62"/>
        <v>0</v>
      </c>
      <c r="BN97" s="71">
        <f t="shared" si="62"/>
        <v>0</v>
      </c>
      <c r="BO97" s="71">
        <f t="shared" si="62"/>
        <v>0</v>
      </c>
      <c r="BP97" s="71">
        <f t="shared" si="60"/>
        <v>0</v>
      </c>
      <c r="BQ97" s="71">
        <f t="shared" si="60"/>
        <v>0</v>
      </c>
      <c r="BR97" s="71">
        <f t="shared" si="60"/>
        <v>0</v>
      </c>
      <c r="BS97" s="71">
        <f t="shared" si="60"/>
        <v>0</v>
      </c>
      <c r="BT97" s="71">
        <f t="shared" si="60"/>
        <v>0</v>
      </c>
      <c r="BU97" s="71">
        <f t="shared" si="60"/>
        <v>0</v>
      </c>
      <c r="BV97" s="68">
        <f t="shared" si="53"/>
        <v>214.26846153846157</v>
      </c>
      <c r="BX97" s="54">
        <f t="shared" si="45"/>
        <v>20.085000000000001</v>
      </c>
      <c r="BY97" s="54">
        <f t="shared" si="45"/>
        <v>20.085000000000001</v>
      </c>
      <c r="BZ97" s="54">
        <f t="shared" si="45"/>
        <v>20.085000000000001</v>
      </c>
      <c r="CA97" s="54">
        <f t="shared" si="45"/>
        <v>20.085000000000001</v>
      </c>
      <c r="CB97" s="54">
        <f t="shared" si="45"/>
        <v>20.085000000000001</v>
      </c>
      <c r="CC97" s="54">
        <f t="shared" si="45"/>
        <v>20.085000000000001</v>
      </c>
      <c r="CD97" s="54">
        <f t="shared" si="63"/>
        <v>20.085000000000001</v>
      </c>
      <c r="CE97" s="54">
        <f t="shared" si="63"/>
        <v>20.085000000000001</v>
      </c>
      <c r="CF97" s="54">
        <f t="shared" si="63"/>
        <v>20.085000000000001</v>
      </c>
      <c r="CG97" s="54">
        <f t="shared" si="63"/>
        <v>46.865000000000002</v>
      </c>
      <c r="CH97" s="54">
        <f t="shared" si="63"/>
        <v>20.085000000000001</v>
      </c>
      <c r="CI97" s="54">
        <f t="shared" si="63"/>
        <v>20.085000000000001</v>
      </c>
      <c r="CJ97" s="76">
        <f t="shared" si="48"/>
        <v>267.80000000000007</v>
      </c>
      <c r="CK97" s="59">
        <f t="shared" si="57"/>
        <v>20</v>
      </c>
      <c r="CL97" s="8">
        <f t="shared" si="58"/>
        <v>0</v>
      </c>
      <c r="CM97" s="73">
        <f t="shared" si="54"/>
        <v>267.8</v>
      </c>
      <c r="CN97" s="74"/>
      <c r="CO97" s="75"/>
    </row>
    <row r="98" spans="1:94" ht="20.25" customHeight="1">
      <c r="A98" t="s">
        <v>185</v>
      </c>
      <c r="D98">
        <v>281</v>
      </c>
      <c r="E98" s="2">
        <v>308.10000000000002</v>
      </c>
      <c r="G98" s="3">
        <v>41275</v>
      </c>
      <c r="H98" s="3">
        <f t="shared" si="49"/>
        <v>45281</v>
      </c>
      <c r="I98" s="3" t="s">
        <v>45</v>
      </c>
      <c r="J98" s="3">
        <f t="shared" si="50"/>
        <v>45281</v>
      </c>
      <c r="N98" s="2"/>
      <c r="P98" s="61">
        <f t="shared" si="55"/>
        <v>11.916666666666666</v>
      </c>
      <c r="Q98" s="62">
        <v>1</v>
      </c>
      <c r="R98" s="63">
        <f t="shared" si="56"/>
        <v>20</v>
      </c>
      <c r="S98" s="54">
        <f t="shared" si="41"/>
        <v>1.5</v>
      </c>
      <c r="T98" s="54">
        <f t="shared" si="61"/>
        <v>3.5</v>
      </c>
      <c r="U98" s="54">
        <f t="shared" si="61"/>
        <v>1.5</v>
      </c>
      <c r="V98" s="54">
        <f t="shared" si="61"/>
        <v>1.5</v>
      </c>
      <c r="W98" s="54">
        <f t="shared" si="61"/>
        <v>1.5</v>
      </c>
      <c r="X98" s="54">
        <f t="shared" si="61"/>
        <v>1.5</v>
      </c>
      <c r="Y98" s="54">
        <f t="shared" si="61"/>
        <v>1.5</v>
      </c>
      <c r="Z98" s="54">
        <f t="shared" si="61"/>
        <v>1.5</v>
      </c>
      <c r="AA98" s="54">
        <f t="shared" si="61"/>
        <v>1.5</v>
      </c>
      <c r="AB98" s="54">
        <f t="shared" si="61"/>
        <v>1.5</v>
      </c>
      <c r="AC98" s="54">
        <f t="shared" si="61"/>
        <v>1.5</v>
      </c>
      <c r="AD98" s="54">
        <f t="shared" si="61"/>
        <v>1.5</v>
      </c>
      <c r="AF98" s="63">
        <f t="shared" si="51"/>
        <v>0</v>
      </c>
      <c r="AG98" s="65">
        <v>0</v>
      </c>
      <c r="AH98" s="65">
        <v>0</v>
      </c>
      <c r="AI98" s="66"/>
      <c r="AJ98" s="67"/>
      <c r="AK98" s="65"/>
      <c r="AL98" s="65"/>
      <c r="AM98" s="65"/>
      <c r="AN98" s="65"/>
      <c r="AO98" s="65"/>
      <c r="AP98" s="65"/>
      <c r="AQ98" s="65"/>
      <c r="AR98" s="65"/>
      <c r="AS98" s="68">
        <f t="shared" si="52"/>
        <v>21</v>
      </c>
      <c r="AT98" s="69" t="e">
        <v>#N/A</v>
      </c>
      <c r="AU98" s="70">
        <v>15.276923076923111</v>
      </c>
      <c r="AV98" s="63">
        <f t="shared" si="59"/>
        <v>237.00000000000006</v>
      </c>
      <c r="AW98" s="61">
        <f t="shared" si="46"/>
        <v>17.775000000000002</v>
      </c>
      <c r="AX98" s="61">
        <f t="shared" si="46"/>
        <v>41.475000000000009</v>
      </c>
      <c r="AY98" s="61">
        <f t="shared" si="46"/>
        <v>17.775000000000002</v>
      </c>
      <c r="AZ98" s="61">
        <f t="shared" si="46"/>
        <v>17.775000000000002</v>
      </c>
      <c r="BA98" s="54">
        <f t="shared" si="46"/>
        <v>17.775000000000002</v>
      </c>
      <c r="BB98" s="61">
        <f t="shared" si="46"/>
        <v>17.775000000000002</v>
      </c>
      <c r="BC98" s="54">
        <f t="shared" si="64"/>
        <v>17.775000000000002</v>
      </c>
      <c r="BD98" s="61">
        <f t="shared" si="64"/>
        <v>17.775000000000002</v>
      </c>
      <c r="BE98" s="61">
        <f t="shared" si="64"/>
        <v>17.775000000000002</v>
      </c>
      <c r="BF98" s="61">
        <f t="shared" si="64"/>
        <v>17.775000000000002</v>
      </c>
      <c r="BG98" s="61">
        <f t="shared" si="64"/>
        <v>17.775000000000002</v>
      </c>
      <c r="BH98" s="61">
        <f t="shared" si="64"/>
        <v>17.775000000000002</v>
      </c>
      <c r="BI98" s="63">
        <f t="shared" si="47"/>
        <v>0</v>
      </c>
      <c r="BJ98" s="71">
        <f t="shared" si="62"/>
        <v>0</v>
      </c>
      <c r="BK98" s="71">
        <f t="shared" si="62"/>
        <v>0</v>
      </c>
      <c r="BL98" s="71">
        <f t="shared" si="62"/>
        <v>0</v>
      </c>
      <c r="BM98" s="71">
        <f t="shared" si="62"/>
        <v>0</v>
      </c>
      <c r="BN98" s="71">
        <f t="shared" si="62"/>
        <v>0</v>
      </c>
      <c r="BO98" s="71">
        <f t="shared" si="62"/>
        <v>0</v>
      </c>
      <c r="BP98" s="71">
        <f t="shared" si="60"/>
        <v>0</v>
      </c>
      <c r="BQ98" s="71">
        <f t="shared" si="60"/>
        <v>0</v>
      </c>
      <c r="BR98" s="71">
        <f t="shared" si="60"/>
        <v>0</v>
      </c>
      <c r="BS98" s="71">
        <f t="shared" si="60"/>
        <v>0</v>
      </c>
      <c r="BT98" s="71">
        <f t="shared" si="60"/>
        <v>0</v>
      </c>
      <c r="BU98" s="71">
        <f t="shared" si="60"/>
        <v>0</v>
      </c>
      <c r="BV98" s="68">
        <f t="shared" si="53"/>
        <v>252.27692307692317</v>
      </c>
      <c r="BX98" s="54">
        <f t="shared" si="45"/>
        <v>23.107500000000002</v>
      </c>
      <c r="BY98" s="54">
        <f t="shared" si="45"/>
        <v>53.917500000000004</v>
      </c>
      <c r="BZ98" s="54">
        <f t="shared" si="45"/>
        <v>23.107500000000002</v>
      </c>
      <c r="CA98" s="54">
        <f t="shared" si="45"/>
        <v>23.107500000000002</v>
      </c>
      <c r="CB98" s="54">
        <f t="shared" si="45"/>
        <v>23.107500000000002</v>
      </c>
      <c r="CC98" s="54">
        <f t="shared" si="45"/>
        <v>23.107500000000002</v>
      </c>
      <c r="CD98" s="54">
        <f t="shared" si="63"/>
        <v>23.107500000000002</v>
      </c>
      <c r="CE98" s="54">
        <f t="shared" si="63"/>
        <v>23.107500000000002</v>
      </c>
      <c r="CF98" s="54">
        <f t="shared" si="63"/>
        <v>23.107500000000002</v>
      </c>
      <c r="CG98" s="54">
        <f t="shared" si="63"/>
        <v>23.107500000000002</v>
      </c>
      <c r="CH98" s="54">
        <f t="shared" si="63"/>
        <v>23.107500000000002</v>
      </c>
      <c r="CI98" s="54">
        <f t="shared" si="63"/>
        <v>23.107500000000002</v>
      </c>
      <c r="CJ98" s="76">
        <f t="shared" si="48"/>
        <v>308.10000000000014</v>
      </c>
      <c r="CK98" s="59">
        <f t="shared" si="57"/>
        <v>20</v>
      </c>
      <c r="CL98" s="8">
        <f t="shared" si="58"/>
        <v>0</v>
      </c>
      <c r="CM98" s="73">
        <f t="shared" si="54"/>
        <v>308.10000000000002</v>
      </c>
      <c r="CN98" s="54"/>
      <c r="CO98" s="55"/>
      <c r="CP98" s="56"/>
    </row>
    <row r="99" spans="1:94" ht="20.25" customHeight="1">
      <c r="A99" s="77" t="s">
        <v>186</v>
      </c>
      <c r="D99">
        <v>281</v>
      </c>
      <c r="E99" s="2">
        <v>733.2</v>
      </c>
      <c r="G99" s="3">
        <v>41281</v>
      </c>
      <c r="H99" s="3">
        <f t="shared" si="49"/>
        <v>45281</v>
      </c>
      <c r="I99" s="3" t="s">
        <v>45</v>
      </c>
      <c r="J99" s="3">
        <f t="shared" si="50"/>
        <v>45281</v>
      </c>
      <c r="N99" s="2"/>
      <c r="P99" s="61">
        <f t="shared" si="55"/>
        <v>11.916666666666666</v>
      </c>
      <c r="Q99" s="62">
        <v>-3</v>
      </c>
      <c r="R99" s="63">
        <f t="shared" si="56"/>
        <v>20</v>
      </c>
      <c r="S99" s="54">
        <f t="shared" si="41"/>
        <v>1.5</v>
      </c>
      <c r="T99" s="54">
        <f t="shared" si="61"/>
        <v>3.5</v>
      </c>
      <c r="U99" s="54">
        <f t="shared" si="61"/>
        <v>1.5</v>
      </c>
      <c r="V99" s="54">
        <f t="shared" si="61"/>
        <v>1.5</v>
      </c>
      <c r="W99" s="54">
        <f t="shared" si="61"/>
        <v>1.5</v>
      </c>
      <c r="X99" s="54">
        <f t="shared" si="61"/>
        <v>1.5</v>
      </c>
      <c r="Y99" s="54">
        <f t="shared" si="61"/>
        <v>1.5</v>
      </c>
      <c r="Z99" s="54">
        <f t="shared" si="61"/>
        <v>1.5</v>
      </c>
      <c r="AA99" s="54">
        <f t="shared" si="61"/>
        <v>1.5</v>
      </c>
      <c r="AB99" s="54">
        <f t="shared" si="61"/>
        <v>1.5</v>
      </c>
      <c r="AC99" s="54">
        <f t="shared" si="61"/>
        <v>1.5</v>
      </c>
      <c r="AD99" s="54">
        <f t="shared" si="61"/>
        <v>1.5</v>
      </c>
      <c r="AF99" s="63">
        <f t="shared" si="51"/>
        <v>0</v>
      </c>
      <c r="AG99" s="65">
        <v>0</v>
      </c>
      <c r="AH99" s="65">
        <v>0</v>
      </c>
      <c r="AI99" s="66"/>
      <c r="AJ99" s="67"/>
      <c r="AK99" s="65"/>
      <c r="AL99" s="65"/>
      <c r="AM99" s="65"/>
      <c r="AN99" s="65"/>
      <c r="AO99" s="65"/>
      <c r="AP99" s="65"/>
      <c r="AQ99" s="65"/>
      <c r="AR99" s="65"/>
      <c r="AS99" s="68">
        <f t="shared" si="52"/>
        <v>17</v>
      </c>
      <c r="AT99" s="69" t="e">
        <v>#N/A</v>
      </c>
      <c r="AU99" s="70">
        <v>-94.815384615384573</v>
      </c>
      <c r="AV99" s="63">
        <f t="shared" si="59"/>
        <v>564</v>
      </c>
      <c r="AW99" s="61">
        <f t="shared" si="46"/>
        <v>42.300000000000004</v>
      </c>
      <c r="AX99" s="61">
        <f t="shared" si="46"/>
        <v>98.700000000000017</v>
      </c>
      <c r="AY99" s="61">
        <f t="shared" si="46"/>
        <v>42.300000000000004</v>
      </c>
      <c r="AZ99" s="61">
        <f t="shared" si="46"/>
        <v>42.300000000000004</v>
      </c>
      <c r="BA99" s="54">
        <f t="shared" si="46"/>
        <v>42.300000000000004</v>
      </c>
      <c r="BB99" s="61">
        <f t="shared" si="46"/>
        <v>42.300000000000004</v>
      </c>
      <c r="BC99" s="54">
        <f t="shared" si="64"/>
        <v>42.300000000000004</v>
      </c>
      <c r="BD99" s="61">
        <f t="shared" si="64"/>
        <v>42.300000000000004</v>
      </c>
      <c r="BE99" s="61">
        <f t="shared" si="64"/>
        <v>42.300000000000004</v>
      </c>
      <c r="BF99" s="61">
        <f t="shared" si="64"/>
        <v>42.300000000000004</v>
      </c>
      <c r="BG99" s="61">
        <f t="shared" si="64"/>
        <v>42.300000000000004</v>
      </c>
      <c r="BH99" s="61">
        <f t="shared" si="64"/>
        <v>42.300000000000004</v>
      </c>
      <c r="BI99" s="63">
        <f t="shared" si="47"/>
        <v>0</v>
      </c>
      <c r="BJ99" s="71">
        <f t="shared" si="62"/>
        <v>0</v>
      </c>
      <c r="BK99" s="71">
        <f t="shared" si="62"/>
        <v>0</v>
      </c>
      <c r="BL99" s="71">
        <f t="shared" si="62"/>
        <v>0</v>
      </c>
      <c r="BM99" s="71">
        <f t="shared" si="62"/>
        <v>0</v>
      </c>
      <c r="BN99" s="71">
        <f t="shared" si="62"/>
        <v>0</v>
      </c>
      <c r="BO99" s="71">
        <f t="shared" si="62"/>
        <v>0</v>
      </c>
      <c r="BP99" s="71">
        <f t="shared" si="60"/>
        <v>0</v>
      </c>
      <c r="BQ99" s="71">
        <f t="shared" si="60"/>
        <v>0</v>
      </c>
      <c r="BR99" s="71">
        <f t="shared" si="60"/>
        <v>0</v>
      </c>
      <c r="BS99" s="71">
        <f t="shared" si="60"/>
        <v>0</v>
      </c>
      <c r="BT99" s="71">
        <f t="shared" si="60"/>
        <v>0</v>
      </c>
      <c r="BU99" s="71">
        <f t="shared" si="60"/>
        <v>0</v>
      </c>
      <c r="BV99" s="68">
        <f t="shared" si="53"/>
        <v>469.18461538461543</v>
      </c>
      <c r="BX99" s="54">
        <f t="shared" si="45"/>
        <v>54.990000000000009</v>
      </c>
      <c r="BY99" s="54">
        <f t="shared" si="45"/>
        <v>128.31</v>
      </c>
      <c r="BZ99" s="54">
        <f t="shared" si="45"/>
        <v>54.990000000000009</v>
      </c>
      <c r="CA99" s="54">
        <f t="shared" si="45"/>
        <v>54.990000000000009</v>
      </c>
      <c r="CB99" s="54">
        <f t="shared" si="45"/>
        <v>54.990000000000009</v>
      </c>
      <c r="CC99" s="54">
        <f t="shared" si="45"/>
        <v>54.990000000000009</v>
      </c>
      <c r="CD99" s="54">
        <f t="shared" si="63"/>
        <v>54.990000000000009</v>
      </c>
      <c r="CE99" s="54">
        <f t="shared" si="63"/>
        <v>54.990000000000009</v>
      </c>
      <c r="CF99" s="54">
        <f t="shared" si="63"/>
        <v>54.990000000000009</v>
      </c>
      <c r="CG99" s="54">
        <f t="shared" si="63"/>
        <v>54.990000000000009</v>
      </c>
      <c r="CH99" s="54">
        <f t="shared" si="63"/>
        <v>54.990000000000009</v>
      </c>
      <c r="CI99" s="54">
        <f t="shared" si="63"/>
        <v>54.990000000000009</v>
      </c>
      <c r="CJ99" s="76">
        <f t="shared" si="48"/>
        <v>733.2</v>
      </c>
      <c r="CK99" s="59">
        <f t="shared" si="57"/>
        <v>20</v>
      </c>
      <c r="CL99" s="8">
        <f t="shared" si="58"/>
        <v>0</v>
      </c>
      <c r="CM99" s="73">
        <f t="shared" si="54"/>
        <v>733.2</v>
      </c>
      <c r="CN99" s="74"/>
      <c r="CO99" s="75"/>
    </row>
    <row r="100" spans="1:94" ht="20.25" customHeight="1">
      <c r="A100" s="77" t="s">
        <v>187</v>
      </c>
      <c r="D100">
        <v>281</v>
      </c>
      <c r="E100" s="2">
        <v>846.3</v>
      </c>
      <c r="G100" s="3">
        <v>41295</v>
      </c>
      <c r="H100" s="3">
        <f t="shared" si="49"/>
        <v>45281</v>
      </c>
      <c r="I100" s="3" t="s">
        <v>45</v>
      </c>
      <c r="J100" s="3">
        <f t="shared" si="50"/>
        <v>45281</v>
      </c>
      <c r="N100" s="2"/>
      <c r="P100" s="61">
        <f t="shared" si="55"/>
        <v>11.833333333333334</v>
      </c>
      <c r="Q100" s="62">
        <v>1</v>
      </c>
      <c r="R100" s="63">
        <f t="shared" si="56"/>
        <v>20</v>
      </c>
      <c r="S100" s="54">
        <f t="shared" si="41"/>
        <v>1.5</v>
      </c>
      <c r="T100" s="54">
        <f t="shared" si="61"/>
        <v>3.5</v>
      </c>
      <c r="U100" s="54">
        <f t="shared" si="61"/>
        <v>1.5</v>
      </c>
      <c r="V100" s="54">
        <f t="shared" si="61"/>
        <v>1.5</v>
      </c>
      <c r="W100" s="54">
        <f t="shared" si="61"/>
        <v>1.5</v>
      </c>
      <c r="X100" s="54">
        <f t="shared" si="61"/>
        <v>1.5</v>
      </c>
      <c r="Y100" s="54">
        <f t="shared" si="61"/>
        <v>1.5</v>
      </c>
      <c r="Z100" s="54">
        <f t="shared" si="61"/>
        <v>1.5</v>
      </c>
      <c r="AA100" s="54">
        <f t="shared" si="61"/>
        <v>1.5</v>
      </c>
      <c r="AB100" s="54">
        <f t="shared" si="61"/>
        <v>1.5</v>
      </c>
      <c r="AC100" s="54">
        <f t="shared" si="61"/>
        <v>1.5</v>
      </c>
      <c r="AD100" s="54">
        <f t="shared" si="61"/>
        <v>1.5</v>
      </c>
      <c r="AF100" s="63">
        <f t="shared" si="51"/>
        <v>20</v>
      </c>
      <c r="AG100" s="65">
        <v>4</v>
      </c>
      <c r="AH100" s="65">
        <v>16</v>
      </c>
      <c r="AI100" s="66"/>
      <c r="AJ100" s="67"/>
      <c r="AK100" s="65"/>
      <c r="AL100" s="65"/>
      <c r="AM100" s="65"/>
      <c r="AN100" s="65"/>
      <c r="AO100" s="65"/>
      <c r="AP100" s="65"/>
      <c r="AQ100" s="65"/>
      <c r="AR100" s="65"/>
      <c r="AS100" s="68">
        <f t="shared" si="52"/>
        <v>1</v>
      </c>
      <c r="AT100" s="69" t="e">
        <v>#N/A</v>
      </c>
      <c r="AU100" s="70">
        <v>21.063461538461638</v>
      </c>
      <c r="AV100" s="63">
        <f t="shared" si="59"/>
        <v>651</v>
      </c>
      <c r="AW100" s="61">
        <f t="shared" si="46"/>
        <v>48.824999999999996</v>
      </c>
      <c r="AX100" s="61">
        <f t="shared" si="46"/>
        <v>113.92499999999998</v>
      </c>
      <c r="AY100" s="61">
        <f t="shared" si="46"/>
        <v>48.824999999999996</v>
      </c>
      <c r="AZ100" s="61">
        <f t="shared" si="46"/>
        <v>48.824999999999996</v>
      </c>
      <c r="BA100" s="54">
        <f t="shared" si="46"/>
        <v>48.824999999999996</v>
      </c>
      <c r="BB100" s="61">
        <f t="shared" si="46"/>
        <v>48.824999999999996</v>
      </c>
      <c r="BC100" s="54">
        <f t="shared" si="64"/>
        <v>48.824999999999996</v>
      </c>
      <c r="BD100" s="61">
        <f t="shared" si="64"/>
        <v>48.824999999999996</v>
      </c>
      <c r="BE100" s="61">
        <f t="shared" si="64"/>
        <v>48.824999999999996</v>
      </c>
      <c r="BF100" s="61">
        <f t="shared" si="64"/>
        <v>48.824999999999996</v>
      </c>
      <c r="BG100" s="61">
        <f t="shared" si="64"/>
        <v>48.824999999999996</v>
      </c>
      <c r="BH100" s="61">
        <f t="shared" si="64"/>
        <v>48.824999999999996</v>
      </c>
      <c r="BI100" s="63">
        <f t="shared" si="47"/>
        <v>-651</v>
      </c>
      <c r="BJ100" s="71">
        <f t="shared" si="62"/>
        <v>-130.19999999999999</v>
      </c>
      <c r="BK100" s="71">
        <f t="shared" si="62"/>
        <v>-520.79999999999995</v>
      </c>
      <c r="BL100" s="71">
        <f t="shared" si="62"/>
        <v>0</v>
      </c>
      <c r="BM100" s="71">
        <f t="shared" si="62"/>
        <v>0</v>
      </c>
      <c r="BN100" s="71">
        <f t="shared" si="62"/>
        <v>0</v>
      </c>
      <c r="BO100" s="71">
        <f t="shared" si="62"/>
        <v>0</v>
      </c>
      <c r="BP100" s="71">
        <f t="shared" si="60"/>
        <v>0</v>
      </c>
      <c r="BQ100" s="71">
        <f t="shared" si="60"/>
        <v>0</v>
      </c>
      <c r="BR100" s="71">
        <f t="shared" si="60"/>
        <v>0</v>
      </c>
      <c r="BS100" s="71">
        <f t="shared" si="60"/>
        <v>0</v>
      </c>
      <c r="BT100" s="71">
        <f t="shared" si="60"/>
        <v>0</v>
      </c>
      <c r="BU100" s="71">
        <f t="shared" si="60"/>
        <v>0</v>
      </c>
      <c r="BV100" s="68">
        <f t="shared" si="53"/>
        <v>21.063461538461638</v>
      </c>
      <c r="BX100" s="54">
        <f t="shared" si="45"/>
        <v>63.472499999999997</v>
      </c>
      <c r="BY100" s="54">
        <f t="shared" si="45"/>
        <v>148.10249999999999</v>
      </c>
      <c r="BZ100" s="54">
        <f t="shared" si="45"/>
        <v>63.472499999999997</v>
      </c>
      <c r="CA100" s="54">
        <f t="shared" si="45"/>
        <v>63.472499999999997</v>
      </c>
      <c r="CB100" s="54">
        <f t="shared" si="45"/>
        <v>63.472499999999997</v>
      </c>
      <c r="CC100" s="54">
        <f t="shared" si="45"/>
        <v>63.472499999999997</v>
      </c>
      <c r="CD100" s="54">
        <f t="shared" si="63"/>
        <v>63.472499999999997</v>
      </c>
      <c r="CE100" s="54">
        <f t="shared" si="63"/>
        <v>63.472499999999997</v>
      </c>
      <c r="CF100" s="54">
        <f t="shared" si="63"/>
        <v>63.472499999999997</v>
      </c>
      <c r="CG100" s="54">
        <f t="shared" si="63"/>
        <v>63.472499999999997</v>
      </c>
      <c r="CH100" s="54">
        <f t="shared" si="63"/>
        <v>63.472499999999997</v>
      </c>
      <c r="CI100" s="54">
        <f t="shared" si="63"/>
        <v>63.472499999999997</v>
      </c>
      <c r="CJ100" s="76">
        <f t="shared" si="48"/>
        <v>846.29999999999973</v>
      </c>
      <c r="CK100" s="59">
        <f t="shared" si="57"/>
        <v>20</v>
      </c>
      <c r="CL100" s="8">
        <f t="shared" si="58"/>
        <v>0</v>
      </c>
      <c r="CM100" s="73">
        <f t="shared" si="54"/>
        <v>846.3</v>
      </c>
      <c r="CN100" s="54"/>
      <c r="CO100" s="55"/>
      <c r="CP100" s="56"/>
    </row>
    <row r="101" spans="1:94" ht="20.25" customHeight="1">
      <c r="A101" t="s">
        <v>188</v>
      </c>
      <c r="D101">
        <v>281</v>
      </c>
      <c r="E101" s="2">
        <v>412.1</v>
      </c>
      <c r="G101" s="3">
        <v>41862</v>
      </c>
      <c r="H101" s="3">
        <f t="shared" si="49"/>
        <v>45281</v>
      </c>
      <c r="I101" s="3" t="s">
        <v>45</v>
      </c>
      <c r="J101" s="3">
        <f t="shared" si="50"/>
        <v>45281</v>
      </c>
      <c r="N101" s="2"/>
      <c r="P101" s="61">
        <f t="shared" si="55"/>
        <v>10.333333333333334</v>
      </c>
      <c r="Q101" s="62">
        <v>0</v>
      </c>
      <c r="R101" s="63">
        <f t="shared" si="56"/>
        <v>20</v>
      </c>
      <c r="S101" s="54">
        <f t="shared" si="41"/>
        <v>1.5</v>
      </c>
      <c r="T101" s="54">
        <f t="shared" si="61"/>
        <v>1.5</v>
      </c>
      <c r="U101" s="54">
        <f t="shared" si="61"/>
        <v>1.5</v>
      </c>
      <c r="V101" s="54">
        <f t="shared" si="61"/>
        <v>1.5</v>
      </c>
      <c r="W101" s="54">
        <f t="shared" si="61"/>
        <v>1.5</v>
      </c>
      <c r="X101" s="54">
        <f t="shared" si="61"/>
        <v>1.5</v>
      </c>
      <c r="Y101" s="54">
        <f t="shared" si="61"/>
        <v>1.5</v>
      </c>
      <c r="Z101" s="54">
        <f t="shared" si="61"/>
        <v>1.5</v>
      </c>
      <c r="AA101" s="54">
        <f t="shared" si="61"/>
        <v>3.5</v>
      </c>
      <c r="AB101" s="54">
        <f t="shared" si="61"/>
        <v>1.5</v>
      </c>
      <c r="AC101" s="54">
        <f t="shared" si="61"/>
        <v>1.5</v>
      </c>
      <c r="AD101" s="54">
        <f t="shared" si="61"/>
        <v>1.5</v>
      </c>
      <c r="AF101" s="63">
        <f t="shared" si="51"/>
        <v>0</v>
      </c>
      <c r="AG101" s="65">
        <v>0</v>
      </c>
      <c r="AH101" s="65">
        <v>0</v>
      </c>
      <c r="AI101" s="66"/>
      <c r="AJ101" s="67"/>
      <c r="AK101" s="65"/>
      <c r="AL101" s="65"/>
      <c r="AM101" s="65"/>
      <c r="AN101" s="65"/>
      <c r="AO101" s="65"/>
      <c r="AP101" s="65"/>
      <c r="AQ101" s="65"/>
      <c r="AR101" s="65"/>
      <c r="AS101" s="68">
        <f t="shared" si="52"/>
        <v>20</v>
      </c>
      <c r="AT101" s="69" t="e">
        <v>#N/A</v>
      </c>
      <c r="AU101" s="70">
        <v>13.355769230769141</v>
      </c>
      <c r="AV101" s="63">
        <f t="shared" si="59"/>
        <v>316.99999999999994</v>
      </c>
      <c r="AW101" s="61">
        <f t="shared" si="46"/>
        <v>23.775000000000002</v>
      </c>
      <c r="AX101" s="61">
        <f t="shared" si="46"/>
        <v>23.775000000000002</v>
      </c>
      <c r="AY101" s="61">
        <f t="shared" si="46"/>
        <v>23.775000000000002</v>
      </c>
      <c r="AZ101" s="61">
        <f t="shared" si="46"/>
        <v>23.775000000000002</v>
      </c>
      <c r="BA101" s="54">
        <f t="shared" si="46"/>
        <v>23.775000000000002</v>
      </c>
      <c r="BB101" s="61">
        <f t="shared" si="46"/>
        <v>23.775000000000002</v>
      </c>
      <c r="BC101" s="54">
        <f t="shared" si="64"/>
        <v>23.775000000000002</v>
      </c>
      <c r="BD101" s="61">
        <f t="shared" si="64"/>
        <v>23.775000000000002</v>
      </c>
      <c r="BE101" s="61">
        <f t="shared" si="64"/>
        <v>55.475000000000009</v>
      </c>
      <c r="BF101" s="61">
        <f t="shared" si="64"/>
        <v>23.775000000000002</v>
      </c>
      <c r="BG101" s="61">
        <f t="shared" si="64"/>
        <v>23.775000000000002</v>
      </c>
      <c r="BH101" s="61">
        <f t="shared" si="64"/>
        <v>23.775000000000002</v>
      </c>
      <c r="BI101" s="63">
        <f t="shared" si="47"/>
        <v>0</v>
      </c>
      <c r="BJ101" s="71">
        <f t="shared" si="62"/>
        <v>0</v>
      </c>
      <c r="BK101" s="71">
        <f t="shared" si="62"/>
        <v>0</v>
      </c>
      <c r="BL101" s="71">
        <f t="shared" si="62"/>
        <v>0</v>
      </c>
      <c r="BM101" s="71">
        <f t="shared" si="62"/>
        <v>0</v>
      </c>
      <c r="BN101" s="71">
        <f t="shared" si="62"/>
        <v>0</v>
      </c>
      <c r="BO101" s="71">
        <f t="shared" si="62"/>
        <v>0</v>
      </c>
      <c r="BP101" s="71">
        <f t="shared" si="60"/>
        <v>0</v>
      </c>
      <c r="BQ101" s="71">
        <f t="shared" si="60"/>
        <v>0</v>
      </c>
      <c r="BR101" s="71">
        <f t="shared" si="60"/>
        <v>0</v>
      </c>
      <c r="BS101" s="71">
        <f t="shared" si="60"/>
        <v>0</v>
      </c>
      <c r="BT101" s="71">
        <f t="shared" si="60"/>
        <v>0</v>
      </c>
      <c r="BU101" s="71">
        <f t="shared" si="60"/>
        <v>0</v>
      </c>
      <c r="BV101" s="68">
        <f t="shared" si="53"/>
        <v>330.35576923076906</v>
      </c>
      <c r="BX101" s="54">
        <f t="shared" si="45"/>
        <v>30.907499999999999</v>
      </c>
      <c r="BY101" s="54">
        <f t="shared" si="45"/>
        <v>30.907499999999999</v>
      </c>
      <c r="BZ101" s="54">
        <f t="shared" si="45"/>
        <v>30.907499999999999</v>
      </c>
      <c r="CA101" s="54">
        <f t="shared" si="45"/>
        <v>30.907499999999999</v>
      </c>
      <c r="CB101" s="54">
        <f t="shared" si="45"/>
        <v>30.907499999999999</v>
      </c>
      <c r="CC101" s="54">
        <f t="shared" si="45"/>
        <v>30.907499999999999</v>
      </c>
      <c r="CD101" s="54">
        <f t="shared" si="63"/>
        <v>30.907499999999999</v>
      </c>
      <c r="CE101" s="54">
        <f t="shared" si="63"/>
        <v>30.907499999999999</v>
      </c>
      <c r="CF101" s="54">
        <f t="shared" si="63"/>
        <v>72.117500000000007</v>
      </c>
      <c r="CG101" s="54">
        <f t="shared" si="63"/>
        <v>30.907499999999999</v>
      </c>
      <c r="CH101" s="54">
        <f t="shared" si="63"/>
        <v>30.907499999999999</v>
      </c>
      <c r="CI101" s="54">
        <f t="shared" si="63"/>
        <v>30.907499999999999</v>
      </c>
      <c r="CJ101" s="76">
        <f t="shared" si="48"/>
        <v>412.1</v>
      </c>
      <c r="CK101" s="59">
        <f t="shared" si="57"/>
        <v>20</v>
      </c>
      <c r="CL101" s="8">
        <f t="shared" si="58"/>
        <v>0</v>
      </c>
      <c r="CM101" s="73">
        <f t="shared" si="54"/>
        <v>412.1</v>
      </c>
      <c r="CN101" s="74"/>
      <c r="CO101" s="75"/>
    </row>
    <row r="102" spans="1:94" ht="20.25" customHeight="1">
      <c r="A102" s="77" t="s">
        <v>189</v>
      </c>
      <c r="D102">
        <v>281</v>
      </c>
      <c r="E102" s="2">
        <v>200.2</v>
      </c>
      <c r="G102" s="3">
        <v>41870</v>
      </c>
      <c r="H102" s="3">
        <f t="shared" si="49"/>
        <v>45281</v>
      </c>
      <c r="I102" s="3" t="s">
        <v>45</v>
      </c>
      <c r="J102" s="3">
        <f t="shared" si="50"/>
        <v>45281</v>
      </c>
      <c r="N102" s="2"/>
      <c r="P102" s="61">
        <f t="shared" si="55"/>
        <v>10.333333333333334</v>
      </c>
      <c r="Q102" s="62">
        <v>2.5</v>
      </c>
      <c r="R102" s="63">
        <f t="shared" si="56"/>
        <v>20</v>
      </c>
      <c r="S102" s="54">
        <f t="shared" si="41"/>
        <v>1.5</v>
      </c>
      <c r="T102" s="54">
        <f t="shared" si="61"/>
        <v>1.5</v>
      </c>
      <c r="U102" s="54">
        <f t="shared" si="61"/>
        <v>1.5</v>
      </c>
      <c r="V102" s="54">
        <f t="shared" si="61"/>
        <v>1.5</v>
      </c>
      <c r="W102" s="54">
        <f t="shared" si="61"/>
        <v>1.5</v>
      </c>
      <c r="X102" s="54">
        <f t="shared" si="61"/>
        <v>1.5</v>
      </c>
      <c r="Y102" s="54">
        <f t="shared" si="61"/>
        <v>1.5</v>
      </c>
      <c r="Z102" s="54">
        <f t="shared" si="61"/>
        <v>1.5</v>
      </c>
      <c r="AA102" s="54">
        <f t="shared" si="61"/>
        <v>3.5</v>
      </c>
      <c r="AB102" s="54">
        <f t="shared" si="61"/>
        <v>1.5</v>
      </c>
      <c r="AC102" s="54">
        <f t="shared" si="61"/>
        <v>1.5</v>
      </c>
      <c r="AD102" s="54">
        <f t="shared" si="61"/>
        <v>1.5</v>
      </c>
      <c r="AF102" s="63">
        <f t="shared" si="51"/>
        <v>0</v>
      </c>
      <c r="AG102" s="65">
        <v>0</v>
      </c>
      <c r="AH102" s="65">
        <v>0</v>
      </c>
      <c r="AI102" s="66"/>
      <c r="AJ102" s="67"/>
      <c r="AK102" s="65"/>
      <c r="AL102" s="65"/>
      <c r="AM102" s="65"/>
      <c r="AN102" s="65"/>
      <c r="AO102" s="65"/>
      <c r="AP102" s="65"/>
      <c r="AQ102" s="65"/>
      <c r="AR102" s="65"/>
      <c r="AS102" s="68">
        <f t="shared" si="52"/>
        <v>22.5</v>
      </c>
      <c r="AT102" s="69" t="e">
        <v>#N/A</v>
      </c>
      <c r="AU102" s="70">
        <v>22.500961538461553</v>
      </c>
      <c r="AV102" s="63">
        <f t="shared" si="59"/>
        <v>154.00000000000003</v>
      </c>
      <c r="AW102" s="61">
        <f t="shared" si="46"/>
        <v>11.549999999999999</v>
      </c>
      <c r="AX102" s="61">
        <f t="shared" si="46"/>
        <v>11.549999999999999</v>
      </c>
      <c r="AY102" s="61">
        <f t="shared" si="46"/>
        <v>11.549999999999999</v>
      </c>
      <c r="AZ102" s="61">
        <f t="shared" si="46"/>
        <v>11.549999999999999</v>
      </c>
      <c r="BA102" s="54">
        <f t="shared" si="46"/>
        <v>11.549999999999999</v>
      </c>
      <c r="BB102" s="61">
        <f t="shared" si="46"/>
        <v>11.549999999999999</v>
      </c>
      <c r="BC102" s="54">
        <f t="shared" si="64"/>
        <v>11.549999999999999</v>
      </c>
      <c r="BD102" s="61">
        <f t="shared" si="64"/>
        <v>11.549999999999999</v>
      </c>
      <c r="BE102" s="61">
        <f t="shared" si="64"/>
        <v>26.949999999999996</v>
      </c>
      <c r="BF102" s="61">
        <f t="shared" si="64"/>
        <v>11.549999999999999</v>
      </c>
      <c r="BG102" s="61">
        <f t="shared" si="64"/>
        <v>11.549999999999999</v>
      </c>
      <c r="BH102" s="61">
        <f t="shared" si="64"/>
        <v>11.549999999999999</v>
      </c>
      <c r="BI102" s="63">
        <f t="shared" si="47"/>
        <v>0</v>
      </c>
      <c r="BJ102" s="71">
        <f t="shared" si="62"/>
        <v>0</v>
      </c>
      <c r="BK102" s="71">
        <f t="shared" si="62"/>
        <v>0</v>
      </c>
      <c r="BL102" s="71">
        <f t="shared" si="62"/>
        <v>0</v>
      </c>
      <c r="BM102" s="71">
        <f t="shared" si="62"/>
        <v>0</v>
      </c>
      <c r="BN102" s="71">
        <f t="shared" si="62"/>
        <v>0</v>
      </c>
      <c r="BO102" s="71">
        <f t="shared" si="62"/>
        <v>0</v>
      </c>
      <c r="BP102" s="71">
        <f t="shared" si="60"/>
        <v>0</v>
      </c>
      <c r="BQ102" s="71">
        <f t="shared" si="60"/>
        <v>0</v>
      </c>
      <c r="BR102" s="71">
        <f t="shared" si="60"/>
        <v>0</v>
      </c>
      <c r="BS102" s="71">
        <f t="shared" si="60"/>
        <v>0</v>
      </c>
      <c r="BT102" s="71">
        <f t="shared" si="60"/>
        <v>0</v>
      </c>
      <c r="BU102" s="71">
        <f t="shared" si="60"/>
        <v>0</v>
      </c>
      <c r="BV102" s="68">
        <f t="shared" si="53"/>
        <v>176.50096153846158</v>
      </c>
      <c r="BX102" s="54">
        <f t="shared" si="45"/>
        <v>15.015000000000001</v>
      </c>
      <c r="BY102" s="54">
        <f t="shared" si="45"/>
        <v>15.015000000000001</v>
      </c>
      <c r="BZ102" s="54">
        <f t="shared" si="45"/>
        <v>15.015000000000001</v>
      </c>
      <c r="CA102" s="54">
        <f t="shared" si="45"/>
        <v>15.015000000000001</v>
      </c>
      <c r="CB102" s="54">
        <f t="shared" si="45"/>
        <v>15.015000000000001</v>
      </c>
      <c r="CC102" s="54">
        <f t="shared" si="45"/>
        <v>15.015000000000001</v>
      </c>
      <c r="CD102" s="54">
        <f t="shared" si="63"/>
        <v>15.015000000000001</v>
      </c>
      <c r="CE102" s="54">
        <f t="shared" si="63"/>
        <v>15.015000000000001</v>
      </c>
      <c r="CF102" s="54">
        <f t="shared" si="63"/>
        <v>35.034999999999997</v>
      </c>
      <c r="CG102" s="54">
        <f t="shared" si="63"/>
        <v>15.015000000000001</v>
      </c>
      <c r="CH102" s="54">
        <f t="shared" si="63"/>
        <v>15.015000000000001</v>
      </c>
      <c r="CI102" s="54">
        <f t="shared" si="63"/>
        <v>15.015000000000001</v>
      </c>
      <c r="CJ102" s="76">
        <f t="shared" si="48"/>
        <v>200.2</v>
      </c>
      <c r="CK102" s="59">
        <f t="shared" si="57"/>
        <v>20</v>
      </c>
      <c r="CL102" s="8">
        <f t="shared" si="58"/>
        <v>0</v>
      </c>
      <c r="CM102" s="73">
        <f t="shared" si="54"/>
        <v>200.2</v>
      </c>
      <c r="CN102" s="54"/>
      <c r="CO102" s="55"/>
      <c r="CP102" s="56"/>
    </row>
    <row r="103" spans="1:94" ht="20.25" customHeight="1">
      <c r="A103" t="s">
        <v>190</v>
      </c>
      <c r="D103">
        <v>281</v>
      </c>
      <c r="E103" s="2">
        <v>356.2</v>
      </c>
      <c r="G103" s="3">
        <v>41870</v>
      </c>
      <c r="H103" s="3">
        <f t="shared" si="49"/>
        <v>45281</v>
      </c>
      <c r="I103" s="3" t="s">
        <v>45</v>
      </c>
      <c r="J103" s="3">
        <f t="shared" si="50"/>
        <v>45281</v>
      </c>
      <c r="N103" s="2"/>
      <c r="P103" s="61">
        <f t="shared" si="55"/>
        <v>10.333333333333334</v>
      </c>
      <c r="Q103" s="62">
        <v>2.5</v>
      </c>
      <c r="R103" s="63">
        <f t="shared" si="56"/>
        <v>20</v>
      </c>
      <c r="S103" s="54">
        <f t="shared" si="41"/>
        <v>1.5</v>
      </c>
      <c r="T103" s="54">
        <f t="shared" si="61"/>
        <v>1.5</v>
      </c>
      <c r="U103" s="54">
        <f t="shared" si="61"/>
        <v>1.5</v>
      </c>
      <c r="V103" s="54">
        <f t="shared" si="61"/>
        <v>1.5</v>
      </c>
      <c r="W103" s="54">
        <f t="shared" si="61"/>
        <v>1.5</v>
      </c>
      <c r="X103" s="54">
        <f t="shared" si="61"/>
        <v>1.5</v>
      </c>
      <c r="Y103" s="54">
        <f t="shared" si="61"/>
        <v>1.5</v>
      </c>
      <c r="Z103" s="54">
        <f t="shared" si="61"/>
        <v>1.5</v>
      </c>
      <c r="AA103" s="54">
        <f t="shared" si="61"/>
        <v>3.5</v>
      </c>
      <c r="AB103" s="54">
        <f t="shared" si="61"/>
        <v>1.5</v>
      </c>
      <c r="AC103" s="54">
        <f t="shared" si="61"/>
        <v>1.5</v>
      </c>
      <c r="AD103" s="54">
        <f t="shared" si="61"/>
        <v>1.5</v>
      </c>
      <c r="AF103" s="63">
        <f t="shared" si="51"/>
        <v>0</v>
      </c>
      <c r="AG103" s="65">
        <v>0</v>
      </c>
      <c r="AH103" s="65">
        <v>0</v>
      </c>
      <c r="AI103" s="66"/>
      <c r="AJ103" s="67"/>
      <c r="AK103" s="65"/>
      <c r="AL103" s="65"/>
      <c r="AM103" s="65"/>
      <c r="AN103" s="65"/>
      <c r="AO103" s="65"/>
      <c r="AP103" s="65"/>
      <c r="AQ103" s="65"/>
      <c r="AR103" s="65"/>
      <c r="AS103" s="68">
        <f t="shared" si="52"/>
        <v>22.5</v>
      </c>
      <c r="AT103" s="69" t="e">
        <v>#N/A</v>
      </c>
      <c r="AU103" s="70">
        <v>28.10000000000008</v>
      </c>
      <c r="AV103" s="63">
        <f t="shared" si="59"/>
        <v>274</v>
      </c>
      <c r="AW103" s="61">
        <f t="shared" si="46"/>
        <v>20.549999999999997</v>
      </c>
      <c r="AX103" s="61">
        <f t="shared" si="46"/>
        <v>20.549999999999997</v>
      </c>
      <c r="AY103" s="61">
        <f t="shared" si="46"/>
        <v>20.549999999999997</v>
      </c>
      <c r="AZ103" s="61">
        <f t="shared" si="46"/>
        <v>20.549999999999997</v>
      </c>
      <c r="BA103" s="54">
        <f t="shared" si="46"/>
        <v>20.549999999999997</v>
      </c>
      <c r="BB103" s="61">
        <f t="shared" si="46"/>
        <v>20.549999999999997</v>
      </c>
      <c r="BC103" s="54">
        <f t="shared" si="64"/>
        <v>20.549999999999997</v>
      </c>
      <c r="BD103" s="61">
        <f t="shared" si="64"/>
        <v>20.549999999999997</v>
      </c>
      <c r="BE103" s="61">
        <f t="shared" si="64"/>
        <v>47.949999999999996</v>
      </c>
      <c r="BF103" s="61">
        <f t="shared" si="64"/>
        <v>20.549999999999997</v>
      </c>
      <c r="BG103" s="61">
        <f t="shared" si="64"/>
        <v>20.549999999999997</v>
      </c>
      <c r="BH103" s="61">
        <f t="shared" si="64"/>
        <v>20.549999999999997</v>
      </c>
      <c r="BI103" s="63">
        <f t="shared" si="47"/>
        <v>0</v>
      </c>
      <c r="BJ103" s="71">
        <f t="shared" si="62"/>
        <v>0</v>
      </c>
      <c r="BK103" s="71">
        <f t="shared" si="62"/>
        <v>0</v>
      </c>
      <c r="BL103" s="71">
        <f t="shared" si="62"/>
        <v>0</v>
      </c>
      <c r="BM103" s="71">
        <f t="shared" si="62"/>
        <v>0</v>
      </c>
      <c r="BN103" s="71">
        <f t="shared" si="62"/>
        <v>0</v>
      </c>
      <c r="BO103" s="71">
        <f t="shared" si="62"/>
        <v>0</v>
      </c>
      <c r="BP103" s="71">
        <f t="shared" si="60"/>
        <v>0</v>
      </c>
      <c r="BQ103" s="71">
        <f t="shared" si="60"/>
        <v>0</v>
      </c>
      <c r="BR103" s="71">
        <f t="shared" si="60"/>
        <v>0</v>
      </c>
      <c r="BS103" s="71">
        <f t="shared" si="60"/>
        <v>0</v>
      </c>
      <c r="BT103" s="71">
        <f t="shared" si="60"/>
        <v>0</v>
      </c>
      <c r="BU103" s="71">
        <f t="shared" si="60"/>
        <v>0</v>
      </c>
      <c r="BV103" s="68">
        <f t="shared" si="53"/>
        <v>302.10000000000008</v>
      </c>
      <c r="BX103" s="54">
        <f t="shared" si="45"/>
        <v>26.714999999999996</v>
      </c>
      <c r="BY103" s="54">
        <f t="shared" si="45"/>
        <v>26.714999999999996</v>
      </c>
      <c r="BZ103" s="54">
        <f t="shared" si="45"/>
        <v>26.714999999999996</v>
      </c>
      <c r="CA103" s="54">
        <f t="shared" si="45"/>
        <v>26.714999999999996</v>
      </c>
      <c r="CB103" s="54">
        <f t="shared" si="45"/>
        <v>26.714999999999996</v>
      </c>
      <c r="CC103" s="54">
        <f t="shared" si="45"/>
        <v>26.714999999999996</v>
      </c>
      <c r="CD103" s="54">
        <f t="shared" si="63"/>
        <v>26.714999999999996</v>
      </c>
      <c r="CE103" s="54">
        <f t="shared" si="63"/>
        <v>26.714999999999996</v>
      </c>
      <c r="CF103" s="54">
        <f t="shared" si="63"/>
        <v>62.334999999999994</v>
      </c>
      <c r="CG103" s="54">
        <f t="shared" si="63"/>
        <v>26.714999999999996</v>
      </c>
      <c r="CH103" s="54">
        <f t="shared" si="63"/>
        <v>26.714999999999996</v>
      </c>
      <c r="CI103" s="54">
        <f t="shared" si="63"/>
        <v>26.714999999999996</v>
      </c>
      <c r="CJ103" s="76">
        <f t="shared" si="48"/>
        <v>356.19999999999993</v>
      </c>
      <c r="CK103" s="59">
        <f t="shared" si="57"/>
        <v>20</v>
      </c>
      <c r="CL103" s="8">
        <f t="shared" si="58"/>
        <v>0</v>
      </c>
      <c r="CM103" s="73">
        <f t="shared" si="54"/>
        <v>356.2</v>
      </c>
      <c r="CN103" s="74"/>
      <c r="CO103" s="75"/>
    </row>
    <row r="104" spans="1:94" ht="20.25" customHeight="1">
      <c r="A104" s="77" t="s">
        <v>191</v>
      </c>
      <c r="D104">
        <v>281</v>
      </c>
      <c r="E104" s="2">
        <v>200.2</v>
      </c>
      <c r="G104" s="3">
        <v>42121</v>
      </c>
      <c r="H104" s="3">
        <f t="shared" si="49"/>
        <v>45281</v>
      </c>
      <c r="I104" s="3" t="s">
        <v>45</v>
      </c>
      <c r="J104" s="3">
        <f t="shared" si="50"/>
        <v>45281</v>
      </c>
      <c r="N104" s="2"/>
      <c r="P104" s="61">
        <f t="shared" si="55"/>
        <v>9.5833333333333339</v>
      </c>
      <c r="Q104" s="62">
        <v>2.5</v>
      </c>
      <c r="R104" s="63">
        <f t="shared" si="56"/>
        <v>19</v>
      </c>
      <c r="S104" s="54">
        <f t="shared" si="41"/>
        <v>1.5</v>
      </c>
      <c r="T104" s="54">
        <f t="shared" si="61"/>
        <v>1.5</v>
      </c>
      <c r="U104" s="54">
        <f t="shared" si="61"/>
        <v>1.5</v>
      </c>
      <c r="V104" s="54">
        <f t="shared" si="61"/>
        <v>1.5</v>
      </c>
      <c r="W104" s="54">
        <f t="shared" si="61"/>
        <v>2.5</v>
      </c>
      <c r="X104" s="54">
        <f t="shared" si="61"/>
        <v>1.5</v>
      </c>
      <c r="Y104" s="54">
        <f t="shared" si="61"/>
        <v>1.5</v>
      </c>
      <c r="Z104" s="54">
        <f t="shared" si="61"/>
        <v>1.5</v>
      </c>
      <c r="AA104" s="54">
        <f t="shared" si="61"/>
        <v>1.5</v>
      </c>
      <c r="AB104" s="54">
        <f t="shared" si="61"/>
        <v>1.5</v>
      </c>
      <c r="AC104" s="54">
        <f t="shared" si="61"/>
        <v>1.5</v>
      </c>
      <c r="AD104" s="54">
        <f t="shared" si="61"/>
        <v>1.5</v>
      </c>
      <c r="AF104" s="63">
        <f t="shared" si="51"/>
        <v>20</v>
      </c>
      <c r="AG104" s="65">
        <v>0</v>
      </c>
      <c r="AH104" s="65">
        <v>20</v>
      </c>
      <c r="AI104" s="66"/>
      <c r="AJ104" s="67"/>
      <c r="AK104" s="65"/>
      <c r="AL104" s="65"/>
      <c r="AM104" s="65"/>
      <c r="AN104" s="65"/>
      <c r="AO104" s="65"/>
      <c r="AP104" s="65"/>
      <c r="AQ104" s="65"/>
      <c r="AR104" s="65"/>
      <c r="AS104" s="68">
        <f t="shared" si="52"/>
        <v>1.5</v>
      </c>
      <c r="AT104" s="69" t="e">
        <v>#N/A</v>
      </c>
      <c r="AU104" s="70">
        <v>22.375769230769237</v>
      </c>
      <c r="AV104" s="63">
        <f t="shared" si="59"/>
        <v>146.29999999999998</v>
      </c>
      <c r="AW104" s="61">
        <f t="shared" si="46"/>
        <v>11.549999999999999</v>
      </c>
      <c r="AX104" s="61">
        <f t="shared" si="46"/>
        <v>11.549999999999999</v>
      </c>
      <c r="AY104" s="61">
        <f t="shared" si="46"/>
        <v>11.549999999999999</v>
      </c>
      <c r="AZ104" s="61">
        <f t="shared" si="46"/>
        <v>11.549999999999999</v>
      </c>
      <c r="BA104" s="54">
        <f t="shared" si="46"/>
        <v>19.25</v>
      </c>
      <c r="BB104" s="61">
        <f t="shared" si="46"/>
        <v>11.549999999999999</v>
      </c>
      <c r="BC104" s="54">
        <f t="shared" si="64"/>
        <v>11.549999999999999</v>
      </c>
      <c r="BD104" s="61">
        <f t="shared" si="64"/>
        <v>11.549999999999999</v>
      </c>
      <c r="BE104" s="61">
        <f t="shared" si="64"/>
        <v>11.549999999999999</v>
      </c>
      <c r="BF104" s="61">
        <f t="shared" si="64"/>
        <v>11.549999999999999</v>
      </c>
      <c r="BG104" s="61">
        <f t="shared" si="64"/>
        <v>11.549999999999999</v>
      </c>
      <c r="BH104" s="61">
        <f t="shared" si="64"/>
        <v>11.549999999999999</v>
      </c>
      <c r="BI104" s="63">
        <f t="shared" si="47"/>
        <v>-154</v>
      </c>
      <c r="BJ104" s="71">
        <f t="shared" si="62"/>
        <v>0</v>
      </c>
      <c r="BK104" s="71">
        <f t="shared" si="62"/>
        <v>-154</v>
      </c>
      <c r="BL104" s="71">
        <f t="shared" si="62"/>
        <v>0</v>
      </c>
      <c r="BM104" s="71">
        <f t="shared" si="62"/>
        <v>0</v>
      </c>
      <c r="BN104" s="71">
        <f t="shared" si="62"/>
        <v>0</v>
      </c>
      <c r="BO104" s="71">
        <f t="shared" si="62"/>
        <v>0</v>
      </c>
      <c r="BP104" s="71">
        <f t="shared" si="60"/>
        <v>0</v>
      </c>
      <c r="BQ104" s="71">
        <f t="shared" si="60"/>
        <v>0</v>
      </c>
      <c r="BR104" s="71">
        <f t="shared" si="60"/>
        <v>0</v>
      </c>
      <c r="BS104" s="71">
        <f t="shared" si="60"/>
        <v>0</v>
      </c>
      <c r="BT104" s="71">
        <f t="shared" si="60"/>
        <v>0</v>
      </c>
      <c r="BU104" s="71">
        <f t="shared" si="60"/>
        <v>0</v>
      </c>
      <c r="BV104" s="68">
        <f t="shared" si="53"/>
        <v>14.67576923076922</v>
      </c>
      <c r="BX104" s="54">
        <f t="shared" si="45"/>
        <v>15.805263157894736</v>
      </c>
      <c r="BY104" s="54">
        <f t="shared" si="45"/>
        <v>15.805263157894736</v>
      </c>
      <c r="BZ104" s="54">
        <f t="shared" si="45"/>
        <v>15.805263157894736</v>
      </c>
      <c r="CA104" s="54">
        <f t="shared" si="45"/>
        <v>15.805263157894736</v>
      </c>
      <c r="CB104" s="54">
        <f t="shared" si="45"/>
        <v>26.34210526315789</v>
      </c>
      <c r="CC104" s="54">
        <f t="shared" si="45"/>
        <v>15.805263157894736</v>
      </c>
      <c r="CD104" s="54">
        <f t="shared" si="63"/>
        <v>15.805263157894736</v>
      </c>
      <c r="CE104" s="54">
        <f t="shared" si="63"/>
        <v>15.805263157894736</v>
      </c>
      <c r="CF104" s="54">
        <f t="shared" si="63"/>
        <v>15.805263157894736</v>
      </c>
      <c r="CG104" s="54">
        <f t="shared" si="63"/>
        <v>15.805263157894736</v>
      </c>
      <c r="CH104" s="54">
        <f t="shared" si="63"/>
        <v>15.805263157894736</v>
      </c>
      <c r="CI104" s="54">
        <f t="shared" si="63"/>
        <v>15.805263157894736</v>
      </c>
      <c r="CJ104" s="76">
        <f t="shared" si="48"/>
        <v>200.19999999999993</v>
      </c>
      <c r="CK104" s="59">
        <f t="shared" si="57"/>
        <v>19</v>
      </c>
      <c r="CL104" s="8">
        <f t="shared" si="58"/>
        <v>0</v>
      </c>
      <c r="CM104" s="73">
        <f t="shared" si="54"/>
        <v>200.2</v>
      </c>
      <c r="CN104" s="54"/>
      <c r="CO104" s="55"/>
      <c r="CP104" s="56"/>
    </row>
    <row r="105" spans="1:94" ht="20.25" customHeight="1">
      <c r="A105" t="s">
        <v>192</v>
      </c>
      <c r="D105">
        <v>281</v>
      </c>
      <c r="E105" s="2">
        <v>200.2</v>
      </c>
      <c r="G105" s="3">
        <v>42154</v>
      </c>
      <c r="H105" s="3">
        <f t="shared" si="49"/>
        <v>45281</v>
      </c>
      <c r="I105" s="3" t="s">
        <v>45</v>
      </c>
      <c r="J105" s="3">
        <f t="shared" si="50"/>
        <v>45281</v>
      </c>
      <c r="N105" s="2"/>
      <c r="P105" s="61">
        <f t="shared" si="55"/>
        <v>9.5</v>
      </c>
      <c r="Q105" s="62">
        <v>0.5</v>
      </c>
      <c r="R105" s="63">
        <f t="shared" si="56"/>
        <v>19</v>
      </c>
      <c r="S105" s="54">
        <f t="shared" si="41"/>
        <v>1.5</v>
      </c>
      <c r="T105" s="54">
        <f t="shared" si="61"/>
        <v>1.5</v>
      </c>
      <c r="U105" s="54">
        <f t="shared" si="61"/>
        <v>1.5</v>
      </c>
      <c r="V105" s="54">
        <f t="shared" si="61"/>
        <v>1.5</v>
      </c>
      <c r="W105" s="54">
        <f t="shared" si="61"/>
        <v>1.5</v>
      </c>
      <c r="X105" s="54">
        <f t="shared" si="61"/>
        <v>2.5</v>
      </c>
      <c r="Y105" s="54">
        <f t="shared" si="61"/>
        <v>1.5</v>
      </c>
      <c r="Z105" s="54">
        <f t="shared" si="61"/>
        <v>1.5</v>
      </c>
      <c r="AA105" s="54">
        <f t="shared" si="61"/>
        <v>1.5</v>
      </c>
      <c r="AB105" s="54">
        <f t="shared" si="61"/>
        <v>1.5</v>
      </c>
      <c r="AC105" s="54">
        <f t="shared" si="61"/>
        <v>1.5</v>
      </c>
      <c r="AD105" s="54">
        <f t="shared" si="61"/>
        <v>1.5</v>
      </c>
      <c r="AF105" s="63">
        <f t="shared" ref="AF105:AF168" si="65">SUM(AG105:AR105)</f>
        <v>0</v>
      </c>
      <c r="AG105" s="65">
        <v>0</v>
      </c>
      <c r="AH105" s="65">
        <v>0</v>
      </c>
      <c r="AI105" s="66"/>
      <c r="AJ105" s="67"/>
      <c r="AK105" s="65"/>
      <c r="AL105" s="65"/>
      <c r="AM105" s="65"/>
      <c r="AN105" s="65"/>
      <c r="AO105" s="65"/>
      <c r="AP105" s="65"/>
      <c r="AQ105" s="65"/>
      <c r="AR105" s="65"/>
      <c r="AS105" s="68">
        <f t="shared" si="52"/>
        <v>19.5</v>
      </c>
      <c r="AT105" s="69" t="e">
        <v>#N/A</v>
      </c>
      <c r="AU105" s="70">
        <v>7.7201923076923435</v>
      </c>
      <c r="AV105" s="63">
        <f t="shared" si="59"/>
        <v>146.30000000000001</v>
      </c>
      <c r="AW105" s="61">
        <f t="shared" si="46"/>
        <v>11.549999999999999</v>
      </c>
      <c r="AX105" s="61">
        <f t="shared" si="46"/>
        <v>11.549999999999999</v>
      </c>
      <c r="AY105" s="61">
        <f t="shared" si="46"/>
        <v>11.549999999999999</v>
      </c>
      <c r="AZ105" s="61">
        <f t="shared" si="46"/>
        <v>11.549999999999999</v>
      </c>
      <c r="BA105" s="54">
        <f t="shared" si="46"/>
        <v>11.549999999999999</v>
      </c>
      <c r="BB105" s="61">
        <f t="shared" si="46"/>
        <v>19.25</v>
      </c>
      <c r="BC105" s="54">
        <f t="shared" si="64"/>
        <v>11.549999999999999</v>
      </c>
      <c r="BD105" s="61">
        <f t="shared" si="64"/>
        <v>11.549999999999999</v>
      </c>
      <c r="BE105" s="61">
        <f t="shared" si="64"/>
        <v>11.549999999999999</v>
      </c>
      <c r="BF105" s="61">
        <f t="shared" si="64"/>
        <v>11.549999999999999</v>
      </c>
      <c r="BG105" s="61">
        <f t="shared" si="64"/>
        <v>11.549999999999999</v>
      </c>
      <c r="BH105" s="61">
        <f t="shared" si="64"/>
        <v>11.549999999999999</v>
      </c>
      <c r="BI105" s="63">
        <f t="shared" si="47"/>
        <v>0</v>
      </c>
      <c r="BJ105" s="71">
        <f t="shared" si="62"/>
        <v>0</v>
      </c>
      <c r="BK105" s="71">
        <f t="shared" si="62"/>
        <v>0</v>
      </c>
      <c r="BL105" s="71">
        <f t="shared" si="62"/>
        <v>0</v>
      </c>
      <c r="BM105" s="71">
        <f t="shared" si="62"/>
        <v>0</v>
      </c>
      <c r="BN105" s="71">
        <f t="shared" si="62"/>
        <v>0</v>
      </c>
      <c r="BO105" s="71">
        <f t="shared" si="62"/>
        <v>0</v>
      </c>
      <c r="BP105" s="71">
        <f t="shared" si="60"/>
        <v>0</v>
      </c>
      <c r="BQ105" s="71">
        <f t="shared" si="60"/>
        <v>0</v>
      </c>
      <c r="BR105" s="71">
        <f t="shared" si="60"/>
        <v>0</v>
      </c>
      <c r="BS105" s="71">
        <f t="shared" si="60"/>
        <v>0</v>
      </c>
      <c r="BT105" s="71">
        <f t="shared" si="60"/>
        <v>0</v>
      </c>
      <c r="BU105" s="71">
        <f t="shared" si="60"/>
        <v>0</v>
      </c>
      <c r="BV105" s="68">
        <f t="shared" si="53"/>
        <v>154.02019230769235</v>
      </c>
      <c r="BX105" s="54">
        <f t="shared" si="45"/>
        <v>15.805263157894736</v>
      </c>
      <c r="BY105" s="54">
        <f t="shared" si="45"/>
        <v>15.805263157894736</v>
      </c>
      <c r="BZ105" s="54">
        <f t="shared" si="45"/>
        <v>15.805263157894736</v>
      </c>
      <c r="CA105" s="54">
        <f t="shared" si="45"/>
        <v>15.805263157894736</v>
      </c>
      <c r="CB105" s="54">
        <f t="shared" si="45"/>
        <v>15.805263157894736</v>
      </c>
      <c r="CC105" s="54">
        <f t="shared" si="45"/>
        <v>26.34210526315789</v>
      </c>
      <c r="CD105" s="54">
        <f t="shared" si="63"/>
        <v>15.805263157894736</v>
      </c>
      <c r="CE105" s="54">
        <f t="shared" si="63"/>
        <v>15.805263157894736</v>
      </c>
      <c r="CF105" s="54">
        <f t="shared" si="63"/>
        <v>15.805263157894736</v>
      </c>
      <c r="CG105" s="54">
        <f t="shared" si="63"/>
        <v>15.805263157894736</v>
      </c>
      <c r="CH105" s="54">
        <f t="shared" si="63"/>
        <v>15.805263157894736</v>
      </c>
      <c r="CI105" s="54">
        <f t="shared" si="63"/>
        <v>15.805263157894736</v>
      </c>
      <c r="CJ105" s="76">
        <f t="shared" si="48"/>
        <v>200.19999999999993</v>
      </c>
      <c r="CK105" s="59">
        <f t="shared" si="57"/>
        <v>19</v>
      </c>
      <c r="CL105" s="8">
        <f t="shared" si="58"/>
        <v>0</v>
      </c>
      <c r="CM105" s="73">
        <f t="shared" si="54"/>
        <v>200.2</v>
      </c>
      <c r="CN105" s="74"/>
      <c r="CO105" s="75"/>
    </row>
    <row r="106" spans="1:94" ht="20.25" customHeight="1">
      <c r="A106" t="s">
        <v>193</v>
      </c>
      <c r="D106">
        <v>281</v>
      </c>
      <c r="E106" s="2">
        <v>200.2</v>
      </c>
      <c r="G106" s="3">
        <v>42157</v>
      </c>
      <c r="H106" s="3">
        <f t="shared" si="49"/>
        <v>45281</v>
      </c>
      <c r="I106" s="3" t="s">
        <v>45</v>
      </c>
      <c r="J106" s="3">
        <f t="shared" si="50"/>
        <v>45281</v>
      </c>
      <c r="N106" s="2"/>
      <c r="P106" s="61">
        <f t="shared" si="55"/>
        <v>9.5</v>
      </c>
      <c r="Q106" s="62">
        <v>0.5</v>
      </c>
      <c r="R106" s="63">
        <f t="shared" si="56"/>
        <v>19</v>
      </c>
      <c r="S106" s="54">
        <f t="shared" si="41"/>
        <v>1.5</v>
      </c>
      <c r="T106" s="54">
        <f t="shared" si="61"/>
        <v>1.5</v>
      </c>
      <c r="U106" s="54">
        <f t="shared" si="61"/>
        <v>1.5</v>
      </c>
      <c r="V106" s="54">
        <f t="shared" si="61"/>
        <v>1.5</v>
      </c>
      <c r="W106" s="54">
        <f t="shared" si="61"/>
        <v>1.5</v>
      </c>
      <c r="X106" s="54">
        <f t="shared" si="61"/>
        <v>1.5</v>
      </c>
      <c r="Y106" s="54">
        <f t="shared" si="61"/>
        <v>2.5</v>
      </c>
      <c r="Z106" s="54">
        <f t="shared" si="61"/>
        <v>1.5</v>
      </c>
      <c r="AA106" s="54">
        <f t="shared" si="61"/>
        <v>1.5</v>
      </c>
      <c r="AB106" s="54">
        <f t="shared" si="61"/>
        <v>1.5</v>
      </c>
      <c r="AC106" s="54">
        <f t="shared" si="61"/>
        <v>1.5</v>
      </c>
      <c r="AD106" s="54">
        <f t="shared" si="61"/>
        <v>1.5</v>
      </c>
      <c r="AF106" s="63">
        <f t="shared" si="65"/>
        <v>0</v>
      </c>
      <c r="AG106" s="65">
        <v>0</v>
      </c>
      <c r="AH106" s="65">
        <v>0</v>
      </c>
      <c r="AI106" s="66"/>
      <c r="AJ106" s="67"/>
      <c r="AK106" s="65"/>
      <c r="AL106" s="65"/>
      <c r="AM106" s="65"/>
      <c r="AN106" s="65"/>
      <c r="AO106" s="65"/>
      <c r="AP106" s="65"/>
      <c r="AQ106" s="65"/>
      <c r="AR106" s="65"/>
      <c r="AS106" s="68">
        <f t="shared" si="52"/>
        <v>19.5</v>
      </c>
      <c r="AT106" s="69" t="e">
        <v>#N/A</v>
      </c>
      <c r="AU106" s="70">
        <v>7.7201923076923435</v>
      </c>
      <c r="AV106" s="63">
        <f t="shared" si="59"/>
        <v>146.30000000000001</v>
      </c>
      <c r="AW106" s="61">
        <f t="shared" si="46"/>
        <v>11.549999999999999</v>
      </c>
      <c r="AX106" s="61">
        <f t="shared" si="46"/>
        <v>11.549999999999999</v>
      </c>
      <c r="AY106" s="61">
        <f t="shared" si="46"/>
        <v>11.549999999999999</v>
      </c>
      <c r="AZ106" s="61">
        <f t="shared" si="46"/>
        <v>11.549999999999999</v>
      </c>
      <c r="BA106" s="54">
        <f t="shared" si="46"/>
        <v>11.549999999999999</v>
      </c>
      <c r="BB106" s="61">
        <f t="shared" si="46"/>
        <v>11.549999999999999</v>
      </c>
      <c r="BC106" s="54">
        <f t="shared" si="64"/>
        <v>19.25</v>
      </c>
      <c r="BD106" s="61">
        <f t="shared" si="64"/>
        <v>11.549999999999999</v>
      </c>
      <c r="BE106" s="61">
        <f t="shared" si="64"/>
        <v>11.549999999999999</v>
      </c>
      <c r="BF106" s="61">
        <f t="shared" si="64"/>
        <v>11.549999999999999</v>
      </c>
      <c r="BG106" s="61">
        <f t="shared" si="64"/>
        <v>11.549999999999999</v>
      </c>
      <c r="BH106" s="61">
        <f t="shared" si="64"/>
        <v>11.549999999999999</v>
      </c>
      <c r="BI106" s="63">
        <f t="shared" si="47"/>
        <v>0</v>
      </c>
      <c r="BJ106" s="71">
        <f t="shared" si="62"/>
        <v>0</v>
      </c>
      <c r="BK106" s="71">
        <f t="shared" si="62"/>
        <v>0</v>
      </c>
      <c r="BL106" s="71">
        <f t="shared" si="62"/>
        <v>0</v>
      </c>
      <c r="BM106" s="71">
        <f t="shared" si="62"/>
        <v>0</v>
      </c>
      <c r="BN106" s="71">
        <f t="shared" si="62"/>
        <v>0</v>
      </c>
      <c r="BO106" s="71">
        <f t="shared" si="62"/>
        <v>0</v>
      </c>
      <c r="BP106" s="71">
        <f t="shared" si="60"/>
        <v>0</v>
      </c>
      <c r="BQ106" s="71">
        <f t="shared" si="60"/>
        <v>0</v>
      </c>
      <c r="BR106" s="71">
        <f t="shared" si="60"/>
        <v>0</v>
      </c>
      <c r="BS106" s="71">
        <f t="shared" si="60"/>
        <v>0</v>
      </c>
      <c r="BT106" s="71">
        <f t="shared" si="60"/>
        <v>0</v>
      </c>
      <c r="BU106" s="71">
        <f t="shared" si="60"/>
        <v>0</v>
      </c>
      <c r="BV106" s="68">
        <f t="shared" si="53"/>
        <v>154.02019230769235</v>
      </c>
      <c r="BX106" s="54">
        <f t="shared" si="45"/>
        <v>15.805263157894736</v>
      </c>
      <c r="BY106" s="54">
        <f t="shared" si="45"/>
        <v>15.805263157894736</v>
      </c>
      <c r="BZ106" s="54">
        <f t="shared" si="45"/>
        <v>15.805263157894736</v>
      </c>
      <c r="CA106" s="54">
        <f t="shared" si="45"/>
        <v>15.805263157894736</v>
      </c>
      <c r="CB106" s="54">
        <f t="shared" si="45"/>
        <v>15.805263157894736</v>
      </c>
      <c r="CC106" s="54">
        <f t="shared" si="45"/>
        <v>15.805263157894736</v>
      </c>
      <c r="CD106" s="54">
        <f t="shared" si="63"/>
        <v>26.34210526315789</v>
      </c>
      <c r="CE106" s="54">
        <f t="shared" si="63"/>
        <v>15.805263157894736</v>
      </c>
      <c r="CF106" s="54">
        <f t="shared" si="63"/>
        <v>15.805263157894736</v>
      </c>
      <c r="CG106" s="54">
        <f t="shared" si="63"/>
        <v>15.805263157894736</v>
      </c>
      <c r="CH106" s="54">
        <f t="shared" si="63"/>
        <v>15.805263157894736</v>
      </c>
      <c r="CI106" s="54">
        <f t="shared" si="63"/>
        <v>15.805263157894736</v>
      </c>
      <c r="CJ106" s="76">
        <f t="shared" si="48"/>
        <v>200.19999999999993</v>
      </c>
      <c r="CK106" s="59">
        <f t="shared" si="57"/>
        <v>19</v>
      </c>
      <c r="CL106" s="8">
        <f t="shared" si="58"/>
        <v>0</v>
      </c>
      <c r="CM106" s="73">
        <f t="shared" si="54"/>
        <v>200.2</v>
      </c>
      <c r="CN106" s="54"/>
      <c r="CO106" s="55"/>
      <c r="CP106" s="56"/>
    </row>
    <row r="107" spans="1:94" ht="20.25" customHeight="1">
      <c r="A107" s="77" t="s">
        <v>194</v>
      </c>
      <c r="D107">
        <v>281</v>
      </c>
      <c r="E107" s="2">
        <v>308.10000000000002</v>
      </c>
      <c r="G107" s="3">
        <v>42345</v>
      </c>
      <c r="H107" s="3">
        <f t="shared" si="49"/>
        <v>45281</v>
      </c>
      <c r="I107" s="3" t="s">
        <v>45</v>
      </c>
      <c r="J107" s="3">
        <f t="shared" si="50"/>
        <v>45281</v>
      </c>
      <c r="N107" s="2"/>
      <c r="P107" s="61">
        <f t="shared" si="55"/>
        <v>9</v>
      </c>
      <c r="Q107" s="62">
        <v>0.5</v>
      </c>
      <c r="R107" s="63">
        <f t="shared" si="56"/>
        <v>19</v>
      </c>
      <c r="S107" s="54">
        <f t="shared" si="41"/>
        <v>2.5</v>
      </c>
      <c r="T107" s="54">
        <f t="shared" si="61"/>
        <v>1.5</v>
      </c>
      <c r="U107" s="54">
        <f t="shared" si="61"/>
        <v>1.5</v>
      </c>
      <c r="V107" s="54">
        <f t="shared" si="61"/>
        <v>1.5</v>
      </c>
      <c r="W107" s="54">
        <f t="shared" si="61"/>
        <v>1.5</v>
      </c>
      <c r="X107" s="54">
        <f t="shared" si="61"/>
        <v>1.5</v>
      </c>
      <c r="Y107" s="54">
        <f t="shared" si="61"/>
        <v>1.5</v>
      </c>
      <c r="Z107" s="54">
        <f t="shared" si="61"/>
        <v>1.5</v>
      </c>
      <c r="AA107" s="54">
        <f t="shared" si="61"/>
        <v>1.5</v>
      </c>
      <c r="AB107" s="54">
        <f t="shared" si="61"/>
        <v>1.5</v>
      </c>
      <c r="AC107" s="54">
        <f t="shared" si="61"/>
        <v>1.5</v>
      </c>
      <c r="AD107" s="54">
        <f t="shared" si="61"/>
        <v>1.5</v>
      </c>
      <c r="AF107" s="63">
        <f t="shared" si="65"/>
        <v>7</v>
      </c>
      <c r="AG107" s="65">
        <v>0</v>
      </c>
      <c r="AH107" s="65">
        <v>7</v>
      </c>
      <c r="AI107" s="66"/>
      <c r="AJ107" s="67"/>
      <c r="AK107" s="65"/>
      <c r="AL107" s="65"/>
      <c r="AM107" s="65"/>
      <c r="AN107" s="65"/>
      <c r="AO107" s="65"/>
      <c r="AP107" s="65"/>
      <c r="AQ107" s="65"/>
      <c r="AR107" s="65"/>
      <c r="AS107" s="68">
        <f t="shared" si="52"/>
        <v>12.5</v>
      </c>
      <c r="AT107" s="69" t="e">
        <v>#N/A</v>
      </c>
      <c r="AU107" s="70">
        <v>-6.2192307692307338</v>
      </c>
      <c r="AV107" s="63">
        <f t="shared" si="59"/>
        <v>225.15000000000006</v>
      </c>
      <c r="AW107" s="61">
        <f t="shared" si="46"/>
        <v>29.625000000000004</v>
      </c>
      <c r="AX107" s="61">
        <f t="shared" si="46"/>
        <v>17.775000000000002</v>
      </c>
      <c r="AY107" s="61">
        <f t="shared" si="46"/>
        <v>17.775000000000002</v>
      </c>
      <c r="AZ107" s="61">
        <f t="shared" si="46"/>
        <v>17.775000000000002</v>
      </c>
      <c r="BA107" s="54">
        <f t="shared" si="46"/>
        <v>17.775000000000002</v>
      </c>
      <c r="BB107" s="61">
        <f t="shared" si="46"/>
        <v>17.775000000000002</v>
      </c>
      <c r="BC107" s="54">
        <f t="shared" si="64"/>
        <v>17.775000000000002</v>
      </c>
      <c r="BD107" s="61">
        <f t="shared" si="64"/>
        <v>17.775000000000002</v>
      </c>
      <c r="BE107" s="61">
        <f t="shared" si="64"/>
        <v>17.775000000000002</v>
      </c>
      <c r="BF107" s="61">
        <f t="shared" si="64"/>
        <v>17.775000000000002</v>
      </c>
      <c r="BG107" s="61">
        <f t="shared" si="64"/>
        <v>17.775000000000002</v>
      </c>
      <c r="BH107" s="61">
        <f t="shared" si="64"/>
        <v>17.775000000000002</v>
      </c>
      <c r="BI107" s="63">
        <f t="shared" si="47"/>
        <v>-82.950000000000017</v>
      </c>
      <c r="BJ107" s="71">
        <f t="shared" si="62"/>
        <v>0</v>
      </c>
      <c r="BK107" s="71">
        <f t="shared" si="62"/>
        <v>-82.950000000000017</v>
      </c>
      <c r="BL107" s="71">
        <f t="shared" si="62"/>
        <v>0</v>
      </c>
      <c r="BM107" s="71">
        <f t="shared" si="62"/>
        <v>0</v>
      </c>
      <c r="BN107" s="71">
        <f t="shared" si="62"/>
        <v>0</v>
      </c>
      <c r="BO107" s="71">
        <f t="shared" si="62"/>
        <v>0</v>
      </c>
      <c r="BP107" s="71">
        <f t="shared" si="60"/>
        <v>0</v>
      </c>
      <c r="BQ107" s="71">
        <f t="shared" si="60"/>
        <v>0</v>
      </c>
      <c r="BR107" s="71">
        <f t="shared" si="60"/>
        <v>0</v>
      </c>
      <c r="BS107" s="71">
        <f t="shared" si="60"/>
        <v>0</v>
      </c>
      <c r="BT107" s="71">
        <f t="shared" si="60"/>
        <v>0</v>
      </c>
      <c r="BU107" s="71">
        <f t="shared" si="60"/>
        <v>0</v>
      </c>
      <c r="BV107" s="68">
        <f t="shared" si="53"/>
        <v>135.98076923076931</v>
      </c>
      <c r="BX107" s="54">
        <f t="shared" si="45"/>
        <v>40.539473684210527</v>
      </c>
      <c r="BY107" s="54">
        <f t="shared" si="45"/>
        <v>24.323684210526316</v>
      </c>
      <c r="BZ107" s="54">
        <f t="shared" si="45"/>
        <v>24.323684210526316</v>
      </c>
      <c r="CA107" s="54">
        <f t="shared" si="45"/>
        <v>24.323684210526316</v>
      </c>
      <c r="CB107" s="54">
        <f t="shared" si="45"/>
        <v>24.323684210526316</v>
      </c>
      <c r="CC107" s="54">
        <f t="shared" si="45"/>
        <v>24.323684210526316</v>
      </c>
      <c r="CD107" s="54">
        <f t="shared" si="63"/>
        <v>24.323684210526316</v>
      </c>
      <c r="CE107" s="54">
        <f t="shared" si="63"/>
        <v>24.323684210526316</v>
      </c>
      <c r="CF107" s="54">
        <f t="shared" si="63"/>
        <v>24.323684210526316</v>
      </c>
      <c r="CG107" s="54">
        <f t="shared" si="63"/>
        <v>24.323684210526316</v>
      </c>
      <c r="CH107" s="54">
        <f t="shared" si="63"/>
        <v>24.323684210526316</v>
      </c>
      <c r="CI107" s="54">
        <f t="shared" si="63"/>
        <v>24.323684210526316</v>
      </c>
      <c r="CJ107" s="76">
        <f t="shared" si="48"/>
        <v>308.10000000000008</v>
      </c>
      <c r="CK107" s="59">
        <f t="shared" si="57"/>
        <v>19</v>
      </c>
      <c r="CL107" s="8">
        <f t="shared" si="58"/>
        <v>0</v>
      </c>
      <c r="CM107" s="73">
        <f t="shared" si="54"/>
        <v>308.10000000000002</v>
      </c>
      <c r="CN107" s="74"/>
      <c r="CO107" s="75"/>
    </row>
    <row r="108" spans="1:94" ht="20.25" customHeight="1">
      <c r="A108" t="s">
        <v>195</v>
      </c>
      <c r="D108">
        <v>281</v>
      </c>
      <c r="E108" s="2">
        <v>200.2</v>
      </c>
      <c r="G108" s="3">
        <v>42359</v>
      </c>
      <c r="H108" s="3">
        <f t="shared" si="49"/>
        <v>45281</v>
      </c>
      <c r="I108" s="3" t="s">
        <v>45</v>
      </c>
      <c r="J108" s="3">
        <f t="shared" si="50"/>
        <v>45281</v>
      </c>
      <c r="N108" s="2"/>
      <c r="P108" s="61">
        <f t="shared" si="55"/>
        <v>8.9166666666666661</v>
      </c>
      <c r="Q108" s="62">
        <v>0</v>
      </c>
      <c r="R108" s="63">
        <f t="shared" si="56"/>
        <v>19</v>
      </c>
      <c r="S108" s="54">
        <f t="shared" si="41"/>
        <v>2.5</v>
      </c>
      <c r="T108" s="54">
        <f t="shared" si="61"/>
        <v>1.5</v>
      </c>
      <c r="U108" s="54">
        <f t="shared" si="61"/>
        <v>1.5</v>
      </c>
      <c r="V108" s="54">
        <f t="shared" si="61"/>
        <v>1.5</v>
      </c>
      <c r="W108" s="54">
        <f t="shared" si="61"/>
        <v>1.5</v>
      </c>
      <c r="X108" s="54">
        <f t="shared" si="61"/>
        <v>1.5</v>
      </c>
      <c r="Y108" s="54">
        <f t="shared" si="61"/>
        <v>1.5</v>
      </c>
      <c r="Z108" s="54">
        <f t="shared" si="61"/>
        <v>1.5</v>
      </c>
      <c r="AA108" s="54">
        <f t="shared" si="61"/>
        <v>1.5</v>
      </c>
      <c r="AB108" s="54">
        <f t="shared" si="61"/>
        <v>1.5</v>
      </c>
      <c r="AC108" s="54">
        <f t="shared" si="61"/>
        <v>1.5</v>
      </c>
      <c r="AD108" s="54">
        <f t="shared" si="61"/>
        <v>1.5</v>
      </c>
      <c r="AF108" s="63">
        <f t="shared" si="65"/>
        <v>19</v>
      </c>
      <c r="AG108" s="65">
        <v>6</v>
      </c>
      <c r="AH108" s="65">
        <v>13</v>
      </c>
      <c r="AI108" s="66"/>
      <c r="AJ108" s="67"/>
      <c r="AK108" s="65"/>
      <c r="AL108" s="65"/>
      <c r="AM108" s="65"/>
      <c r="AN108" s="65"/>
      <c r="AO108" s="65"/>
      <c r="AP108" s="65"/>
      <c r="AQ108" s="65"/>
      <c r="AR108" s="65"/>
      <c r="AS108" s="68">
        <f t="shared" si="52"/>
        <v>0</v>
      </c>
      <c r="AT108" s="69" t="e">
        <v>#N/A</v>
      </c>
      <c r="AU108" s="70">
        <v>9.3230769230769113</v>
      </c>
      <c r="AV108" s="63">
        <f t="shared" si="59"/>
        <v>146.29999999999998</v>
      </c>
      <c r="AW108" s="61">
        <f t="shared" si="46"/>
        <v>19.25</v>
      </c>
      <c r="AX108" s="61">
        <f t="shared" si="46"/>
        <v>11.549999999999999</v>
      </c>
      <c r="AY108" s="61">
        <f t="shared" si="46"/>
        <v>11.549999999999999</v>
      </c>
      <c r="AZ108" s="61">
        <f t="shared" si="46"/>
        <v>11.549999999999999</v>
      </c>
      <c r="BA108" s="54">
        <f t="shared" si="46"/>
        <v>11.549999999999999</v>
      </c>
      <c r="BB108" s="61">
        <f t="shared" si="46"/>
        <v>11.549999999999999</v>
      </c>
      <c r="BC108" s="54">
        <f t="shared" si="64"/>
        <v>11.549999999999999</v>
      </c>
      <c r="BD108" s="61">
        <f t="shared" si="64"/>
        <v>11.549999999999999</v>
      </c>
      <c r="BE108" s="61">
        <f t="shared" si="64"/>
        <v>11.549999999999999</v>
      </c>
      <c r="BF108" s="61">
        <f t="shared" si="64"/>
        <v>11.549999999999999</v>
      </c>
      <c r="BG108" s="61">
        <f t="shared" si="64"/>
        <v>11.549999999999999</v>
      </c>
      <c r="BH108" s="61">
        <f t="shared" si="64"/>
        <v>11.549999999999999</v>
      </c>
      <c r="BI108" s="63">
        <f t="shared" si="47"/>
        <v>-146.29999999999998</v>
      </c>
      <c r="BJ108" s="71">
        <f t="shared" si="62"/>
        <v>-46.199999999999996</v>
      </c>
      <c r="BK108" s="71">
        <f t="shared" si="62"/>
        <v>-100.1</v>
      </c>
      <c r="BL108" s="71">
        <f t="shared" si="62"/>
        <v>0</v>
      </c>
      <c r="BM108" s="71">
        <f t="shared" si="62"/>
        <v>0</v>
      </c>
      <c r="BN108" s="71">
        <f t="shared" si="62"/>
        <v>0</v>
      </c>
      <c r="BO108" s="71">
        <f t="shared" si="62"/>
        <v>0</v>
      </c>
      <c r="BP108" s="71">
        <f t="shared" si="60"/>
        <v>0</v>
      </c>
      <c r="BQ108" s="71">
        <f t="shared" si="60"/>
        <v>0</v>
      </c>
      <c r="BR108" s="71">
        <f t="shared" si="60"/>
        <v>0</v>
      </c>
      <c r="BS108" s="71">
        <f t="shared" si="60"/>
        <v>0</v>
      </c>
      <c r="BT108" s="71">
        <f t="shared" si="60"/>
        <v>0</v>
      </c>
      <c r="BU108" s="71">
        <f t="shared" si="60"/>
        <v>0</v>
      </c>
      <c r="BV108" s="68">
        <f t="shared" si="53"/>
        <v>9.3230769230769113</v>
      </c>
      <c r="BX108" s="54">
        <f t="shared" si="45"/>
        <v>26.34210526315789</v>
      </c>
      <c r="BY108" s="54">
        <f t="shared" si="45"/>
        <v>15.805263157894736</v>
      </c>
      <c r="BZ108" s="54">
        <f t="shared" si="45"/>
        <v>15.805263157894736</v>
      </c>
      <c r="CA108" s="54">
        <f t="shared" si="45"/>
        <v>15.805263157894736</v>
      </c>
      <c r="CB108" s="54">
        <f t="shared" si="45"/>
        <v>15.805263157894736</v>
      </c>
      <c r="CC108" s="54">
        <f t="shared" si="45"/>
        <v>15.805263157894736</v>
      </c>
      <c r="CD108" s="54">
        <f t="shared" si="63"/>
        <v>15.805263157894736</v>
      </c>
      <c r="CE108" s="54">
        <f t="shared" si="63"/>
        <v>15.805263157894736</v>
      </c>
      <c r="CF108" s="54">
        <f t="shared" si="63"/>
        <v>15.805263157894736</v>
      </c>
      <c r="CG108" s="54">
        <f t="shared" si="63"/>
        <v>15.805263157894736</v>
      </c>
      <c r="CH108" s="54">
        <f t="shared" si="63"/>
        <v>15.805263157894736</v>
      </c>
      <c r="CI108" s="54">
        <f t="shared" si="63"/>
        <v>15.805263157894736</v>
      </c>
      <c r="CJ108" s="76">
        <f t="shared" si="48"/>
        <v>200.19999999999993</v>
      </c>
      <c r="CK108" s="59">
        <f t="shared" si="57"/>
        <v>19</v>
      </c>
      <c r="CL108" s="8">
        <f t="shared" si="58"/>
        <v>0</v>
      </c>
      <c r="CM108" s="73">
        <f t="shared" si="54"/>
        <v>200.2</v>
      </c>
      <c r="CN108" s="54"/>
      <c r="CO108" s="55"/>
      <c r="CP108" s="56"/>
    </row>
    <row r="109" spans="1:94" ht="20.25" customHeight="1">
      <c r="A109" s="77" t="s">
        <v>196</v>
      </c>
      <c r="D109">
        <v>281</v>
      </c>
      <c r="E109" s="2">
        <v>130</v>
      </c>
      <c r="G109" s="3">
        <v>42653</v>
      </c>
      <c r="H109" s="3">
        <f t="shared" si="49"/>
        <v>45281</v>
      </c>
      <c r="I109" s="3" t="s">
        <v>45</v>
      </c>
      <c r="J109" s="3">
        <f t="shared" si="50"/>
        <v>45281</v>
      </c>
      <c r="N109" s="2"/>
      <c r="P109" s="61">
        <f t="shared" si="55"/>
        <v>8.1666666666666661</v>
      </c>
      <c r="Q109" s="62">
        <v>3</v>
      </c>
      <c r="R109" s="63">
        <f t="shared" si="56"/>
        <v>19</v>
      </c>
      <c r="S109" s="54">
        <f t="shared" si="41"/>
        <v>1.5</v>
      </c>
      <c r="T109" s="54">
        <f t="shared" si="61"/>
        <v>1.5</v>
      </c>
      <c r="U109" s="54">
        <f t="shared" si="61"/>
        <v>1.5</v>
      </c>
      <c r="V109" s="54">
        <f t="shared" si="61"/>
        <v>1.5</v>
      </c>
      <c r="W109" s="54">
        <f t="shared" si="61"/>
        <v>1.5</v>
      </c>
      <c r="X109" s="54">
        <f t="shared" si="61"/>
        <v>1.5</v>
      </c>
      <c r="Y109" s="54">
        <f t="shared" si="61"/>
        <v>1.5</v>
      </c>
      <c r="Z109" s="54">
        <f t="shared" si="61"/>
        <v>1.5</v>
      </c>
      <c r="AA109" s="54">
        <f t="shared" si="61"/>
        <v>1.5</v>
      </c>
      <c r="AB109" s="54">
        <f t="shared" si="61"/>
        <v>1.5</v>
      </c>
      <c r="AC109" s="54">
        <f t="shared" si="61"/>
        <v>2.5</v>
      </c>
      <c r="AD109" s="54">
        <f t="shared" si="61"/>
        <v>1.5</v>
      </c>
      <c r="AF109" s="63">
        <f t="shared" si="65"/>
        <v>3</v>
      </c>
      <c r="AG109" s="65">
        <v>3</v>
      </c>
      <c r="AH109" s="65">
        <v>0</v>
      </c>
      <c r="AI109" s="66"/>
      <c r="AJ109" s="67"/>
      <c r="AK109" s="65"/>
      <c r="AL109" s="65"/>
      <c r="AM109" s="65"/>
      <c r="AN109" s="65"/>
      <c r="AO109" s="65"/>
      <c r="AP109" s="65"/>
      <c r="AQ109" s="65"/>
      <c r="AR109" s="65"/>
      <c r="AS109" s="68">
        <f t="shared" si="52"/>
        <v>19</v>
      </c>
      <c r="AT109" s="69" t="e">
        <v>#N/A</v>
      </c>
      <c r="AU109" s="70">
        <v>15</v>
      </c>
      <c r="AV109" s="63">
        <f t="shared" si="59"/>
        <v>95</v>
      </c>
      <c r="AW109" s="61">
        <f t="shared" si="46"/>
        <v>7.5</v>
      </c>
      <c r="AX109" s="61">
        <f t="shared" si="46"/>
        <v>7.5</v>
      </c>
      <c r="AY109" s="61">
        <f t="shared" si="46"/>
        <v>7.5</v>
      </c>
      <c r="AZ109" s="61">
        <f t="shared" si="46"/>
        <v>7.5</v>
      </c>
      <c r="BA109" s="54">
        <f t="shared" si="46"/>
        <v>7.5</v>
      </c>
      <c r="BB109" s="61">
        <f t="shared" si="46"/>
        <v>7.5</v>
      </c>
      <c r="BC109" s="54">
        <f t="shared" si="64"/>
        <v>7.5</v>
      </c>
      <c r="BD109" s="61">
        <f t="shared" si="64"/>
        <v>7.5</v>
      </c>
      <c r="BE109" s="61">
        <f t="shared" si="64"/>
        <v>7.5</v>
      </c>
      <c r="BF109" s="61">
        <f t="shared" si="64"/>
        <v>7.5</v>
      </c>
      <c r="BG109" s="61">
        <f t="shared" si="64"/>
        <v>12.5</v>
      </c>
      <c r="BH109" s="61">
        <f t="shared" si="64"/>
        <v>7.5</v>
      </c>
      <c r="BI109" s="63">
        <f t="shared" si="47"/>
        <v>-15</v>
      </c>
      <c r="BJ109" s="71">
        <f t="shared" si="62"/>
        <v>-15</v>
      </c>
      <c r="BK109" s="71">
        <f t="shared" si="62"/>
        <v>0</v>
      </c>
      <c r="BL109" s="71">
        <f t="shared" si="62"/>
        <v>0</v>
      </c>
      <c r="BM109" s="71">
        <f t="shared" si="62"/>
        <v>0</v>
      </c>
      <c r="BN109" s="71">
        <f t="shared" si="62"/>
        <v>0</v>
      </c>
      <c r="BO109" s="71">
        <f t="shared" si="62"/>
        <v>0</v>
      </c>
      <c r="BP109" s="71">
        <f t="shared" si="60"/>
        <v>0</v>
      </c>
      <c r="BQ109" s="71">
        <f t="shared" si="60"/>
        <v>0</v>
      </c>
      <c r="BR109" s="71">
        <f t="shared" si="60"/>
        <v>0</v>
      </c>
      <c r="BS109" s="71">
        <f t="shared" si="60"/>
        <v>0</v>
      </c>
      <c r="BT109" s="71">
        <f t="shared" si="60"/>
        <v>0</v>
      </c>
      <c r="BU109" s="71">
        <f t="shared" si="60"/>
        <v>0</v>
      </c>
      <c r="BV109" s="68">
        <f t="shared" si="53"/>
        <v>95</v>
      </c>
      <c r="BX109" s="54">
        <f t="shared" si="45"/>
        <v>10.263157894736842</v>
      </c>
      <c r="BY109" s="54">
        <f t="shared" si="45"/>
        <v>10.263157894736842</v>
      </c>
      <c r="BZ109" s="54">
        <f t="shared" si="45"/>
        <v>10.263157894736842</v>
      </c>
      <c r="CA109" s="54">
        <f t="shared" si="45"/>
        <v>10.263157894736842</v>
      </c>
      <c r="CB109" s="54">
        <f t="shared" si="45"/>
        <v>10.263157894736842</v>
      </c>
      <c r="CC109" s="54">
        <f t="shared" si="45"/>
        <v>10.263157894736842</v>
      </c>
      <c r="CD109" s="54">
        <f t="shared" si="63"/>
        <v>10.263157894736842</v>
      </c>
      <c r="CE109" s="54">
        <f t="shared" si="63"/>
        <v>10.263157894736842</v>
      </c>
      <c r="CF109" s="54">
        <f t="shared" si="63"/>
        <v>10.263157894736842</v>
      </c>
      <c r="CG109" s="54">
        <f t="shared" si="63"/>
        <v>10.263157894736842</v>
      </c>
      <c r="CH109" s="54">
        <f t="shared" si="63"/>
        <v>17.105263157894736</v>
      </c>
      <c r="CI109" s="54">
        <f t="shared" si="63"/>
        <v>10.263157894736842</v>
      </c>
      <c r="CJ109" s="76">
        <f t="shared" si="48"/>
        <v>130.00000000000003</v>
      </c>
      <c r="CK109" s="59">
        <f t="shared" si="57"/>
        <v>19</v>
      </c>
      <c r="CL109" s="8">
        <f t="shared" si="58"/>
        <v>0</v>
      </c>
      <c r="CM109" s="73">
        <f t="shared" si="54"/>
        <v>130</v>
      </c>
      <c r="CN109" s="74"/>
      <c r="CO109" s="75"/>
    </row>
    <row r="110" spans="1:94" ht="20.25" customHeight="1">
      <c r="A110" t="s">
        <v>197</v>
      </c>
      <c r="D110">
        <v>281</v>
      </c>
      <c r="E110" s="2">
        <v>130</v>
      </c>
      <c r="G110" s="3">
        <v>43052</v>
      </c>
      <c r="H110" s="3">
        <f t="shared" si="49"/>
        <v>45281</v>
      </c>
      <c r="I110" s="3" t="s">
        <v>45</v>
      </c>
      <c r="J110" s="3">
        <f t="shared" si="50"/>
        <v>45281</v>
      </c>
      <c r="N110" s="2"/>
      <c r="P110" s="61">
        <f t="shared" si="55"/>
        <v>7.083333333333333</v>
      </c>
      <c r="Q110" s="62">
        <v>1</v>
      </c>
      <c r="R110" s="63">
        <f t="shared" si="56"/>
        <v>19</v>
      </c>
      <c r="S110" s="54">
        <f t="shared" si="41"/>
        <v>1.5</v>
      </c>
      <c r="T110" s="54">
        <f t="shared" si="61"/>
        <v>1.5</v>
      </c>
      <c r="U110" s="54">
        <f t="shared" si="61"/>
        <v>1.5</v>
      </c>
      <c r="V110" s="54">
        <f t="shared" si="61"/>
        <v>1.5</v>
      </c>
      <c r="W110" s="54">
        <f t="shared" si="61"/>
        <v>1.5</v>
      </c>
      <c r="X110" s="54">
        <f t="shared" si="61"/>
        <v>1.5</v>
      </c>
      <c r="Y110" s="54">
        <f t="shared" si="61"/>
        <v>1.5</v>
      </c>
      <c r="Z110" s="54">
        <f t="shared" ref="Z110:AJ133" si="66">+IF(AND(AND($O110="",$P110&gt;=10,MONTH($G110)=MONTH(Z$5))),1.5+2,+IF(AND(AND($O110="",$P110&gt;=5,MONTH($G110)=MONTH(Z$5))),1.5+1,+IF(AND(AND($P110=5,$O110="",MONTH($G110)=MONTH(Z$5))),1.5,+IF(AND($H110&gt;Z$5,MONTH($H110)=MONTH(Z$5)),1.5/30*(Z$4-DAY($H110)),+IF(AND(MONTH($H110)&lt;MONTH(Z$5),$O110=""),1.5,+IF(AND($H110=$S$5,$O110=""),1.5,IF($O110&lt;Z$5,0,IF(MONTH($O110)=MONTH(Z$5),1.5/30*($O110-Z$5),1.5))))))))</f>
        <v>1.5</v>
      </c>
      <c r="AA110" s="54">
        <f t="shared" si="66"/>
        <v>1.5</v>
      </c>
      <c r="AB110" s="54">
        <f t="shared" si="66"/>
        <v>1.5</v>
      </c>
      <c r="AC110" s="54">
        <f t="shared" si="66"/>
        <v>1.5</v>
      </c>
      <c r="AD110" s="54">
        <f t="shared" si="66"/>
        <v>2.5</v>
      </c>
      <c r="AF110" s="63">
        <f t="shared" si="65"/>
        <v>0</v>
      </c>
      <c r="AG110" s="65">
        <v>0</v>
      </c>
      <c r="AH110" s="65">
        <v>0</v>
      </c>
      <c r="AI110" s="66"/>
      <c r="AJ110" s="67"/>
      <c r="AK110" s="65"/>
      <c r="AL110" s="65"/>
      <c r="AM110" s="65"/>
      <c r="AN110" s="65"/>
      <c r="AO110" s="65"/>
      <c r="AP110" s="65"/>
      <c r="AQ110" s="65"/>
      <c r="AR110" s="65"/>
      <c r="AS110" s="68">
        <f t="shared" si="52"/>
        <v>20</v>
      </c>
      <c r="AT110" s="69" t="e">
        <v>#N/A</v>
      </c>
      <c r="AU110" s="70">
        <v>5</v>
      </c>
      <c r="AV110" s="63">
        <f t="shared" si="59"/>
        <v>95</v>
      </c>
      <c r="AW110" s="61">
        <f t="shared" si="46"/>
        <v>7.5</v>
      </c>
      <c r="AX110" s="61">
        <f t="shared" si="46"/>
        <v>7.5</v>
      </c>
      <c r="AY110" s="61">
        <f t="shared" si="46"/>
        <v>7.5</v>
      </c>
      <c r="AZ110" s="61">
        <f t="shared" si="46"/>
        <v>7.5</v>
      </c>
      <c r="BA110" s="54">
        <f t="shared" si="46"/>
        <v>7.5</v>
      </c>
      <c r="BB110" s="61">
        <f t="shared" si="46"/>
        <v>7.5</v>
      </c>
      <c r="BC110" s="54">
        <f t="shared" si="64"/>
        <v>7.5</v>
      </c>
      <c r="BD110" s="61">
        <f t="shared" si="64"/>
        <v>7.5</v>
      </c>
      <c r="BE110" s="61">
        <f t="shared" si="64"/>
        <v>7.5</v>
      </c>
      <c r="BF110" s="61">
        <f t="shared" si="64"/>
        <v>7.5</v>
      </c>
      <c r="BG110" s="61">
        <f t="shared" si="64"/>
        <v>7.5</v>
      </c>
      <c r="BH110" s="61">
        <f t="shared" si="64"/>
        <v>12.5</v>
      </c>
      <c r="BI110" s="63">
        <f t="shared" si="47"/>
        <v>0</v>
      </c>
      <c r="BJ110" s="71">
        <f t="shared" si="62"/>
        <v>0</v>
      </c>
      <c r="BK110" s="71">
        <f t="shared" si="62"/>
        <v>0</v>
      </c>
      <c r="BL110" s="71">
        <f t="shared" si="62"/>
        <v>0</v>
      </c>
      <c r="BM110" s="71">
        <f t="shared" si="62"/>
        <v>0</v>
      </c>
      <c r="BN110" s="71">
        <f t="shared" si="62"/>
        <v>0</v>
      </c>
      <c r="BO110" s="71">
        <f t="shared" si="62"/>
        <v>0</v>
      </c>
      <c r="BP110" s="71">
        <f t="shared" si="60"/>
        <v>0</v>
      </c>
      <c r="BQ110" s="71">
        <f t="shared" si="60"/>
        <v>0</v>
      </c>
      <c r="BR110" s="71">
        <f t="shared" si="60"/>
        <v>0</v>
      </c>
      <c r="BS110" s="71">
        <f t="shared" si="60"/>
        <v>0</v>
      </c>
      <c r="BT110" s="71">
        <f t="shared" si="60"/>
        <v>0</v>
      </c>
      <c r="BU110" s="71">
        <f t="shared" si="60"/>
        <v>0</v>
      </c>
      <c r="BV110" s="68">
        <f t="shared" si="53"/>
        <v>100</v>
      </c>
      <c r="BX110" s="54">
        <f t="shared" si="45"/>
        <v>10.263157894736842</v>
      </c>
      <c r="BY110" s="54">
        <f t="shared" si="45"/>
        <v>10.263157894736842</v>
      </c>
      <c r="BZ110" s="54">
        <f t="shared" si="45"/>
        <v>10.263157894736842</v>
      </c>
      <c r="CA110" s="54">
        <f t="shared" si="45"/>
        <v>10.263157894736842</v>
      </c>
      <c r="CB110" s="54">
        <f t="shared" si="45"/>
        <v>10.263157894736842</v>
      </c>
      <c r="CC110" s="54">
        <f t="shared" si="45"/>
        <v>10.263157894736842</v>
      </c>
      <c r="CD110" s="54">
        <f t="shared" si="63"/>
        <v>10.263157894736842</v>
      </c>
      <c r="CE110" s="54">
        <f t="shared" si="63"/>
        <v>10.263157894736842</v>
      </c>
      <c r="CF110" s="54">
        <f t="shared" si="63"/>
        <v>10.263157894736842</v>
      </c>
      <c r="CG110" s="54">
        <f t="shared" si="63"/>
        <v>10.263157894736842</v>
      </c>
      <c r="CH110" s="54">
        <f t="shared" si="63"/>
        <v>10.263157894736842</v>
      </c>
      <c r="CI110" s="54">
        <f t="shared" si="63"/>
        <v>17.105263157894736</v>
      </c>
      <c r="CJ110" s="76">
        <f t="shared" si="48"/>
        <v>130.00000000000003</v>
      </c>
      <c r="CK110" s="59">
        <f t="shared" si="57"/>
        <v>19</v>
      </c>
      <c r="CL110" s="8">
        <f t="shared" si="58"/>
        <v>0</v>
      </c>
      <c r="CM110" s="73">
        <f t="shared" si="54"/>
        <v>130</v>
      </c>
      <c r="CN110" s="54"/>
      <c r="CO110" s="55"/>
      <c r="CP110" s="56"/>
    </row>
    <row r="111" spans="1:94" ht="20.25" customHeight="1">
      <c r="A111" t="s">
        <v>198</v>
      </c>
      <c r="D111">
        <v>216</v>
      </c>
      <c r="E111" s="2">
        <v>548.6</v>
      </c>
      <c r="G111" s="3">
        <v>41790</v>
      </c>
      <c r="H111" s="3">
        <f t="shared" si="49"/>
        <v>45281</v>
      </c>
      <c r="I111" s="3" t="s">
        <v>45</v>
      </c>
      <c r="J111" s="3">
        <f t="shared" si="50"/>
        <v>45281</v>
      </c>
      <c r="N111" s="2"/>
      <c r="P111" s="61">
        <f t="shared" si="55"/>
        <v>10.5</v>
      </c>
      <c r="Q111" s="62">
        <v>1.5</v>
      </c>
      <c r="R111" s="63">
        <f t="shared" si="56"/>
        <v>20</v>
      </c>
      <c r="S111" s="54">
        <f t="shared" si="41"/>
        <v>1.5</v>
      </c>
      <c r="T111" s="54">
        <f t="shared" si="41"/>
        <v>1.5</v>
      </c>
      <c r="U111" s="54">
        <f t="shared" si="41"/>
        <v>1.5</v>
      </c>
      <c r="V111" s="54">
        <f t="shared" si="41"/>
        <v>1.5</v>
      </c>
      <c r="W111" s="54">
        <f t="shared" si="41"/>
        <v>1.5</v>
      </c>
      <c r="X111" s="54">
        <f t="shared" si="41"/>
        <v>3.5</v>
      </c>
      <c r="Y111" s="54">
        <f t="shared" si="41"/>
        <v>1.5</v>
      </c>
      <c r="Z111" s="54">
        <f t="shared" si="41"/>
        <v>1.5</v>
      </c>
      <c r="AA111" s="54">
        <f t="shared" si="41"/>
        <v>1.5</v>
      </c>
      <c r="AB111" s="54">
        <f t="shared" si="41"/>
        <v>1.5</v>
      </c>
      <c r="AC111" s="54">
        <f t="shared" si="41"/>
        <v>1.5</v>
      </c>
      <c r="AD111" s="54">
        <f t="shared" si="41"/>
        <v>1.5</v>
      </c>
      <c r="AF111" s="63">
        <f t="shared" si="65"/>
        <v>0</v>
      </c>
      <c r="AG111" s="65">
        <v>0</v>
      </c>
      <c r="AH111" s="65">
        <v>0</v>
      </c>
      <c r="AI111" s="66"/>
      <c r="AJ111" s="67"/>
      <c r="AK111" s="65"/>
      <c r="AL111" s="65"/>
      <c r="AM111" s="65"/>
      <c r="AN111" s="65"/>
      <c r="AO111" s="65"/>
      <c r="AP111" s="65"/>
      <c r="AQ111" s="65"/>
      <c r="AR111" s="65"/>
      <c r="AS111" s="68">
        <f t="shared" si="52"/>
        <v>21.5</v>
      </c>
      <c r="AT111" s="69" t="e">
        <v>#N/A</v>
      </c>
      <c r="AU111" s="70">
        <v>16.812499999999886</v>
      </c>
      <c r="AV111" s="63">
        <f t="shared" si="59"/>
        <v>421.99999999999989</v>
      </c>
      <c r="AW111" s="61">
        <f t="shared" si="46"/>
        <v>31.650000000000002</v>
      </c>
      <c r="AX111" s="61">
        <f t="shared" si="46"/>
        <v>31.650000000000002</v>
      </c>
      <c r="AY111" s="61">
        <f t="shared" si="46"/>
        <v>31.650000000000002</v>
      </c>
      <c r="AZ111" s="61">
        <f t="shared" si="46"/>
        <v>31.650000000000002</v>
      </c>
      <c r="BA111" s="54">
        <f t="shared" si="46"/>
        <v>31.650000000000002</v>
      </c>
      <c r="BB111" s="61">
        <f t="shared" si="46"/>
        <v>73.850000000000009</v>
      </c>
      <c r="BC111" s="54">
        <f t="shared" si="64"/>
        <v>31.650000000000002</v>
      </c>
      <c r="BD111" s="61">
        <f t="shared" si="64"/>
        <v>31.650000000000002</v>
      </c>
      <c r="BE111" s="61">
        <f t="shared" si="64"/>
        <v>31.650000000000002</v>
      </c>
      <c r="BF111" s="61">
        <f t="shared" si="64"/>
        <v>31.650000000000002</v>
      </c>
      <c r="BG111" s="61">
        <f t="shared" si="64"/>
        <v>31.650000000000002</v>
      </c>
      <c r="BH111" s="61">
        <f t="shared" si="64"/>
        <v>31.650000000000002</v>
      </c>
      <c r="BI111" s="63">
        <f t="shared" si="47"/>
        <v>0</v>
      </c>
      <c r="BJ111" s="71">
        <f t="shared" si="62"/>
        <v>0</v>
      </c>
      <c r="BK111" s="71">
        <f t="shared" si="62"/>
        <v>0</v>
      </c>
      <c r="BL111" s="71">
        <f t="shared" si="62"/>
        <v>0</v>
      </c>
      <c r="BM111" s="71">
        <f t="shared" si="62"/>
        <v>0</v>
      </c>
      <c r="BN111" s="71">
        <f t="shared" si="62"/>
        <v>0</v>
      </c>
      <c r="BO111" s="71">
        <f t="shared" si="62"/>
        <v>0</v>
      </c>
      <c r="BP111" s="71">
        <f t="shared" si="60"/>
        <v>0</v>
      </c>
      <c r="BQ111" s="71">
        <f t="shared" si="60"/>
        <v>0</v>
      </c>
      <c r="BR111" s="71">
        <f t="shared" si="60"/>
        <v>0</v>
      </c>
      <c r="BS111" s="71">
        <f t="shared" si="60"/>
        <v>0</v>
      </c>
      <c r="BT111" s="71">
        <f t="shared" si="60"/>
        <v>0</v>
      </c>
      <c r="BU111" s="71">
        <f t="shared" si="60"/>
        <v>0</v>
      </c>
      <c r="BV111" s="68">
        <f t="shared" si="53"/>
        <v>438.81249999999977</v>
      </c>
      <c r="BX111" s="54">
        <f t="shared" si="45"/>
        <v>41.144999999999996</v>
      </c>
      <c r="BY111" s="54">
        <f t="shared" si="45"/>
        <v>41.144999999999996</v>
      </c>
      <c r="BZ111" s="54">
        <f t="shared" si="45"/>
        <v>41.144999999999996</v>
      </c>
      <c r="CA111" s="54">
        <f t="shared" si="45"/>
        <v>41.144999999999996</v>
      </c>
      <c r="CB111" s="54">
        <f t="shared" si="45"/>
        <v>41.144999999999996</v>
      </c>
      <c r="CC111" s="54">
        <f t="shared" si="45"/>
        <v>96.004999999999995</v>
      </c>
      <c r="CD111" s="54">
        <f t="shared" si="63"/>
        <v>41.144999999999996</v>
      </c>
      <c r="CE111" s="54">
        <f t="shared" si="63"/>
        <v>41.144999999999996</v>
      </c>
      <c r="CF111" s="54">
        <f t="shared" si="63"/>
        <v>41.144999999999996</v>
      </c>
      <c r="CG111" s="54">
        <f t="shared" si="63"/>
        <v>41.144999999999996</v>
      </c>
      <c r="CH111" s="54">
        <f t="shared" si="63"/>
        <v>41.144999999999996</v>
      </c>
      <c r="CI111" s="54">
        <f t="shared" si="63"/>
        <v>41.144999999999996</v>
      </c>
      <c r="CJ111" s="76">
        <f t="shared" si="48"/>
        <v>548.59999999999991</v>
      </c>
      <c r="CK111" s="59">
        <f t="shared" si="57"/>
        <v>20</v>
      </c>
      <c r="CL111" s="8">
        <f t="shared" si="58"/>
        <v>0</v>
      </c>
      <c r="CM111" s="73">
        <f t="shared" si="54"/>
        <v>548.6</v>
      </c>
      <c r="CN111" s="74"/>
      <c r="CO111" s="75"/>
    </row>
    <row r="112" spans="1:94" ht="20.25" customHeight="1">
      <c r="A112" s="77" t="s">
        <v>199</v>
      </c>
      <c r="D112">
        <v>212</v>
      </c>
      <c r="E112" s="2">
        <v>308.10000000000002</v>
      </c>
      <c r="G112" s="3">
        <v>41153</v>
      </c>
      <c r="H112" s="3">
        <f t="shared" si="49"/>
        <v>45281</v>
      </c>
      <c r="I112" s="3" t="s">
        <v>45</v>
      </c>
      <c r="J112" s="3">
        <f t="shared" si="50"/>
        <v>45281</v>
      </c>
      <c r="N112" s="2"/>
      <c r="P112" s="61">
        <f t="shared" si="55"/>
        <v>12.25</v>
      </c>
      <c r="Q112" s="62">
        <v>1</v>
      </c>
      <c r="R112" s="63">
        <f t="shared" si="56"/>
        <v>20</v>
      </c>
      <c r="S112" s="54">
        <f t="shared" si="41"/>
        <v>1.5</v>
      </c>
      <c r="T112" s="54">
        <f t="shared" si="41"/>
        <v>1.5</v>
      </c>
      <c r="U112" s="54">
        <f t="shared" si="41"/>
        <v>1.5</v>
      </c>
      <c r="V112" s="54">
        <f t="shared" si="41"/>
        <v>1.5</v>
      </c>
      <c r="W112" s="54">
        <f t="shared" si="41"/>
        <v>1.5</v>
      </c>
      <c r="X112" s="54">
        <f t="shared" si="41"/>
        <v>1.5</v>
      </c>
      <c r="Y112" s="54">
        <f t="shared" si="41"/>
        <v>1.5</v>
      </c>
      <c r="Z112" s="54">
        <f t="shared" si="41"/>
        <v>1.5</v>
      </c>
      <c r="AA112" s="54">
        <f t="shared" si="41"/>
        <v>1.5</v>
      </c>
      <c r="AB112" s="54">
        <f t="shared" si="41"/>
        <v>3.5</v>
      </c>
      <c r="AC112" s="54">
        <f t="shared" si="41"/>
        <v>1.5</v>
      </c>
      <c r="AD112" s="54">
        <f t="shared" si="41"/>
        <v>1.5</v>
      </c>
      <c r="AF112" s="63">
        <f t="shared" si="65"/>
        <v>0</v>
      </c>
      <c r="AG112" s="65">
        <v>0</v>
      </c>
      <c r="AH112" s="65">
        <v>0</v>
      </c>
      <c r="AI112" s="66"/>
      <c r="AJ112" s="67"/>
      <c r="AK112" s="65"/>
      <c r="AL112" s="65"/>
      <c r="AM112" s="65"/>
      <c r="AN112" s="65"/>
      <c r="AO112" s="65"/>
      <c r="AP112" s="65"/>
      <c r="AQ112" s="65"/>
      <c r="AR112" s="65"/>
      <c r="AS112" s="68">
        <f t="shared" si="52"/>
        <v>21</v>
      </c>
      <c r="AT112" s="69" t="e">
        <v>#N/A</v>
      </c>
      <c r="AU112" s="70">
        <v>25.038461538461547</v>
      </c>
      <c r="AV112" s="63">
        <f t="shared" si="59"/>
        <v>237.00000000000006</v>
      </c>
      <c r="AW112" s="61">
        <f t="shared" si="46"/>
        <v>17.775000000000002</v>
      </c>
      <c r="AX112" s="61">
        <f t="shared" si="46"/>
        <v>17.775000000000002</v>
      </c>
      <c r="AY112" s="61">
        <f t="shared" si="46"/>
        <v>17.775000000000002</v>
      </c>
      <c r="AZ112" s="61">
        <f t="shared" si="46"/>
        <v>17.775000000000002</v>
      </c>
      <c r="BA112" s="54">
        <f t="shared" si="46"/>
        <v>17.775000000000002</v>
      </c>
      <c r="BB112" s="61">
        <f t="shared" si="46"/>
        <v>17.775000000000002</v>
      </c>
      <c r="BC112" s="54">
        <f t="shared" si="64"/>
        <v>17.775000000000002</v>
      </c>
      <c r="BD112" s="61">
        <f t="shared" si="64"/>
        <v>17.775000000000002</v>
      </c>
      <c r="BE112" s="61">
        <f t="shared" si="64"/>
        <v>17.775000000000002</v>
      </c>
      <c r="BF112" s="61">
        <f t="shared" si="64"/>
        <v>41.475000000000009</v>
      </c>
      <c r="BG112" s="61">
        <f t="shared" si="64"/>
        <v>17.775000000000002</v>
      </c>
      <c r="BH112" s="61">
        <f t="shared" si="64"/>
        <v>17.775000000000002</v>
      </c>
      <c r="BI112" s="63">
        <f t="shared" si="47"/>
        <v>0</v>
      </c>
      <c r="BJ112" s="71">
        <f t="shared" si="62"/>
        <v>0</v>
      </c>
      <c r="BK112" s="71">
        <f t="shared" si="62"/>
        <v>0</v>
      </c>
      <c r="BL112" s="71">
        <f t="shared" si="62"/>
        <v>0</v>
      </c>
      <c r="BM112" s="71">
        <f t="shared" si="62"/>
        <v>0</v>
      </c>
      <c r="BN112" s="71">
        <f t="shared" si="62"/>
        <v>0</v>
      </c>
      <c r="BO112" s="71">
        <f t="shared" si="62"/>
        <v>0</v>
      </c>
      <c r="BP112" s="71">
        <f t="shared" si="60"/>
        <v>0</v>
      </c>
      <c r="BQ112" s="71">
        <f t="shared" si="60"/>
        <v>0</v>
      </c>
      <c r="BR112" s="71">
        <f t="shared" si="60"/>
        <v>0</v>
      </c>
      <c r="BS112" s="71">
        <f t="shared" si="60"/>
        <v>0</v>
      </c>
      <c r="BT112" s="71">
        <f t="shared" si="60"/>
        <v>0</v>
      </c>
      <c r="BU112" s="71">
        <f t="shared" si="60"/>
        <v>0</v>
      </c>
      <c r="BV112" s="68">
        <f t="shared" si="53"/>
        <v>262.0384615384616</v>
      </c>
      <c r="BX112" s="54">
        <f t="shared" si="45"/>
        <v>23.107500000000002</v>
      </c>
      <c r="BY112" s="54">
        <f t="shared" si="45"/>
        <v>23.107500000000002</v>
      </c>
      <c r="BZ112" s="54">
        <f t="shared" si="45"/>
        <v>23.107500000000002</v>
      </c>
      <c r="CA112" s="54">
        <f t="shared" si="45"/>
        <v>23.107500000000002</v>
      </c>
      <c r="CB112" s="54">
        <f t="shared" si="45"/>
        <v>23.107500000000002</v>
      </c>
      <c r="CC112" s="54">
        <f t="shared" si="45"/>
        <v>23.107500000000002</v>
      </c>
      <c r="CD112" s="54">
        <f t="shared" si="63"/>
        <v>23.107500000000002</v>
      </c>
      <c r="CE112" s="54">
        <f t="shared" si="63"/>
        <v>23.107500000000002</v>
      </c>
      <c r="CF112" s="54">
        <f t="shared" si="63"/>
        <v>23.107500000000002</v>
      </c>
      <c r="CG112" s="54">
        <f t="shared" si="63"/>
        <v>53.917500000000004</v>
      </c>
      <c r="CH112" s="54">
        <f t="shared" si="63"/>
        <v>23.107500000000002</v>
      </c>
      <c r="CI112" s="54">
        <f t="shared" si="63"/>
        <v>23.107500000000002</v>
      </c>
      <c r="CJ112" s="76">
        <f t="shared" si="48"/>
        <v>308.10000000000008</v>
      </c>
      <c r="CK112" s="59">
        <f t="shared" si="57"/>
        <v>20</v>
      </c>
      <c r="CL112" s="8">
        <f t="shared" si="58"/>
        <v>0</v>
      </c>
      <c r="CM112" s="73">
        <f t="shared" si="54"/>
        <v>308.10000000000002</v>
      </c>
      <c r="CN112" s="54"/>
      <c r="CO112" s="55"/>
      <c r="CP112" s="56"/>
    </row>
    <row r="113" spans="1:94" ht="20.25" customHeight="1">
      <c r="A113" s="77" t="s">
        <v>200</v>
      </c>
      <c r="D113">
        <v>212</v>
      </c>
      <c r="E113" s="2">
        <v>308.10000000000002</v>
      </c>
      <c r="G113" s="3">
        <v>41153</v>
      </c>
      <c r="H113" s="3">
        <f t="shared" si="49"/>
        <v>45281</v>
      </c>
      <c r="I113" s="3" t="s">
        <v>45</v>
      </c>
      <c r="J113" s="3">
        <f t="shared" si="50"/>
        <v>45281</v>
      </c>
      <c r="N113" s="2"/>
      <c r="P113" s="61">
        <f t="shared" si="55"/>
        <v>12.25</v>
      </c>
      <c r="Q113" s="62">
        <v>3</v>
      </c>
      <c r="R113" s="63">
        <f t="shared" si="56"/>
        <v>20</v>
      </c>
      <c r="S113" s="54">
        <f t="shared" si="41"/>
        <v>1.5</v>
      </c>
      <c r="T113" s="54">
        <f t="shared" si="41"/>
        <v>1.5</v>
      </c>
      <c r="U113" s="54">
        <f t="shared" si="41"/>
        <v>1.5</v>
      </c>
      <c r="V113" s="54">
        <f t="shared" si="41"/>
        <v>1.5</v>
      </c>
      <c r="W113" s="54">
        <f t="shared" si="41"/>
        <v>1.5</v>
      </c>
      <c r="X113" s="54">
        <f t="shared" si="41"/>
        <v>1.5</v>
      </c>
      <c r="Y113" s="54">
        <f t="shared" si="41"/>
        <v>1.5</v>
      </c>
      <c r="Z113" s="54">
        <f t="shared" si="41"/>
        <v>1.5</v>
      </c>
      <c r="AA113" s="54">
        <f t="shared" si="41"/>
        <v>1.5</v>
      </c>
      <c r="AB113" s="54">
        <f t="shared" si="41"/>
        <v>3.5</v>
      </c>
      <c r="AC113" s="54">
        <f t="shared" si="41"/>
        <v>1.5</v>
      </c>
      <c r="AD113" s="54">
        <f t="shared" si="41"/>
        <v>1.5</v>
      </c>
      <c r="AF113" s="63">
        <f t="shared" si="65"/>
        <v>0</v>
      </c>
      <c r="AG113" s="65">
        <v>0</v>
      </c>
      <c r="AH113" s="65">
        <v>0</v>
      </c>
      <c r="AI113" s="66"/>
      <c r="AJ113" s="67"/>
      <c r="AK113" s="65"/>
      <c r="AL113" s="65"/>
      <c r="AM113" s="65"/>
      <c r="AN113" s="65"/>
      <c r="AO113" s="65"/>
      <c r="AP113" s="65"/>
      <c r="AQ113" s="65"/>
      <c r="AR113" s="65"/>
      <c r="AS113" s="68">
        <f t="shared" si="52"/>
        <v>23</v>
      </c>
      <c r="AT113" s="69" t="e">
        <v>#N/A</v>
      </c>
      <c r="AU113" s="70">
        <v>23.548076923076849</v>
      </c>
      <c r="AV113" s="63">
        <f t="shared" si="59"/>
        <v>237.00000000000006</v>
      </c>
      <c r="AW113" s="61">
        <f t="shared" si="46"/>
        <v>17.775000000000002</v>
      </c>
      <c r="AX113" s="61">
        <f t="shared" si="46"/>
        <v>17.775000000000002</v>
      </c>
      <c r="AY113" s="61">
        <f t="shared" si="46"/>
        <v>17.775000000000002</v>
      </c>
      <c r="AZ113" s="61">
        <f t="shared" si="46"/>
        <v>17.775000000000002</v>
      </c>
      <c r="BA113" s="54">
        <f t="shared" si="46"/>
        <v>17.775000000000002</v>
      </c>
      <c r="BB113" s="61">
        <f t="shared" si="46"/>
        <v>17.775000000000002</v>
      </c>
      <c r="BC113" s="54">
        <f t="shared" si="64"/>
        <v>17.775000000000002</v>
      </c>
      <c r="BD113" s="61">
        <f t="shared" si="64"/>
        <v>17.775000000000002</v>
      </c>
      <c r="BE113" s="61">
        <f t="shared" si="64"/>
        <v>17.775000000000002</v>
      </c>
      <c r="BF113" s="61">
        <f t="shared" si="64"/>
        <v>41.475000000000009</v>
      </c>
      <c r="BG113" s="61">
        <f t="shared" si="64"/>
        <v>17.775000000000002</v>
      </c>
      <c r="BH113" s="61">
        <f t="shared" si="64"/>
        <v>17.775000000000002</v>
      </c>
      <c r="BI113" s="63">
        <f t="shared" si="47"/>
        <v>0</v>
      </c>
      <c r="BJ113" s="71">
        <f t="shared" si="62"/>
        <v>0</v>
      </c>
      <c r="BK113" s="71">
        <f t="shared" si="62"/>
        <v>0</v>
      </c>
      <c r="BL113" s="71">
        <f t="shared" si="62"/>
        <v>0</v>
      </c>
      <c r="BM113" s="71">
        <f t="shared" si="62"/>
        <v>0</v>
      </c>
      <c r="BN113" s="71">
        <f t="shared" si="62"/>
        <v>0</v>
      </c>
      <c r="BO113" s="71">
        <f t="shared" si="62"/>
        <v>0</v>
      </c>
      <c r="BP113" s="71">
        <f t="shared" si="60"/>
        <v>0</v>
      </c>
      <c r="BQ113" s="71">
        <f t="shared" si="60"/>
        <v>0</v>
      </c>
      <c r="BR113" s="71">
        <f t="shared" si="60"/>
        <v>0</v>
      </c>
      <c r="BS113" s="71">
        <f t="shared" si="60"/>
        <v>0</v>
      </c>
      <c r="BT113" s="71">
        <f t="shared" si="60"/>
        <v>0</v>
      </c>
      <c r="BU113" s="71">
        <f t="shared" si="60"/>
        <v>0</v>
      </c>
      <c r="BV113" s="68">
        <f t="shared" si="53"/>
        <v>260.54807692307691</v>
      </c>
      <c r="BX113" s="54">
        <f t="shared" si="45"/>
        <v>23.107500000000002</v>
      </c>
      <c r="BY113" s="54">
        <f t="shared" si="45"/>
        <v>23.107500000000002</v>
      </c>
      <c r="BZ113" s="54">
        <f t="shared" si="45"/>
        <v>23.107500000000002</v>
      </c>
      <c r="CA113" s="54">
        <f t="shared" si="45"/>
        <v>23.107500000000002</v>
      </c>
      <c r="CB113" s="54">
        <f t="shared" si="45"/>
        <v>23.107500000000002</v>
      </c>
      <c r="CC113" s="54">
        <f t="shared" si="45"/>
        <v>23.107500000000002</v>
      </c>
      <c r="CD113" s="54">
        <f t="shared" si="63"/>
        <v>23.107500000000002</v>
      </c>
      <c r="CE113" s="54">
        <f t="shared" si="63"/>
        <v>23.107500000000002</v>
      </c>
      <c r="CF113" s="54">
        <f t="shared" si="63"/>
        <v>23.107500000000002</v>
      </c>
      <c r="CG113" s="54">
        <f t="shared" si="63"/>
        <v>53.917500000000004</v>
      </c>
      <c r="CH113" s="54">
        <f t="shared" si="63"/>
        <v>23.107500000000002</v>
      </c>
      <c r="CI113" s="54">
        <f t="shared" si="63"/>
        <v>23.107500000000002</v>
      </c>
      <c r="CJ113" s="76">
        <f t="shared" si="48"/>
        <v>308.10000000000008</v>
      </c>
      <c r="CK113" s="59">
        <f t="shared" si="57"/>
        <v>20</v>
      </c>
      <c r="CL113" s="8">
        <f t="shared" si="58"/>
        <v>0</v>
      </c>
      <c r="CM113" s="73">
        <f t="shared" si="54"/>
        <v>308.10000000000002</v>
      </c>
      <c r="CN113" s="74"/>
      <c r="CO113" s="75"/>
    </row>
    <row r="114" spans="1:94" ht="20.25" customHeight="1">
      <c r="A114" t="s">
        <v>201</v>
      </c>
      <c r="D114">
        <v>212</v>
      </c>
      <c r="E114" s="2">
        <v>308.10000000000002</v>
      </c>
      <c r="G114" s="3">
        <v>41153</v>
      </c>
      <c r="H114" s="3">
        <f t="shared" si="49"/>
        <v>45281</v>
      </c>
      <c r="I114" s="3" t="s">
        <v>45</v>
      </c>
      <c r="J114" s="3">
        <f t="shared" si="50"/>
        <v>45281</v>
      </c>
      <c r="N114" s="2"/>
      <c r="P114" s="61">
        <f t="shared" si="55"/>
        <v>12.25</v>
      </c>
      <c r="Q114" s="62">
        <v>6</v>
      </c>
      <c r="R114" s="63">
        <f t="shared" si="56"/>
        <v>20</v>
      </c>
      <c r="S114" s="54">
        <f t="shared" si="41"/>
        <v>1.5</v>
      </c>
      <c r="T114" s="54">
        <f t="shared" si="41"/>
        <v>1.5</v>
      </c>
      <c r="U114" s="54">
        <f t="shared" si="41"/>
        <v>1.5</v>
      </c>
      <c r="V114" s="54">
        <f t="shared" si="41"/>
        <v>1.5</v>
      </c>
      <c r="W114" s="54">
        <f t="shared" si="41"/>
        <v>1.5</v>
      </c>
      <c r="X114" s="54">
        <f t="shared" si="41"/>
        <v>1.5</v>
      </c>
      <c r="Y114" s="54">
        <f t="shared" si="41"/>
        <v>1.5</v>
      </c>
      <c r="Z114" s="54">
        <f t="shared" si="41"/>
        <v>1.5</v>
      </c>
      <c r="AA114" s="54">
        <f t="shared" si="41"/>
        <v>1.5</v>
      </c>
      <c r="AB114" s="54">
        <f t="shared" si="41"/>
        <v>3.5</v>
      </c>
      <c r="AC114" s="54">
        <f t="shared" si="41"/>
        <v>1.5</v>
      </c>
      <c r="AD114" s="54">
        <f t="shared" si="41"/>
        <v>1.5</v>
      </c>
      <c r="AF114" s="63">
        <f t="shared" si="65"/>
        <v>4</v>
      </c>
      <c r="AG114" s="65">
        <v>4</v>
      </c>
      <c r="AH114" s="65">
        <v>0</v>
      </c>
      <c r="AI114" s="66"/>
      <c r="AJ114" s="67"/>
      <c r="AK114" s="65"/>
      <c r="AL114" s="65"/>
      <c r="AM114" s="65"/>
      <c r="AN114" s="65"/>
      <c r="AO114" s="65"/>
      <c r="AP114" s="65"/>
      <c r="AQ114" s="65"/>
      <c r="AR114" s="65"/>
      <c r="AS114" s="68">
        <f t="shared" si="52"/>
        <v>22</v>
      </c>
      <c r="AT114" s="69" t="e">
        <v>#N/A</v>
      </c>
      <c r="AU114" s="70">
        <v>82.82307692307694</v>
      </c>
      <c r="AV114" s="63">
        <f t="shared" si="59"/>
        <v>237.00000000000006</v>
      </c>
      <c r="AW114" s="61">
        <f t="shared" si="46"/>
        <v>17.775000000000002</v>
      </c>
      <c r="AX114" s="61">
        <f t="shared" si="46"/>
        <v>17.775000000000002</v>
      </c>
      <c r="AY114" s="61">
        <f t="shared" si="46"/>
        <v>17.775000000000002</v>
      </c>
      <c r="AZ114" s="61">
        <f t="shared" si="46"/>
        <v>17.775000000000002</v>
      </c>
      <c r="BA114" s="54">
        <f t="shared" si="46"/>
        <v>17.775000000000002</v>
      </c>
      <c r="BB114" s="61">
        <f t="shared" si="46"/>
        <v>17.775000000000002</v>
      </c>
      <c r="BC114" s="54">
        <f t="shared" si="64"/>
        <v>17.775000000000002</v>
      </c>
      <c r="BD114" s="61">
        <f t="shared" si="64"/>
        <v>17.775000000000002</v>
      </c>
      <c r="BE114" s="61">
        <f t="shared" si="64"/>
        <v>17.775000000000002</v>
      </c>
      <c r="BF114" s="61">
        <f t="shared" si="64"/>
        <v>41.475000000000009</v>
      </c>
      <c r="BG114" s="61">
        <f t="shared" si="64"/>
        <v>17.775000000000002</v>
      </c>
      <c r="BH114" s="61">
        <f t="shared" si="64"/>
        <v>17.775000000000002</v>
      </c>
      <c r="BI114" s="63">
        <f t="shared" si="47"/>
        <v>-47.400000000000006</v>
      </c>
      <c r="BJ114" s="71">
        <f t="shared" si="62"/>
        <v>-47.400000000000006</v>
      </c>
      <c r="BK114" s="71">
        <f t="shared" si="62"/>
        <v>0</v>
      </c>
      <c r="BL114" s="71">
        <f t="shared" si="62"/>
        <v>0</v>
      </c>
      <c r="BM114" s="71">
        <f t="shared" si="62"/>
        <v>0</v>
      </c>
      <c r="BN114" s="71">
        <f t="shared" si="62"/>
        <v>0</v>
      </c>
      <c r="BO114" s="71">
        <f t="shared" si="62"/>
        <v>0</v>
      </c>
      <c r="BP114" s="71">
        <f t="shared" si="62"/>
        <v>0</v>
      </c>
      <c r="BQ114" s="71">
        <f t="shared" si="62"/>
        <v>0</v>
      </c>
      <c r="BR114" s="71">
        <f t="shared" si="62"/>
        <v>0</v>
      </c>
      <c r="BS114" s="71">
        <f t="shared" si="62"/>
        <v>0</v>
      </c>
      <c r="BT114" s="71">
        <f t="shared" si="62"/>
        <v>0</v>
      </c>
      <c r="BU114" s="71">
        <f t="shared" si="62"/>
        <v>0</v>
      </c>
      <c r="BV114" s="68">
        <f t="shared" si="53"/>
        <v>272.42307692307702</v>
      </c>
      <c r="BX114" s="54">
        <f t="shared" si="45"/>
        <v>23.107500000000002</v>
      </c>
      <c r="BY114" s="54">
        <f t="shared" si="45"/>
        <v>23.107500000000002</v>
      </c>
      <c r="BZ114" s="54">
        <f t="shared" si="45"/>
        <v>23.107500000000002</v>
      </c>
      <c r="CA114" s="54">
        <f t="shared" si="45"/>
        <v>23.107500000000002</v>
      </c>
      <c r="CB114" s="54">
        <f t="shared" si="45"/>
        <v>23.107500000000002</v>
      </c>
      <c r="CC114" s="54">
        <f t="shared" si="45"/>
        <v>23.107500000000002</v>
      </c>
      <c r="CD114" s="54">
        <f t="shared" si="63"/>
        <v>23.107500000000002</v>
      </c>
      <c r="CE114" s="54">
        <f t="shared" si="63"/>
        <v>23.107500000000002</v>
      </c>
      <c r="CF114" s="54">
        <f t="shared" si="63"/>
        <v>23.107500000000002</v>
      </c>
      <c r="CG114" s="54">
        <f t="shared" si="63"/>
        <v>53.917500000000004</v>
      </c>
      <c r="CH114" s="54">
        <f t="shared" si="63"/>
        <v>23.107500000000002</v>
      </c>
      <c r="CI114" s="54">
        <f t="shared" si="63"/>
        <v>23.107500000000002</v>
      </c>
      <c r="CJ114" s="76">
        <f t="shared" si="48"/>
        <v>308.10000000000008</v>
      </c>
      <c r="CK114" s="59">
        <f t="shared" si="57"/>
        <v>20</v>
      </c>
      <c r="CL114" s="8">
        <f t="shared" si="58"/>
        <v>0</v>
      </c>
      <c r="CM114" s="73">
        <f t="shared" si="54"/>
        <v>308.10000000000002</v>
      </c>
      <c r="CN114" s="54"/>
      <c r="CO114" s="55"/>
      <c r="CP114" s="56"/>
    </row>
    <row r="115" spans="1:94" ht="20.25" customHeight="1">
      <c r="A115" s="77" t="s">
        <v>202</v>
      </c>
      <c r="D115">
        <v>212</v>
      </c>
      <c r="E115" s="2">
        <v>475.8</v>
      </c>
      <c r="G115" s="3">
        <v>41153</v>
      </c>
      <c r="H115" s="3">
        <f t="shared" si="49"/>
        <v>45281</v>
      </c>
      <c r="I115" s="3" t="s">
        <v>45</v>
      </c>
      <c r="J115" s="3">
        <f t="shared" si="50"/>
        <v>45281</v>
      </c>
      <c r="N115" s="2"/>
      <c r="P115" s="61">
        <f t="shared" si="55"/>
        <v>12.25</v>
      </c>
      <c r="Q115" s="62">
        <v>1</v>
      </c>
      <c r="R115" s="63">
        <f t="shared" si="56"/>
        <v>20</v>
      </c>
      <c r="S115" s="54">
        <f t="shared" si="41"/>
        <v>1.5</v>
      </c>
      <c r="T115" s="54">
        <f t="shared" si="41"/>
        <v>1.5</v>
      </c>
      <c r="U115" s="54">
        <f t="shared" si="41"/>
        <v>1.5</v>
      </c>
      <c r="V115" s="54">
        <f t="shared" si="41"/>
        <v>1.5</v>
      </c>
      <c r="W115" s="54">
        <f t="shared" si="41"/>
        <v>1.5</v>
      </c>
      <c r="X115" s="54">
        <f t="shared" si="41"/>
        <v>1.5</v>
      </c>
      <c r="Y115" s="54">
        <f t="shared" si="41"/>
        <v>1.5</v>
      </c>
      <c r="Z115" s="54">
        <f t="shared" si="41"/>
        <v>1.5</v>
      </c>
      <c r="AA115" s="54">
        <f t="shared" si="41"/>
        <v>1.5</v>
      </c>
      <c r="AB115" s="54">
        <f t="shared" si="41"/>
        <v>3.5</v>
      </c>
      <c r="AC115" s="54">
        <f t="shared" si="41"/>
        <v>1.5</v>
      </c>
      <c r="AD115" s="54">
        <f t="shared" si="41"/>
        <v>1.5</v>
      </c>
      <c r="AF115" s="63">
        <f t="shared" si="65"/>
        <v>0</v>
      </c>
      <c r="AG115" s="65">
        <v>0</v>
      </c>
      <c r="AH115" s="65">
        <v>0</v>
      </c>
      <c r="AI115" s="66"/>
      <c r="AJ115" s="67"/>
      <c r="AK115" s="65"/>
      <c r="AL115" s="65"/>
      <c r="AM115" s="65"/>
      <c r="AN115" s="65"/>
      <c r="AO115" s="65"/>
      <c r="AP115" s="65"/>
      <c r="AQ115" s="65"/>
      <c r="AR115" s="65"/>
      <c r="AS115" s="68">
        <f t="shared" si="52"/>
        <v>21</v>
      </c>
      <c r="AT115" s="69" t="e">
        <v>#N/A</v>
      </c>
      <c r="AU115" s="70">
        <v>13.099999999999909</v>
      </c>
      <c r="AV115" s="63">
        <f t="shared" si="59"/>
        <v>365.99999999999994</v>
      </c>
      <c r="AW115" s="61">
        <f t="shared" si="46"/>
        <v>27.450000000000003</v>
      </c>
      <c r="AX115" s="61">
        <f t="shared" si="46"/>
        <v>27.450000000000003</v>
      </c>
      <c r="AY115" s="61">
        <f t="shared" si="46"/>
        <v>27.450000000000003</v>
      </c>
      <c r="AZ115" s="61">
        <f t="shared" si="46"/>
        <v>27.450000000000003</v>
      </c>
      <c r="BA115" s="54">
        <f t="shared" si="46"/>
        <v>27.450000000000003</v>
      </c>
      <c r="BB115" s="61">
        <f t="shared" si="46"/>
        <v>27.450000000000003</v>
      </c>
      <c r="BC115" s="54">
        <f t="shared" si="64"/>
        <v>27.450000000000003</v>
      </c>
      <c r="BD115" s="61">
        <f t="shared" si="64"/>
        <v>27.450000000000003</v>
      </c>
      <c r="BE115" s="61">
        <f t="shared" si="64"/>
        <v>27.450000000000003</v>
      </c>
      <c r="BF115" s="61">
        <f t="shared" si="64"/>
        <v>64.05</v>
      </c>
      <c r="BG115" s="61">
        <f t="shared" si="64"/>
        <v>27.450000000000003</v>
      </c>
      <c r="BH115" s="61">
        <f t="shared" si="64"/>
        <v>27.450000000000003</v>
      </c>
      <c r="BI115" s="63">
        <f t="shared" si="47"/>
        <v>0</v>
      </c>
      <c r="BJ115" s="71">
        <f t="shared" si="62"/>
        <v>0</v>
      </c>
      <c r="BK115" s="71">
        <f t="shared" si="62"/>
        <v>0</v>
      </c>
      <c r="BL115" s="71">
        <f t="shared" si="62"/>
        <v>0</v>
      </c>
      <c r="BM115" s="71">
        <f t="shared" si="62"/>
        <v>0</v>
      </c>
      <c r="BN115" s="71">
        <f t="shared" si="62"/>
        <v>0</v>
      </c>
      <c r="BO115" s="71">
        <f t="shared" si="62"/>
        <v>0</v>
      </c>
      <c r="BP115" s="71">
        <f t="shared" si="62"/>
        <v>0</v>
      </c>
      <c r="BQ115" s="71">
        <f t="shared" si="62"/>
        <v>0</v>
      </c>
      <c r="BR115" s="71">
        <f t="shared" si="62"/>
        <v>0</v>
      </c>
      <c r="BS115" s="71">
        <f t="shared" si="62"/>
        <v>0</v>
      </c>
      <c r="BT115" s="71">
        <f t="shared" si="62"/>
        <v>0</v>
      </c>
      <c r="BU115" s="71">
        <f t="shared" si="62"/>
        <v>0</v>
      </c>
      <c r="BV115" s="68">
        <f t="shared" si="53"/>
        <v>379.09999999999985</v>
      </c>
      <c r="BX115" s="54">
        <f t="shared" si="45"/>
        <v>35.685000000000002</v>
      </c>
      <c r="BY115" s="54">
        <f t="shared" si="45"/>
        <v>35.685000000000002</v>
      </c>
      <c r="BZ115" s="54">
        <f t="shared" si="45"/>
        <v>35.685000000000002</v>
      </c>
      <c r="CA115" s="54">
        <f t="shared" si="45"/>
        <v>35.685000000000002</v>
      </c>
      <c r="CB115" s="54">
        <f t="shared" si="45"/>
        <v>35.685000000000002</v>
      </c>
      <c r="CC115" s="54">
        <f t="shared" si="45"/>
        <v>35.685000000000002</v>
      </c>
      <c r="CD115" s="54">
        <f t="shared" si="63"/>
        <v>35.685000000000002</v>
      </c>
      <c r="CE115" s="54">
        <f t="shared" si="63"/>
        <v>35.685000000000002</v>
      </c>
      <c r="CF115" s="54">
        <f t="shared" si="63"/>
        <v>35.685000000000002</v>
      </c>
      <c r="CG115" s="54">
        <f t="shared" si="63"/>
        <v>83.265000000000001</v>
      </c>
      <c r="CH115" s="54">
        <f t="shared" si="63"/>
        <v>35.685000000000002</v>
      </c>
      <c r="CI115" s="54">
        <f t="shared" si="63"/>
        <v>35.685000000000002</v>
      </c>
      <c r="CJ115" s="76">
        <f t="shared" si="48"/>
        <v>475.8</v>
      </c>
      <c r="CK115" s="59">
        <f t="shared" si="57"/>
        <v>20</v>
      </c>
      <c r="CL115" s="8">
        <f t="shared" si="58"/>
        <v>0</v>
      </c>
      <c r="CM115" s="73">
        <f t="shared" si="54"/>
        <v>475.8</v>
      </c>
      <c r="CN115" s="74"/>
      <c r="CO115" s="75"/>
    </row>
    <row r="116" spans="1:94" ht="20.25" customHeight="1">
      <c r="A116" t="s">
        <v>203</v>
      </c>
      <c r="D116">
        <v>260</v>
      </c>
      <c r="E116" s="2">
        <v>200.2</v>
      </c>
      <c r="G116" s="3">
        <v>41366</v>
      </c>
      <c r="H116" s="3">
        <f t="shared" si="49"/>
        <v>45281</v>
      </c>
      <c r="I116" s="3" t="s">
        <v>45</v>
      </c>
      <c r="J116" s="3">
        <f t="shared" si="50"/>
        <v>45281</v>
      </c>
      <c r="N116" s="2"/>
      <c r="P116" s="61">
        <f t="shared" si="55"/>
        <v>11.666666666666666</v>
      </c>
      <c r="Q116" s="62">
        <v>1</v>
      </c>
      <c r="R116" s="63">
        <f t="shared" si="56"/>
        <v>20</v>
      </c>
      <c r="S116" s="54">
        <f t="shared" si="41"/>
        <v>1.5</v>
      </c>
      <c r="T116" s="54">
        <f t="shared" si="41"/>
        <v>1.5</v>
      </c>
      <c r="U116" s="54">
        <f t="shared" si="41"/>
        <v>1.5</v>
      </c>
      <c r="V116" s="54">
        <f t="shared" si="41"/>
        <v>1.5</v>
      </c>
      <c r="W116" s="54">
        <f t="shared" si="41"/>
        <v>3.5</v>
      </c>
      <c r="X116" s="54">
        <f t="shared" si="41"/>
        <v>1.5</v>
      </c>
      <c r="Y116" s="54">
        <f t="shared" si="41"/>
        <v>1.5</v>
      </c>
      <c r="Z116" s="54">
        <f t="shared" si="41"/>
        <v>1.5</v>
      </c>
      <c r="AA116" s="54">
        <f t="shared" si="41"/>
        <v>1.5</v>
      </c>
      <c r="AB116" s="54">
        <f t="shared" si="41"/>
        <v>1.5</v>
      </c>
      <c r="AC116" s="54">
        <f t="shared" si="41"/>
        <v>1.5</v>
      </c>
      <c r="AD116" s="54">
        <f t="shared" si="41"/>
        <v>1.5</v>
      </c>
      <c r="AF116" s="63">
        <f t="shared" si="65"/>
        <v>0</v>
      </c>
      <c r="AG116" s="65">
        <v>0</v>
      </c>
      <c r="AH116" s="65">
        <v>0</v>
      </c>
      <c r="AI116" s="66"/>
      <c r="AJ116" s="67"/>
      <c r="AK116" s="65"/>
      <c r="AL116" s="65"/>
      <c r="AM116" s="65"/>
      <c r="AN116" s="65"/>
      <c r="AO116" s="65"/>
      <c r="AP116" s="65"/>
      <c r="AQ116" s="65"/>
      <c r="AR116" s="65"/>
      <c r="AS116" s="68">
        <f t="shared" si="52"/>
        <v>21</v>
      </c>
      <c r="AT116" s="69" t="e">
        <v>#N/A</v>
      </c>
      <c r="AU116" s="70">
        <v>10.675000000000011</v>
      </c>
      <c r="AV116" s="63">
        <f t="shared" si="59"/>
        <v>154</v>
      </c>
      <c r="AW116" s="61">
        <f t="shared" si="46"/>
        <v>11.549999999999999</v>
      </c>
      <c r="AX116" s="61">
        <f t="shared" si="46"/>
        <v>11.549999999999999</v>
      </c>
      <c r="AY116" s="61">
        <f t="shared" si="46"/>
        <v>11.549999999999999</v>
      </c>
      <c r="AZ116" s="61">
        <f t="shared" si="46"/>
        <v>11.549999999999999</v>
      </c>
      <c r="BA116" s="54">
        <f t="shared" si="46"/>
        <v>26.949999999999996</v>
      </c>
      <c r="BB116" s="61">
        <f t="shared" si="46"/>
        <v>11.549999999999999</v>
      </c>
      <c r="BC116" s="54">
        <f t="shared" si="64"/>
        <v>11.549999999999999</v>
      </c>
      <c r="BD116" s="61">
        <f t="shared" si="64"/>
        <v>11.549999999999999</v>
      </c>
      <c r="BE116" s="61">
        <f t="shared" si="64"/>
        <v>11.549999999999999</v>
      </c>
      <c r="BF116" s="61">
        <f t="shared" si="64"/>
        <v>11.549999999999999</v>
      </c>
      <c r="BG116" s="61">
        <f t="shared" si="64"/>
        <v>11.549999999999999</v>
      </c>
      <c r="BH116" s="61">
        <f t="shared" si="64"/>
        <v>11.549999999999999</v>
      </c>
      <c r="BI116" s="63">
        <f t="shared" si="47"/>
        <v>0</v>
      </c>
      <c r="BJ116" s="71">
        <f t="shared" si="62"/>
        <v>0</v>
      </c>
      <c r="BK116" s="71">
        <f t="shared" si="62"/>
        <v>0</v>
      </c>
      <c r="BL116" s="71">
        <f t="shared" si="62"/>
        <v>0</v>
      </c>
      <c r="BM116" s="71">
        <f t="shared" si="62"/>
        <v>0</v>
      </c>
      <c r="BN116" s="71">
        <f t="shared" si="62"/>
        <v>0</v>
      </c>
      <c r="BO116" s="71">
        <f t="shared" si="62"/>
        <v>0</v>
      </c>
      <c r="BP116" s="71">
        <f t="shared" si="62"/>
        <v>0</v>
      </c>
      <c r="BQ116" s="71">
        <f t="shared" si="62"/>
        <v>0</v>
      </c>
      <c r="BR116" s="71">
        <f t="shared" si="62"/>
        <v>0</v>
      </c>
      <c r="BS116" s="71">
        <f t="shared" si="62"/>
        <v>0</v>
      </c>
      <c r="BT116" s="71">
        <f t="shared" si="62"/>
        <v>0</v>
      </c>
      <c r="BU116" s="71">
        <f t="shared" si="62"/>
        <v>0</v>
      </c>
      <c r="BV116" s="68">
        <f t="shared" si="53"/>
        <v>164.67500000000001</v>
      </c>
      <c r="BX116" s="54">
        <f t="shared" si="45"/>
        <v>15.015000000000001</v>
      </c>
      <c r="BY116" s="54">
        <f t="shared" si="45"/>
        <v>15.015000000000001</v>
      </c>
      <c r="BZ116" s="54">
        <f t="shared" si="45"/>
        <v>15.015000000000001</v>
      </c>
      <c r="CA116" s="54">
        <f t="shared" si="45"/>
        <v>15.015000000000001</v>
      </c>
      <c r="CB116" s="54">
        <f t="shared" si="45"/>
        <v>35.034999999999997</v>
      </c>
      <c r="CC116" s="54">
        <f t="shared" si="45"/>
        <v>15.015000000000001</v>
      </c>
      <c r="CD116" s="54">
        <f t="shared" si="63"/>
        <v>15.015000000000001</v>
      </c>
      <c r="CE116" s="54">
        <f t="shared" si="63"/>
        <v>15.015000000000001</v>
      </c>
      <c r="CF116" s="54">
        <f t="shared" si="63"/>
        <v>15.015000000000001</v>
      </c>
      <c r="CG116" s="54">
        <f t="shared" si="63"/>
        <v>15.015000000000001</v>
      </c>
      <c r="CH116" s="54">
        <f t="shared" si="63"/>
        <v>15.015000000000001</v>
      </c>
      <c r="CI116" s="54">
        <f t="shared" si="63"/>
        <v>15.015000000000001</v>
      </c>
      <c r="CJ116" s="76">
        <f t="shared" si="48"/>
        <v>200.19999999999993</v>
      </c>
      <c r="CK116" s="59">
        <f t="shared" si="57"/>
        <v>20</v>
      </c>
      <c r="CL116" s="8">
        <f t="shared" si="58"/>
        <v>0</v>
      </c>
      <c r="CM116" s="73">
        <f t="shared" si="54"/>
        <v>200.2</v>
      </c>
      <c r="CN116" s="54"/>
      <c r="CO116" s="55"/>
      <c r="CP116" s="56"/>
    </row>
    <row r="117" spans="1:94" ht="20.25" customHeight="1">
      <c r="A117" s="77" t="s">
        <v>204</v>
      </c>
      <c r="D117">
        <v>212</v>
      </c>
      <c r="E117" s="2">
        <v>200.2</v>
      </c>
      <c r="G117" s="3">
        <v>41848</v>
      </c>
      <c r="H117" s="3">
        <f t="shared" si="49"/>
        <v>45281</v>
      </c>
      <c r="I117" s="3" t="s">
        <v>45</v>
      </c>
      <c r="J117" s="3">
        <f t="shared" si="50"/>
        <v>45281</v>
      </c>
      <c r="N117" s="2"/>
      <c r="P117" s="61">
        <f t="shared" si="55"/>
        <v>10.333333333333334</v>
      </c>
      <c r="Q117" s="62">
        <v>1</v>
      </c>
      <c r="R117" s="63">
        <f t="shared" si="56"/>
        <v>20</v>
      </c>
      <c r="S117" s="54">
        <f t="shared" si="41"/>
        <v>1.5</v>
      </c>
      <c r="T117" s="54">
        <f t="shared" si="41"/>
        <v>1.5</v>
      </c>
      <c r="U117" s="54">
        <f t="shared" si="41"/>
        <v>1.5</v>
      </c>
      <c r="V117" s="54">
        <f t="shared" si="41"/>
        <v>1.5</v>
      </c>
      <c r="W117" s="54">
        <f t="shared" si="41"/>
        <v>1.5</v>
      </c>
      <c r="X117" s="54">
        <f t="shared" si="41"/>
        <v>1.5</v>
      </c>
      <c r="Y117" s="54">
        <f t="shared" si="41"/>
        <v>1.5</v>
      </c>
      <c r="Z117" s="54">
        <f t="shared" si="41"/>
        <v>3.5</v>
      </c>
      <c r="AA117" s="54">
        <f t="shared" si="41"/>
        <v>1.5</v>
      </c>
      <c r="AB117" s="54">
        <f t="shared" si="41"/>
        <v>1.5</v>
      </c>
      <c r="AC117" s="54">
        <f t="shared" si="41"/>
        <v>1.5</v>
      </c>
      <c r="AD117" s="54">
        <f t="shared" si="41"/>
        <v>1.5</v>
      </c>
      <c r="AF117" s="63">
        <f t="shared" si="65"/>
        <v>0</v>
      </c>
      <c r="AG117" s="65">
        <v>0</v>
      </c>
      <c r="AH117" s="65">
        <v>0</v>
      </c>
      <c r="AI117" s="66"/>
      <c r="AJ117" s="67"/>
      <c r="AK117" s="65"/>
      <c r="AL117" s="65"/>
      <c r="AM117" s="65"/>
      <c r="AN117" s="65"/>
      <c r="AO117" s="65"/>
      <c r="AP117" s="65"/>
      <c r="AQ117" s="65"/>
      <c r="AR117" s="65"/>
      <c r="AS117" s="68">
        <f t="shared" si="52"/>
        <v>21</v>
      </c>
      <c r="AT117" s="69" t="e">
        <v>#N/A</v>
      </c>
      <c r="AU117" s="70">
        <v>10.446153846153891</v>
      </c>
      <c r="AV117" s="63">
        <f t="shared" si="59"/>
        <v>154</v>
      </c>
      <c r="AW117" s="61">
        <f t="shared" si="46"/>
        <v>11.549999999999999</v>
      </c>
      <c r="AX117" s="61">
        <f t="shared" si="46"/>
        <v>11.549999999999999</v>
      </c>
      <c r="AY117" s="61">
        <f t="shared" si="46"/>
        <v>11.549999999999999</v>
      </c>
      <c r="AZ117" s="61">
        <f t="shared" si="46"/>
        <v>11.549999999999999</v>
      </c>
      <c r="BA117" s="54">
        <f t="shared" si="46"/>
        <v>11.549999999999999</v>
      </c>
      <c r="BB117" s="61">
        <f t="shared" si="46"/>
        <v>11.549999999999999</v>
      </c>
      <c r="BC117" s="54">
        <f t="shared" si="64"/>
        <v>11.549999999999999</v>
      </c>
      <c r="BD117" s="61">
        <f t="shared" si="64"/>
        <v>26.949999999999996</v>
      </c>
      <c r="BE117" s="61">
        <f t="shared" si="64"/>
        <v>11.549999999999999</v>
      </c>
      <c r="BF117" s="61">
        <f t="shared" si="64"/>
        <v>11.549999999999999</v>
      </c>
      <c r="BG117" s="61">
        <f t="shared" si="64"/>
        <v>11.549999999999999</v>
      </c>
      <c r="BH117" s="61">
        <f t="shared" si="64"/>
        <v>11.549999999999999</v>
      </c>
      <c r="BI117" s="63">
        <f t="shared" si="47"/>
        <v>0</v>
      </c>
      <c r="BJ117" s="71">
        <f t="shared" si="62"/>
        <v>0</v>
      </c>
      <c r="BK117" s="71">
        <f t="shared" si="62"/>
        <v>0</v>
      </c>
      <c r="BL117" s="71">
        <f t="shared" si="62"/>
        <v>0</v>
      </c>
      <c r="BM117" s="71">
        <f t="shared" si="62"/>
        <v>0</v>
      </c>
      <c r="BN117" s="71">
        <f t="shared" si="62"/>
        <v>0</v>
      </c>
      <c r="BO117" s="71">
        <f t="shared" si="62"/>
        <v>0</v>
      </c>
      <c r="BP117" s="71">
        <f t="shared" si="62"/>
        <v>0</v>
      </c>
      <c r="BQ117" s="71">
        <f t="shared" si="62"/>
        <v>0</v>
      </c>
      <c r="BR117" s="71">
        <f t="shared" si="62"/>
        <v>0</v>
      </c>
      <c r="BS117" s="71">
        <f t="shared" si="62"/>
        <v>0</v>
      </c>
      <c r="BT117" s="71">
        <f t="shared" si="62"/>
        <v>0</v>
      </c>
      <c r="BU117" s="71">
        <f t="shared" si="62"/>
        <v>0</v>
      </c>
      <c r="BV117" s="68">
        <f t="shared" si="53"/>
        <v>164.44615384615389</v>
      </c>
      <c r="BX117" s="54">
        <f t="shared" si="45"/>
        <v>15.015000000000001</v>
      </c>
      <c r="BY117" s="54">
        <f t="shared" si="45"/>
        <v>15.015000000000001</v>
      </c>
      <c r="BZ117" s="54">
        <f t="shared" si="45"/>
        <v>15.015000000000001</v>
      </c>
      <c r="CA117" s="54">
        <f t="shared" si="45"/>
        <v>15.015000000000001</v>
      </c>
      <c r="CB117" s="54">
        <f t="shared" si="45"/>
        <v>15.015000000000001</v>
      </c>
      <c r="CC117" s="54">
        <f t="shared" si="45"/>
        <v>15.015000000000001</v>
      </c>
      <c r="CD117" s="54">
        <f t="shared" si="63"/>
        <v>15.015000000000001</v>
      </c>
      <c r="CE117" s="54">
        <f t="shared" si="63"/>
        <v>35.034999999999997</v>
      </c>
      <c r="CF117" s="54">
        <f t="shared" si="63"/>
        <v>15.015000000000001</v>
      </c>
      <c r="CG117" s="54">
        <f t="shared" si="63"/>
        <v>15.015000000000001</v>
      </c>
      <c r="CH117" s="54">
        <f t="shared" si="63"/>
        <v>15.015000000000001</v>
      </c>
      <c r="CI117" s="54">
        <f t="shared" si="63"/>
        <v>15.015000000000001</v>
      </c>
      <c r="CJ117" s="76">
        <f t="shared" si="48"/>
        <v>200.19999999999993</v>
      </c>
      <c r="CK117" s="59">
        <f t="shared" si="57"/>
        <v>20</v>
      </c>
      <c r="CL117" s="8">
        <f t="shared" si="58"/>
        <v>0</v>
      </c>
      <c r="CM117" s="73">
        <f t="shared" si="54"/>
        <v>200.2</v>
      </c>
      <c r="CN117" s="74"/>
      <c r="CO117" s="75"/>
    </row>
    <row r="118" spans="1:94" ht="20.25" customHeight="1">
      <c r="A118" t="s">
        <v>205</v>
      </c>
      <c r="D118">
        <v>260</v>
      </c>
      <c r="E118" s="2">
        <v>172.9</v>
      </c>
      <c r="G118" s="3">
       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 s="2"/>
      <c r="P118" s="61">
        <f t="shared" si="55"/>
        <v>9</v>
      </c>
      <c r="Q118" s="62">
        <v>-0.5</v>
      </c>
      <c r="R118" s="63">
        <f t="shared" si="56"/>
        <v>19</v>
      </c>
      <c r="S118" s="54">
        <f t="shared" si="41"/>
        <v>2.5</v>
      </c>
      <c r="T118" s="54">
        <f t="shared" si="41"/>
        <v>1.5</v>
      </c>
      <c r="U118" s="54">
        <f t="shared" si="41"/>
        <v>1.5</v>
      </c>
      <c r="V118" s="54">
        <f t="shared" si="41"/>
        <v>1.5</v>
      </c>
      <c r="W118" s="54">
        <f t="shared" si="41"/>
        <v>1.5</v>
      </c>
      <c r="X118" s="54">
        <f t="shared" si="41"/>
        <v>1.5</v>
      </c>
      <c r="Y118" s="54">
        <f t="shared" si="41"/>
        <v>1.5</v>
      </c>
      <c r="Z118" s="54">
        <f t="shared" si="41"/>
        <v>1.5</v>
      </c>
      <c r="AA118" s="54">
        <f t="shared" si="41"/>
        <v>1.5</v>
      </c>
      <c r="AB118" s="54">
        <f t="shared" si="41"/>
        <v>1.5</v>
      </c>
      <c r="AC118" s="54">
        <f t="shared" si="41"/>
        <v>1.5</v>
      </c>
      <c r="AD118" s="54">
        <f t="shared" si="41"/>
        <v>1.5</v>
      </c>
      <c r="AF118" s="63">
        <f t="shared" si="65"/>
        <v>0</v>
      </c>
      <c r="AG118" s="65">
        <v>0</v>
      </c>
      <c r="AH118" s="65">
        <v>0</v>
      </c>
      <c r="AI118" s="66"/>
      <c r="AJ118" s="67"/>
      <c r="AK118" s="65"/>
      <c r="AL118" s="65"/>
      <c r="AM118" s="65"/>
      <c r="AN118" s="65"/>
      <c r="AO118" s="65"/>
      <c r="AP118" s="65"/>
      <c r="AQ118" s="65"/>
      <c r="AR118" s="65"/>
      <c r="AS118" s="68">
        <f t="shared" si="52"/>
        <v>18.5</v>
      </c>
      <c r="AT118" s="69" t="e">
        <v>#N/A</v>
      </c>
      <c r="AU118" s="70">
        <v>-7.0461538461538851</v>
      </c>
      <c r="AV118" s="63">
        <f t="shared" si="59"/>
        <v>126.34999999999997</v>
      </c>
      <c r="AW118" s="61">
        <f t="shared" si="46"/>
        <v>16.625</v>
      </c>
      <c r="AX118" s="61">
        <f t="shared" si="46"/>
        <v>9.9750000000000014</v>
      </c>
      <c r="AY118" s="61">
        <f t="shared" si="46"/>
        <v>9.9750000000000014</v>
      </c>
      <c r="AZ118" s="61">
        <f t="shared" si="46"/>
        <v>9.9750000000000014</v>
      </c>
      <c r="BA118" s="54">
        <f t="shared" si="46"/>
        <v>9.9750000000000014</v>
      </c>
      <c r="BB118" s="61">
        <f t="shared" si="46"/>
        <v>9.9750000000000014</v>
      </c>
      <c r="BC118" s="54">
        <f t="shared" si="64"/>
        <v>9.9750000000000014</v>
      </c>
      <c r="BD118" s="61">
        <f t="shared" si="64"/>
        <v>9.9750000000000014</v>
      </c>
      <c r="BE118" s="61">
        <f t="shared" si="64"/>
        <v>9.9750000000000014</v>
      </c>
      <c r="BF118" s="61">
        <f t="shared" si="64"/>
        <v>9.9750000000000014</v>
      </c>
      <c r="BG118" s="61">
        <f t="shared" si="64"/>
        <v>9.9750000000000014</v>
      </c>
      <c r="BH118" s="61">
        <f t="shared" si="64"/>
        <v>9.9750000000000014</v>
      </c>
      <c r="BI118" s="63">
        <f t="shared" si="47"/>
        <v>0</v>
      </c>
      <c r="BJ118" s="71">
        <f t="shared" si="62"/>
        <v>0</v>
      </c>
      <c r="BK118" s="71">
        <f t="shared" si="62"/>
        <v>0</v>
      </c>
      <c r="BL118" s="71">
        <f t="shared" si="62"/>
        <v>0</v>
      </c>
      <c r="BM118" s="71">
        <f t="shared" si="62"/>
        <v>0</v>
      </c>
      <c r="BN118" s="71">
        <f t="shared" si="62"/>
        <v>0</v>
      </c>
      <c r="BO118" s="71">
        <f t="shared" si="62"/>
        <v>0</v>
      </c>
      <c r="BP118" s="71">
        <f t="shared" si="62"/>
        <v>0</v>
      </c>
      <c r="BQ118" s="71">
        <f t="shared" si="62"/>
        <v>0</v>
      </c>
      <c r="BR118" s="71">
        <f t="shared" si="62"/>
        <v>0</v>
      </c>
      <c r="BS118" s="71">
        <f t="shared" si="62"/>
        <v>0</v>
      </c>
      <c r="BT118" s="71">
        <f t="shared" si="62"/>
        <v>0</v>
      </c>
      <c r="BU118" s="71">
        <f t="shared" si="62"/>
        <v>0</v>
      </c>
      <c r="BV118" s="68">
        <f t="shared" si="53"/>
        <v>119.30384615384608</v>
      </c>
      <c r="BX118" s="54">
        <f t="shared" si="45"/>
        <v>22.75</v>
      </c>
      <c r="BY118" s="54">
        <f t="shared" si="45"/>
        <v>13.649999999999999</v>
      </c>
      <c r="BZ118" s="54">
        <f t="shared" si="45"/>
        <v>13.649999999999999</v>
      </c>
      <c r="CA118" s="54">
        <f t="shared" si="45"/>
        <v>13.649999999999999</v>
      </c>
      <c r="CB118" s="54">
        <f t="shared" si="45"/>
        <v>13.649999999999999</v>
      </c>
      <c r="CC118" s="54">
        <f t="shared" si="45"/>
        <v>13.649999999999999</v>
      </c>
      <c r="CD118" s="54">
        <f t="shared" si="63"/>
        <v>13.649999999999999</v>
      </c>
      <c r="CE118" s="54">
        <f t="shared" si="63"/>
        <v>13.649999999999999</v>
      </c>
      <c r="CF118" s="54">
        <f t="shared" si="63"/>
        <v>13.649999999999999</v>
      </c>
      <c r="CG118" s="54">
        <f t="shared" si="63"/>
        <v>13.649999999999999</v>
      </c>
      <c r="CH118" s="54">
        <f t="shared" si="63"/>
        <v>13.649999999999999</v>
      </c>
      <c r="CI118" s="54">
        <f t="shared" si="63"/>
        <v>13.649999999999999</v>
      </c>
      <c r="CJ118" s="76">
        <f t="shared" si="48"/>
        <v>172.90000000000003</v>
      </c>
      <c r="CK118" s="59">
        <f t="shared" si="57"/>
        <v>19</v>
      </c>
      <c r="CL118" s="8">
        <f t="shared" si="58"/>
        <v>0</v>
      </c>
      <c r="CM118" s="73">
        <f t="shared" si="54"/>
        <v>172.9</v>
      </c>
      <c r="CN118" s="54"/>
      <c r="CO118" s="55"/>
      <c r="CP118" s="56"/>
    </row>
    <row r="119" spans="1:94" ht="20.25" customHeight="1">
      <c r="A119" s="77" t="s">
        <v>206</v>
      </c>
      <c r="D119">
        <v>215</v>
      </c>
      <c r="E119" s="2">
        <v>172.9</v>
      </c>
      <c r="G119" s="3">
        <v>42443</v>
      </c>
      <c r="H119" s="3">
        <f t="shared" si="49"/>
        <v>45281</v>
      </c>
      <c r="I119" s="3" t="s">
        <v>45</v>
      </c>
      <c r="J119" s="3">
        <f t="shared" si="50"/>
        <v>45281</v>
      </c>
      <c r="N119" s="2"/>
      <c r="P119" s="61">
        <f t="shared" si="55"/>
        <v>8.75</v>
      </c>
      <c r="Q119" s="62">
        <v>0</v>
      </c>
      <c r="R119" s="63">
        <f t="shared" si="56"/>
        <v>19</v>
      </c>
      <c r="S119" s="54">
        <f t="shared" si="41"/>
        <v>1.5</v>
      </c>
      <c r="T119" s="54">
        <f t="shared" si="41"/>
        <v>1.5</v>
      </c>
      <c r="U119" s="54">
        <f t="shared" si="41"/>
        <v>1.5</v>
      </c>
      <c r="V119" s="54">
        <f t="shared" si="41"/>
        <v>2.5</v>
      </c>
      <c r="W119" s="54">
        <f t="shared" si="41"/>
        <v>1.5</v>
      </c>
      <c r="X119" s="54">
        <f t="shared" si="41"/>
        <v>1.5</v>
      </c>
      <c r="Y119" s="54">
        <f t="shared" si="41"/>
        <v>1.5</v>
      </c>
      <c r="Z119" s="54">
        <f t="shared" si="41"/>
        <v>1.5</v>
      </c>
      <c r="AA119" s="54">
        <f t="shared" si="41"/>
        <v>1.5</v>
      </c>
      <c r="AB119" s="54">
        <f t="shared" si="41"/>
        <v>1.5</v>
      </c>
      <c r="AC119" s="54">
        <f t="shared" si="41"/>
        <v>1.5</v>
      </c>
      <c r="AD119" s="54">
        <f t="shared" si="41"/>
        <v>1.5</v>
      </c>
      <c r="AF119" s="63">
        <f t="shared" si="65"/>
        <v>0</v>
      </c>
      <c r="AG119" s="65">
        <v>0</v>
      </c>
      <c r="AH119" s="65">
        <v>0</v>
      </c>
      <c r="AI119" s="66"/>
      <c r="AJ119" s="67"/>
      <c r="AK119" s="65"/>
      <c r="AL119" s="65"/>
      <c r="AM119" s="65"/>
      <c r="AN119" s="65"/>
      <c r="AO119" s="65"/>
      <c r="AP119" s="65"/>
      <c r="AQ119" s="65"/>
      <c r="AR119" s="65"/>
      <c r="AS119" s="68">
        <f t="shared" si="52"/>
        <v>19</v>
      </c>
      <c r="AT119" s="69" t="e">
        <v>#N/A</v>
      </c>
      <c r="AU119" s="70">
        <v>-3.4730769230769596</v>
      </c>
      <c r="AV119" s="63">
        <f t="shared" si="59"/>
        <v>126.34999999999997</v>
      </c>
      <c r="AW119" s="61">
        <f t="shared" si="46"/>
        <v>9.9750000000000014</v>
      </c>
      <c r="AX119" s="61">
        <f t="shared" si="46"/>
        <v>9.9750000000000014</v>
      </c>
      <c r="AY119" s="61">
        <f t="shared" si="46"/>
        <v>9.9750000000000014</v>
      </c>
      <c r="AZ119" s="61">
        <f t="shared" si="46"/>
        <v>16.625</v>
      </c>
      <c r="BA119" s="54">
        <f t="shared" si="46"/>
        <v>9.9750000000000014</v>
      </c>
      <c r="BB119" s="61">
        <f t="shared" si="46"/>
        <v>9.9750000000000014</v>
      </c>
      <c r="BC119" s="54">
        <f t="shared" si="64"/>
        <v>9.9750000000000014</v>
      </c>
      <c r="BD119" s="61">
        <f t="shared" si="64"/>
        <v>9.9750000000000014</v>
      </c>
      <c r="BE119" s="61">
        <f t="shared" si="64"/>
        <v>9.9750000000000014</v>
      </c>
      <c r="BF119" s="61">
        <f t="shared" si="64"/>
        <v>9.9750000000000014</v>
      </c>
      <c r="BG119" s="61">
        <f t="shared" si="64"/>
        <v>9.9750000000000014</v>
      </c>
      <c r="BH119" s="61">
        <f t="shared" si="64"/>
        <v>9.9750000000000014</v>
      </c>
      <c r="BI119" s="63">
        <f t="shared" si="47"/>
        <v>0</v>
      </c>
      <c r="BJ119" s="71">
        <f t="shared" si="62"/>
        <v>0</v>
      </c>
      <c r="BK119" s="71">
        <f t="shared" si="62"/>
        <v>0</v>
      </c>
      <c r="BL119" s="71">
        <f t="shared" si="62"/>
        <v>0</v>
      </c>
      <c r="BM119" s="71">
        <f t="shared" si="62"/>
        <v>0</v>
      </c>
      <c r="BN119" s="71">
        <f t="shared" si="62"/>
        <v>0</v>
      </c>
      <c r="BO119" s="71">
        <f t="shared" si="62"/>
        <v>0</v>
      </c>
      <c r="BP119" s="71">
        <f t="shared" si="62"/>
        <v>0</v>
      </c>
      <c r="BQ119" s="71">
        <f t="shared" si="62"/>
        <v>0</v>
      </c>
      <c r="BR119" s="71">
        <f t="shared" si="62"/>
        <v>0</v>
      </c>
      <c r="BS119" s="71">
        <f t="shared" si="62"/>
        <v>0</v>
      </c>
      <c r="BT119" s="71">
        <f t="shared" si="62"/>
        <v>0</v>
      </c>
      <c r="BU119" s="71">
        <f t="shared" si="62"/>
        <v>0</v>
      </c>
      <c r="BV119" s="68">
        <f t="shared" si="53"/>
        <v>122.87692307692301</v>
      </c>
      <c r="BX119" s="54">
        <f t="shared" si="45"/>
        <v>13.649999999999999</v>
      </c>
      <c r="BY119" s="54">
        <f t="shared" si="45"/>
        <v>13.649999999999999</v>
      </c>
      <c r="BZ119" s="54">
        <f t="shared" si="45"/>
        <v>13.649999999999999</v>
      </c>
      <c r="CA119" s="54">
        <f t="shared" si="45"/>
        <v>22.75</v>
      </c>
      <c r="CB119" s="54">
        <f t="shared" si="45"/>
        <v>13.649999999999999</v>
      </c>
      <c r="CC119" s="54">
        <f t="shared" si="45"/>
        <v>13.649999999999999</v>
      </c>
      <c r="CD119" s="54">
        <f t="shared" si="63"/>
        <v>13.649999999999999</v>
      </c>
      <c r="CE119" s="54">
        <f t="shared" si="63"/>
        <v>13.649999999999999</v>
      </c>
      <c r="CF119" s="54">
        <f t="shared" si="63"/>
        <v>13.649999999999999</v>
      </c>
      <c r="CG119" s="54">
        <f t="shared" si="63"/>
        <v>13.649999999999999</v>
      </c>
      <c r="CH119" s="54">
        <f t="shared" si="63"/>
        <v>13.649999999999999</v>
      </c>
      <c r="CI119" s="54">
        <f t="shared" si="63"/>
        <v>13.649999999999999</v>
      </c>
      <c r="CJ119" s="76">
        <f t="shared" si="48"/>
        <v>172.90000000000003</v>
      </c>
      <c r="CK119" s="59">
        <f t="shared" si="57"/>
        <v>19</v>
      </c>
      <c r="CL119" s="8">
        <f t="shared" si="58"/>
        <v>0</v>
      </c>
      <c r="CM119" s="73">
        <f t="shared" si="54"/>
        <v>172.9</v>
      </c>
      <c r="CN119" s="74"/>
      <c r="CO119" s="75"/>
    </row>
    <row r="120" spans="1:94" ht="20.25" customHeight="1">
      <c r="A120" t="s">
        <v>207</v>
      </c>
      <c r="D120">
        <v>212</v>
      </c>
      <c r="E120" s="2">
        <v>412.1</v>
      </c>
      <c r="G120" s="3">
        <v>41153</v>
      </c>
      <c r="H120" s="3">
        <f t="shared" si="49"/>
        <v>45281</v>
      </c>
      <c r="I120" s="3" t="s">
        <v>45</v>
      </c>
      <c r="J120" s="3">
        <f t="shared" si="50"/>
        <v>45281</v>
      </c>
      <c r="N120" s="2"/>
      <c r="P120" s="61">
        <f t="shared" si="55"/>
        <v>12.25</v>
      </c>
      <c r="Q120" s="62">
        <v>1</v>
      </c>
      <c r="R120" s="63">
        <f t="shared" si="56"/>
        <v>20</v>
      </c>
      <c r="S120" s="54">
        <f t="shared" si="41"/>
        <v>1.5</v>
      </c>
      <c r="T120" s="54">
        <f t="shared" si="41"/>
        <v>1.5</v>
      </c>
      <c r="U120" s="54">
        <f t="shared" si="41"/>
        <v>1.5</v>
      </c>
      <c r="V120" s="54">
        <f t="shared" si="41"/>
        <v>1.5</v>
      </c>
      <c r="W120" s="54">
        <f t="shared" si="41"/>
        <v>1.5</v>
      </c>
      <c r="X120" s="54">
        <f t="shared" si="41"/>
        <v>1.5</v>
      </c>
      <c r="Y120" s="54">
        <f t="shared" si="41"/>
        <v>1.5</v>
      </c>
      <c r="Z120" s="54">
        <f t="shared" si="41"/>
        <v>1.5</v>
      </c>
      <c r="AA120" s="54">
        <f t="shared" si="41"/>
        <v>1.5</v>
      </c>
      <c r="AB120" s="54">
        <f t="shared" si="41"/>
        <v>3.5</v>
      </c>
      <c r="AC120" s="54">
        <f t="shared" si="41"/>
        <v>1.5</v>
      </c>
      <c r="AD120" s="54">
        <f t="shared" si="41"/>
        <v>1.5</v>
      </c>
      <c r="AF120" s="63">
        <f t="shared" si="65"/>
        <v>0</v>
      </c>
      <c r="AG120" s="65">
        <v>0</v>
      </c>
      <c r="AH120" s="65">
        <v>0</v>
      </c>
      <c r="AI120" s="66"/>
      <c r="AJ120" s="67"/>
      <c r="AK120" s="65"/>
      <c r="AL120" s="65"/>
      <c r="AM120" s="65"/>
      <c r="AN120" s="65"/>
      <c r="AO120" s="65"/>
      <c r="AP120" s="65"/>
      <c r="AQ120" s="65"/>
      <c r="AR120" s="65"/>
      <c r="AS120" s="68">
        <f t="shared" si="52"/>
        <v>21</v>
      </c>
      <c r="AT120" s="69" t="e">
        <v>#N/A</v>
      </c>
      <c r="AU120" s="70">
        <v>38.089999999999918</v>
      </c>
      <c r="AV120" s="63">
        <f t="shared" si="59"/>
        <v>317</v>
      </c>
      <c r="AW120" s="61">
        <f t="shared" si="46"/>
        <v>23.775000000000002</v>
      </c>
      <c r="AX120" s="61">
        <f t="shared" si="46"/>
        <v>23.775000000000002</v>
      </c>
      <c r="AY120" s="61">
        <f t="shared" si="46"/>
        <v>23.775000000000002</v>
      </c>
      <c r="AZ120" s="61">
        <f t="shared" si="46"/>
        <v>23.775000000000002</v>
      </c>
      <c r="BA120" s="54">
        <f t="shared" si="46"/>
        <v>23.775000000000002</v>
      </c>
      <c r="BB120" s="61">
        <f t="shared" si="46"/>
        <v>23.775000000000002</v>
      </c>
      <c r="BC120" s="54">
        <f t="shared" si="64"/>
        <v>23.775000000000002</v>
      </c>
      <c r="BD120" s="61">
        <f t="shared" si="64"/>
        <v>23.775000000000002</v>
      </c>
      <c r="BE120" s="61">
        <f t="shared" si="64"/>
        <v>23.775000000000002</v>
      </c>
      <c r="BF120" s="61">
        <f t="shared" si="64"/>
        <v>55.475000000000009</v>
      </c>
      <c r="BG120" s="61">
        <f t="shared" si="64"/>
        <v>23.775000000000002</v>
      </c>
      <c r="BH120" s="61">
        <f t="shared" si="64"/>
        <v>23.775000000000002</v>
      </c>
      <c r="BI120" s="63">
        <f t="shared" si="47"/>
        <v>0</v>
      </c>
      <c r="BJ120" s="71">
        <f t="shared" si="62"/>
        <v>0</v>
      </c>
      <c r="BK120" s="71">
        <f t="shared" si="62"/>
        <v>0</v>
      </c>
      <c r="BL120" s="71">
        <f t="shared" si="62"/>
        <v>0</v>
      </c>
      <c r="BM120" s="71">
        <f t="shared" si="62"/>
        <v>0</v>
      </c>
      <c r="BN120" s="71">
        <f t="shared" si="62"/>
        <v>0</v>
      </c>
      <c r="BO120" s="71">
        <f t="shared" si="62"/>
        <v>0</v>
      </c>
      <c r="BP120" s="71">
        <f t="shared" si="62"/>
        <v>0</v>
      </c>
      <c r="BQ120" s="71">
        <f t="shared" si="62"/>
        <v>0</v>
      </c>
      <c r="BR120" s="71">
        <f t="shared" si="62"/>
        <v>0</v>
      </c>
      <c r="BS120" s="71">
        <f t="shared" si="62"/>
        <v>0</v>
      </c>
      <c r="BT120" s="71">
        <f t="shared" si="62"/>
        <v>0</v>
      </c>
      <c r="BU120" s="71">
        <f t="shared" si="62"/>
        <v>0</v>
      </c>
      <c r="BV120" s="68">
        <f t="shared" si="53"/>
        <v>355.08999999999992</v>
      </c>
      <c r="BX120" s="54">
        <f t="shared" si="45"/>
        <v>30.907499999999999</v>
      </c>
      <c r="BY120" s="54">
        <f t="shared" si="45"/>
        <v>30.907499999999999</v>
      </c>
      <c r="BZ120" s="54">
        <f t="shared" si="45"/>
        <v>30.907499999999999</v>
      </c>
      <c r="CA120" s="54">
        <f t="shared" si="45"/>
        <v>30.907499999999999</v>
      </c>
      <c r="CB120" s="54">
        <f t="shared" si="45"/>
        <v>30.907499999999999</v>
      </c>
      <c r="CC120" s="54">
        <f t="shared" si="45"/>
        <v>30.907499999999999</v>
      </c>
      <c r="CD120" s="54">
        <f t="shared" si="63"/>
        <v>30.907499999999999</v>
      </c>
      <c r="CE120" s="54">
        <f t="shared" si="63"/>
        <v>30.907499999999999</v>
      </c>
      <c r="CF120" s="54">
        <f t="shared" si="63"/>
        <v>30.907499999999999</v>
      </c>
      <c r="CG120" s="54">
        <f t="shared" si="63"/>
        <v>72.117500000000007</v>
      </c>
      <c r="CH120" s="54">
        <f t="shared" si="63"/>
        <v>30.907499999999999</v>
      </c>
      <c r="CI120" s="54">
        <f t="shared" si="63"/>
        <v>30.907499999999999</v>
      </c>
      <c r="CJ120" s="76">
        <f t="shared" si="48"/>
        <v>412.1</v>
      </c>
      <c r="CK120" s="59">
        <f t="shared" si="57"/>
        <v>20</v>
      </c>
      <c r="CL120" s="8">
        <f t="shared" si="58"/>
        <v>0</v>
      </c>
      <c r="CM120" s="73">
        <f t="shared" si="54"/>
        <v>412.1</v>
      </c>
      <c r="CN120" s="54"/>
      <c r="CO120" s="55"/>
      <c r="CP120" s="56"/>
    </row>
    <row r="121" spans="1:94" ht="20.25" customHeight="1">
      <c r="A121" s="77" t="s">
        <v>208</v>
      </c>
      <c r="D121">
        <v>212</v>
      </c>
      <c r="E121" s="2">
        <v>412.1</v>
      </c>
      <c r="G121" s="3">
        <v>41153</v>
      </c>
      <c r="H121" s="3">
        <f t="shared" si="49"/>
        <v>45281</v>
      </c>
      <c r="I121" s="3" t="s">
        <v>45</v>
      </c>
      <c r="J121" s="3">
        <f t="shared" si="50"/>
        <v>45281</v>
      </c>
      <c r="N121" s="2"/>
      <c r="P121" s="61">
        <f t="shared" si="55"/>
        <v>12.25</v>
      </c>
      <c r="Q121" s="62">
        <v>1</v>
      </c>
      <c r="R121" s="63">
        <f t="shared" si="56"/>
        <v>20</v>
      </c>
      <c r="S121" s="54">
        <f t="shared" si="41"/>
        <v>1.5</v>
      </c>
      <c r="T121" s="54">
        <f t="shared" si="41"/>
        <v>1.5</v>
      </c>
      <c r="U121" s="54">
        <f t="shared" si="41"/>
        <v>1.5</v>
      </c>
      <c r="V121" s="54">
        <f t="shared" si="41"/>
        <v>1.5</v>
      </c>
      <c r="W121" s="54">
        <f t="shared" si="41"/>
        <v>1.5</v>
      </c>
      <c r="X121" s="54">
        <f t="shared" si="41"/>
        <v>1.5</v>
      </c>
      <c r="Y121" s="54">
        <f t="shared" si="41"/>
        <v>1.5</v>
      </c>
      <c r="Z121" s="54">
        <f t="shared" si="41"/>
        <v>1.5</v>
      </c>
      <c r="AA121" s="54">
        <f t="shared" si="41"/>
        <v>1.5</v>
      </c>
      <c r="AB121" s="54">
        <f t="shared" si="41"/>
        <v>3.5</v>
      </c>
      <c r="AC121" s="54">
        <f t="shared" si="41"/>
        <v>1.5</v>
      </c>
      <c r="AD121" s="54">
        <f t="shared" si="41"/>
        <v>1.5</v>
      </c>
      <c r="AF121" s="63">
        <f t="shared" si="65"/>
        <v>0</v>
      </c>
      <c r="AG121" s="65">
        <v>0</v>
      </c>
      <c r="AH121" s="65">
        <v>0</v>
      </c>
      <c r="AI121" s="66"/>
      <c r="AJ121" s="67"/>
      <c r="AK121" s="65"/>
      <c r="AL121" s="65"/>
      <c r="AM121" s="65"/>
      <c r="AN121" s="65"/>
      <c r="AO121" s="65"/>
      <c r="AP121" s="65"/>
      <c r="AQ121" s="65"/>
      <c r="AR121" s="65"/>
      <c r="AS121" s="68">
        <f t="shared" si="52"/>
        <v>21</v>
      </c>
      <c r="AT121" s="69" t="e">
        <v>#N/A</v>
      </c>
      <c r="AU121" s="70">
        <v>15.850000000000023</v>
      </c>
      <c r="AV121" s="63">
        <f t="shared" si="59"/>
        <v>317</v>
      </c>
      <c r="AW121" s="61">
        <f t="shared" si="46"/>
        <v>23.775000000000002</v>
      </c>
      <c r="AX121" s="61">
        <f t="shared" si="46"/>
        <v>23.775000000000002</v>
      </c>
      <c r="AY121" s="61">
        <f t="shared" si="46"/>
        <v>23.775000000000002</v>
      </c>
      <c r="AZ121" s="61">
        <f t="shared" si="46"/>
        <v>23.775000000000002</v>
      </c>
      <c r="BA121" s="54">
        <f t="shared" si="46"/>
        <v>23.775000000000002</v>
      </c>
      <c r="BB121" s="61">
        <f t="shared" si="46"/>
        <v>23.775000000000002</v>
      </c>
      <c r="BC121" s="54">
        <f t="shared" si="64"/>
        <v>23.775000000000002</v>
      </c>
      <c r="BD121" s="61">
        <f t="shared" si="64"/>
        <v>23.775000000000002</v>
      </c>
      <c r="BE121" s="61">
        <f t="shared" si="64"/>
        <v>23.775000000000002</v>
      </c>
      <c r="BF121" s="61">
        <f t="shared" si="64"/>
        <v>55.475000000000009</v>
      </c>
      <c r="BG121" s="61">
        <f t="shared" si="64"/>
        <v>23.775000000000002</v>
      </c>
      <c r="BH121" s="61">
        <f t="shared" si="64"/>
        <v>23.775000000000002</v>
      </c>
      <c r="BI121" s="63">
        <f t="shared" si="47"/>
        <v>0</v>
      </c>
      <c r="BJ121" s="71">
        <f t="shared" si="62"/>
        <v>0</v>
      </c>
      <c r="BK121" s="71">
        <f t="shared" si="62"/>
        <v>0</v>
      </c>
      <c r="BL121" s="71">
        <f t="shared" si="62"/>
        <v>0</v>
      </c>
      <c r="BM121" s="71">
        <f t="shared" si="62"/>
        <v>0</v>
      </c>
      <c r="BN121" s="71">
        <f t="shared" si="62"/>
        <v>0</v>
      </c>
      <c r="BO121" s="71">
        <f t="shared" si="62"/>
        <v>0</v>
      </c>
      <c r="BP121" s="71">
        <f t="shared" si="62"/>
        <v>0</v>
      </c>
      <c r="BQ121" s="71">
        <f t="shared" si="62"/>
        <v>0</v>
      </c>
      <c r="BR121" s="71">
        <f t="shared" si="62"/>
        <v>0</v>
      </c>
      <c r="BS121" s="71">
        <f t="shared" si="62"/>
        <v>0</v>
      </c>
      <c r="BT121" s="71">
        <f t="shared" si="62"/>
        <v>0</v>
      </c>
      <c r="BU121" s="71">
        <f t="shared" si="62"/>
        <v>0</v>
      </c>
      <c r="BV121" s="68">
        <f t="shared" si="53"/>
        <v>332.85</v>
      </c>
      <c r="BX121" s="54">
        <f t="shared" si="45"/>
        <v>30.907499999999999</v>
      </c>
      <c r="BY121" s="54">
        <f t="shared" si="45"/>
        <v>30.907499999999999</v>
      </c>
      <c r="BZ121" s="54">
        <f t="shared" si="45"/>
        <v>30.907499999999999</v>
      </c>
      <c r="CA121" s="54">
        <f t="shared" si="45"/>
        <v>30.907499999999999</v>
      </c>
      <c r="CB121" s="54">
        <f t="shared" si="45"/>
        <v>30.907499999999999</v>
      </c>
      <c r="CC121" s="54">
        <f t="shared" si="45"/>
        <v>30.907499999999999</v>
      </c>
      <c r="CD121" s="54">
        <f t="shared" si="63"/>
        <v>30.907499999999999</v>
      </c>
      <c r="CE121" s="54">
        <f t="shared" si="63"/>
        <v>30.907499999999999</v>
      </c>
      <c r="CF121" s="54">
        <f t="shared" si="63"/>
        <v>30.907499999999999</v>
      </c>
      <c r="CG121" s="54">
        <f t="shared" si="63"/>
        <v>72.117500000000007</v>
      </c>
      <c r="CH121" s="54">
        <f t="shared" si="63"/>
        <v>30.907499999999999</v>
      </c>
      <c r="CI121" s="54">
        <f t="shared" si="63"/>
        <v>30.907499999999999</v>
      </c>
      <c r="CJ121" s="76">
        <f t="shared" si="48"/>
        <v>412.1</v>
      </c>
      <c r="CK121" s="59">
        <f t="shared" si="57"/>
        <v>20</v>
      </c>
      <c r="CL121" s="8">
        <f t="shared" si="58"/>
        <v>0</v>
      </c>
      <c r="CM121" s="73">
        <f t="shared" si="54"/>
        <v>412.1</v>
      </c>
      <c r="CN121" s="74"/>
      <c r="CO121" s="75"/>
    </row>
    <row r="122" spans="1:94" ht="20.25" customHeight="1">
      <c r="A122" t="s">
        <v>209</v>
      </c>
      <c r="D122">
        <v>443</v>
      </c>
      <c r="E122" s="2">
        <v>267.8</v>
      </c>
      <c r="G122" s="3">
        <v>41153</v>
      </c>
      <c r="H122" s="3">
        <f t="shared" si="49"/>
        <v>45281</v>
      </c>
      <c r="I122" s="3" t="s">
        <v>45</v>
      </c>
      <c r="J122" s="3">
        <f t="shared" si="50"/>
        <v>45281</v>
      </c>
      <c r="N122" s="2"/>
      <c r="P122" s="61">
        <f t="shared" si="55"/>
        <v>12.25</v>
      </c>
      <c r="Q122" s="62">
        <v>-1</v>
      </c>
      <c r="R122" s="63">
        <f t="shared" si="56"/>
        <v>20</v>
      </c>
      <c r="S122" s="54">
        <f t="shared" si="41"/>
        <v>1.5</v>
      </c>
      <c r="T122" s="54">
        <f t="shared" si="41"/>
        <v>1.5</v>
      </c>
      <c r="U122" s="54">
        <f t="shared" si="41"/>
        <v>1.5</v>
      </c>
      <c r="V122" s="54">
        <f t="shared" si="41"/>
        <v>1.5</v>
      </c>
      <c r="W122" s="54">
        <f t="shared" si="41"/>
        <v>1.5</v>
      </c>
      <c r="X122" s="54">
        <f t="shared" si="41"/>
        <v>1.5</v>
      </c>
      <c r="Y122" s="54">
        <f t="shared" si="41"/>
        <v>1.5</v>
      </c>
      <c r="Z122" s="54">
        <f t="shared" si="41"/>
        <v>1.5</v>
      </c>
      <c r="AA122" s="54">
        <f t="shared" si="41"/>
        <v>1.5</v>
      </c>
      <c r="AB122" s="54">
        <f t="shared" si="41"/>
        <v>3.5</v>
      </c>
      <c r="AC122" s="54">
        <f t="shared" si="41"/>
        <v>1.5</v>
      </c>
      <c r="AD122" s="54">
        <f t="shared" si="41"/>
        <v>1.5</v>
      </c>
      <c r="AF122" s="63">
        <f t="shared" si="65"/>
        <v>-2</v>
      </c>
      <c r="AG122" s="65">
        <v>-2</v>
      </c>
      <c r="AH122" s="65">
        <v>0</v>
      </c>
      <c r="AI122" s="66"/>
      <c r="AJ122" s="67"/>
      <c r="AK122" s="65"/>
      <c r="AL122" s="65"/>
      <c r="AM122" s="65"/>
      <c r="AN122" s="65"/>
      <c r="AO122" s="65"/>
      <c r="AP122" s="65"/>
      <c r="AQ122" s="65"/>
      <c r="AR122" s="65"/>
      <c r="AS122" s="68">
        <f t="shared" si="52"/>
        <v>21</v>
      </c>
      <c r="AT122" s="69" t="e">
        <v>#N/A</v>
      </c>
      <c r="AU122" s="70">
        <v>-15.092307692307685</v>
      </c>
      <c r="AV122" s="63">
        <f t="shared" si="59"/>
        <v>206</v>
      </c>
      <c r="AW122" s="61">
        <f t="shared" si="46"/>
        <v>15.450000000000001</v>
      </c>
      <c r="AX122" s="61">
        <f t="shared" si="46"/>
        <v>15.450000000000001</v>
      </c>
      <c r="AY122" s="61">
        <f t="shared" si="46"/>
        <v>15.450000000000001</v>
      </c>
      <c r="AZ122" s="61">
        <f t="shared" si="46"/>
        <v>15.450000000000001</v>
      </c>
      <c r="BA122" s="54">
        <f t="shared" si="46"/>
        <v>15.450000000000001</v>
      </c>
      <c r="BB122" s="61">
        <f t="shared" si="46"/>
        <v>15.450000000000001</v>
      </c>
      <c r="BC122" s="54">
        <f t="shared" si="64"/>
        <v>15.450000000000001</v>
      </c>
      <c r="BD122" s="61">
        <f t="shared" si="64"/>
        <v>15.450000000000001</v>
      </c>
      <c r="BE122" s="61">
        <f t="shared" si="64"/>
        <v>15.450000000000001</v>
      </c>
      <c r="BF122" s="61">
        <f t="shared" si="64"/>
        <v>36.050000000000004</v>
      </c>
      <c r="BG122" s="61">
        <f t="shared" si="64"/>
        <v>15.450000000000001</v>
      </c>
      <c r="BH122" s="61">
        <f t="shared" si="64"/>
        <v>15.450000000000001</v>
      </c>
      <c r="BI122" s="63">
        <f t="shared" si="47"/>
        <v>20.6</v>
      </c>
      <c r="BJ122" s="71">
        <f t="shared" si="62"/>
        <v>20.6</v>
      </c>
      <c r="BK122" s="71">
        <f t="shared" si="62"/>
        <v>0</v>
      </c>
      <c r="BL122" s="71">
        <f t="shared" si="62"/>
        <v>0</v>
      </c>
      <c r="BM122" s="71">
        <f t="shared" si="62"/>
        <v>0</v>
      </c>
      <c r="BN122" s="71">
        <f t="shared" si="62"/>
        <v>0</v>
      </c>
      <c r="BO122" s="71">
        <f t="shared" si="62"/>
        <v>0</v>
      </c>
      <c r="BP122" s="71">
        <f t="shared" ref="BP122:BU162" si="67">(+IF($K122="",$E122/26*AM122,IF(MONTH($K122)=MONTH(BP$5),$L122/26*AM122,IF(AND($K122&lt;BP$5,(MONTH($K122)&lt;&gt;MONTH(BP$5))),$L122/26*AM122,$E122/26*AM122))))*-1</f>
        <v>0</v>
      </c>
      <c r="BQ122" s="71">
        <f t="shared" si="67"/>
        <v>0</v>
      </c>
      <c r="BR122" s="71">
        <f t="shared" si="67"/>
        <v>0</v>
      </c>
      <c r="BS122" s="71">
        <f t="shared" si="67"/>
        <v>0</v>
      </c>
      <c r="BT122" s="71">
        <f t="shared" si="67"/>
        <v>0</v>
      </c>
      <c r="BU122" s="71">
        <f t="shared" si="67"/>
        <v>0</v>
      </c>
      <c r="BV122" s="68">
        <f t="shared" si="53"/>
        <v>211.50769230769231</v>
      </c>
      <c r="BX122" s="54">
        <f t="shared" si="45"/>
        <v>20.085000000000001</v>
      </c>
      <c r="BY122" s="54">
        <f t="shared" si="45"/>
        <v>20.085000000000001</v>
      </c>
      <c r="BZ122" s="54">
        <f t="shared" si="45"/>
        <v>20.085000000000001</v>
      </c>
      <c r="CA122" s="54">
        <f t="shared" ref="CA122:CF185" si="68">+IF(AND($J122&gt;CA$5,MONTH($J122&lt;&gt;CA$5)),0,+IF(AND($J122&gt;CA$5,MONTH($J122=CA$5)),$E122/$R122*DAY($J122),IF(AND($O122&lt;&gt;"",$O122&lt;CA$5),0,IF($K122="",$E122/$R122*V122,IF(MONTH($K122)=MONTH(CA$5),$L122/$R122*V122,IF(AND($K122&lt;CA$5,(MONTH($K122)&lt;&gt;MONTH(CA$5))),$L122/$R122*V122,$E122/$R122*V122))))))</f>
        <v>20.085000000000001</v>
      </c>
      <c r="CB122" s="54">
        <f t="shared" si="68"/>
        <v>20.085000000000001</v>
      </c>
      <c r="CC122" s="54">
        <f t="shared" si="68"/>
        <v>20.085000000000001</v>
      </c>
      <c r="CD122" s="54">
        <f t="shared" si="63"/>
        <v>20.085000000000001</v>
      </c>
      <c r="CE122" s="54">
        <f t="shared" si="63"/>
        <v>20.085000000000001</v>
      </c>
      <c r="CF122" s="54">
        <f t="shared" si="63"/>
        <v>20.085000000000001</v>
      </c>
      <c r="CG122" s="54">
        <f t="shared" si="63"/>
        <v>46.865000000000002</v>
      </c>
      <c r="CH122" s="54">
        <f t="shared" si="63"/>
        <v>20.085000000000001</v>
      </c>
      <c r="CI122" s="54">
        <f t="shared" si="63"/>
        <v>20.085000000000001</v>
      </c>
      <c r="CJ122" s="76">
        <f t="shared" si="48"/>
        <v>267.80000000000007</v>
      </c>
      <c r="CK122" s="59">
        <f t="shared" si="57"/>
        <v>20</v>
      </c>
      <c r="CL122" s="8">
        <f t="shared" si="58"/>
        <v>0</v>
      </c>
      <c r="CM122" s="73">
        <f t="shared" si="54"/>
        <v>267.8</v>
      </c>
      <c r="CN122" s="54"/>
      <c r="CO122" s="55"/>
      <c r="CP122" s="56"/>
    </row>
    <row r="123" spans="1:94" ht="20.25" customHeight="1">
      <c r="A123" s="77" t="s">
        <v>210</v>
      </c>
      <c r="D123">
        <v>443</v>
      </c>
      <c r="E123" s="2">
        <v>231.4</v>
      </c>
      <c r="G123" s="3">
        <v>41153</v>
      </c>
      <c r="H123" s="3">
        <f t="shared" si="49"/>
        <v>45281</v>
      </c>
      <c r="I123" s="3" t="s">
        <v>45</v>
      </c>
      <c r="J123" s="3">
        <f t="shared" si="50"/>
        <v>45281</v>
      </c>
      <c r="N123" s="2"/>
      <c r="P123" s="61">
        <f t="shared" si="55"/>
        <v>12.25</v>
      </c>
      <c r="Q123" s="62">
        <v>1</v>
      </c>
      <c r="R123" s="63">
        <f t="shared" si="56"/>
        <v>20</v>
      </c>
      <c r="S123" s="54">
        <f t="shared" si="41"/>
        <v>1.5</v>
      </c>
      <c r="T123" s="54">
        <f t="shared" si="41"/>
        <v>1.5</v>
      </c>
      <c r="U123" s="54">
        <f t="shared" si="41"/>
        <v>1.5</v>
      </c>
      <c r="V123" s="54">
        <f t="shared" si="41"/>
        <v>1.5</v>
      </c>
      <c r="W123" s="54">
        <f t="shared" si="41"/>
        <v>1.5</v>
      </c>
      <c r="X123" s="54">
        <f t="shared" si="41"/>
        <v>1.5</v>
      </c>
      <c r="Y123" s="54">
        <f t="shared" si="41"/>
        <v>1.5</v>
      </c>
      <c r="Z123" s="54">
        <f t="shared" si="41"/>
        <v>1.5</v>
      </c>
      <c r="AA123" s="54">
        <f t="shared" si="41"/>
        <v>1.5</v>
      </c>
      <c r="AB123" s="54">
        <f t="shared" si="41"/>
        <v>3.5</v>
      </c>
      <c r="AC123" s="54">
        <f t="shared" si="41"/>
        <v>1.5</v>
      </c>
      <c r="AD123" s="54">
        <f t="shared" si="41"/>
        <v>1.5</v>
      </c>
      <c r="AF123" s="63">
        <f t="shared" si="65"/>
        <v>0</v>
      </c>
      <c r="AG123" s="65">
        <v>0</v>
      </c>
      <c r="AH123" s="65">
        <v>0</v>
      </c>
      <c r="AI123" s="66"/>
      <c r="AJ123" s="67"/>
      <c r="AK123" s="65"/>
      <c r="AL123" s="65"/>
      <c r="AM123" s="65"/>
      <c r="AN123" s="65"/>
      <c r="AO123" s="65"/>
      <c r="AP123" s="65"/>
      <c r="AQ123" s="65"/>
      <c r="AR123" s="65"/>
      <c r="AS123" s="68">
        <f t="shared" si="52"/>
        <v>21</v>
      </c>
      <c r="AT123" s="69" t="e">
        <v>#N/A</v>
      </c>
      <c r="AU123" s="70">
        <v>8.9692307692307338</v>
      </c>
      <c r="AV123" s="63">
        <f t="shared" si="59"/>
        <v>177.99999999999997</v>
      </c>
      <c r="AW123" s="61">
        <f t="shared" si="46"/>
        <v>13.350000000000001</v>
      </c>
      <c r="AX123" s="61">
        <f t="shared" si="46"/>
        <v>13.350000000000001</v>
      </c>
      <c r="AY123" s="61">
        <f t="shared" si="46"/>
        <v>13.350000000000001</v>
      </c>
      <c r="AZ123" s="61">
        <f t="shared" ref="AZ123:BE186" si="69">+IF($K123="",$E123/26*V123,IF(MONTH($K123)=MONTH(AZ$5),$L123/26*V123,IF(AND($K123&lt;AZ$5,(MONTH($K123)&lt;&gt;MONTH(AZ$5))),$L123/26*V123,$E123/26*V123)))</f>
        <v>13.350000000000001</v>
      </c>
      <c r="BA123" s="54">
        <f t="shared" si="69"/>
        <v>13.350000000000001</v>
      </c>
      <c r="BB123" s="61">
        <f t="shared" si="69"/>
        <v>13.350000000000001</v>
      </c>
      <c r="BC123" s="54">
        <f t="shared" si="64"/>
        <v>13.350000000000001</v>
      </c>
      <c r="BD123" s="61">
        <f t="shared" si="64"/>
        <v>13.350000000000001</v>
      </c>
      <c r="BE123" s="61">
        <f t="shared" si="64"/>
        <v>13.350000000000001</v>
      </c>
      <c r="BF123" s="61">
        <f t="shared" si="64"/>
        <v>31.150000000000002</v>
      </c>
      <c r="BG123" s="61">
        <f t="shared" si="64"/>
        <v>13.350000000000001</v>
      </c>
      <c r="BH123" s="61">
        <f t="shared" si="64"/>
        <v>13.350000000000001</v>
      </c>
      <c r="BI123" s="63">
        <f t="shared" si="47"/>
        <v>0</v>
      </c>
      <c r="BJ123" s="71">
        <f t="shared" ref="BJ123:BR179" si="70">(+IF($K123="",$E123/26*AG123,IF(MONTH($K123)=MONTH(BJ$5),$L123/26*AG123,IF(AND($K123&lt;BJ$5,(MONTH($K123)&lt;&gt;MONTH(BJ$5))),$L123/26*AG123,$E123/26*AG123))))*-1</f>
        <v>0</v>
      </c>
      <c r="BK123" s="71">
        <f t="shared" si="70"/>
        <v>0</v>
      </c>
      <c r="BL123" s="71">
        <f t="shared" si="70"/>
        <v>0</v>
      </c>
      <c r="BM123" s="71">
        <f t="shared" si="70"/>
        <v>0</v>
      </c>
      <c r="BN123" s="71">
        <f t="shared" si="70"/>
        <v>0</v>
      </c>
      <c r="BO123" s="71">
        <f t="shared" si="70"/>
        <v>0</v>
      </c>
      <c r="BP123" s="71">
        <f t="shared" si="67"/>
        <v>0</v>
      </c>
      <c r="BQ123" s="71">
        <f t="shared" si="67"/>
        <v>0</v>
      </c>
      <c r="BR123" s="71">
        <f t="shared" si="67"/>
        <v>0</v>
      </c>
      <c r="BS123" s="71">
        <f t="shared" si="67"/>
        <v>0</v>
      </c>
      <c r="BT123" s="71">
        <f t="shared" si="67"/>
        <v>0</v>
      </c>
      <c r="BU123" s="71">
        <f t="shared" si="67"/>
        <v>0</v>
      </c>
      <c r="BV123" s="68">
        <f t="shared" si="53"/>
        <v>186.96923076923071</v>
      </c>
      <c r="BX123" s="54">
        <f t="shared" ref="BX123:CC186" si="71">+IF(AND($J123&gt;BX$5,MONTH($J123&lt;&gt;BX$5)),0,+IF(AND($J123&gt;BX$5,MONTH($J123=BX$5)),$E123/$R123*DAY($J123),IF(AND($O123&lt;&gt;"",$O123&lt;BX$5),0,IF($K123="",$E123/$R123*S123,IF(MONTH($K123)=MONTH(BX$5),$L123/$R123*S123,IF(AND($K123&lt;BX$5,(MONTH($K123)&lt;&gt;MONTH(BX$5))),$L123/$R123*S123,$E123/$R123*S123))))))</f>
        <v>17.355</v>
      </c>
      <c r="BY123" s="54">
        <f t="shared" si="71"/>
        <v>17.355</v>
      </c>
      <c r="BZ123" s="54">
        <f t="shared" si="71"/>
        <v>17.355</v>
      </c>
      <c r="CA123" s="54">
        <f t="shared" si="68"/>
        <v>17.355</v>
      </c>
      <c r="CB123" s="54">
        <f t="shared" si="68"/>
        <v>17.355</v>
      </c>
      <c r="CC123" s="54">
        <f t="shared" si="68"/>
        <v>17.355</v>
      </c>
      <c r="CD123" s="54">
        <f t="shared" si="63"/>
        <v>17.355</v>
      </c>
      <c r="CE123" s="54">
        <f t="shared" si="63"/>
        <v>17.355</v>
      </c>
      <c r="CF123" s="54">
        <f t="shared" si="63"/>
        <v>17.355</v>
      </c>
      <c r="CG123" s="54">
        <f t="shared" si="63"/>
        <v>40.495000000000005</v>
      </c>
      <c r="CH123" s="54">
        <f t="shared" si="63"/>
        <v>17.355</v>
      </c>
      <c r="CI123" s="54">
        <f t="shared" si="63"/>
        <v>17.355</v>
      </c>
      <c r="CJ123" s="76">
        <f t="shared" si="48"/>
        <v>231.39999999999998</v>
      </c>
      <c r="CK123" s="59">
        <f t="shared" si="57"/>
        <v>20</v>
      </c>
      <c r="CL123" s="8">
        <f t="shared" si="58"/>
        <v>0</v>
      </c>
      <c r="CM123" s="73">
        <f t="shared" si="54"/>
        <v>231.4</v>
      </c>
      <c r="CN123" s="74"/>
      <c r="CO123" s="75"/>
    </row>
    <row r="124" spans="1:94" ht="20.25" customHeight="1">
      <c r="A124" t="s">
        <v>211</v>
      </c>
      <c r="D124">
        <v>443</v>
      </c>
      <c r="E124" s="2">
        <v>231.4</v>
      </c>
      <c r="G124" s="3">
        <v>41153</v>
      </c>
      <c r="H124" s="3">
        <f t="shared" si="49"/>
        <v>45281</v>
      </c>
      <c r="I124" s="3" t="s">
        <v>45</v>
      </c>
      <c r="J124" s="3">
        <f t="shared" si="50"/>
        <v>45281</v>
      </c>
      <c r="N124" s="2"/>
      <c r="P124" s="61">
        <f t="shared" si="55"/>
        <v>12.25</v>
      </c>
      <c r="Q124" s="62">
        <v>1</v>
      </c>
      <c r="R124" s="63">
        <f t="shared" si="56"/>
        <v>20</v>
      </c>
      <c r="S124" s="54">
        <f t="shared" si="41"/>
        <v>1.5</v>
      </c>
      <c r="T124" s="54">
        <f t="shared" si="41"/>
        <v>1.5</v>
      </c>
      <c r="U124" s="54">
        <f t="shared" si="41"/>
        <v>1.5</v>
      </c>
      <c r="V124" s="54">
        <f t="shared" si="41"/>
        <v>1.5</v>
      </c>
      <c r="W124" s="54">
        <f t="shared" si="41"/>
        <v>1.5</v>
      </c>
      <c r="X124" s="54">
        <f t="shared" si="41"/>
        <v>1.5</v>
      </c>
      <c r="Y124" s="54">
        <f t="shared" si="41"/>
        <v>1.5</v>
      </c>
      <c r="Z124" s="54">
        <f t="shared" si="41"/>
        <v>1.5</v>
      </c>
      <c r="AA124" s="54">
        <f t="shared" si="41"/>
        <v>1.5</v>
      </c>
      <c r="AB124" s="54">
        <f t="shared" si="41"/>
        <v>3.5</v>
      </c>
      <c r="AC124" s="54">
        <f t="shared" si="41"/>
        <v>1.5</v>
      </c>
      <c r="AD124" s="54">
        <f t="shared" si="41"/>
        <v>1.5</v>
      </c>
      <c r="AF124" s="63">
        <f t="shared" si="65"/>
        <v>0</v>
      </c>
      <c r="AG124" s="65">
        <v>0</v>
      </c>
      <c r="AH124" s="65">
        <v>0</v>
      </c>
      <c r="AI124" s="66"/>
      <c r="AJ124" s="67"/>
      <c r="AK124" s="65"/>
      <c r="AL124" s="65"/>
      <c r="AM124" s="65"/>
      <c r="AN124" s="65"/>
      <c r="AO124" s="65"/>
      <c r="AP124" s="65"/>
      <c r="AQ124" s="65"/>
      <c r="AR124" s="65"/>
      <c r="AS124" s="68">
        <f t="shared" si="52"/>
        <v>21</v>
      </c>
      <c r="AT124" s="69" t="e">
        <v>#N/A</v>
      </c>
      <c r="AU124" s="70">
        <v>2.6961538461538339</v>
      </c>
      <c r="AV124" s="63">
        <f t="shared" si="59"/>
        <v>177.99999999999997</v>
      </c>
      <c r="AW124" s="61">
        <f t="shared" ref="AW124:BB187" si="72">+IF($K124="",$E124/26*S124,IF(MONTH($K124)=MONTH(AW$5),$L124/26*S124,IF(AND($K124&lt;AW$5,(MONTH($K124)&lt;&gt;MONTH(AW$5))),$L124/26*S124,$E124/26*S124)))</f>
        <v>13.350000000000001</v>
      </c>
      <c r="AX124" s="61">
        <f t="shared" si="72"/>
        <v>13.350000000000001</v>
      </c>
      <c r="AY124" s="61">
        <f t="shared" si="72"/>
        <v>13.350000000000001</v>
      </c>
      <c r="AZ124" s="61">
        <f t="shared" si="69"/>
        <v>13.350000000000001</v>
      </c>
      <c r="BA124" s="54">
        <f t="shared" si="69"/>
        <v>13.350000000000001</v>
      </c>
      <c r="BB124" s="61">
        <f t="shared" si="69"/>
        <v>13.350000000000001</v>
      </c>
      <c r="BC124" s="54">
        <f t="shared" si="64"/>
        <v>13.350000000000001</v>
      </c>
      <c r="BD124" s="61">
        <f t="shared" si="64"/>
        <v>13.350000000000001</v>
      </c>
      <c r="BE124" s="61">
        <f t="shared" si="64"/>
        <v>13.350000000000001</v>
      </c>
      <c r="BF124" s="61">
        <f t="shared" si="64"/>
        <v>31.150000000000002</v>
      </c>
      <c r="BG124" s="61">
        <f t="shared" si="64"/>
        <v>13.350000000000001</v>
      </c>
      <c r="BH124" s="61">
        <f t="shared" si="64"/>
        <v>13.350000000000001</v>
      </c>
      <c r="BI124" s="63">
        <f t="shared" si="47"/>
        <v>0</v>
      </c>
      <c r="BJ124" s="71">
        <f t="shared" si="70"/>
        <v>0</v>
      </c>
      <c r="BK124" s="71">
        <f t="shared" si="70"/>
        <v>0</v>
      </c>
      <c r="BL124" s="71">
        <f t="shared" si="70"/>
        <v>0</v>
      </c>
      <c r="BM124" s="71">
        <f t="shared" si="70"/>
        <v>0</v>
      </c>
      <c r="BN124" s="71">
        <f t="shared" si="70"/>
        <v>0</v>
      </c>
      <c r="BO124" s="71">
        <f t="shared" si="70"/>
        <v>0</v>
      </c>
      <c r="BP124" s="71">
        <f t="shared" si="67"/>
        <v>0</v>
      </c>
      <c r="BQ124" s="71">
        <f t="shared" si="67"/>
        <v>0</v>
      </c>
      <c r="BR124" s="71">
        <f t="shared" si="67"/>
        <v>0</v>
      </c>
      <c r="BS124" s="71">
        <f t="shared" si="67"/>
        <v>0</v>
      </c>
      <c r="BT124" s="71">
        <f t="shared" si="67"/>
        <v>0</v>
      </c>
      <c r="BU124" s="71">
        <f t="shared" si="67"/>
        <v>0</v>
      </c>
      <c r="BV124" s="68">
        <f t="shared" si="53"/>
        <v>180.69615384615381</v>
      </c>
      <c r="BX124" s="54">
        <f t="shared" si="71"/>
        <v>17.355</v>
      </c>
      <c r="BY124" s="54">
        <f t="shared" si="71"/>
        <v>17.355</v>
      </c>
      <c r="BZ124" s="54">
        <f t="shared" si="71"/>
        <v>17.355</v>
      </c>
      <c r="CA124" s="54">
        <f t="shared" si="68"/>
        <v>17.355</v>
      </c>
      <c r="CB124" s="54">
        <f t="shared" si="68"/>
        <v>17.355</v>
      </c>
      <c r="CC124" s="54">
        <f t="shared" si="68"/>
        <v>17.355</v>
      </c>
      <c r="CD124" s="54">
        <f t="shared" si="63"/>
        <v>17.355</v>
      </c>
      <c r="CE124" s="54">
        <f t="shared" si="63"/>
        <v>17.355</v>
      </c>
      <c r="CF124" s="54">
        <f t="shared" si="63"/>
        <v>17.355</v>
      </c>
      <c r="CG124" s="54">
        <f t="shared" si="63"/>
        <v>40.495000000000005</v>
      </c>
      <c r="CH124" s="54">
        <f t="shared" si="63"/>
        <v>17.355</v>
      </c>
      <c r="CI124" s="54">
        <f t="shared" si="63"/>
        <v>17.355</v>
      </c>
      <c r="CJ124" s="76">
        <f t="shared" si="48"/>
        <v>231.39999999999998</v>
      </c>
      <c r="CK124" s="59">
        <f t="shared" si="57"/>
        <v>20</v>
      </c>
      <c r="CL124" s="8">
        <f t="shared" si="58"/>
        <v>0</v>
      </c>
      <c r="CM124" s="73">
        <f t="shared" si="54"/>
        <v>231.4</v>
      </c>
      <c r="CN124" s="54"/>
      <c r="CO124" s="55"/>
      <c r="CP124" s="56"/>
    </row>
    <row r="125" spans="1:94" ht="20.25" customHeight="1">
      <c r="A125" s="77" t="s">
        <v>212</v>
      </c>
      <c r="D125">
        <v>443</v>
      </c>
      <c r="E125" s="2">
        <v>267.8</v>
      </c>
      <c r="G125" s="3">
        <v>41754</v>
      </c>
      <c r="H125" s="3">
        <f t="shared" si="49"/>
        <v>45281</v>
      </c>
      <c r="I125" s="3" t="s">
        <v>45</v>
      </c>
      <c r="J125" s="3">
        <f t="shared" si="50"/>
        <v>45281</v>
      </c>
      <c r="N125" s="2"/>
      <c r="P125" s="61">
        <f t="shared" si="55"/>
        <v>10.583333333333334</v>
      </c>
      <c r="Q125" s="62">
        <v>0</v>
      </c>
      <c r="R125" s="63">
        <f t="shared" si="56"/>
        <v>20</v>
      </c>
      <c r="S125" s="54">
        <f t="shared" si="41"/>
        <v>1.5</v>
      </c>
      <c r="T125" s="54">
        <f t="shared" si="41"/>
        <v>1.5</v>
      </c>
      <c r="U125" s="54">
        <f t="shared" si="41"/>
        <v>1.5</v>
      </c>
      <c r="V125" s="54">
        <f t="shared" si="41"/>
        <v>1.5</v>
      </c>
      <c r="W125" s="54">
        <f t="shared" si="41"/>
        <v>3.5</v>
      </c>
      <c r="X125" s="54">
        <f t="shared" si="41"/>
        <v>1.5</v>
      </c>
      <c r="Y125" s="54">
        <f t="shared" si="41"/>
        <v>1.5</v>
      </c>
      <c r="Z125" s="54">
        <f t="shared" si="41"/>
        <v>1.5</v>
      </c>
      <c r="AA125" s="54">
        <f t="shared" si="41"/>
        <v>1.5</v>
      </c>
      <c r="AB125" s="54">
        <f t="shared" si="41"/>
        <v>1.5</v>
      </c>
      <c r="AC125" s="54">
        <f t="shared" si="41"/>
        <v>1.5</v>
      </c>
      <c r="AD125" s="54">
        <f t="shared" si="41"/>
        <v>1.5</v>
      </c>
      <c r="AF125" s="63">
        <f t="shared" si="65"/>
        <v>0</v>
      </c>
      <c r="AG125" s="65">
        <v>0</v>
      </c>
      <c r="AH125" s="65">
        <v>0</v>
      </c>
      <c r="AI125" s="66"/>
      <c r="AJ125" s="67"/>
      <c r="AK125" s="65"/>
      <c r="AL125" s="65"/>
      <c r="AM125" s="65"/>
      <c r="AN125" s="65"/>
      <c r="AO125" s="65"/>
      <c r="AP125" s="65"/>
      <c r="AQ125" s="65"/>
      <c r="AR125" s="65"/>
      <c r="AS125" s="68">
        <f t="shared" si="52"/>
        <v>20</v>
      </c>
      <c r="AT125" s="69" t="e">
        <v>#N/A</v>
      </c>
      <c r="AU125" s="70">
        <v>-4.1076923076923606</v>
      </c>
      <c r="AV125" s="63">
        <f t="shared" si="59"/>
        <v>205.99999999999994</v>
      </c>
      <c r="AW125" s="61">
        <f t="shared" si="72"/>
        <v>15.450000000000001</v>
      </c>
      <c r="AX125" s="61">
        <f t="shared" si="72"/>
        <v>15.450000000000001</v>
      </c>
      <c r="AY125" s="61">
        <f t="shared" si="72"/>
        <v>15.450000000000001</v>
      </c>
      <c r="AZ125" s="61">
        <f t="shared" si="69"/>
        <v>15.450000000000001</v>
      </c>
      <c r="BA125" s="54">
        <f t="shared" si="69"/>
        <v>36.050000000000004</v>
      </c>
      <c r="BB125" s="61">
        <f t="shared" si="69"/>
        <v>15.450000000000001</v>
      </c>
      <c r="BC125" s="54">
        <f t="shared" si="64"/>
        <v>15.450000000000001</v>
      </c>
      <c r="BD125" s="61">
        <f t="shared" si="64"/>
        <v>15.450000000000001</v>
      </c>
      <c r="BE125" s="61">
        <f t="shared" si="64"/>
        <v>15.450000000000001</v>
      </c>
      <c r="BF125" s="61">
        <f t="shared" si="64"/>
        <v>15.450000000000001</v>
      </c>
      <c r="BG125" s="61">
        <f t="shared" si="64"/>
        <v>15.450000000000001</v>
      </c>
      <c r="BH125" s="61">
        <f t="shared" si="64"/>
        <v>15.450000000000001</v>
      </c>
      <c r="BI125" s="63">
        <f t="shared" si="47"/>
        <v>0</v>
      </c>
      <c r="BJ125" s="71">
        <f t="shared" si="70"/>
        <v>0</v>
      </c>
      <c r="BK125" s="71">
        <f t="shared" si="70"/>
        <v>0</v>
      </c>
      <c r="BL125" s="71">
        <f t="shared" si="70"/>
        <v>0</v>
      </c>
      <c r="BM125" s="71">
        <f t="shared" si="70"/>
        <v>0</v>
      </c>
      <c r="BN125" s="71">
        <f t="shared" si="70"/>
        <v>0</v>
      </c>
      <c r="BO125" s="71">
        <f t="shared" si="70"/>
        <v>0</v>
      </c>
      <c r="BP125" s="71">
        <f t="shared" si="67"/>
        <v>0</v>
      </c>
      <c r="BQ125" s="71">
        <f t="shared" si="67"/>
        <v>0</v>
      </c>
      <c r="BR125" s="71">
        <f t="shared" si="67"/>
        <v>0</v>
      </c>
      <c r="BS125" s="71">
        <f t="shared" si="67"/>
        <v>0</v>
      </c>
      <c r="BT125" s="71">
        <f t="shared" si="67"/>
        <v>0</v>
      </c>
      <c r="BU125" s="71">
        <f t="shared" si="67"/>
        <v>0</v>
      </c>
      <c r="BV125" s="68">
        <f t="shared" si="53"/>
        <v>201.89230769230758</v>
      </c>
      <c r="BX125" s="54">
        <f t="shared" si="71"/>
        <v>20.085000000000001</v>
      </c>
      <c r="BY125" s="54">
        <f t="shared" si="71"/>
        <v>20.085000000000001</v>
      </c>
      <c r="BZ125" s="54">
        <f t="shared" si="71"/>
        <v>20.085000000000001</v>
      </c>
      <c r="CA125" s="54">
        <f t="shared" si="68"/>
        <v>20.085000000000001</v>
      </c>
      <c r="CB125" s="54">
        <f t="shared" si="68"/>
        <v>46.865000000000002</v>
      </c>
      <c r="CC125" s="54">
        <f t="shared" si="68"/>
        <v>20.085000000000001</v>
      </c>
      <c r="CD125" s="54">
        <f t="shared" si="63"/>
        <v>20.085000000000001</v>
      </c>
      <c r="CE125" s="54">
        <f t="shared" si="63"/>
        <v>20.085000000000001</v>
      </c>
      <c r="CF125" s="54">
        <f t="shared" si="63"/>
        <v>20.085000000000001</v>
      </c>
      <c r="CG125" s="54">
        <f t="shared" si="63"/>
        <v>20.085000000000001</v>
      </c>
      <c r="CH125" s="54">
        <f t="shared" si="63"/>
        <v>20.085000000000001</v>
      </c>
      <c r="CI125" s="54">
        <f t="shared" si="63"/>
        <v>20.085000000000001</v>
      </c>
      <c r="CJ125" s="76">
        <f t="shared" si="48"/>
        <v>267.80000000000007</v>
      </c>
      <c r="CK125" s="59">
        <f t="shared" si="57"/>
        <v>20</v>
      </c>
      <c r="CL125" s="8">
        <f t="shared" si="58"/>
        <v>0</v>
      </c>
      <c r="CM125" s="73">
        <f t="shared" si="54"/>
        <v>267.8</v>
      </c>
      <c r="CN125" s="74"/>
      <c r="CO125" s="75"/>
    </row>
    <row r="126" spans="1:94" ht="20.25" customHeight="1">
      <c r="A126" t="s">
        <v>213</v>
      </c>
      <c r="D126">
        <v>810</v>
      </c>
      <c r="E126" s="2">
        <v>267.8</v>
      </c>
      <c r="G126" s="3">
        <v>41153</v>
      </c>
      <c r="H126" s="3">
        <f t="shared" si="49"/>
        <v>45281</v>
      </c>
      <c r="I126" s="3" t="s">
        <v>45</v>
      </c>
      <c r="J126" s="3">
        <f t="shared" si="50"/>
        <v>45281</v>
      </c>
      <c r="N126" s="2"/>
      <c r="P126" s="61">
        <f t="shared" si="55"/>
        <v>12.25</v>
      </c>
      <c r="Q126" s="62">
        <v>0</v>
      </c>
      <c r="R126" s="63">
        <f t="shared" si="56"/>
        <v>20</v>
      </c>
      <c r="S126" s="54">
        <f t="shared" si="41"/>
        <v>1.5</v>
      </c>
      <c r="T126" s="54">
        <f t="shared" si="41"/>
        <v>1.5</v>
      </c>
      <c r="U126" s="54">
        <f t="shared" si="41"/>
        <v>1.5</v>
      </c>
      <c r="V126" s="54">
        <f t="shared" si="41"/>
        <v>1.5</v>
      </c>
      <c r="W126" s="54">
        <f t="shared" si="41"/>
        <v>1.5</v>
      </c>
      <c r="X126" s="54">
        <f t="shared" si="41"/>
        <v>1.5</v>
      </c>
      <c r="Y126" s="54">
        <f t="shared" si="41"/>
        <v>1.5</v>
      </c>
      <c r="Z126" s="54">
        <f t="shared" si="41"/>
        <v>1.5</v>
      </c>
      <c r="AA126" s="54">
        <f t="shared" si="41"/>
        <v>1.5</v>
      </c>
      <c r="AB126" s="54">
        <f t="shared" si="41"/>
        <v>3.5</v>
      </c>
      <c r="AC126" s="54">
        <f t="shared" si="41"/>
        <v>1.5</v>
      </c>
      <c r="AD126" s="54">
        <f t="shared" si="41"/>
        <v>1.5</v>
      </c>
      <c r="AF126" s="63">
        <f t="shared" si="65"/>
        <v>0</v>
      </c>
      <c r="AG126" s="65">
        <v>0</v>
      </c>
      <c r="AH126" s="65">
        <v>0</v>
      </c>
      <c r="AI126" s="66"/>
      <c r="AJ126" s="67"/>
      <c r="AK126" s="65"/>
      <c r="AL126" s="65"/>
      <c r="AM126" s="65"/>
      <c r="AN126" s="65"/>
      <c r="AO126" s="65"/>
      <c r="AP126" s="65"/>
      <c r="AQ126" s="65"/>
      <c r="AR126" s="65"/>
      <c r="AS126" s="68">
        <f t="shared" si="52"/>
        <v>20</v>
      </c>
      <c r="AT126" s="69" t="e">
        <v>#N/A</v>
      </c>
      <c r="AU126" s="70">
        <v>-6.1384615384615415</v>
      </c>
      <c r="AV126" s="63">
        <f t="shared" si="59"/>
        <v>206</v>
      </c>
      <c r="AW126" s="61">
        <f t="shared" si="72"/>
        <v>15.450000000000001</v>
      </c>
      <c r="AX126" s="61">
        <f t="shared" si="72"/>
        <v>15.450000000000001</v>
      </c>
      <c r="AY126" s="61">
        <f t="shared" si="72"/>
        <v>15.450000000000001</v>
      </c>
      <c r="AZ126" s="61">
        <f t="shared" si="69"/>
        <v>15.450000000000001</v>
      </c>
      <c r="BA126" s="54">
        <f t="shared" si="69"/>
        <v>15.450000000000001</v>
      </c>
      <c r="BB126" s="61">
        <f t="shared" si="69"/>
        <v>15.450000000000001</v>
      </c>
      <c r="BC126" s="54">
        <f t="shared" si="64"/>
        <v>15.450000000000001</v>
      </c>
      <c r="BD126" s="61">
        <f t="shared" si="64"/>
        <v>15.450000000000001</v>
      </c>
      <c r="BE126" s="61">
        <f t="shared" si="64"/>
        <v>15.450000000000001</v>
      </c>
      <c r="BF126" s="61">
        <f t="shared" si="64"/>
        <v>36.050000000000004</v>
      </c>
      <c r="BG126" s="61">
        <f t="shared" si="64"/>
        <v>15.450000000000001</v>
      </c>
      <c r="BH126" s="61">
        <f t="shared" si="64"/>
        <v>15.450000000000001</v>
      </c>
      <c r="BI126" s="63">
        <f t="shared" si="47"/>
        <v>0</v>
      </c>
      <c r="BJ126" s="71">
        <f t="shared" si="70"/>
        <v>0</v>
      </c>
      <c r="BK126" s="71">
        <f t="shared" si="70"/>
        <v>0</v>
      </c>
      <c r="BL126" s="71">
        <f t="shared" si="70"/>
        <v>0</v>
      </c>
      <c r="BM126" s="71">
        <f t="shared" si="70"/>
        <v>0</v>
      </c>
      <c r="BN126" s="71">
        <f t="shared" si="70"/>
        <v>0</v>
      </c>
      <c r="BO126" s="71">
        <f t="shared" si="70"/>
        <v>0</v>
      </c>
      <c r="BP126" s="71">
        <f t="shared" si="67"/>
        <v>0</v>
      </c>
      <c r="BQ126" s="71">
        <f t="shared" si="67"/>
        <v>0</v>
      </c>
      <c r="BR126" s="71">
        <f t="shared" si="67"/>
        <v>0</v>
      </c>
      <c r="BS126" s="71">
        <f t="shared" si="67"/>
        <v>0</v>
      </c>
      <c r="BT126" s="71">
        <f t="shared" si="67"/>
        <v>0</v>
      </c>
      <c r="BU126" s="71">
        <f t="shared" si="67"/>
        <v>0</v>
      </c>
      <c r="BV126" s="68">
        <f t="shared" si="53"/>
        <v>199.86153846153846</v>
      </c>
      <c r="BX126" s="54">
        <f t="shared" si="71"/>
        <v>20.085000000000001</v>
      </c>
      <c r="BY126" s="54">
        <f t="shared" si="71"/>
        <v>20.085000000000001</v>
      </c>
      <c r="BZ126" s="54">
        <f t="shared" si="71"/>
        <v>20.085000000000001</v>
      </c>
      <c r="CA126" s="54">
        <f t="shared" si="68"/>
        <v>20.085000000000001</v>
      </c>
      <c r="CB126" s="54">
        <f t="shared" si="68"/>
        <v>20.085000000000001</v>
      </c>
      <c r="CC126" s="54">
        <f t="shared" si="68"/>
        <v>20.085000000000001</v>
      </c>
      <c r="CD126" s="54">
        <f t="shared" si="63"/>
        <v>20.085000000000001</v>
      </c>
      <c r="CE126" s="54">
        <f t="shared" si="63"/>
        <v>20.085000000000001</v>
      </c>
      <c r="CF126" s="54">
        <f t="shared" si="63"/>
        <v>20.085000000000001</v>
      </c>
      <c r="CG126" s="54">
        <f t="shared" si="63"/>
        <v>46.865000000000002</v>
      </c>
      <c r="CH126" s="54">
        <f t="shared" si="63"/>
        <v>20.085000000000001</v>
      </c>
      <c r="CI126" s="54">
        <f t="shared" si="63"/>
        <v>20.085000000000001</v>
      </c>
      <c r="CJ126" s="76">
        <f t="shared" si="48"/>
        <v>267.80000000000007</v>
      </c>
      <c r="CK126" s="59">
        <f t="shared" si="57"/>
        <v>20</v>
      </c>
      <c r="CL126" s="8">
        <f t="shared" si="58"/>
        <v>0</v>
      </c>
      <c r="CM126" s="73">
        <f t="shared" si="54"/>
        <v>267.8</v>
      </c>
      <c r="CN126" s="54"/>
      <c r="CO126" s="55"/>
      <c r="CP126" s="56"/>
    </row>
    <row r="127" spans="1:94" ht="20.25" customHeight="1">
      <c r="A127" s="77" t="s">
        <v>214</v>
      </c>
      <c r="D127">
        <v>810</v>
      </c>
      <c r="E127" s="2">
        <v>200.2</v>
      </c>
      <c r="G127" s="3">
        <v>41153</v>
      </c>
      <c r="H127" s="3">
        <f t="shared" si="49"/>
        <v>45281</v>
      </c>
      <c r="I127" s="3" t="s">
        <v>45</v>
      </c>
      <c r="J127" s="3">
        <f t="shared" si="50"/>
        <v>45281</v>
      </c>
      <c r="N127" s="2"/>
      <c r="P127" s="61">
        <f t="shared" si="55"/>
        <v>12.25</v>
      </c>
      <c r="Q127" s="62">
        <v>0</v>
      </c>
      <c r="R127" s="63">
        <f t="shared" si="56"/>
        <v>20</v>
      </c>
      <c r="S127" s="54">
        <f t="shared" si="41"/>
        <v>1.5</v>
      </c>
      <c r="T127" s="54">
        <f t="shared" si="41"/>
        <v>1.5</v>
      </c>
      <c r="U127" s="54">
        <f t="shared" si="41"/>
        <v>1.5</v>
      </c>
      <c r="V127" s="54">
        <f t="shared" si="41"/>
        <v>1.5</v>
      </c>
      <c r="W127" s="54">
        <f t="shared" si="41"/>
        <v>1.5</v>
      </c>
      <c r="X127" s="54">
        <f t="shared" si="41"/>
        <v>1.5</v>
      </c>
      <c r="Y127" s="54">
        <f t="shared" si="41"/>
        <v>1.5</v>
      </c>
      <c r="Z127" s="54">
        <f t="shared" si="41"/>
        <v>1.5</v>
      </c>
      <c r="AA127" s="54">
        <f t="shared" si="41"/>
        <v>1.5</v>
      </c>
      <c r="AB127" s="54">
        <f t="shared" si="41"/>
        <v>3.5</v>
      </c>
      <c r="AC127" s="54">
        <f t="shared" si="41"/>
        <v>1.5</v>
      </c>
      <c r="AD127" s="54">
        <f t="shared" si="41"/>
        <v>1.5</v>
      </c>
      <c r="AF127" s="63">
        <f t="shared" si="65"/>
        <v>0</v>
      </c>
      <c r="AG127" s="65">
        <v>0</v>
      </c>
      <c r="AH127" s="65">
        <v>0</v>
      </c>
      <c r="AI127" s="66"/>
      <c r="AJ127" s="67"/>
      <c r="AK127" s="65"/>
      <c r="AL127" s="65"/>
      <c r="AM127" s="65"/>
      <c r="AN127" s="65"/>
      <c r="AO127" s="65"/>
      <c r="AP127" s="65"/>
      <c r="AQ127" s="65"/>
      <c r="AR127" s="65"/>
      <c r="AS127" s="68">
        <f t="shared" si="52"/>
        <v>20</v>
      </c>
      <c r="AT127" s="69" t="e">
        <v>#N/A</v>
      </c>
      <c r="AU127" s="70">
        <v>-3.0153846153845905</v>
      </c>
      <c r="AV127" s="63">
        <f t="shared" si="59"/>
        <v>154</v>
      </c>
      <c r="AW127" s="61">
        <f t="shared" si="72"/>
        <v>11.549999999999999</v>
      </c>
      <c r="AX127" s="61">
        <f t="shared" si="72"/>
        <v>11.549999999999999</v>
      </c>
      <c r="AY127" s="61">
        <f t="shared" si="72"/>
        <v>11.549999999999999</v>
      </c>
      <c r="AZ127" s="61">
        <f t="shared" si="69"/>
        <v>11.549999999999999</v>
      </c>
      <c r="BA127" s="54">
        <f t="shared" si="69"/>
        <v>11.549999999999999</v>
      </c>
      <c r="BB127" s="61">
        <f t="shared" si="69"/>
        <v>11.549999999999999</v>
      </c>
      <c r="BC127" s="54">
        <f t="shared" si="64"/>
        <v>11.549999999999999</v>
      </c>
      <c r="BD127" s="61">
        <f t="shared" si="64"/>
        <v>11.549999999999999</v>
      </c>
      <c r="BE127" s="61">
        <f t="shared" si="64"/>
        <v>11.549999999999999</v>
      </c>
      <c r="BF127" s="61">
        <f t="shared" si="64"/>
        <v>26.949999999999996</v>
      </c>
      <c r="BG127" s="61">
        <f t="shared" si="64"/>
        <v>11.549999999999999</v>
      </c>
      <c r="BH127" s="61">
        <f t="shared" si="64"/>
        <v>11.549999999999999</v>
      </c>
      <c r="BI127" s="63">
        <f t="shared" si="47"/>
        <v>0</v>
      </c>
      <c r="BJ127" s="71">
        <f t="shared" si="70"/>
        <v>0</v>
      </c>
      <c r="BK127" s="71">
        <f t="shared" si="70"/>
        <v>0</v>
      </c>
      <c r="BL127" s="71">
        <f t="shared" si="70"/>
        <v>0</v>
      </c>
      <c r="BM127" s="71">
        <f t="shared" si="70"/>
        <v>0</v>
      </c>
      <c r="BN127" s="71">
        <f t="shared" si="70"/>
        <v>0</v>
      </c>
      <c r="BO127" s="71">
        <f t="shared" si="70"/>
        <v>0</v>
      </c>
      <c r="BP127" s="71">
        <f t="shared" si="67"/>
        <v>0</v>
      </c>
      <c r="BQ127" s="71">
        <f t="shared" si="67"/>
        <v>0</v>
      </c>
      <c r="BR127" s="71">
        <f t="shared" si="67"/>
        <v>0</v>
      </c>
      <c r="BS127" s="71">
        <f t="shared" si="67"/>
        <v>0</v>
      </c>
      <c r="BT127" s="71">
        <f t="shared" si="67"/>
        <v>0</v>
      </c>
      <c r="BU127" s="71">
        <f t="shared" si="67"/>
        <v>0</v>
      </c>
      <c r="BV127" s="68">
        <f t="shared" si="53"/>
        <v>150.98461538461541</v>
      </c>
      <c r="BX127" s="54">
        <f t="shared" si="71"/>
        <v>15.015000000000001</v>
      </c>
      <c r="BY127" s="54">
        <f t="shared" si="71"/>
        <v>15.015000000000001</v>
      </c>
      <c r="BZ127" s="54">
        <f t="shared" si="71"/>
        <v>15.015000000000001</v>
      </c>
      <c r="CA127" s="54">
        <f t="shared" si="68"/>
        <v>15.015000000000001</v>
      </c>
      <c r="CB127" s="54">
        <f t="shared" si="68"/>
        <v>15.015000000000001</v>
      </c>
      <c r="CC127" s="54">
        <f t="shared" si="68"/>
        <v>15.015000000000001</v>
      </c>
      <c r="CD127" s="54">
        <f t="shared" si="63"/>
        <v>15.015000000000001</v>
      </c>
      <c r="CE127" s="54">
        <f t="shared" si="63"/>
        <v>15.015000000000001</v>
      </c>
      <c r="CF127" s="54">
        <f t="shared" si="63"/>
        <v>15.015000000000001</v>
      </c>
      <c r="CG127" s="54">
        <f t="shared" si="63"/>
        <v>35.034999999999997</v>
      </c>
      <c r="CH127" s="54">
        <f t="shared" si="63"/>
        <v>15.015000000000001</v>
      </c>
      <c r="CI127" s="54">
        <f t="shared" si="63"/>
        <v>15.015000000000001</v>
      </c>
      <c r="CJ127" s="76">
        <f t="shared" si="48"/>
        <v>200.2</v>
      </c>
      <c r="CK127" s="59">
        <f t="shared" si="57"/>
        <v>20</v>
      </c>
      <c r="CL127" s="8">
        <f t="shared" si="58"/>
        <v>0</v>
      </c>
      <c r="CM127" s="73">
        <f t="shared" si="54"/>
        <v>200.2</v>
      </c>
      <c r="CN127" s="74"/>
      <c r="CO127" s="75"/>
    </row>
    <row r="128" spans="1:94" ht="20.25" customHeight="1">
      <c r="A128" t="s">
        <v>215</v>
      </c>
      <c r="D128">
        <v>810</v>
      </c>
      <c r="E128" s="2">
        <v>200.2</v>
      </c>
      <c r="G128" s="3">
        <v>41153</v>
      </c>
      <c r="H128" s="3">
        <f t="shared" si="49"/>
        <v>45281</v>
      </c>
      <c r="I128" s="3" t="s">
        <v>45</v>
      </c>
      <c r="J128" s="3">
        <f t="shared" si="50"/>
        <v>45281</v>
      </c>
      <c r="N128" s="2"/>
      <c r="P128" s="61">
        <f t="shared" si="55"/>
        <v>12.25</v>
      </c>
      <c r="Q128" s="62">
        <v>2</v>
      </c>
      <c r="R128" s="63">
        <f t="shared" si="56"/>
        <v>20</v>
      </c>
      <c r="S128" s="54">
        <f t="shared" si="41"/>
        <v>1.5</v>
      </c>
      <c r="T128" s="54">
        <f t="shared" si="41"/>
        <v>1.5</v>
      </c>
      <c r="U128" s="54">
        <f t="shared" si="41"/>
        <v>1.5</v>
      </c>
      <c r="V128" s="54">
        <f t="shared" si="41"/>
        <v>1.5</v>
      </c>
      <c r="W128" s="54">
        <f t="shared" si="41"/>
        <v>1.5</v>
      </c>
      <c r="X128" s="54">
        <f t="shared" ref="T128:AH151" si="73">+IF(AND(AND($O128="",$P128&gt;=10,MONTH($G128)=MONTH(X$5))),1.5+2,+IF(AND(AND($O128="",$P128&gt;=5,MONTH($G128)=MONTH(X$5))),1.5+1,+IF(AND(AND($P128=5,$O128="",MONTH($G128)=MONTH(X$5))),1.5,+IF(AND($H128&gt;X$5,MONTH($H128)=MONTH(X$5)),1.5/30*(X$4-DAY($H128)),+IF(AND(MONTH($H128)&lt;MONTH(X$5),$O128=""),1.5,+IF(AND($H128=$S$5,$O128=""),1.5,IF($O128&lt;X$5,0,IF(MONTH($O128)=MONTH(X$5),1.5/30*($O128-X$5),1.5))))))))</f>
        <v>1.5</v>
      </c>
      <c r="Y128" s="54">
        <f t="shared" si="73"/>
        <v>1.5</v>
      </c>
      <c r="Z128" s="54">
        <f t="shared" si="73"/>
        <v>1.5</v>
      </c>
      <c r="AA128" s="54">
        <f t="shared" si="73"/>
        <v>1.5</v>
      </c>
      <c r="AB128" s="54">
        <f t="shared" si="73"/>
        <v>3.5</v>
      </c>
      <c r="AC128" s="54">
        <f t="shared" si="73"/>
        <v>1.5</v>
      </c>
      <c r="AD128" s="54">
        <f t="shared" si="73"/>
        <v>1.5</v>
      </c>
      <c r="AF128" s="63">
        <f t="shared" si="65"/>
        <v>0</v>
      </c>
      <c r="AG128" s="65">
        <v>0</v>
      </c>
      <c r="AH128" s="65">
        <v>0</v>
      </c>
      <c r="AI128" s="66"/>
      <c r="AJ128" s="67"/>
      <c r="AK128" s="65"/>
      <c r="AL128" s="65"/>
      <c r="AM128" s="65"/>
      <c r="AN128" s="65"/>
      <c r="AO128" s="65"/>
      <c r="AP128" s="65"/>
      <c r="AQ128" s="65"/>
      <c r="AR128" s="65"/>
      <c r="AS128" s="68">
        <f t="shared" si="52"/>
        <v>22</v>
      </c>
      <c r="AT128" s="69" t="e">
        <v>#N/A</v>
      </c>
      <c r="AU128" s="70">
        <v>12.384615384615415</v>
      </c>
      <c r="AV128" s="63">
        <f t="shared" si="59"/>
        <v>154</v>
      </c>
      <c r="AW128" s="61">
        <f t="shared" si="72"/>
        <v>11.549999999999999</v>
      </c>
      <c r="AX128" s="61">
        <f t="shared" si="72"/>
        <v>11.549999999999999</v>
      </c>
      <c r="AY128" s="61">
        <f t="shared" si="72"/>
        <v>11.549999999999999</v>
      </c>
      <c r="AZ128" s="61">
        <f t="shared" si="69"/>
        <v>11.549999999999999</v>
      </c>
      <c r="BA128" s="54">
        <f t="shared" si="69"/>
        <v>11.549999999999999</v>
      </c>
      <c r="BB128" s="61">
        <f t="shared" si="69"/>
        <v>11.549999999999999</v>
      </c>
      <c r="BC128" s="54">
        <f t="shared" si="64"/>
        <v>11.549999999999999</v>
      </c>
      <c r="BD128" s="61">
        <f t="shared" si="64"/>
        <v>11.549999999999999</v>
      </c>
      <c r="BE128" s="61">
        <f t="shared" si="64"/>
        <v>11.549999999999999</v>
      </c>
      <c r="BF128" s="61">
        <f t="shared" si="64"/>
        <v>26.949999999999996</v>
      </c>
      <c r="BG128" s="61">
        <f t="shared" si="64"/>
        <v>11.549999999999999</v>
      </c>
      <c r="BH128" s="61">
        <f t="shared" si="64"/>
        <v>11.549999999999999</v>
      </c>
      <c r="BI128" s="63">
        <f t="shared" si="47"/>
        <v>0</v>
      </c>
      <c r="BJ128" s="71">
        <f t="shared" si="70"/>
        <v>0</v>
      </c>
      <c r="BK128" s="71">
        <f t="shared" si="70"/>
        <v>0</v>
      </c>
      <c r="BL128" s="71">
        <f t="shared" si="70"/>
        <v>0</v>
      </c>
      <c r="BM128" s="71">
        <f t="shared" si="70"/>
        <v>0</v>
      </c>
      <c r="BN128" s="71">
        <f t="shared" si="70"/>
        <v>0</v>
      </c>
      <c r="BO128" s="71">
        <f t="shared" si="70"/>
        <v>0</v>
      </c>
      <c r="BP128" s="71">
        <f t="shared" si="67"/>
        <v>0</v>
      </c>
      <c r="BQ128" s="71">
        <f t="shared" si="67"/>
        <v>0</v>
      </c>
      <c r="BR128" s="71">
        <f t="shared" si="67"/>
        <v>0</v>
      </c>
      <c r="BS128" s="71">
        <f t="shared" si="67"/>
        <v>0</v>
      </c>
      <c r="BT128" s="71">
        <f t="shared" si="67"/>
        <v>0</v>
      </c>
      <c r="BU128" s="71">
        <f t="shared" si="67"/>
        <v>0</v>
      </c>
      <c r="BV128" s="68">
        <f t="shared" si="53"/>
        <v>166.38461538461542</v>
      </c>
      <c r="BX128" s="54">
        <f t="shared" si="71"/>
        <v>15.015000000000001</v>
      </c>
      <c r="BY128" s="54">
        <f t="shared" si="71"/>
        <v>15.015000000000001</v>
      </c>
      <c r="BZ128" s="54">
        <f t="shared" si="71"/>
        <v>15.015000000000001</v>
      </c>
      <c r="CA128" s="54">
        <f t="shared" si="68"/>
        <v>15.015000000000001</v>
      </c>
      <c r="CB128" s="54">
        <f t="shared" si="68"/>
        <v>15.015000000000001</v>
      </c>
      <c r="CC128" s="54">
        <f t="shared" si="68"/>
        <v>15.015000000000001</v>
      </c>
      <c r="CD128" s="54">
        <f t="shared" si="63"/>
        <v>15.015000000000001</v>
      </c>
      <c r="CE128" s="54">
        <f t="shared" si="63"/>
        <v>15.015000000000001</v>
      </c>
      <c r="CF128" s="54">
        <f t="shared" si="63"/>
        <v>15.015000000000001</v>
      </c>
      <c r="CG128" s="54">
        <f t="shared" si="63"/>
        <v>35.034999999999997</v>
      </c>
      <c r="CH128" s="54">
        <f t="shared" si="63"/>
        <v>15.015000000000001</v>
      </c>
      <c r="CI128" s="54">
        <f t="shared" si="63"/>
        <v>15.015000000000001</v>
      </c>
      <c r="CJ128" s="76">
        <f t="shared" si="48"/>
        <v>200.2</v>
      </c>
      <c r="CK128" s="59">
        <f t="shared" si="57"/>
        <v>20</v>
      </c>
      <c r="CL128" s="8">
        <f t="shared" si="58"/>
        <v>0</v>
      </c>
      <c r="CM128" s="73">
        <f t="shared" si="54"/>
        <v>200.2</v>
      </c>
      <c r="CN128" s="54"/>
      <c r="CO128" s="55"/>
      <c r="CP128" s="56"/>
    </row>
    <row r="129" spans="1:94" ht="20.25" customHeight="1">
      <c r="A129" s="77" t="s">
        <v>216</v>
      </c>
      <c r="D129">
        <v>810</v>
      </c>
      <c r="E129" s="2">
        <v>200.2</v>
      </c>
      <c r="G129" s="3">
        <v>41153</v>
      </c>
      <c r="H129" s="3">
        <f t="shared" si="49"/>
        <v>45281</v>
      </c>
      <c r="I129" s="3" t="s">
        <v>45</v>
      </c>
      <c r="J129" s="3">
        <f t="shared" si="50"/>
        <v>45281</v>
      </c>
      <c r="N129" s="2"/>
      <c r="P129" s="61">
        <f t="shared" si="55"/>
        <v>12.25</v>
      </c>
      <c r="Q129" s="62">
        <v>4</v>
      </c>
      <c r="R129" s="63">
        <f t="shared" si="56"/>
        <v>20</v>
      </c>
      <c r="S129" s="54">
        <f t="shared" ref="S129:AD191" si="74">+IF(AND(AND($O129="",$P129&gt;=10,MONTH($G129)=MONTH(S$5))),1.5+2,+IF(AND(AND($O129="",$P129&gt;=5,MONTH($G129)=MONTH(S$5))),1.5+1,+IF(AND(AND($P129=5,$O129="",MONTH($G129)=MONTH(S$5))),1.5,+IF(AND($H129&gt;S$5,MONTH($H129)=MONTH(S$5)),1.5/30*(S$4-DAY($H129)),+IF(AND(MONTH($H129)&lt;MONTH(S$5),$O129=""),1.5,+IF(AND($H129=$S$5,$O129=""),1.5,IF($O129&lt;S$5,0,IF(MONTH($O129)=MONTH(S$5),1.5/30*($O129-S$5),1.5))))))))</f>
        <v>1.5</v>
      </c>
      <c r="T129" s="54">
        <f t="shared" si="73"/>
        <v>1.5</v>
      </c>
      <c r="U129" s="54">
        <f t="shared" si="73"/>
        <v>1.5</v>
      </c>
      <c r="V129" s="54">
        <f t="shared" si="73"/>
        <v>1.5</v>
      </c>
      <c r="W129" s="54">
        <f t="shared" si="73"/>
        <v>1.5</v>
      </c>
      <c r="X129" s="54">
        <f t="shared" si="73"/>
        <v>1.5</v>
      </c>
      <c r="Y129" s="54">
        <f t="shared" si="73"/>
        <v>1.5</v>
      </c>
      <c r="Z129" s="54">
        <f t="shared" si="73"/>
        <v>1.5</v>
      </c>
      <c r="AA129" s="54">
        <f t="shared" si="73"/>
        <v>1.5</v>
      </c>
      <c r="AB129" s="54">
        <f t="shared" si="73"/>
        <v>3.5</v>
      </c>
      <c r="AC129" s="54">
        <f t="shared" si="73"/>
        <v>1.5</v>
      </c>
      <c r="AD129" s="54">
        <f t="shared" si="73"/>
        <v>1.5</v>
      </c>
      <c r="AF129" s="63">
        <f t="shared" si="65"/>
        <v>0</v>
      </c>
      <c r="AG129" s="65">
        <v>0</v>
      </c>
      <c r="AH129" s="65">
        <v>0</v>
      </c>
      <c r="AI129" s="66"/>
      <c r="AJ129" s="67"/>
      <c r="AK129" s="65"/>
      <c r="AL129" s="65"/>
      <c r="AM129" s="65"/>
      <c r="AN129" s="65"/>
      <c r="AO129" s="65"/>
      <c r="AP129" s="65"/>
      <c r="AQ129" s="65"/>
      <c r="AR129" s="65"/>
      <c r="AS129" s="68">
        <f t="shared" si="52"/>
        <v>24</v>
      </c>
      <c r="AT129" s="69" t="e">
        <v>#N/A</v>
      </c>
      <c r="AU129" s="70">
        <v>27.784615384615421</v>
      </c>
      <c r="AV129" s="63">
        <f t="shared" si="59"/>
        <v>154</v>
      </c>
      <c r="AW129" s="61">
        <f t="shared" si="72"/>
        <v>11.549999999999999</v>
      </c>
      <c r="AX129" s="61">
        <f t="shared" si="72"/>
        <v>11.549999999999999</v>
      </c>
      <c r="AY129" s="61">
        <f t="shared" si="72"/>
        <v>11.549999999999999</v>
      </c>
      <c r="AZ129" s="61">
        <f t="shared" si="69"/>
        <v>11.549999999999999</v>
      </c>
      <c r="BA129" s="54">
        <f t="shared" si="69"/>
        <v>11.549999999999999</v>
      </c>
      <c r="BB129" s="61">
        <f t="shared" si="69"/>
        <v>11.549999999999999</v>
      </c>
      <c r="BC129" s="54">
        <f t="shared" si="64"/>
        <v>11.549999999999999</v>
      </c>
      <c r="BD129" s="61">
        <f t="shared" si="64"/>
        <v>11.549999999999999</v>
      </c>
      <c r="BE129" s="61">
        <f t="shared" si="64"/>
        <v>11.549999999999999</v>
      </c>
      <c r="BF129" s="61">
        <f t="shared" si="64"/>
        <v>26.949999999999996</v>
      </c>
      <c r="BG129" s="61">
        <f t="shared" si="64"/>
        <v>11.549999999999999</v>
      </c>
      <c r="BH129" s="61">
        <f t="shared" si="64"/>
        <v>11.549999999999999</v>
      </c>
      <c r="BI129" s="63">
        <f t="shared" si="47"/>
        <v>0</v>
      </c>
      <c r="BJ129" s="71">
        <f t="shared" si="70"/>
        <v>0</v>
      </c>
      <c r="BK129" s="71">
        <f t="shared" si="70"/>
        <v>0</v>
      </c>
      <c r="BL129" s="71">
        <f t="shared" si="70"/>
        <v>0</v>
      </c>
      <c r="BM129" s="71">
        <f t="shared" si="70"/>
        <v>0</v>
      </c>
      <c r="BN129" s="71">
        <f t="shared" si="70"/>
        <v>0</v>
      </c>
      <c r="BO129" s="71">
        <f t="shared" si="70"/>
        <v>0</v>
      </c>
      <c r="BP129" s="71">
        <f t="shared" si="67"/>
        <v>0</v>
      </c>
      <c r="BQ129" s="71">
        <f t="shared" si="67"/>
        <v>0</v>
      </c>
      <c r="BR129" s="71">
        <f t="shared" si="67"/>
        <v>0</v>
      </c>
      <c r="BS129" s="71">
        <f t="shared" si="67"/>
        <v>0</v>
      </c>
      <c r="BT129" s="71">
        <f t="shared" si="67"/>
        <v>0</v>
      </c>
      <c r="BU129" s="71">
        <f t="shared" si="67"/>
        <v>0</v>
      </c>
      <c r="BV129" s="68">
        <f t="shared" si="53"/>
        <v>181.78461538461542</v>
      </c>
      <c r="BX129" s="54">
        <f t="shared" si="71"/>
        <v>15.015000000000001</v>
      </c>
      <c r="BY129" s="54">
        <f t="shared" si="71"/>
        <v>15.015000000000001</v>
      </c>
      <c r="BZ129" s="54">
        <f t="shared" si="71"/>
        <v>15.015000000000001</v>
      </c>
      <c r="CA129" s="54">
        <f t="shared" si="68"/>
        <v>15.015000000000001</v>
      </c>
      <c r="CB129" s="54">
        <f t="shared" si="68"/>
        <v>15.015000000000001</v>
      </c>
      <c r="CC129" s="54">
        <f t="shared" si="68"/>
        <v>15.015000000000001</v>
      </c>
      <c r="CD129" s="54">
        <f t="shared" si="63"/>
        <v>15.015000000000001</v>
      </c>
      <c r="CE129" s="54">
        <f t="shared" si="63"/>
        <v>15.015000000000001</v>
      </c>
      <c r="CF129" s="54">
        <f t="shared" si="63"/>
        <v>15.015000000000001</v>
      </c>
      <c r="CG129" s="54">
        <f t="shared" si="63"/>
        <v>35.034999999999997</v>
      </c>
      <c r="CH129" s="54">
        <f t="shared" si="63"/>
        <v>15.015000000000001</v>
      </c>
      <c r="CI129" s="54">
        <f t="shared" si="63"/>
        <v>15.015000000000001</v>
      </c>
      <c r="CJ129" s="76">
        <f t="shared" si="48"/>
        <v>200.2</v>
      </c>
      <c r="CK129" s="59">
        <f t="shared" si="57"/>
        <v>20</v>
      </c>
      <c r="CL129" s="8">
        <f t="shared" si="58"/>
        <v>0</v>
      </c>
      <c r="CM129" s="73">
        <f t="shared" si="54"/>
        <v>200.2</v>
      </c>
      <c r="CN129" s="74"/>
      <c r="CO129" s="75"/>
    </row>
    <row r="130" spans="1:94" ht="20.25" customHeight="1">
      <c r="A130" t="s">
        <v>217</v>
      </c>
      <c r="D130">
        <v>810</v>
      </c>
      <c r="E130" s="2">
        <v>200.2</v>
      </c>
      <c r="G130" s="3">
        <v>41153</v>
      </c>
      <c r="H130" s="3">
        <f t="shared" si="49"/>
        <v>45281</v>
      </c>
      <c r="I130" s="3" t="s">
        <v>45</v>
      </c>
      <c r="J130" s="3">
        <f t="shared" si="50"/>
        <v>45281</v>
      </c>
      <c r="N130" s="2"/>
      <c r="P130" s="61">
        <f t="shared" si="55"/>
        <v>12.25</v>
      </c>
      <c r="Q130" s="62">
        <v>3</v>
      </c>
      <c r="R130" s="63">
        <f t="shared" si="56"/>
        <v>20</v>
      </c>
      <c r="S130" s="54">
        <f t="shared" si="74"/>
        <v>1.5</v>
      </c>
      <c r="T130" s="54">
        <f t="shared" si="73"/>
        <v>1.5</v>
      </c>
      <c r="U130" s="54">
        <f t="shared" si="73"/>
        <v>1.5</v>
      </c>
      <c r="V130" s="54">
        <f t="shared" si="73"/>
        <v>1.5</v>
      </c>
      <c r="W130" s="54">
        <f t="shared" si="73"/>
        <v>1.5</v>
      </c>
      <c r="X130" s="54">
        <f t="shared" si="73"/>
        <v>1.5</v>
      </c>
      <c r="Y130" s="54">
        <f t="shared" si="73"/>
        <v>1.5</v>
      </c>
      <c r="Z130" s="54">
        <f t="shared" si="73"/>
        <v>1.5</v>
      </c>
      <c r="AA130" s="54">
        <f t="shared" si="73"/>
        <v>1.5</v>
      </c>
      <c r="AB130" s="54">
        <f t="shared" si="73"/>
        <v>3.5</v>
      </c>
      <c r="AC130" s="54">
        <f t="shared" si="73"/>
        <v>1.5</v>
      </c>
      <c r="AD130" s="54">
        <f t="shared" si="73"/>
        <v>1.5</v>
      </c>
      <c r="AF130" s="63">
        <f t="shared" si="65"/>
        <v>0</v>
      </c>
      <c r="AG130" s="65">
        <v>0</v>
      </c>
      <c r="AH130" s="65">
        <v>0</v>
      </c>
      <c r="AI130" s="66"/>
      <c r="AJ130" s="67"/>
      <c r="AK130" s="65"/>
      <c r="AL130" s="65"/>
      <c r="AM130" s="65"/>
      <c r="AN130" s="65"/>
      <c r="AO130" s="65"/>
      <c r="AP130" s="65"/>
      <c r="AQ130" s="65"/>
      <c r="AR130" s="65"/>
      <c r="AS130" s="68">
        <f t="shared" si="52"/>
        <v>23</v>
      </c>
      <c r="AT130" s="69" t="e">
        <v>#N/A</v>
      </c>
      <c r="AU130" s="70">
        <v>23.961538461538481</v>
      </c>
      <c r="AV130" s="63">
        <f t="shared" si="59"/>
        <v>154</v>
      </c>
      <c r="AW130" s="61">
        <f t="shared" si="72"/>
        <v>11.549999999999999</v>
      </c>
      <c r="AX130" s="61">
        <f t="shared" si="72"/>
        <v>11.549999999999999</v>
      </c>
      <c r="AY130" s="61">
        <f t="shared" si="72"/>
        <v>11.549999999999999</v>
      </c>
      <c r="AZ130" s="61">
        <f t="shared" si="69"/>
        <v>11.549999999999999</v>
      </c>
      <c r="BA130" s="54">
        <f t="shared" si="69"/>
        <v>11.549999999999999</v>
      </c>
      <c r="BB130" s="61">
        <f t="shared" si="69"/>
        <v>11.549999999999999</v>
      </c>
      <c r="BC130" s="54">
        <f t="shared" si="64"/>
        <v>11.549999999999999</v>
      </c>
      <c r="BD130" s="61">
        <f t="shared" si="64"/>
        <v>11.549999999999999</v>
      </c>
      <c r="BE130" s="61">
        <f t="shared" si="64"/>
        <v>11.549999999999999</v>
      </c>
      <c r="BF130" s="61">
        <f t="shared" si="64"/>
        <v>26.949999999999996</v>
      </c>
      <c r="BG130" s="61">
        <f t="shared" si="64"/>
        <v>11.549999999999999</v>
      </c>
      <c r="BH130" s="61">
        <f t="shared" si="64"/>
        <v>11.549999999999999</v>
      </c>
      <c r="BI130" s="63">
        <f t="shared" si="47"/>
        <v>0</v>
      </c>
      <c r="BJ130" s="71">
        <f t="shared" si="70"/>
        <v>0</v>
      </c>
      <c r="BK130" s="71">
        <f t="shared" si="70"/>
        <v>0</v>
      </c>
      <c r="BL130" s="71">
        <f t="shared" si="70"/>
        <v>0</v>
      </c>
      <c r="BM130" s="71">
        <f t="shared" si="70"/>
        <v>0</v>
      </c>
      <c r="BN130" s="71">
        <f t="shared" si="70"/>
        <v>0</v>
      </c>
      <c r="BO130" s="71">
        <f t="shared" si="70"/>
        <v>0</v>
      </c>
      <c r="BP130" s="71">
        <f t="shared" si="70"/>
        <v>0</v>
      </c>
      <c r="BQ130" s="71">
        <f t="shared" si="70"/>
        <v>0</v>
      </c>
      <c r="BR130" s="71">
        <f t="shared" si="70"/>
        <v>0</v>
      </c>
      <c r="BS130" s="71">
        <f t="shared" si="67"/>
        <v>0</v>
      </c>
      <c r="BT130" s="71">
        <f t="shared" si="67"/>
        <v>0</v>
      </c>
      <c r="BU130" s="71">
        <f t="shared" si="67"/>
        <v>0</v>
      </c>
      <c r="BV130" s="68">
        <f t="shared" si="53"/>
        <v>177.96153846153848</v>
      </c>
      <c r="BX130" s="54">
        <f t="shared" si="71"/>
        <v>15.015000000000001</v>
      </c>
      <c r="BY130" s="54">
        <f t="shared" si="71"/>
        <v>15.015000000000001</v>
      </c>
      <c r="BZ130" s="54">
        <f t="shared" si="71"/>
        <v>15.015000000000001</v>
      </c>
      <c r="CA130" s="54">
        <f t="shared" si="68"/>
        <v>15.015000000000001</v>
      </c>
      <c r="CB130" s="54">
        <f t="shared" si="68"/>
        <v>15.015000000000001</v>
      </c>
      <c r="CC130" s="54">
        <f t="shared" si="68"/>
        <v>15.015000000000001</v>
      </c>
      <c r="CD130" s="54">
        <f t="shared" si="63"/>
        <v>15.015000000000001</v>
      </c>
      <c r="CE130" s="54">
        <f t="shared" si="63"/>
        <v>15.015000000000001</v>
      </c>
      <c r="CF130" s="54">
        <f t="shared" si="63"/>
        <v>15.015000000000001</v>
      </c>
      <c r="CG130" s="54">
        <f t="shared" si="63"/>
        <v>35.034999999999997</v>
      </c>
      <c r="CH130" s="54">
        <f t="shared" si="63"/>
        <v>15.015000000000001</v>
      </c>
      <c r="CI130" s="54">
        <f t="shared" si="63"/>
        <v>15.015000000000001</v>
      </c>
      <c r="CJ130" s="76">
        <f t="shared" si="48"/>
        <v>200.2</v>
      </c>
      <c r="CK130" s="59">
        <f t="shared" si="57"/>
        <v>20</v>
      </c>
      <c r="CL130" s="8">
        <f t="shared" si="58"/>
        <v>0</v>
      </c>
      <c r="CM130" s="73">
        <f t="shared" si="54"/>
        <v>200.2</v>
      </c>
      <c r="CN130" s="54"/>
      <c r="CO130" s="55"/>
      <c r="CP130" s="56"/>
    </row>
    <row r="131" spans="1:94" ht="20.25" customHeight="1">
      <c r="A131" s="77" t="s">
        <v>218</v>
      </c>
      <c r="D131">
        <v>810</v>
      </c>
      <c r="E131" s="2">
        <v>308.10000000000002</v>
      </c>
      <c r="G131" s="3">
        <v>41153</v>
      </c>
      <c r="H131" s="3">
        <f t="shared" si="49"/>
        <v>45281</v>
      </c>
      <c r="I131" s="3" t="s">
        <v>45</v>
      </c>
      <c r="J131" s="3">
        <f t="shared" si="50"/>
        <v>45281</v>
      </c>
      <c r="N131" s="2"/>
      <c r="P131" s="61">
        <f t="shared" si="55"/>
        <v>12.25</v>
      </c>
      <c r="Q131" s="62">
        <v>0</v>
      </c>
      <c r="R131" s="63">
        <f t="shared" si="56"/>
        <v>20</v>
      </c>
      <c r="S131" s="54">
        <f t="shared" si="74"/>
        <v>1.5</v>
      </c>
      <c r="T131" s="54">
        <f t="shared" si="73"/>
        <v>1.5</v>
      </c>
      <c r="U131" s="54">
        <f t="shared" si="73"/>
        <v>1.5</v>
      </c>
      <c r="V131" s="54">
        <f t="shared" si="73"/>
        <v>1.5</v>
      </c>
      <c r="W131" s="54">
        <f t="shared" si="73"/>
        <v>1.5</v>
      </c>
      <c r="X131" s="54">
        <f t="shared" si="73"/>
        <v>1.5</v>
      </c>
      <c r="Y131" s="54">
        <f t="shared" si="73"/>
        <v>1.5</v>
      </c>
      <c r="Z131" s="54">
        <f t="shared" si="73"/>
        <v>1.5</v>
      </c>
      <c r="AA131" s="54">
        <f t="shared" si="73"/>
        <v>1.5</v>
      </c>
      <c r="AB131" s="54">
        <f t="shared" si="73"/>
        <v>3.5</v>
      </c>
      <c r="AC131" s="54">
        <f t="shared" si="73"/>
        <v>1.5</v>
      </c>
      <c r="AD131" s="54">
        <f t="shared" si="73"/>
        <v>1.5</v>
      </c>
      <c r="AF131" s="63">
        <f t="shared" si="65"/>
        <v>0</v>
      </c>
      <c r="AG131" s="65">
        <v>0</v>
      </c>
      <c r="AH131" s="65">
        <v>0</v>
      </c>
      <c r="AI131" s="66"/>
      <c r="AJ131" s="67"/>
      <c r="AK131" s="65"/>
      <c r="AL131" s="65"/>
      <c r="AM131" s="65"/>
      <c r="AN131" s="65"/>
      <c r="AO131" s="65"/>
      <c r="AP131" s="65"/>
      <c r="AQ131" s="65"/>
      <c r="AR131" s="65"/>
      <c r="AS131" s="68">
        <f t="shared" si="52"/>
        <v>20</v>
      </c>
      <c r="AT131" s="69" t="e">
        <v>#N/A</v>
      </c>
      <c r="AU131" s="70">
        <v>-7.6469230769230876</v>
      </c>
      <c r="AV131" s="63">
        <f t="shared" si="59"/>
        <v>237.00000000000006</v>
      </c>
      <c r="AW131" s="61">
        <f t="shared" si="72"/>
        <v>17.775000000000002</v>
      </c>
      <c r="AX131" s="61">
        <f t="shared" si="72"/>
        <v>17.775000000000002</v>
      </c>
      <c r="AY131" s="61">
        <f t="shared" si="72"/>
        <v>17.775000000000002</v>
      </c>
      <c r="AZ131" s="61">
        <f t="shared" si="69"/>
        <v>17.775000000000002</v>
      </c>
      <c r="BA131" s="54">
        <f t="shared" si="69"/>
        <v>17.775000000000002</v>
      </c>
      <c r="BB131" s="61">
        <f t="shared" si="69"/>
        <v>17.775000000000002</v>
      </c>
      <c r="BC131" s="54">
        <f t="shared" si="64"/>
        <v>17.775000000000002</v>
      </c>
      <c r="BD131" s="61">
        <f t="shared" si="64"/>
        <v>17.775000000000002</v>
      </c>
      <c r="BE131" s="61">
        <f t="shared" si="64"/>
        <v>17.775000000000002</v>
      </c>
      <c r="BF131" s="61">
        <f t="shared" si="64"/>
        <v>41.475000000000009</v>
      </c>
      <c r="BG131" s="61">
        <f t="shared" si="64"/>
        <v>17.775000000000002</v>
      </c>
      <c r="BH131" s="61">
        <f t="shared" si="64"/>
        <v>17.775000000000002</v>
      </c>
      <c r="BI131" s="63">
        <f t="shared" ref="BI131:BI184" si="75">SUM(BJ131:BU131)</f>
        <v>0</v>
      </c>
      <c r="BJ131" s="71">
        <f t="shared" si="70"/>
        <v>0</v>
      </c>
      <c r="BK131" s="71">
        <f t="shared" si="70"/>
        <v>0</v>
      </c>
      <c r="BL131" s="71">
        <f t="shared" si="70"/>
        <v>0</v>
      </c>
      <c r="BM131" s="71">
        <f t="shared" si="70"/>
        <v>0</v>
      </c>
      <c r="BN131" s="71">
        <f t="shared" si="70"/>
        <v>0</v>
      </c>
      <c r="BO131" s="71">
        <f t="shared" si="70"/>
        <v>0</v>
      </c>
      <c r="BP131" s="71">
        <f t="shared" si="70"/>
        <v>0</v>
      </c>
      <c r="BQ131" s="71">
        <f t="shared" si="70"/>
        <v>0</v>
      </c>
      <c r="BR131" s="71">
        <f t="shared" si="70"/>
        <v>0</v>
      </c>
      <c r="BS131" s="71">
        <f t="shared" si="67"/>
        <v>0</v>
      </c>
      <c r="BT131" s="71">
        <f t="shared" si="67"/>
        <v>0</v>
      </c>
      <c r="BU131" s="71">
        <f t="shared" si="67"/>
        <v>0</v>
      </c>
      <c r="BV131" s="68">
        <f t="shared" si="53"/>
        <v>229.35307692307697</v>
      </c>
      <c r="BX131" s="54">
        <f t="shared" si="71"/>
        <v>23.107500000000002</v>
      </c>
      <c r="BY131" s="54">
        <f t="shared" si="71"/>
        <v>23.107500000000002</v>
      </c>
      <c r="BZ131" s="54">
        <f t="shared" si="71"/>
        <v>23.107500000000002</v>
      </c>
      <c r="CA131" s="54">
        <f t="shared" si="68"/>
        <v>23.107500000000002</v>
      </c>
      <c r="CB131" s="54">
        <f t="shared" si="68"/>
        <v>23.107500000000002</v>
      </c>
      <c r="CC131" s="54">
        <f t="shared" si="68"/>
        <v>23.107500000000002</v>
      </c>
      <c r="CD131" s="54">
        <f t="shared" si="63"/>
        <v>23.107500000000002</v>
      </c>
      <c r="CE131" s="54">
        <f t="shared" si="63"/>
        <v>23.107500000000002</v>
      </c>
      <c r="CF131" s="54">
        <f t="shared" si="63"/>
        <v>23.107500000000002</v>
      </c>
      <c r="CG131" s="54">
        <f t="shared" si="63"/>
        <v>53.917500000000004</v>
      </c>
      <c r="CH131" s="54">
        <f t="shared" si="63"/>
        <v>23.107500000000002</v>
      </c>
      <c r="CI131" s="54">
        <f t="shared" si="63"/>
        <v>23.107500000000002</v>
      </c>
      <c r="CJ131" s="76">
        <f t="shared" si="48"/>
        <v>308.10000000000008</v>
      </c>
      <c r="CK131" s="59">
        <f t="shared" si="57"/>
        <v>20</v>
      </c>
      <c r="CL131" s="8">
        <f t="shared" si="58"/>
        <v>0</v>
      </c>
      <c r="CM131" s="73">
        <f t="shared" si="54"/>
        <v>308.10000000000002</v>
      </c>
      <c r="CN131" s="74"/>
      <c r="CO131" s="75"/>
    </row>
    <row r="132" spans="1:94" ht="20.25" customHeight="1">
      <c r="A132" s="77" t="s">
        <v>219</v>
      </c>
      <c r="D132">
        <v>810</v>
      </c>
      <c r="E132" s="2">
        <v>231.4</v>
      </c>
      <c r="G132" s="3">
        <v>41275</v>
      </c>
      <c r="H132" s="3">
        <f t="shared" si="49"/>
        <v>45281</v>
      </c>
      <c r="I132" s="3" t="s">
        <v>45</v>
      </c>
      <c r="J132" s="3">
        <f t="shared" si="50"/>
        <v>45281</v>
      </c>
      <c r="N132" s="2"/>
      <c r="P132" s="61">
        <f t="shared" si="55"/>
        <v>11.916666666666666</v>
      </c>
      <c r="Q132" s="62">
        <v>3</v>
      </c>
      <c r="R132" s="63">
        <f t="shared" si="56"/>
        <v>20</v>
      </c>
      <c r="S132" s="54">
        <f t="shared" si="74"/>
        <v>1.5</v>
      </c>
      <c r="T132" s="54">
        <f t="shared" si="73"/>
        <v>3.5</v>
      </c>
      <c r="U132" s="54">
        <f t="shared" si="73"/>
        <v>1.5</v>
      </c>
      <c r="V132" s="54">
        <f t="shared" si="73"/>
        <v>1.5</v>
      </c>
      <c r="W132" s="54">
        <f t="shared" si="73"/>
        <v>1.5</v>
      </c>
      <c r="X132" s="54">
        <f t="shared" si="73"/>
        <v>1.5</v>
      </c>
      <c r="Y132" s="54">
        <f t="shared" si="73"/>
        <v>1.5</v>
      </c>
      <c r="Z132" s="54">
        <f t="shared" si="73"/>
        <v>1.5</v>
      </c>
      <c r="AA132" s="54">
        <f t="shared" si="73"/>
        <v>1.5</v>
      </c>
      <c r="AB132" s="54">
        <f t="shared" si="73"/>
        <v>1.5</v>
      </c>
      <c r="AC132" s="54">
        <f t="shared" si="73"/>
        <v>1.5</v>
      </c>
      <c r="AD132" s="54">
        <f t="shared" si="73"/>
        <v>1.5</v>
      </c>
      <c r="AF132" s="63">
        <f t="shared" si="65"/>
        <v>6</v>
      </c>
      <c r="AG132" s="65">
        <v>0</v>
      </c>
      <c r="AH132" s="65">
        <v>6</v>
      </c>
      <c r="AI132" s="66"/>
      <c r="AJ132" s="67"/>
      <c r="AK132" s="65"/>
      <c r="AL132" s="65"/>
      <c r="AM132" s="65"/>
      <c r="AN132" s="65"/>
      <c r="AO132" s="65"/>
      <c r="AP132" s="65"/>
      <c r="AQ132" s="65"/>
      <c r="AR132" s="65"/>
      <c r="AS132" s="68">
        <f t="shared" si="52"/>
        <v>17</v>
      </c>
      <c r="AT132" s="69" t="e">
        <v>#N/A</v>
      </c>
      <c r="AU132" s="70">
        <v>18.88461538461533</v>
      </c>
      <c r="AV132" s="63">
        <f t="shared" si="59"/>
        <v>177.99999999999997</v>
      </c>
      <c r="AW132" s="61">
        <f t="shared" si="72"/>
        <v>13.350000000000001</v>
      </c>
      <c r="AX132" s="61">
        <f t="shared" si="72"/>
        <v>31.150000000000002</v>
      </c>
      <c r="AY132" s="61">
        <f t="shared" si="72"/>
        <v>13.350000000000001</v>
      </c>
      <c r="AZ132" s="61">
        <f t="shared" si="69"/>
        <v>13.350000000000001</v>
      </c>
      <c r="BA132" s="54">
        <f t="shared" si="69"/>
        <v>13.350000000000001</v>
      </c>
      <c r="BB132" s="61">
        <f t="shared" si="69"/>
        <v>13.350000000000001</v>
      </c>
      <c r="BC132" s="54">
        <f t="shared" si="64"/>
        <v>13.350000000000001</v>
      </c>
      <c r="BD132" s="61">
        <f t="shared" si="64"/>
        <v>13.350000000000001</v>
      </c>
      <c r="BE132" s="61">
        <f t="shared" si="64"/>
        <v>13.350000000000001</v>
      </c>
      <c r="BF132" s="61">
        <f t="shared" si="64"/>
        <v>13.350000000000001</v>
      </c>
      <c r="BG132" s="61">
        <f t="shared" si="64"/>
        <v>13.350000000000001</v>
      </c>
      <c r="BH132" s="61">
        <f t="shared" si="64"/>
        <v>13.350000000000001</v>
      </c>
      <c r="BI132" s="63">
        <f t="shared" si="75"/>
        <v>-53.400000000000006</v>
      </c>
      <c r="BJ132" s="71">
        <f t="shared" si="70"/>
        <v>0</v>
      </c>
      <c r="BK132" s="71">
        <f t="shared" si="70"/>
        <v>-53.400000000000006</v>
      </c>
      <c r="BL132" s="71">
        <f t="shared" si="70"/>
        <v>0</v>
      </c>
      <c r="BM132" s="71">
        <f t="shared" si="70"/>
        <v>0</v>
      </c>
      <c r="BN132" s="71">
        <f t="shared" si="70"/>
        <v>0</v>
      </c>
      <c r="BO132" s="71">
        <f t="shared" si="70"/>
        <v>0</v>
      </c>
      <c r="BP132" s="71">
        <f t="shared" si="70"/>
        <v>0</v>
      </c>
      <c r="BQ132" s="71">
        <f t="shared" si="70"/>
        <v>0</v>
      </c>
      <c r="BR132" s="71">
        <f t="shared" si="70"/>
        <v>0</v>
      </c>
      <c r="BS132" s="71">
        <f t="shared" si="67"/>
        <v>0</v>
      </c>
      <c r="BT132" s="71">
        <f t="shared" si="67"/>
        <v>0</v>
      </c>
      <c r="BU132" s="71">
        <f t="shared" si="67"/>
        <v>0</v>
      </c>
      <c r="BV132" s="68">
        <f t="shared" si="53"/>
        <v>143.4846153846153</v>
      </c>
      <c r="BX132" s="54">
        <f t="shared" si="71"/>
        <v>17.355</v>
      </c>
      <c r="BY132" s="54">
        <f t="shared" si="71"/>
        <v>40.495000000000005</v>
      </c>
      <c r="BZ132" s="54">
        <f t="shared" si="71"/>
        <v>17.355</v>
      </c>
      <c r="CA132" s="54">
        <f t="shared" si="68"/>
        <v>17.355</v>
      </c>
      <c r="CB132" s="54">
        <f t="shared" si="68"/>
        <v>17.355</v>
      </c>
      <c r="CC132" s="54">
        <f t="shared" si="68"/>
        <v>17.355</v>
      </c>
      <c r="CD132" s="54">
        <f t="shared" si="63"/>
        <v>17.355</v>
      </c>
      <c r="CE132" s="54">
        <f t="shared" si="63"/>
        <v>17.355</v>
      </c>
      <c r="CF132" s="54">
        <f t="shared" si="63"/>
        <v>17.355</v>
      </c>
      <c r="CG132" s="54">
        <f t="shared" si="63"/>
        <v>17.355</v>
      </c>
      <c r="CH132" s="54">
        <f t="shared" si="63"/>
        <v>17.355</v>
      </c>
      <c r="CI132" s="54">
        <f t="shared" si="63"/>
        <v>17.355</v>
      </c>
      <c r="CJ132" s="76">
        <f t="shared" si="48"/>
        <v>231.39999999999998</v>
      </c>
      <c r="CK132" s="59">
        <f t="shared" si="57"/>
        <v>20</v>
      </c>
      <c r="CL132" s="8">
        <f t="shared" si="58"/>
        <v>0</v>
      </c>
      <c r="CM132" s="73">
        <f t="shared" si="54"/>
        <v>231.4</v>
      </c>
      <c r="CN132" s="54"/>
      <c r="CO132" s="55"/>
      <c r="CP132" s="56"/>
    </row>
    <row r="133" spans="1:94" ht="20.25" customHeight="1">
      <c r="A133" t="s">
        <v>220</v>
      </c>
      <c r="D133">
        <v>810</v>
      </c>
      <c r="E133" s="2">
        <v>200.2</v>
      </c>
      <c r="G133" s="3">
        <v>41302</v>
      </c>
      <c r="H133" s="3">
        <f t="shared" si="49"/>
        <v>45281</v>
      </c>
      <c r="I133" s="3" t="s">
        <v>45</v>
      </c>
      <c r="J133" s="3">
        <f t="shared" si="50"/>
        <v>45281</v>
      </c>
      <c r="N133" s="2"/>
      <c r="P133" s="61">
        <f t="shared" si="55"/>
        <v>11.833333333333334</v>
      </c>
      <c r="Q133" s="62">
        <v>1</v>
      </c>
      <c r="R133" s="63">
        <f t="shared" si="56"/>
        <v>20</v>
      </c>
      <c r="S133" s="54">
        <f t="shared" si="74"/>
        <v>1.5</v>
      </c>
      <c r="T133" s="54">
        <f t="shared" si="73"/>
        <v>3.5</v>
      </c>
      <c r="U133" s="54">
        <f t="shared" si="73"/>
        <v>1.5</v>
      </c>
      <c r="V133" s="54">
        <f t="shared" si="73"/>
        <v>1.5</v>
      </c>
      <c r="W133" s="54">
        <f t="shared" si="73"/>
        <v>1.5</v>
      </c>
      <c r="X133" s="54">
        <f t="shared" si="73"/>
        <v>1.5</v>
      </c>
      <c r="Y133" s="54">
        <f t="shared" si="73"/>
        <v>1.5</v>
      </c>
      <c r="Z133" s="54">
        <f t="shared" si="73"/>
        <v>1.5</v>
      </c>
      <c r="AA133" s="54">
        <f t="shared" si="73"/>
        <v>1.5</v>
      </c>
      <c r="AB133" s="54">
        <f t="shared" si="73"/>
        <v>1.5</v>
      </c>
      <c r="AC133" s="54">
        <f t="shared" si="73"/>
        <v>1.5</v>
      </c>
      <c r="AD133" s="54">
        <f t="shared" si="73"/>
        <v>1.5</v>
      </c>
      <c r="AF133" s="63">
        <f t="shared" si="65"/>
        <v>0</v>
      </c>
      <c r="AG133" s="65">
        <v>0</v>
      </c>
      <c r="AH133" s="65">
        <v>0</v>
      </c>
      <c r="AI133" s="66"/>
      <c r="AJ133" s="67"/>
      <c r="AK133" s="65"/>
      <c r="AL133" s="65"/>
      <c r="AM133" s="65"/>
      <c r="AN133" s="65"/>
      <c r="AO133" s="65"/>
      <c r="AP133" s="65"/>
      <c r="AQ133" s="65"/>
      <c r="AR133" s="65"/>
      <c r="AS133" s="68">
        <f t="shared" si="52"/>
        <v>21</v>
      </c>
      <c r="AT133" s="69" t="e">
        <v>#N/A</v>
      </c>
      <c r="AU133" s="70">
        <v>6.192307692307736</v>
      </c>
      <c r="AV133" s="63">
        <f t="shared" si="59"/>
        <v>154</v>
      </c>
      <c r="AW133" s="61">
        <f t="shared" si="72"/>
        <v>11.549999999999999</v>
      </c>
      <c r="AX133" s="61">
        <f t="shared" si="72"/>
        <v>26.949999999999996</v>
      </c>
      <c r="AY133" s="61">
        <f t="shared" si="72"/>
        <v>11.549999999999999</v>
      </c>
      <c r="AZ133" s="61">
        <f t="shared" si="69"/>
        <v>11.549999999999999</v>
      </c>
      <c r="BA133" s="54">
        <f t="shared" si="69"/>
        <v>11.549999999999999</v>
      </c>
      <c r="BB133" s="61">
        <f t="shared" si="69"/>
        <v>11.549999999999999</v>
      </c>
      <c r="BC133" s="54">
        <f t="shared" si="64"/>
        <v>11.549999999999999</v>
      </c>
      <c r="BD133" s="61">
        <f t="shared" si="64"/>
        <v>11.549999999999999</v>
      </c>
      <c r="BE133" s="61">
        <f t="shared" si="64"/>
        <v>11.549999999999999</v>
      </c>
      <c r="BF133" s="61">
        <f t="shared" si="64"/>
        <v>11.549999999999999</v>
      </c>
      <c r="BG133" s="61">
        <f t="shared" si="64"/>
        <v>11.549999999999999</v>
      </c>
      <c r="BH133" s="61">
        <f t="shared" si="64"/>
        <v>11.549999999999999</v>
      </c>
      <c r="BI133" s="63">
        <f t="shared" si="75"/>
        <v>0</v>
      </c>
      <c r="BJ133" s="71">
        <f t="shared" si="70"/>
        <v>0</v>
      </c>
      <c r="BK133" s="71">
        <f t="shared" si="70"/>
        <v>0</v>
      </c>
      <c r="BL133" s="71">
        <f t="shared" si="70"/>
        <v>0</v>
      </c>
      <c r="BM133" s="71">
        <f t="shared" si="70"/>
        <v>0</v>
      </c>
      <c r="BN133" s="71">
        <f t="shared" si="70"/>
        <v>0</v>
      </c>
      <c r="BO133" s="71">
        <f t="shared" si="70"/>
        <v>0</v>
      </c>
      <c r="BP133" s="71">
        <f t="shared" si="70"/>
        <v>0</v>
      </c>
      <c r="BQ133" s="71">
        <f t="shared" si="70"/>
        <v>0</v>
      </c>
      <c r="BR133" s="71">
        <f t="shared" si="70"/>
        <v>0</v>
      </c>
      <c r="BS133" s="71">
        <f t="shared" si="67"/>
        <v>0</v>
      </c>
      <c r="BT133" s="71">
        <f t="shared" si="67"/>
        <v>0</v>
      </c>
      <c r="BU133" s="71">
        <f t="shared" si="67"/>
        <v>0</v>
      </c>
      <c r="BV133" s="68">
        <f t="shared" si="53"/>
        <v>160.19230769230774</v>
      </c>
      <c r="BX133" s="54">
        <f t="shared" si="71"/>
        <v>15.015000000000001</v>
      </c>
      <c r="BY133" s="54">
        <f t="shared" si="71"/>
        <v>35.034999999999997</v>
      </c>
      <c r="BZ133" s="54">
        <f t="shared" si="71"/>
        <v>15.015000000000001</v>
      </c>
      <c r="CA133" s="54">
        <f t="shared" si="68"/>
        <v>15.015000000000001</v>
      </c>
      <c r="CB133" s="54">
        <f t="shared" si="68"/>
        <v>15.015000000000001</v>
      </c>
      <c r="CC133" s="54">
        <f t="shared" si="68"/>
        <v>15.015000000000001</v>
      </c>
      <c r="CD133" s="54">
        <f t="shared" si="63"/>
        <v>15.015000000000001</v>
      </c>
      <c r="CE133" s="54">
        <f t="shared" si="63"/>
        <v>15.015000000000001</v>
      </c>
      <c r="CF133" s="54">
        <f t="shared" si="63"/>
        <v>15.015000000000001</v>
      </c>
      <c r="CG133" s="54">
        <f t="shared" si="63"/>
        <v>15.015000000000001</v>
      </c>
      <c r="CH133" s="54">
        <f t="shared" si="63"/>
        <v>15.015000000000001</v>
      </c>
      <c r="CI133" s="54">
        <f t="shared" si="63"/>
        <v>15.015000000000001</v>
      </c>
      <c r="CJ133" s="76">
        <f t="shared" ref="CJ133:CJ190" si="76">SUM(BX133:CI133)</f>
        <v>200.19999999999993</v>
      </c>
      <c r="CK133" s="59">
        <f t="shared" si="57"/>
        <v>20</v>
      </c>
      <c r="CL133" s="8">
        <f t="shared" si="58"/>
        <v>0</v>
      </c>
      <c r="CM133" s="73">
        <f t="shared" si="54"/>
        <v>200.2</v>
      </c>
      <c r="CN133" s="74"/>
      <c r="CO133" s="75"/>
    </row>
    <row r="134" spans="1:94" ht="20.25" customHeight="1">
      <c r="A134" s="77" t="s">
        <v>221</v>
      </c>
      <c r="D134">
        <v>810</v>
      </c>
      <c r="E134" s="2">
        <v>200.2</v>
      </c>
      <c r="G134" s="3">
        <v>41732</v>
      </c>
      <c r="H134" s="3">
        <f t="shared" si="49"/>
        <v>45281</v>
      </c>
      <c r="I134" s="3" t="s">
        <v>45</v>
      </c>
      <c r="J134" s="3">
        <f t="shared" si="50"/>
        <v>45281</v>
      </c>
      <c r="N134" s="2"/>
      <c r="P134" s="61">
        <f t="shared" si="55"/>
        <v>10.666666666666666</v>
      </c>
      <c r="Q134" s="62">
        <v>6</v>
      </c>
      <c r="R134" s="63">
        <f t="shared" si="56"/>
        <v>20</v>
      </c>
      <c r="S134" s="54">
        <f t="shared" si="74"/>
        <v>1.5</v>
      </c>
      <c r="T134" s="54">
        <f t="shared" si="73"/>
        <v>1.5</v>
      </c>
      <c r="U134" s="54">
        <f t="shared" si="73"/>
        <v>1.5</v>
      </c>
      <c r="V134" s="54">
        <f t="shared" si="73"/>
        <v>1.5</v>
      </c>
      <c r="W134" s="54">
        <f t="shared" si="73"/>
        <v>3.5</v>
      </c>
      <c r="X134" s="54">
        <f t="shared" si="73"/>
        <v>1.5</v>
      </c>
      <c r="Y134" s="54">
        <f t="shared" si="73"/>
        <v>1.5</v>
      </c>
      <c r="Z134" s="54">
        <f t="shared" si="73"/>
        <v>1.5</v>
      </c>
      <c r="AA134" s="54">
        <f t="shared" si="73"/>
        <v>1.5</v>
      </c>
      <c r="AB134" s="54">
        <f t="shared" si="73"/>
        <v>1.5</v>
      </c>
      <c r="AC134" s="54">
        <f t="shared" si="73"/>
        <v>1.5</v>
      </c>
      <c r="AD134" s="54">
        <f t="shared" si="73"/>
        <v>1.5</v>
      </c>
      <c r="AF134" s="63">
        <f t="shared" si="65"/>
        <v>12</v>
      </c>
      <c r="AG134" s="65">
        <v>6</v>
      </c>
      <c r="AH134" s="65">
        <v>6</v>
      </c>
      <c r="AI134" s="66"/>
      <c r="AJ134" s="67"/>
      <c r="AK134" s="65"/>
      <c r="AL134" s="65"/>
      <c r="AM134" s="65"/>
      <c r="AN134" s="65"/>
      <c r="AO134" s="65"/>
      <c r="AP134" s="65"/>
      <c r="AQ134" s="65"/>
      <c r="AR134" s="65"/>
      <c r="AS134" s="68">
        <f t="shared" si="52"/>
        <v>14</v>
      </c>
      <c r="AT134" s="69" t="e">
        <v>#N/A</v>
      </c>
      <c r="AU134" s="70">
        <v>41.030769230769266</v>
      </c>
      <c r="AV134" s="63">
        <f t="shared" si="59"/>
        <v>154</v>
      </c>
      <c r="AW134" s="61">
        <f t="shared" si="72"/>
        <v>11.549999999999999</v>
      </c>
      <c r="AX134" s="61">
        <f t="shared" si="72"/>
        <v>11.549999999999999</v>
      </c>
      <c r="AY134" s="61">
        <f t="shared" si="72"/>
        <v>11.549999999999999</v>
      </c>
      <c r="AZ134" s="61">
        <f t="shared" si="69"/>
        <v>11.549999999999999</v>
      </c>
      <c r="BA134" s="54">
        <f t="shared" si="69"/>
        <v>26.949999999999996</v>
      </c>
      <c r="BB134" s="61">
        <f t="shared" si="69"/>
        <v>11.549999999999999</v>
      </c>
      <c r="BC134" s="54">
        <f t="shared" si="64"/>
        <v>11.549999999999999</v>
      </c>
      <c r="BD134" s="61">
        <f t="shared" si="64"/>
        <v>11.549999999999999</v>
      </c>
      <c r="BE134" s="61">
        <f t="shared" si="64"/>
        <v>11.549999999999999</v>
      </c>
      <c r="BF134" s="61">
        <f t="shared" si="64"/>
        <v>11.549999999999999</v>
      </c>
      <c r="BG134" s="61">
        <f t="shared" si="64"/>
        <v>11.549999999999999</v>
      </c>
      <c r="BH134" s="61">
        <f t="shared" si="64"/>
        <v>11.549999999999999</v>
      </c>
      <c r="BI134" s="63">
        <f t="shared" si="75"/>
        <v>-92.399999999999991</v>
      </c>
      <c r="BJ134" s="71">
        <f t="shared" si="70"/>
        <v>-46.199999999999996</v>
      </c>
      <c r="BK134" s="71">
        <f t="shared" si="70"/>
        <v>-46.199999999999996</v>
      </c>
      <c r="BL134" s="71">
        <f t="shared" si="70"/>
        <v>0</v>
      </c>
      <c r="BM134" s="71">
        <f t="shared" si="70"/>
        <v>0</v>
      </c>
      <c r="BN134" s="71">
        <f t="shared" si="70"/>
        <v>0</v>
      </c>
      <c r="BO134" s="71">
        <f t="shared" si="70"/>
        <v>0</v>
      </c>
      <c r="BP134" s="71">
        <f t="shared" si="70"/>
        <v>0</v>
      </c>
      <c r="BQ134" s="71">
        <f t="shared" si="70"/>
        <v>0</v>
      </c>
      <c r="BR134" s="71">
        <f t="shared" si="70"/>
        <v>0</v>
      </c>
      <c r="BS134" s="71">
        <f t="shared" si="67"/>
        <v>0</v>
      </c>
      <c r="BT134" s="71">
        <f t="shared" si="67"/>
        <v>0</v>
      </c>
      <c r="BU134" s="71">
        <f t="shared" si="67"/>
        <v>0</v>
      </c>
      <c r="BV134" s="68">
        <f t="shared" si="53"/>
        <v>102.63076923076927</v>
      </c>
      <c r="BX134" s="54">
        <f t="shared" si="71"/>
        <v>15.015000000000001</v>
      </c>
      <c r="BY134" s="54">
        <f t="shared" si="71"/>
        <v>15.015000000000001</v>
      </c>
      <c r="BZ134" s="54">
        <f t="shared" si="71"/>
        <v>15.015000000000001</v>
      </c>
      <c r="CA134" s="54">
        <f t="shared" si="68"/>
        <v>15.015000000000001</v>
      </c>
      <c r="CB134" s="54">
        <f t="shared" si="68"/>
        <v>35.034999999999997</v>
      </c>
      <c r="CC134" s="54">
        <f t="shared" si="68"/>
        <v>15.015000000000001</v>
      </c>
      <c r="CD134" s="54">
        <f t="shared" si="63"/>
        <v>15.015000000000001</v>
      </c>
      <c r="CE134" s="54">
        <f t="shared" si="63"/>
        <v>15.015000000000001</v>
      </c>
      <c r="CF134" s="54">
        <f t="shared" si="63"/>
        <v>15.015000000000001</v>
      </c>
      <c r="CG134" s="54">
        <f t="shared" si="63"/>
        <v>15.015000000000001</v>
      </c>
      <c r="CH134" s="54">
        <f t="shared" si="63"/>
        <v>15.015000000000001</v>
      </c>
      <c r="CI134" s="54">
        <f t="shared" si="63"/>
        <v>15.015000000000001</v>
      </c>
      <c r="CJ134" s="76">
        <f t="shared" si="76"/>
        <v>200.19999999999993</v>
      </c>
      <c r="CK134" s="59">
        <f t="shared" si="57"/>
        <v>20</v>
      </c>
      <c r="CL134" s="8">
        <f t="shared" si="58"/>
        <v>0</v>
      </c>
      <c r="CM134" s="73">
        <f t="shared" si="54"/>
        <v>200.2</v>
      </c>
      <c r="CN134" s="54"/>
      <c r="CO134" s="55"/>
      <c r="CP134" s="56"/>
    </row>
    <row r="135" spans="1:94" ht="20.25" customHeight="1">
      <c r="A135" t="s">
        <v>222</v>
      </c>
      <c r="D135">
        <v>160</v>
      </c>
      <c r="E135" s="2">
        <v>150.80000000000001</v>
      </c>
      <c r="G135" s="3">
        <v>41732</v>
      </c>
      <c r="H135" s="3">
        <f t="shared" si="49"/>
        <v>45281</v>
      </c>
      <c r="I135" s="3" t="s">
        <v>45</v>
      </c>
      <c r="J135" s="3">
        <f t="shared" si="50"/>
        <v>45281</v>
      </c>
      <c r="N135" s="2"/>
      <c r="P135" s="61">
        <f t="shared" si="55"/>
        <v>10.666666666666666</v>
      </c>
      <c r="Q135" s="62">
        <v>0</v>
      </c>
      <c r="R135" s="63">
        <f t="shared" si="56"/>
        <v>20</v>
      </c>
      <c r="S135" s="54">
        <f t="shared" si="74"/>
        <v>1.5</v>
      </c>
      <c r="T135" s="54">
        <f t="shared" si="73"/>
        <v>1.5</v>
      </c>
      <c r="U135" s="54">
        <f t="shared" si="73"/>
        <v>1.5</v>
      </c>
      <c r="V135" s="54">
        <f t="shared" si="73"/>
        <v>1.5</v>
      </c>
      <c r="W135" s="54">
        <f t="shared" si="73"/>
        <v>3.5</v>
      </c>
      <c r="X135" s="54">
        <f t="shared" si="73"/>
        <v>1.5</v>
      </c>
      <c r="Y135" s="54">
        <f t="shared" si="73"/>
        <v>1.5</v>
      </c>
      <c r="Z135" s="54">
        <f t="shared" si="73"/>
        <v>1.5</v>
      </c>
      <c r="AA135" s="54">
        <f t="shared" si="73"/>
        <v>1.5</v>
      </c>
      <c r="AB135" s="54">
        <f t="shared" si="73"/>
        <v>1.5</v>
      </c>
      <c r="AC135" s="54">
        <f t="shared" si="73"/>
        <v>1.5</v>
      </c>
      <c r="AD135" s="54">
        <f t="shared" si="73"/>
        <v>1.5</v>
      </c>
      <c r="AF135" s="63">
        <f t="shared" si="65"/>
        <v>0</v>
      </c>
      <c r="AG135" s="65">
        <v>0</v>
      </c>
      <c r="AH135" s="65">
        <v>0</v>
      </c>
      <c r="AI135" s="66"/>
      <c r="AJ135" s="67"/>
      <c r="AK135" s="65"/>
      <c r="AL135" s="65"/>
      <c r="AM135" s="65"/>
      <c r="AN135" s="65"/>
      <c r="AO135" s="65"/>
      <c r="AP135" s="65"/>
      <c r="AQ135" s="65"/>
      <c r="AR135" s="65"/>
      <c r="AS135" s="68">
        <f t="shared" si="52"/>
        <v>20</v>
      </c>
      <c r="AT135" s="69" t="e">
        <v>#N/A</v>
      </c>
      <c r="AU135" s="70">
        <v>0</v>
      </c>
      <c r="AV135" s="63">
        <f t="shared" si="59"/>
        <v>116.00000000000003</v>
      </c>
      <c r="AW135" s="61">
        <f t="shared" si="72"/>
        <v>8.7000000000000011</v>
      </c>
      <c r="AX135" s="61">
        <f t="shared" si="72"/>
        <v>8.7000000000000011</v>
      </c>
      <c r="AY135" s="61">
        <f t="shared" si="72"/>
        <v>8.7000000000000011</v>
      </c>
      <c r="AZ135" s="61">
        <f t="shared" si="69"/>
        <v>8.7000000000000011</v>
      </c>
      <c r="BA135" s="54">
        <f t="shared" si="69"/>
        <v>20.300000000000004</v>
      </c>
      <c r="BB135" s="61">
        <f t="shared" si="69"/>
        <v>8.7000000000000011</v>
      </c>
      <c r="BC135" s="54">
        <f t="shared" si="64"/>
        <v>8.7000000000000011</v>
      </c>
      <c r="BD135" s="61">
        <f t="shared" si="64"/>
        <v>8.7000000000000011</v>
      </c>
      <c r="BE135" s="61">
        <f t="shared" si="64"/>
        <v>8.7000000000000011</v>
      </c>
      <c r="BF135" s="61">
        <f t="shared" si="64"/>
        <v>8.7000000000000011</v>
      </c>
      <c r="BG135" s="61">
        <f t="shared" si="64"/>
        <v>8.7000000000000011</v>
      </c>
      <c r="BH135" s="61">
        <f t="shared" si="64"/>
        <v>8.7000000000000011</v>
      </c>
      <c r="BI135" s="63">
        <f t="shared" si="75"/>
        <v>0</v>
      </c>
      <c r="BJ135" s="71">
        <f t="shared" si="70"/>
        <v>0</v>
      </c>
      <c r="BK135" s="71">
        <f t="shared" si="70"/>
        <v>0</v>
      </c>
      <c r="BL135" s="71">
        <f t="shared" si="70"/>
        <v>0</v>
      </c>
      <c r="BM135" s="71">
        <f t="shared" si="70"/>
        <v>0</v>
      </c>
      <c r="BN135" s="71">
        <f t="shared" si="70"/>
        <v>0</v>
      </c>
      <c r="BO135" s="71">
        <f t="shared" si="70"/>
        <v>0</v>
      </c>
      <c r="BP135" s="71">
        <f t="shared" si="70"/>
        <v>0</v>
      </c>
      <c r="BQ135" s="71">
        <f t="shared" si="70"/>
        <v>0</v>
      </c>
      <c r="BR135" s="71">
        <f t="shared" si="70"/>
        <v>0</v>
      </c>
      <c r="BS135" s="71">
        <f t="shared" si="67"/>
        <v>0</v>
      </c>
      <c r="BT135" s="71">
        <f t="shared" si="67"/>
        <v>0</v>
      </c>
      <c r="BU135" s="71">
        <f t="shared" si="67"/>
        <v>0</v>
      </c>
      <c r="BV135" s="68">
        <f t="shared" si="53"/>
        <v>116.00000000000003</v>
      </c>
      <c r="BX135" s="54">
        <f t="shared" si="71"/>
        <v>11.310000000000002</v>
      </c>
      <c r="BY135" s="54">
        <f t="shared" si="71"/>
        <v>11.310000000000002</v>
      </c>
      <c r="BZ135" s="54">
        <f t="shared" si="71"/>
        <v>11.310000000000002</v>
      </c>
      <c r="CA135" s="54">
        <f t="shared" si="68"/>
        <v>11.310000000000002</v>
      </c>
      <c r="CB135" s="54">
        <f t="shared" si="68"/>
        <v>26.390000000000004</v>
      </c>
      <c r="CC135" s="54">
        <f t="shared" si="68"/>
        <v>11.310000000000002</v>
      </c>
      <c r="CD135" s="54">
        <f t="shared" si="63"/>
        <v>11.310000000000002</v>
      </c>
      <c r="CE135" s="54">
        <f t="shared" si="63"/>
        <v>11.310000000000002</v>
      </c>
      <c r="CF135" s="54">
        <f t="shared" si="63"/>
        <v>11.310000000000002</v>
      </c>
      <c r="CG135" s="54">
        <f t="shared" ref="CG135:CI198" si="77">+IF(AND($J135&gt;CG$5,MONTH($J135&lt;&gt;CG$5)),0,+IF(AND($J135&gt;CG$5,MONTH($J135=CG$5)),$E135/$R135*DAY($J135),IF(AND($O135&lt;&gt;"",$O135&lt;CG$5),0,IF($K135="",$E135/$R135*AB135,IF(MONTH($K135)=MONTH(CG$5),$L135/$R135*AB135,IF(AND($K135&lt;CG$5,(MONTH($K135)&lt;&gt;MONTH(CG$5))),$L135/$R135*AB135,$E135/$R135*AB135))))))</f>
        <v>11.310000000000002</v>
      </c>
      <c r="CH135" s="54">
        <f t="shared" si="77"/>
        <v>11.310000000000002</v>
      </c>
      <c r="CI135" s="54">
        <f t="shared" si="77"/>
        <v>11.310000000000002</v>
      </c>
      <c r="CJ135" s="76">
        <f t="shared" si="76"/>
        <v>150.80000000000001</v>
      </c>
      <c r="CK135" s="59">
        <f t="shared" si="57"/>
        <v>20</v>
      </c>
      <c r="CL135" s="8">
        <f t="shared" si="58"/>
        <v>0</v>
      </c>
      <c r="CM135" s="73">
        <f t="shared" si="54"/>
        <v>150.80000000000001</v>
      </c>
      <c r="CN135" s="74"/>
      <c r="CO135" s="75"/>
    </row>
    <row r="136" spans="1:94" ht="20.25" customHeight="1">
      <c r="A136" s="77" t="s">
        <v>223</v>
      </c>
      <c r="D136">
        <v>160</v>
      </c>
      <c r="E136" s="2">
        <v>150.80000000000001</v>
      </c>
      <c r="G136" s="3">
        <v>41732</v>
      </c>
      <c r="H136" s="3">
        <f t="shared" ref="H136:H199" si="78">+IF(YEAR(G136)&lt;YEAR($H$5),$H$4,G136)</f>
        <v>45281</v>
      </c>
      <c r="I136" s="3" t="s">
        <v>45</v>
      </c>
      <c r="J136" s="3">
        <f t="shared" ref="J136:J199" si="79">+IF(I136="CDI",H136,H136+0)</f>
        <v>45281</v>
      </c>
      <c r="N136" s="2"/>
      <c r="P136" s="61">
        <f t="shared" si="55"/>
        <v>10.666666666666666</v>
      </c>
      <c r="Q136" s="62">
        <v>4</v>
      </c>
      <c r="R136" s="63">
        <f t="shared" si="56"/>
        <v>20</v>
      </c>
      <c r="S136" s="54">
        <f t="shared" si="74"/>
        <v>1.5</v>
      </c>
      <c r="T136" s="54">
        <f t="shared" si="73"/>
        <v>1.5</v>
      </c>
      <c r="U136" s="54">
        <f t="shared" si="73"/>
        <v>1.5</v>
      </c>
      <c r="V136" s="54">
        <f t="shared" si="73"/>
        <v>1.5</v>
      </c>
      <c r="W136" s="54">
        <f t="shared" si="73"/>
        <v>3.5</v>
      </c>
      <c r="X136" s="54">
        <f t="shared" si="73"/>
        <v>1.5</v>
      </c>
      <c r="Y136" s="54">
        <f t="shared" si="73"/>
        <v>1.5</v>
      </c>
      <c r="Z136" s="54">
        <f t="shared" si="73"/>
        <v>1.5</v>
      </c>
      <c r="AA136" s="54">
        <f t="shared" si="73"/>
        <v>1.5</v>
      </c>
      <c r="AB136" s="54">
        <f t="shared" si="73"/>
        <v>1.5</v>
      </c>
      <c r="AC136" s="54">
        <f t="shared" si="73"/>
        <v>1.5</v>
      </c>
      <c r="AD136" s="54">
        <f t="shared" si="73"/>
        <v>1.5</v>
      </c>
      <c r="AF136" s="63">
        <f t="shared" si="65"/>
        <v>0</v>
      </c>
      <c r="AG136" s="65">
        <v>0</v>
      </c>
      <c r="AH136" s="65">
        <v>0</v>
      </c>
      <c r="AI136" s="66"/>
      <c r="AJ136" s="67"/>
      <c r="AK136" s="65"/>
      <c r="AL136" s="65"/>
      <c r="AM136" s="65"/>
      <c r="AN136" s="65"/>
      <c r="AO136" s="65"/>
      <c r="AP136" s="65"/>
      <c r="AQ136" s="65"/>
      <c r="AR136" s="65"/>
      <c r="AS136" s="68">
        <f t="shared" ref="AS136:AS199" si="80">+Q136+R136-AF136</f>
        <v>24</v>
      </c>
      <c r="AT136" s="69" t="e">
        <v>#N/A</v>
      </c>
      <c r="AU136" s="70">
        <v>24.51538461538459</v>
      </c>
      <c r="AV136" s="63">
        <f t="shared" si="59"/>
        <v>116.00000000000003</v>
      </c>
      <c r="AW136" s="61">
        <f t="shared" si="72"/>
        <v>8.7000000000000011</v>
      </c>
      <c r="AX136" s="61">
        <f t="shared" si="72"/>
        <v>8.7000000000000011</v>
      </c>
      <c r="AY136" s="61">
        <f t="shared" si="72"/>
        <v>8.7000000000000011</v>
      </c>
      <c r="AZ136" s="61">
        <f t="shared" si="69"/>
        <v>8.7000000000000011</v>
      </c>
      <c r="BA136" s="54">
        <f t="shared" si="69"/>
        <v>20.300000000000004</v>
      </c>
      <c r="BB136" s="61">
        <f t="shared" si="69"/>
        <v>8.7000000000000011</v>
      </c>
      <c r="BC136" s="54">
        <f t="shared" si="64"/>
        <v>8.7000000000000011</v>
      </c>
      <c r="BD136" s="61">
        <f t="shared" si="64"/>
        <v>8.7000000000000011</v>
      </c>
      <c r="BE136" s="61">
        <f t="shared" si="64"/>
        <v>8.7000000000000011</v>
      </c>
      <c r="BF136" s="61">
        <f t="shared" ref="BF136:BH198" si="81">+IF($K136="",$E136/26*AB136,IF(MONTH($K136)=MONTH(BF$5),$L136/26*AB136,IF(AND($K136&lt;BF$5,(MONTH($K136)&lt;&gt;MONTH(BF$5))),$L136/26*AB136,$E136/26*AB136)))</f>
        <v>8.7000000000000011</v>
      </c>
      <c r="BG136" s="61">
        <f t="shared" si="81"/>
        <v>8.7000000000000011</v>
      </c>
      <c r="BH136" s="61">
        <f t="shared" si="81"/>
        <v>8.7000000000000011</v>
      </c>
      <c r="BI136" s="63">
        <f t="shared" si="75"/>
        <v>0</v>
      </c>
      <c r="BJ136" s="71">
        <f t="shared" si="70"/>
        <v>0</v>
      </c>
      <c r="BK136" s="71">
        <f t="shared" si="70"/>
        <v>0</v>
      </c>
      <c r="BL136" s="71">
        <f t="shared" si="70"/>
        <v>0</v>
      </c>
      <c r="BM136" s="71">
        <f t="shared" si="70"/>
        <v>0</v>
      </c>
      <c r="BN136" s="71">
        <f t="shared" si="70"/>
        <v>0</v>
      </c>
      <c r="BO136" s="71">
        <f t="shared" si="70"/>
        <v>0</v>
      </c>
      <c r="BP136" s="71">
        <f t="shared" si="70"/>
        <v>0</v>
      </c>
      <c r="BQ136" s="71">
        <f t="shared" si="70"/>
        <v>0</v>
      </c>
      <c r="BR136" s="71">
        <f t="shared" si="70"/>
        <v>0</v>
      </c>
      <c r="BS136" s="71">
        <f t="shared" si="67"/>
        <v>0</v>
      </c>
      <c r="BT136" s="71">
        <f t="shared" si="67"/>
        <v>0</v>
      </c>
      <c r="BU136" s="71">
        <f t="shared" si="67"/>
        <v>0</v>
      </c>
      <c r="BV136" s="68">
        <f t="shared" ref="BV136:BV199" si="82">+AU136+AV136+BI136</f>
        <v>140.51538461538462</v>
      </c>
      <c r="BX136" s="54">
        <f t="shared" si="71"/>
        <v>11.310000000000002</v>
      </c>
      <c r="BY136" s="54">
        <f t="shared" si="71"/>
        <v>11.310000000000002</v>
      </c>
      <c r="BZ136" s="54">
        <f t="shared" si="71"/>
        <v>11.310000000000002</v>
      </c>
      <c r="CA136" s="54">
        <f t="shared" si="68"/>
        <v>11.310000000000002</v>
      </c>
      <c r="CB136" s="54">
        <f t="shared" si="68"/>
        <v>26.390000000000004</v>
      </c>
      <c r="CC136" s="54">
        <f t="shared" si="68"/>
        <v>11.310000000000002</v>
      </c>
      <c r="CD136" s="54">
        <f t="shared" si="68"/>
        <v>11.310000000000002</v>
      </c>
      <c r="CE136" s="54">
        <f t="shared" si="68"/>
        <v>11.310000000000002</v>
      </c>
      <c r="CF136" s="54">
        <f t="shared" si="68"/>
        <v>11.310000000000002</v>
      </c>
      <c r="CG136" s="54">
        <f t="shared" si="77"/>
        <v>11.310000000000002</v>
      </c>
      <c r="CH136" s="54">
        <f t="shared" si="77"/>
        <v>11.310000000000002</v>
      </c>
      <c r="CI136" s="54">
        <f t="shared" si="77"/>
        <v>11.310000000000002</v>
      </c>
      <c r="CJ136" s="76">
        <f t="shared" si="76"/>
        <v>150.80000000000001</v>
      </c>
      <c r="CK136" s="59">
        <f t="shared" si="57"/>
        <v>20</v>
      </c>
      <c r="CL136" s="8">
        <f t="shared" si="58"/>
        <v>0</v>
      </c>
      <c r="CM136" s="73">
        <f t="shared" ref="CM136:CM199" si="83">IF(L136=0,E136,(L136-E136+E136))</f>
        <v>150.80000000000001</v>
      </c>
      <c r="CN136" s="54"/>
      <c r="CO136" s="55"/>
      <c r="CP136" s="56"/>
    </row>
    <row r="137" spans="1:94" ht="20.25" customHeight="1">
      <c r="A137" t="s">
        <v>224</v>
      </c>
      <c r="D137">
        <v>160</v>
      </c>
      <c r="E137" s="2">
        <v>150.80000000000001</v>
      </c>
      <c r="G137" s="3">
        <v>41732</v>
      </c>
      <c r="H137" s="3">
        <f t="shared" si="78"/>
        <v>45281</v>
      </c>
      <c r="I137" s="3" t="s">
        <v>45</v>
      </c>
      <c r="J137" s="3">
        <f t="shared" si="79"/>
        <v>45281</v>
      </c>
      <c r="N137" s="2"/>
      <c r="P137" s="61">
        <f t="shared" ref="P137:P200" si="84">DATEDIF(G137,$AD$6,"m")/12</f>
        <v>10.666666666666666</v>
      </c>
      <c r="Q137" s="62">
        <v>-1</v>
      </c>
      <c r="R137" s="63">
        <f t="shared" ref="R137:R200" si="85">SUM(S137:AD137)</f>
        <v>20</v>
      </c>
      <c r="S137" s="54">
        <f t="shared" si="74"/>
        <v>1.5</v>
      </c>
      <c r="T137" s="54">
        <f t="shared" si="73"/>
        <v>1.5</v>
      </c>
      <c r="U137" s="54">
        <f t="shared" si="73"/>
        <v>1.5</v>
      </c>
      <c r="V137" s="54">
        <f t="shared" si="73"/>
        <v>1.5</v>
      </c>
      <c r="W137" s="54">
        <f t="shared" si="73"/>
        <v>3.5</v>
      </c>
      <c r="X137" s="54">
        <f t="shared" si="73"/>
        <v>1.5</v>
      </c>
      <c r="Y137" s="54">
        <f t="shared" si="73"/>
        <v>1.5</v>
      </c>
      <c r="Z137" s="54">
        <f t="shared" si="73"/>
        <v>1.5</v>
      </c>
      <c r="AA137" s="54">
        <f t="shared" si="73"/>
        <v>1.5</v>
      </c>
      <c r="AB137" s="54">
        <f t="shared" si="73"/>
        <v>1.5</v>
      </c>
      <c r="AC137" s="54">
        <f t="shared" si="73"/>
        <v>1.5</v>
      </c>
      <c r="AD137" s="54">
        <f t="shared" si="73"/>
        <v>1.5</v>
      </c>
      <c r="AF137" s="63">
        <f t="shared" si="65"/>
        <v>0</v>
      </c>
      <c r="AG137" s="65">
        <v>0</v>
      </c>
      <c r="AH137" s="65">
        <v>0</v>
      </c>
      <c r="AI137" s="66"/>
      <c r="AJ137" s="67"/>
      <c r="AK137" s="65"/>
      <c r="AL137" s="65"/>
      <c r="AM137" s="65"/>
      <c r="AN137" s="65"/>
      <c r="AO137" s="65"/>
      <c r="AP137" s="65"/>
      <c r="AQ137" s="65"/>
      <c r="AR137" s="65"/>
      <c r="AS137" s="68">
        <f t="shared" si="80"/>
        <v>19</v>
      </c>
      <c r="AT137" s="69" t="e">
        <v>#N/A</v>
      </c>
      <c r="AU137" s="70">
        <v>-6.6769230769230745</v>
      </c>
      <c r="AV137" s="63">
        <f t="shared" si="59"/>
        <v>116.00000000000003</v>
      </c>
      <c r="AW137" s="61">
        <f t="shared" si="72"/>
        <v>8.7000000000000011</v>
      </c>
      <c r="AX137" s="61">
        <f t="shared" si="72"/>
        <v>8.7000000000000011</v>
      </c>
      <c r="AY137" s="61">
        <f t="shared" si="72"/>
        <v>8.7000000000000011</v>
      </c>
      <c r="AZ137" s="61">
        <f t="shared" si="69"/>
        <v>8.7000000000000011</v>
      </c>
      <c r="BA137" s="54">
        <f t="shared" si="69"/>
        <v>20.300000000000004</v>
      </c>
      <c r="BB137" s="61">
        <f t="shared" si="69"/>
        <v>8.7000000000000011</v>
      </c>
      <c r="BC137" s="54">
        <f t="shared" si="69"/>
        <v>8.7000000000000011</v>
      </c>
      <c r="BD137" s="61">
        <f t="shared" si="69"/>
        <v>8.7000000000000011</v>
      </c>
      <c r="BE137" s="61">
        <f t="shared" si="69"/>
        <v>8.7000000000000011</v>
      </c>
      <c r="BF137" s="61">
        <f t="shared" si="81"/>
        <v>8.7000000000000011</v>
      </c>
      <c r="BG137" s="61">
        <f t="shared" si="81"/>
        <v>8.7000000000000011</v>
      </c>
      <c r="BH137" s="61">
        <f t="shared" si="81"/>
        <v>8.7000000000000011</v>
      </c>
      <c r="BI137" s="63">
        <f t="shared" si="75"/>
        <v>0</v>
      </c>
      <c r="BJ137" s="71">
        <f t="shared" si="70"/>
        <v>0</v>
      </c>
      <c r="BK137" s="71">
        <f t="shared" si="70"/>
        <v>0</v>
      </c>
      <c r="BL137" s="71">
        <f t="shared" si="70"/>
        <v>0</v>
      </c>
      <c r="BM137" s="71">
        <f t="shared" si="70"/>
        <v>0</v>
      </c>
      <c r="BN137" s="71">
        <f t="shared" si="70"/>
        <v>0</v>
      </c>
      <c r="BO137" s="71">
        <f t="shared" si="70"/>
        <v>0</v>
      </c>
      <c r="BP137" s="71">
        <f t="shared" si="70"/>
        <v>0</v>
      </c>
      <c r="BQ137" s="71">
        <f t="shared" si="70"/>
        <v>0</v>
      </c>
      <c r="BR137" s="71">
        <f t="shared" si="70"/>
        <v>0</v>
      </c>
      <c r="BS137" s="71">
        <f t="shared" si="67"/>
        <v>0</v>
      </c>
      <c r="BT137" s="71">
        <f t="shared" si="67"/>
        <v>0</v>
      </c>
      <c r="BU137" s="71">
        <f t="shared" si="67"/>
        <v>0</v>
      </c>
      <c r="BV137" s="68">
        <f t="shared" si="82"/>
        <v>109.32307692307695</v>
      </c>
      <c r="BX137" s="54">
        <f t="shared" si="71"/>
        <v>11.310000000000002</v>
      </c>
      <c r="BY137" s="54">
        <f t="shared" si="71"/>
        <v>11.310000000000002</v>
      </c>
      <c r="BZ137" s="54">
        <f t="shared" si="71"/>
        <v>11.310000000000002</v>
      </c>
      <c r="CA137" s="54">
        <f t="shared" si="68"/>
        <v>11.310000000000002</v>
      </c>
      <c r="CB137" s="54">
        <f t="shared" si="68"/>
        <v>26.390000000000004</v>
      </c>
      <c r="CC137" s="54">
        <f t="shared" si="68"/>
        <v>11.310000000000002</v>
      </c>
      <c r="CD137" s="54">
        <f t="shared" si="68"/>
        <v>11.310000000000002</v>
      </c>
      <c r="CE137" s="54">
        <f t="shared" si="68"/>
        <v>11.310000000000002</v>
      </c>
      <c r="CF137" s="54">
        <f t="shared" si="68"/>
        <v>11.310000000000002</v>
      </c>
      <c r="CG137" s="54">
        <f t="shared" si="77"/>
        <v>11.310000000000002</v>
      </c>
      <c r="CH137" s="54">
        <f t="shared" si="77"/>
        <v>11.310000000000002</v>
      </c>
      <c r="CI137" s="54">
        <f t="shared" si="77"/>
        <v>11.310000000000002</v>
      </c>
      <c r="CJ137" s="76">
        <f t="shared" si="76"/>
        <v>150.80000000000001</v>
      </c>
      <c r="CK137" s="59">
        <f t="shared" ref="CK137:CK200" si="86">+IF(P137&lt;5,18,IF(AND(P137&gt;=5,P137&lt;10),19,IF(AND(P137&gt;=10,P137&lt;15),20,IF(AND(P137&gt;=15,P137&lt;20),21,0))))</f>
        <v>20</v>
      </c>
      <c r="CL137" s="8">
        <f t="shared" si="58"/>
        <v>0</v>
      </c>
      <c r="CM137" s="73">
        <f t="shared" si="83"/>
        <v>150.80000000000001</v>
      </c>
      <c r="CN137" s="74"/>
      <c r="CO137" s="75"/>
    </row>
    <row r="138" spans="1:94" ht="20.25" customHeight="1">
      <c r="A138" s="77" t="s">
        <v>225</v>
      </c>
      <c r="D138">
        <v>810</v>
      </c>
      <c r="E138" s="2">
        <v>267.8</v>
      </c>
      <c r="G138" s="3">
        <v>41803</v>
      </c>
      <c r="H138" s="3">
        <f t="shared" si="78"/>
        <v>45281</v>
      </c>
      <c r="I138" s="3" t="s">
        <v>45</v>
      </c>
      <c r="J138" s="3">
        <f t="shared" si="79"/>
        <v>45281</v>
      </c>
      <c r="N138" s="2"/>
      <c r="P138" s="61">
        <f t="shared" si="84"/>
        <v>10.5</v>
      </c>
      <c r="Q138" s="62">
        <v>0</v>
      </c>
      <c r="R138" s="63">
        <f t="shared" si="85"/>
        <v>20</v>
      </c>
      <c r="S138" s="54">
        <f t="shared" si="74"/>
        <v>1.5</v>
      </c>
      <c r="T138" s="54">
        <f t="shared" si="73"/>
        <v>1.5</v>
      </c>
      <c r="U138" s="54">
        <f t="shared" si="73"/>
        <v>1.5</v>
      </c>
      <c r="V138" s="54">
        <f t="shared" si="73"/>
        <v>1.5</v>
      </c>
      <c r="W138" s="54">
        <f t="shared" si="73"/>
        <v>1.5</v>
      </c>
      <c r="X138" s="54">
        <f t="shared" si="73"/>
        <v>1.5</v>
      </c>
      <c r="Y138" s="54">
        <f t="shared" si="73"/>
        <v>3.5</v>
      </c>
      <c r="Z138" s="54">
        <f t="shared" si="73"/>
        <v>1.5</v>
      </c>
      <c r="AA138" s="54">
        <f t="shared" si="73"/>
        <v>1.5</v>
      </c>
      <c r="AB138" s="54">
        <f t="shared" si="73"/>
        <v>1.5</v>
      </c>
      <c r="AC138" s="54">
        <f t="shared" si="73"/>
        <v>1.5</v>
      </c>
      <c r="AD138" s="54">
        <f t="shared" si="73"/>
        <v>1.5</v>
      </c>
      <c r="AF138" s="63">
        <f t="shared" si="65"/>
        <v>0</v>
      </c>
      <c r="AG138" s="65">
        <v>0</v>
      </c>
      <c r="AH138" s="65">
        <v>0</v>
      </c>
      <c r="AI138" s="66"/>
      <c r="AJ138" s="67"/>
      <c r="AK138" s="65"/>
      <c r="AL138" s="65"/>
      <c r="AM138" s="65"/>
      <c r="AN138" s="65"/>
      <c r="AO138" s="65"/>
      <c r="AP138" s="65"/>
      <c r="AQ138" s="65"/>
      <c r="AR138" s="65"/>
      <c r="AS138" s="68">
        <f t="shared" si="80"/>
        <v>20</v>
      </c>
      <c r="AT138" s="69" t="e">
        <v>#N/A</v>
      </c>
      <c r="AU138" s="70">
        <v>-5.192307692307736</v>
      </c>
      <c r="AV138" s="63">
        <f t="shared" si="59"/>
        <v>205.99999999999994</v>
      </c>
      <c r="AW138" s="61">
        <f t="shared" si="72"/>
        <v>15.450000000000001</v>
      </c>
      <c r="AX138" s="61">
        <f t="shared" si="72"/>
        <v>15.450000000000001</v>
      </c>
      <c r="AY138" s="61">
        <f t="shared" si="72"/>
        <v>15.450000000000001</v>
      </c>
      <c r="AZ138" s="61">
        <f t="shared" si="69"/>
        <v>15.450000000000001</v>
      </c>
      <c r="BA138" s="54">
        <f t="shared" si="69"/>
        <v>15.450000000000001</v>
      </c>
      <c r="BB138" s="61">
        <f t="shared" si="69"/>
        <v>15.450000000000001</v>
      </c>
      <c r="BC138" s="54">
        <f t="shared" si="69"/>
        <v>36.050000000000004</v>
      </c>
      <c r="BD138" s="61">
        <f t="shared" si="69"/>
        <v>15.450000000000001</v>
      </c>
      <c r="BE138" s="61">
        <f t="shared" si="69"/>
        <v>15.450000000000001</v>
      </c>
      <c r="BF138" s="61">
        <f t="shared" si="81"/>
        <v>15.450000000000001</v>
      </c>
      <c r="BG138" s="61">
        <f t="shared" si="81"/>
        <v>15.450000000000001</v>
      </c>
      <c r="BH138" s="61">
        <f t="shared" si="81"/>
        <v>15.450000000000001</v>
      </c>
      <c r="BI138" s="63">
        <f t="shared" si="75"/>
        <v>0</v>
      </c>
      <c r="BJ138" s="71">
        <f t="shared" si="70"/>
        <v>0</v>
      </c>
      <c r="BK138" s="71">
        <f t="shared" si="70"/>
        <v>0</v>
      </c>
      <c r="BL138" s="71">
        <f t="shared" si="70"/>
        <v>0</v>
      </c>
      <c r="BM138" s="71">
        <f t="shared" si="70"/>
        <v>0</v>
      </c>
      <c r="BN138" s="71">
        <f t="shared" si="70"/>
        <v>0</v>
      </c>
      <c r="BO138" s="71">
        <f t="shared" si="70"/>
        <v>0</v>
      </c>
      <c r="BP138" s="71">
        <f t="shared" si="70"/>
        <v>0</v>
      </c>
      <c r="BQ138" s="71">
        <f t="shared" si="70"/>
        <v>0</v>
      </c>
      <c r="BR138" s="71">
        <f t="shared" si="70"/>
        <v>0</v>
      </c>
      <c r="BS138" s="71">
        <f t="shared" si="67"/>
        <v>0</v>
      </c>
      <c r="BT138" s="71">
        <f t="shared" si="67"/>
        <v>0</v>
      </c>
      <c r="BU138" s="71">
        <f t="shared" si="67"/>
        <v>0</v>
      </c>
      <c r="BV138" s="68">
        <f t="shared" si="82"/>
        <v>200.80769230769221</v>
      </c>
      <c r="BX138" s="54">
        <f t="shared" si="71"/>
        <v>20.085000000000001</v>
      </c>
      <c r="BY138" s="54">
        <f t="shared" si="71"/>
        <v>20.085000000000001</v>
      </c>
      <c r="BZ138" s="54">
        <f t="shared" si="71"/>
        <v>20.085000000000001</v>
      </c>
      <c r="CA138" s="54">
        <f t="shared" si="68"/>
        <v>20.085000000000001</v>
      </c>
      <c r="CB138" s="54">
        <f t="shared" si="68"/>
        <v>20.085000000000001</v>
      </c>
      <c r="CC138" s="54">
        <f t="shared" si="68"/>
        <v>20.085000000000001</v>
      </c>
      <c r="CD138" s="54">
        <f t="shared" si="68"/>
        <v>46.865000000000002</v>
      </c>
      <c r="CE138" s="54">
        <f t="shared" si="68"/>
        <v>20.085000000000001</v>
      </c>
      <c r="CF138" s="54">
        <f t="shared" si="68"/>
        <v>20.085000000000001</v>
      </c>
      <c r="CG138" s="54">
        <f t="shared" si="77"/>
        <v>20.085000000000001</v>
      </c>
      <c r="CH138" s="54">
        <f t="shared" si="77"/>
        <v>20.085000000000001</v>
      </c>
      <c r="CI138" s="54">
        <f t="shared" si="77"/>
        <v>20.085000000000001</v>
      </c>
      <c r="CJ138" s="76">
        <f t="shared" si="76"/>
        <v>267.80000000000007</v>
      </c>
      <c r="CK138" s="59">
        <f t="shared" si="86"/>
        <v>20</v>
      </c>
      <c r="CL138" s="8">
        <f t="shared" ref="CL138:CL201" si="87">+CM138-CJ138</f>
        <v>0</v>
      </c>
      <c r="CM138" s="73">
        <f t="shared" si="83"/>
        <v>267.8</v>
      </c>
      <c r="CN138" s="54"/>
      <c r="CO138" s="55"/>
      <c r="CP138" s="56"/>
    </row>
    <row r="139" spans="1:94" ht="20.25" customHeight="1">
      <c r="A139" s="77" t="s">
        <v>226</v>
      </c>
      <c r="D139">
        <v>810</v>
      </c>
      <c r="E139" s="2">
        <v>200.2</v>
      </c>
      <c r="G139" s="3">
        <v>41816</v>
      </c>
      <c r="H139" s="3">
        <f t="shared" si="78"/>
        <v>45281</v>
      </c>
      <c r="I139" s="3" t="s">
        <v>45</v>
      </c>
      <c r="J139" s="3">
        <f t="shared" si="79"/>
        <v>45281</v>
      </c>
      <c r="N139" s="2"/>
      <c r="P139" s="61">
        <f t="shared" si="84"/>
        <v>10.416666666666666</v>
      </c>
      <c r="Q139" s="62">
        <v>3</v>
      </c>
      <c r="R139" s="63">
        <f t="shared" si="85"/>
        <v>20</v>
      </c>
      <c r="S139" s="54">
        <f t="shared" si="74"/>
        <v>1.5</v>
      </c>
      <c r="T139" s="54">
        <f t="shared" si="73"/>
        <v>1.5</v>
      </c>
      <c r="U139" s="54">
        <f t="shared" si="73"/>
        <v>1.5</v>
      </c>
      <c r="V139" s="54">
        <f t="shared" si="73"/>
        <v>1.5</v>
      </c>
      <c r="W139" s="54">
        <f t="shared" si="73"/>
        <v>1.5</v>
      </c>
      <c r="X139" s="54">
        <f t="shared" si="73"/>
        <v>1.5</v>
      </c>
      <c r="Y139" s="54">
        <f t="shared" si="73"/>
        <v>3.5</v>
      </c>
      <c r="Z139" s="54">
        <f t="shared" si="73"/>
        <v>1.5</v>
      </c>
      <c r="AA139" s="54">
        <f t="shared" si="73"/>
        <v>1.5</v>
      </c>
      <c r="AB139" s="54">
        <f t="shared" si="73"/>
        <v>1.5</v>
      </c>
      <c r="AC139" s="54">
        <f t="shared" si="73"/>
        <v>1.5</v>
      </c>
      <c r="AD139" s="54">
        <f t="shared" si="73"/>
        <v>1.5</v>
      </c>
      <c r="AF139" s="63">
        <f t="shared" si="65"/>
        <v>0</v>
      </c>
      <c r="AG139" s="65">
        <v>0</v>
      </c>
      <c r="AH139" s="65">
        <v>0</v>
      </c>
      <c r="AI139" s="66"/>
      <c r="AJ139" s="67"/>
      <c r="AK139" s="65"/>
      <c r="AL139" s="65"/>
      <c r="AM139" s="65"/>
      <c r="AN139" s="65"/>
      <c r="AO139" s="65"/>
      <c r="AP139" s="65"/>
      <c r="AQ139" s="65"/>
      <c r="AR139" s="65"/>
      <c r="AS139" s="68">
        <f t="shared" si="80"/>
        <v>23</v>
      </c>
      <c r="AT139" s="69" t="e">
        <v>#N/A</v>
      </c>
      <c r="AU139" s="70">
        <v>19.653846153846189</v>
      </c>
      <c r="AV139" s="63">
        <f t="shared" ref="AV139:AV202" si="88">SUM(AW139:BH139)</f>
        <v>154.00000000000003</v>
      </c>
      <c r="AW139" s="61">
        <f t="shared" si="72"/>
        <v>11.549999999999999</v>
      </c>
      <c r="AX139" s="61">
        <f t="shared" si="72"/>
        <v>11.549999999999999</v>
      </c>
      <c r="AY139" s="61">
        <f t="shared" si="72"/>
        <v>11.549999999999999</v>
      </c>
      <c r="AZ139" s="61">
        <f t="shared" si="69"/>
        <v>11.549999999999999</v>
      </c>
      <c r="BA139" s="54">
        <f t="shared" si="69"/>
        <v>11.549999999999999</v>
      </c>
      <c r="BB139" s="61">
        <f t="shared" si="69"/>
        <v>11.549999999999999</v>
      </c>
      <c r="BC139" s="54">
        <f t="shared" si="69"/>
        <v>26.949999999999996</v>
      </c>
      <c r="BD139" s="61">
        <f t="shared" si="69"/>
        <v>11.549999999999999</v>
      </c>
      <c r="BE139" s="61">
        <f t="shared" si="69"/>
        <v>11.549999999999999</v>
      </c>
      <c r="BF139" s="61">
        <f t="shared" si="81"/>
        <v>11.549999999999999</v>
      </c>
      <c r="BG139" s="61">
        <f t="shared" si="81"/>
        <v>11.549999999999999</v>
      </c>
      <c r="BH139" s="61">
        <f t="shared" si="81"/>
        <v>11.549999999999999</v>
      </c>
      <c r="BI139" s="63">
        <f t="shared" si="75"/>
        <v>0</v>
      </c>
      <c r="BJ139" s="71">
        <f t="shared" si="70"/>
        <v>0</v>
      </c>
      <c r="BK139" s="71">
        <f t="shared" si="70"/>
        <v>0</v>
      </c>
      <c r="BL139" s="71">
        <f t="shared" si="70"/>
        <v>0</v>
      </c>
      <c r="BM139" s="71">
        <f t="shared" si="70"/>
        <v>0</v>
      </c>
      <c r="BN139" s="71">
        <f t="shared" si="70"/>
        <v>0</v>
      </c>
      <c r="BO139" s="71">
        <f t="shared" si="70"/>
        <v>0</v>
      </c>
      <c r="BP139" s="71">
        <f t="shared" si="70"/>
        <v>0</v>
      </c>
      <c r="BQ139" s="71">
        <f t="shared" si="70"/>
        <v>0</v>
      </c>
      <c r="BR139" s="71">
        <f t="shared" si="70"/>
        <v>0</v>
      </c>
      <c r="BS139" s="71">
        <f t="shared" si="67"/>
        <v>0</v>
      </c>
      <c r="BT139" s="71">
        <f t="shared" si="67"/>
        <v>0</v>
      </c>
      <c r="BU139" s="71">
        <f t="shared" si="67"/>
        <v>0</v>
      </c>
      <c r="BV139" s="68">
        <f t="shared" si="82"/>
        <v>173.65384615384622</v>
      </c>
      <c r="BX139" s="54">
        <f t="shared" si="71"/>
        <v>15.015000000000001</v>
      </c>
      <c r="BY139" s="54">
        <f t="shared" si="71"/>
        <v>15.015000000000001</v>
      </c>
      <c r="BZ139" s="54">
        <f t="shared" si="71"/>
        <v>15.015000000000001</v>
      </c>
      <c r="CA139" s="54">
        <f t="shared" si="68"/>
        <v>15.015000000000001</v>
      </c>
      <c r="CB139" s="54">
        <f t="shared" si="68"/>
        <v>15.015000000000001</v>
      </c>
      <c r="CC139" s="54">
        <f t="shared" si="68"/>
        <v>15.015000000000001</v>
      </c>
      <c r="CD139" s="54">
        <f t="shared" si="68"/>
        <v>35.034999999999997</v>
      </c>
      <c r="CE139" s="54">
        <f t="shared" si="68"/>
        <v>15.015000000000001</v>
      </c>
      <c r="CF139" s="54">
        <f t="shared" si="68"/>
        <v>15.015000000000001</v>
      </c>
      <c r="CG139" s="54">
        <f t="shared" si="77"/>
        <v>15.015000000000001</v>
      </c>
      <c r="CH139" s="54">
        <f t="shared" si="77"/>
        <v>15.015000000000001</v>
      </c>
      <c r="CI139" s="54">
        <f t="shared" si="77"/>
        <v>15.015000000000001</v>
      </c>
      <c r="CJ139" s="76">
        <f t="shared" si="76"/>
        <v>200.19999999999993</v>
      </c>
      <c r="CK139" s="59">
        <f t="shared" si="86"/>
        <v>20</v>
      </c>
      <c r="CL139" s="8">
        <f t="shared" si="87"/>
        <v>0</v>
      </c>
      <c r="CM139" s="73">
        <f t="shared" si="83"/>
        <v>200.2</v>
      </c>
      <c r="CN139" s="74"/>
      <c r="CO139" s="75"/>
    </row>
    <row r="140" spans="1:94" ht="20.25" customHeight="1">
      <c r="A140" t="s">
        <v>227</v>
      </c>
      <c r="D140">
        <v>810</v>
      </c>
      <c r="E140" s="2">
        <v>200.2</v>
      </c>
      <c r="G140" s="3">
        <v>41816</v>
      </c>
      <c r="H140" s="3">
        <f t="shared" si="78"/>
        <v>45281</v>
      </c>
      <c r="I140" s="3" t="s">
        <v>45</v>
      </c>
      <c r="J140" s="3">
        <f t="shared" si="79"/>
        <v>45281</v>
      </c>
      <c r="N140" s="2"/>
      <c r="P140" s="61">
        <f t="shared" si="84"/>
        <v>10.416666666666666</v>
      </c>
      <c r="Q140" s="62">
        <v>0</v>
      </c>
      <c r="R140" s="63">
        <f t="shared" si="85"/>
        <v>20</v>
      </c>
      <c r="S140" s="54">
        <f t="shared" si="74"/>
        <v>1.5</v>
      </c>
      <c r="T140" s="54">
        <f t="shared" si="73"/>
        <v>1.5</v>
      </c>
      <c r="U140" s="54">
        <f t="shared" si="73"/>
        <v>1.5</v>
      </c>
      <c r="V140" s="54">
        <f t="shared" si="73"/>
        <v>1.5</v>
      </c>
      <c r="W140" s="54">
        <f t="shared" si="73"/>
        <v>1.5</v>
      </c>
      <c r="X140" s="54">
        <f t="shared" si="73"/>
        <v>1.5</v>
      </c>
      <c r="Y140" s="54">
        <f t="shared" si="73"/>
        <v>3.5</v>
      </c>
      <c r="Z140" s="54">
        <f t="shared" si="73"/>
        <v>1.5</v>
      </c>
      <c r="AA140" s="54">
        <f t="shared" si="73"/>
        <v>1.5</v>
      </c>
      <c r="AB140" s="54">
        <f t="shared" si="73"/>
        <v>1.5</v>
      </c>
      <c r="AC140" s="54">
        <f t="shared" si="73"/>
        <v>1.5</v>
      </c>
      <c r="AD140" s="54">
        <f t="shared" si="73"/>
        <v>1.5</v>
      </c>
      <c r="AF140" s="63">
        <f t="shared" si="65"/>
        <v>0</v>
      </c>
      <c r="AG140" s="65">
        <v>0</v>
      </c>
      <c r="AH140" s="65">
        <v>0</v>
      </c>
      <c r="AI140" s="66"/>
      <c r="AJ140" s="67"/>
      <c r="AK140" s="65"/>
      <c r="AL140" s="65"/>
      <c r="AM140" s="65"/>
      <c r="AN140" s="65"/>
      <c r="AO140" s="65"/>
      <c r="AP140" s="65"/>
      <c r="AQ140" s="65"/>
      <c r="AR140" s="65"/>
      <c r="AS140" s="68">
        <f t="shared" si="80"/>
        <v>20</v>
      </c>
      <c r="AT140" s="69" t="e">
        <v>#N/A</v>
      </c>
      <c r="AU140" s="70">
        <v>-1.1307692307692037</v>
      </c>
      <c r="AV140" s="63">
        <f t="shared" si="88"/>
        <v>154.00000000000003</v>
      </c>
      <c r="AW140" s="61">
        <f t="shared" si="72"/>
        <v>11.549999999999999</v>
      </c>
      <c r="AX140" s="61">
        <f t="shared" si="72"/>
        <v>11.549999999999999</v>
      </c>
      <c r="AY140" s="61">
        <f t="shared" si="72"/>
        <v>11.549999999999999</v>
      </c>
      <c r="AZ140" s="61">
        <f t="shared" si="69"/>
        <v>11.549999999999999</v>
      </c>
      <c r="BA140" s="54">
        <f t="shared" si="69"/>
        <v>11.549999999999999</v>
      </c>
      <c r="BB140" s="61">
        <f t="shared" si="69"/>
        <v>11.549999999999999</v>
      </c>
      <c r="BC140" s="54">
        <f t="shared" si="69"/>
        <v>26.949999999999996</v>
      </c>
      <c r="BD140" s="61">
        <f t="shared" si="69"/>
        <v>11.549999999999999</v>
      </c>
      <c r="BE140" s="61">
        <f t="shared" si="69"/>
        <v>11.549999999999999</v>
      </c>
      <c r="BF140" s="61">
        <f t="shared" si="81"/>
        <v>11.549999999999999</v>
      </c>
      <c r="BG140" s="61">
        <f t="shared" si="81"/>
        <v>11.549999999999999</v>
      </c>
      <c r="BH140" s="61">
        <f t="shared" si="81"/>
        <v>11.549999999999999</v>
      </c>
      <c r="BI140" s="63">
        <f t="shared" si="75"/>
        <v>0</v>
      </c>
      <c r="BJ140" s="71">
        <f t="shared" si="70"/>
        <v>0</v>
      </c>
      <c r="BK140" s="71">
        <f t="shared" si="70"/>
        <v>0</v>
      </c>
      <c r="BL140" s="71">
        <f t="shared" si="70"/>
        <v>0</v>
      </c>
      <c r="BM140" s="71">
        <f t="shared" si="70"/>
        <v>0</v>
      </c>
      <c r="BN140" s="71">
        <f t="shared" si="70"/>
        <v>0</v>
      </c>
      <c r="BO140" s="71">
        <f t="shared" si="70"/>
        <v>0</v>
      </c>
      <c r="BP140" s="71">
        <f t="shared" si="70"/>
        <v>0</v>
      </c>
      <c r="BQ140" s="71">
        <f t="shared" si="70"/>
        <v>0</v>
      </c>
      <c r="BR140" s="71">
        <f t="shared" si="70"/>
        <v>0</v>
      </c>
      <c r="BS140" s="71">
        <f t="shared" si="67"/>
        <v>0</v>
      </c>
      <c r="BT140" s="71">
        <f t="shared" si="67"/>
        <v>0</v>
      </c>
      <c r="BU140" s="71">
        <f t="shared" si="67"/>
        <v>0</v>
      </c>
      <c r="BV140" s="68">
        <f t="shared" si="82"/>
        <v>152.86923076923082</v>
      </c>
      <c r="BX140" s="54">
        <f t="shared" si="71"/>
        <v>15.015000000000001</v>
      </c>
      <c r="BY140" s="54">
        <f t="shared" si="71"/>
        <v>15.015000000000001</v>
      </c>
      <c r="BZ140" s="54">
        <f t="shared" si="71"/>
        <v>15.015000000000001</v>
      </c>
      <c r="CA140" s="54">
        <f t="shared" si="68"/>
        <v>15.015000000000001</v>
      </c>
      <c r="CB140" s="54">
        <f t="shared" si="68"/>
        <v>15.015000000000001</v>
      </c>
      <c r="CC140" s="54">
        <f t="shared" si="68"/>
        <v>15.015000000000001</v>
      </c>
      <c r="CD140" s="54">
        <f t="shared" si="68"/>
        <v>35.034999999999997</v>
      </c>
      <c r="CE140" s="54">
        <f t="shared" si="68"/>
        <v>15.015000000000001</v>
      </c>
      <c r="CF140" s="54">
        <f t="shared" si="68"/>
        <v>15.015000000000001</v>
      </c>
      <c r="CG140" s="54">
        <f t="shared" si="77"/>
        <v>15.015000000000001</v>
      </c>
      <c r="CH140" s="54">
        <f t="shared" si="77"/>
        <v>15.015000000000001</v>
      </c>
      <c r="CI140" s="54">
        <f t="shared" si="77"/>
        <v>15.015000000000001</v>
      </c>
      <c r="CJ140" s="76">
        <f t="shared" si="76"/>
        <v>200.19999999999993</v>
      </c>
      <c r="CK140" s="59">
        <f t="shared" si="86"/>
        <v>20</v>
      </c>
      <c r="CL140" s="8">
        <f t="shared" si="87"/>
        <v>0</v>
      </c>
      <c r="CM140" s="73">
        <f t="shared" si="83"/>
        <v>200.2</v>
      </c>
      <c r="CN140" s="54"/>
      <c r="CO140" s="55"/>
      <c r="CP140" s="56"/>
    </row>
    <row r="141" spans="1:94" ht="20.25" customHeight="1">
      <c r="A141" s="77" t="s">
        <v>228</v>
      </c>
      <c r="D141">
        <v>160</v>
      </c>
      <c r="E141" s="2">
        <v>308.10000000000002</v>
      </c>
      <c r="G141" s="3">
        <v>41778</v>
      </c>
      <c r="H141" s="3">
        <f t="shared" si="78"/>
        <v>45281</v>
      </c>
      <c r="I141" s="3" t="s">
        <v>45</v>
      </c>
      <c r="J141" s="3">
        <f t="shared" si="79"/>
        <v>45281</v>
      </c>
      <c r="N141" s="2"/>
      <c r="P141" s="61">
        <f t="shared" si="84"/>
        <v>10.583333333333334</v>
      </c>
      <c r="Q141" s="62">
        <v>0</v>
      </c>
      <c r="R141" s="63">
        <f t="shared" si="85"/>
        <v>20</v>
      </c>
      <c r="S141" s="54">
        <f t="shared" si="74"/>
        <v>1.5</v>
      </c>
      <c r="T141" s="54">
        <f t="shared" si="73"/>
        <v>1.5</v>
      </c>
      <c r="U141" s="54">
        <f t="shared" si="73"/>
        <v>1.5</v>
      </c>
      <c r="V141" s="54">
        <f t="shared" si="73"/>
        <v>1.5</v>
      </c>
      <c r="W141" s="54">
        <f t="shared" si="73"/>
        <v>1.5</v>
      </c>
      <c r="X141" s="54">
        <f t="shared" si="73"/>
        <v>3.5</v>
      </c>
      <c r="Y141" s="54">
        <f t="shared" si="73"/>
        <v>1.5</v>
      </c>
      <c r="Z141" s="54">
        <f t="shared" si="73"/>
        <v>1.5</v>
      </c>
      <c r="AA141" s="54">
        <f t="shared" si="73"/>
        <v>1.5</v>
      </c>
      <c r="AB141" s="54">
        <f t="shared" si="73"/>
        <v>1.5</v>
      </c>
      <c r="AC141" s="54">
        <f t="shared" si="73"/>
        <v>1.5</v>
      </c>
      <c r="AD141" s="54">
        <f t="shared" si="73"/>
        <v>1.5</v>
      </c>
      <c r="AF141" s="63">
        <f t="shared" si="65"/>
        <v>0</v>
      </c>
      <c r="AG141" s="65">
        <v>0</v>
      </c>
      <c r="AH141" s="65">
        <v>0</v>
      </c>
      <c r="AI141" s="66"/>
      <c r="AJ141" s="67"/>
      <c r="AK141" s="65"/>
      <c r="AL141" s="65"/>
      <c r="AM141" s="65"/>
      <c r="AN141" s="65"/>
      <c r="AO141" s="65"/>
      <c r="AP141" s="65"/>
      <c r="AQ141" s="65"/>
      <c r="AR141" s="65"/>
      <c r="AS141" s="68">
        <f t="shared" si="80"/>
        <v>20</v>
      </c>
      <c r="AT141" s="69" t="e">
        <v>#N/A</v>
      </c>
      <c r="AU141" s="70">
        <v>-6.8307692307692776</v>
      </c>
      <c r="AV141" s="63">
        <f t="shared" si="88"/>
        <v>237.00000000000006</v>
      </c>
      <c r="AW141" s="61">
        <f t="shared" si="72"/>
        <v>17.775000000000002</v>
      </c>
      <c r="AX141" s="61">
        <f t="shared" si="72"/>
        <v>17.775000000000002</v>
      </c>
      <c r="AY141" s="61">
        <f t="shared" si="72"/>
        <v>17.775000000000002</v>
      </c>
      <c r="AZ141" s="61">
        <f t="shared" si="69"/>
        <v>17.775000000000002</v>
      </c>
      <c r="BA141" s="54">
        <f t="shared" si="69"/>
        <v>17.775000000000002</v>
      </c>
      <c r="BB141" s="61">
        <f t="shared" si="69"/>
        <v>41.475000000000009</v>
      </c>
      <c r="BC141" s="54">
        <f t="shared" si="69"/>
        <v>17.775000000000002</v>
      </c>
      <c r="BD141" s="61">
        <f t="shared" si="69"/>
        <v>17.775000000000002</v>
      </c>
      <c r="BE141" s="61">
        <f t="shared" si="69"/>
        <v>17.775000000000002</v>
      </c>
      <c r="BF141" s="61">
        <f t="shared" si="81"/>
        <v>17.775000000000002</v>
      </c>
      <c r="BG141" s="61">
        <f t="shared" si="81"/>
        <v>17.775000000000002</v>
      </c>
      <c r="BH141" s="61">
        <f t="shared" si="81"/>
        <v>17.775000000000002</v>
      </c>
      <c r="BI141" s="63">
        <f t="shared" si="75"/>
        <v>0</v>
      </c>
      <c r="BJ141" s="71">
        <f t="shared" si="70"/>
        <v>0</v>
      </c>
      <c r="BK141" s="71">
        <f t="shared" si="70"/>
        <v>0</v>
      </c>
      <c r="BL141" s="71">
        <f t="shared" si="70"/>
        <v>0</v>
      </c>
      <c r="BM141" s="71">
        <f t="shared" si="70"/>
        <v>0</v>
      </c>
      <c r="BN141" s="71">
        <f t="shared" si="70"/>
        <v>0</v>
      </c>
      <c r="BO141" s="71">
        <f t="shared" si="70"/>
        <v>0</v>
      </c>
      <c r="BP141" s="71">
        <f t="shared" si="70"/>
        <v>0</v>
      </c>
      <c r="BQ141" s="71">
        <f t="shared" si="70"/>
        <v>0</v>
      </c>
      <c r="BR141" s="71">
        <f t="shared" si="70"/>
        <v>0</v>
      </c>
      <c r="BS141" s="71">
        <f t="shared" si="67"/>
        <v>0</v>
      </c>
      <c r="BT141" s="71">
        <f t="shared" si="67"/>
        <v>0</v>
      </c>
      <c r="BU141" s="71">
        <f t="shared" si="67"/>
        <v>0</v>
      </c>
      <c r="BV141" s="68">
        <f t="shared" si="82"/>
        <v>230.16923076923078</v>
      </c>
      <c r="BX141" s="54">
        <f t="shared" si="71"/>
        <v>23.107500000000002</v>
      </c>
      <c r="BY141" s="54">
        <f t="shared" si="71"/>
        <v>23.107500000000002</v>
      </c>
      <c r="BZ141" s="54">
        <f t="shared" si="71"/>
        <v>23.107500000000002</v>
      </c>
      <c r="CA141" s="54">
        <f t="shared" si="68"/>
        <v>23.107500000000002</v>
      </c>
      <c r="CB141" s="54">
        <f t="shared" si="68"/>
        <v>23.107500000000002</v>
      </c>
      <c r="CC141" s="54">
        <f t="shared" si="68"/>
        <v>53.917500000000004</v>
      </c>
      <c r="CD141" s="54">
        <f t="shared" si="68"/>
        <v>23.107500000000002</v>
      </c>
      <c r="CE141" s="54">
        <f t="shared" si="68"/>
        <v>23.107500000000002</v>
      </c>
      <c r="CF141" s="54">
        <f t="shared" si="68"/>
        <v>23.107500000000002</v>
      </c>
      <c r="CG141" s="54">
        <f t="shared" si="77"/>
        <v>23.107500000000002</v>
      </c>
      <c r="CH141" s="54">
        <f t="shared" si="77"/>
        <v>23.107500000000002</v>
      </c>
      <c r="CI141" s="54">
        <f t="shared" si="77"/>
        <v>23.107500000000002</v>
      </c>
      <c r="CJ141" s="76">
        <f t="shared" si="76"/>
        <v>308.10000000000008</v>
      </c>
      <c r="CK141" s="59">
        <f t="shared" si="86"/>
        <v>20</v>
      </c>
      <c r="CL141" s="8">
        <f t="shared" si="87"/>
        <v>0</v>
      </c>
      <c r="CM141" s="73">
        <f t="shared" si="83"/>
        <v>308.10000000000002</v>
      </c>
      <c r="CN141" s="74"/>
      <c r="CO141" s="75"/>
    </row>
    <row r="142" spans="1:94" ht="20.25" customHeight="1">
      <c r="A142" t="s">
        <v>229</v>
      </c>
      <c r="D142">
        <v>640</v>
      </c>
      <c r="E142" s="2">
        <v>1300</v>
      </c>
      <c r="G142" s="3">
        <v>41824</v>
      </c>
      <c r="H142" s="3">
        <f t="shared" si="78"/>
        <v>45281</v>
      </c>
      <c r="I142" s="3" t="s">
        <v>45</v>
      </c>
      <c r="J142" s="3">
        <f t="shared" si="79"/>
        <v>45281</v>
      </c>
      <c r="N142" s="2"/>
      <c r="P142" s="61">
        <f t="shared" si="84"/>
        <v>10.416666666666666</v>
      </c>
      <c r="Q142" s="62">
        <v>40</v>
      </c>
      <c r="R142" s="63">
        <f t="shared" si="85"/>
        <v>20</v>
      </c>
      <c r="S142" s="54">
        <f t="shared" si="74"/>
        <v>1.5</v>
      </c>
      <c r="T142" s="54">
        <f t="shared" si="73"/>
        <v>1.5</v>
      </c>
      <c r="U142" s="54">
        <f t="shared" si="73"/>
        <v>1.5</v>
      </c>
      <c r="V142" s="54">
        <f t="shared" si="73"/>
        <v>1.5</v>
      </c>
      <c r="W142" s="54">
        <f t="shared" si="73"/>
        <v>1.5</v>
      </c>
      <c r="X142" s="54">
        <f t="shared" si="73"/>
        <v>1.5</v>
      </c>
      <c r="Y142" s="54">
        <f t="shared" si="73"/>
        <v>1.5</v>
      </c>
      <c r="Z142" s="54">
        <f t="shared" si="73"/>
        <v>3.5</v>
      </c>
      <c r="AA142" s="54">
        <f t="shared" si="73"/>
        <v>1.5</v>
      </c>
      <c r="AB142" s="54">
        <f t="shared" si="73"/>
        <v>1.5</v>
      </c>
      <c r="AC142" s="54">
        <f t="shared" si="73"/>
        <v>1.5</v>
      </c>
      <c r="AD142" s="54">
        <f t="shared" si="73"/>
        <v>1.5</v>
      </c>
      <c r="AF142" s="63">
        <f t="shared" si="65"/>
        <v>0</v>
      </c>
      <c r="AG142" s="65">
        <v>0</v>
      </c>
      <c r="AH142" s="65">
        <v>0</v>
      </c>
      <c r="AI142" s="66"/>
      <c r="AJ142" s="67"/>
      <c r="AK142" s="65"/>
      <c r="AL142" s="65"/>
      <c r="AM142" s="65"/>
      <c r="AN142" s="65"/>
      <c r="AO142" s="65"/>
      <c r="AP142" s="65"/>
      <c r="AQ142" s="65"/>
      <c r="AR142" s="65"/>
      <c r="AS142" s="68">
        <f t="shared" si="80"/>
        <v>60</v>
      </c>
      <c r="AT142" s="69" t="e">
        <v>#N/A</v>
      </c>
      <c r="AU142" s="70">
        <v>1965.3846153846148</v>
      </c>
      <c r="AV142" s="63">
        <f t="shared" si="88"/>
        <v>1000</v>
      </c>
      <c r="AW142" s="61">
        <f t="shared" si="72"/>
        <v>75</v>
      </c>
      <c r="AX142" s="61">
        <f t="shared" si="72"/>
        <v>75</v>
      </c>
      <c r="AY142" s="61">
        <f t="shared" si="72"/>
        <v>75</v>
      </c>
      <c r="AZ142" s="61">
        <f t="shared" si="69"/>
        <v>75</v>
      </c>
      <c r="BA142" s="54">
        <f t="shared" si="69"/>
        <v>75</v>
      </c>
      <c r="BB142" s="61">
        <f t="shared" si="69"/>
        <v>75</v>
      </c>
      <c r="BC142" s="54">
        <f t="shared" si="69"/>
        <v>75</v>
      </c>
      <c r="BD142" s="61">
        <f t="shared" si="69"/>
        <v>175</v>
      </c>
      <c r="BE142" s="61">
        <f t="shared" si="69"/>
        <v>75</v>
      </c>
      <c r="BF142" s="61">
        <f t="shared" si="81"/>
        <v>75</v>
      </c>
      <c r="BG142" s="61">
        <f t="shared" si="81"/>
        <v>75</v>
      </c>
      <c r="BH142" s="61">
        <f t="shared" si="81"/>
        <v>75</v>
      </c>
      <c r="BI142" s="63">
        <f t="shared" si="75"/>
        <v>0</v>
      </c>
      <c r="BJ142" s="71">
        <f t="shared" si="70"/>
        <v>0</v>
      </c>
      <c r="BK142" s="71">
        <f t="shared" si="70"/>
        <v>0</v>
      </c>
      <c r="BL142" s="71">
        <f t="shared" si="70"/>
        <v>0</v>
      </c>
      <c r="BM142" s="71">
        <f t="shared" si="70"/>
        <v>0</v>
      </c>
      <c r="BN142" s="71">
        <f t="shared" si="70"/>
        <v>0</v>
      </c>
      <c r="BO142" s="71">
        <f t="shared" si="70"/>
        <v>0</v>
      </c>
      <c r="BP142" s="71">
        <f t="shared" si="70"/>
        <v>0</v>
      </c>
      <c r="BQ142" s="71">
        <f t="shared" si="70"/>
        <v>0</v>
      </c>
      <c r="BR142" s="71">
        <f t="shared" si="70"/>
        <v>0</v>
      </c>
      <c r="BS142" s="71">
        <f t="shared" si="67"/>
        <v>0</v>
      </c>
      <c r="BT142" s="71">
        <f t="shared" si="67"/>
        <v>0</v>
      </c>
      <c r="BU142" s="71">
        <f t="shared" si="67"/>
        <v>0</v>
      </c>
      <c r="BV142" s="68">
        <f t="shared" si="82"/>
        <v>2965.3846153846148</v>
      </c>
      <c r="BX142" s="54">
        <f t="shared" si="71"/>
        <v>97.5</v>
      </c>
      <c r="BY142" s="54">
        <f t="shared" si="71"/>
        <v>97.5</v>
      </c>
      <c r="BZ142" s="54">
        <f t="shared" si="71"/>
        <v>97.5</v>
      </c>
      <c r="CA142" s="54">
        <f t="shared" si="68"/>
        <v>97.5</v>
      </c>
      <c r="CB142" s="54">
        <f t="shared" si="68"/>
        <v>97.5</v>
      </c>
      <c r="CC142" s="54">
        <f t="shared" si="68"/>
        <v>97.5</v>
      </c>
      <c r="CD142" s="54">
        <f t="shared" si="68"/>
        <v>97.5</v>
      </c>
      <c r="CE142" s="54">
        <f t="shared" si="68"/>
        <v>227.5</v>
      </c>
      <c r="CF142" s="54">
        <f t="shared" si="68"/>
        <v>97.5</v>
      </c>
      <c r="CG142" s="54">
        <f t="shared" si="77"/>
        <v>97.5</v>
      </c>
      <c r="CH142" s="54">
        <f t="shared" si="77"/>
        <v>97.5</v>
      </c>
      <c r="CI142" s="54">
        <f t="shared" si="77"/>
        <v>97.5</v>
      </c>
      <c r="CJ142" s="76">
        <f t="shared" si="76"/>
        <v>1300</v>
      </c>
      <c r="CK142" s="59">
        <f t="shared" si="86"/>
        <v>20</v>
      </c>
      <c r="CL142" s="8">
        <f t="shared" si="87"/>
        <v>0</v>
      </c>
      <c r="CM142" s="73">
        <f t="shared" si="83"/>
        <v>1300</v>
      </c>
      <c r="CN142" s="54"/>
      <c r="CO142" s="55"/>
      <c r="CP142" s="56"/>
    </row>
    <row r="143" spans="1:94" ht="20.25" customHeight="1">
      <c r="A143" s="77" t="s">
        <v>230</v>
      </c>
      <c r="D143">
        <v>481</v>
      </c>
      <c r="E143" s="2">
        <v>267.8</v>
      </c>
      <c r="G143" s="3">
        <v>41732</v>
      </c>
      <c r="H143" s="3">
        <f t="shared" si="78"/>
        <v>45281</v>
      </c>
      <c r="I143" s="3" t="s">
        <v>45</v>
      </c>
      <c r="J143" s="3">
        <f t="shared" si="79"/>
        <v>45281</v>
      </c>
      <c r="N143" s="2"/>
      <c r="P143" s="61">
        <f t="shared" si="84"/>
        <v>10.666666666666666</v>
      </c>
      <c r="Q143" s="62">
        <v>27</v>
      </c>
      <c r="R143" s="63">
        <f t="shared" si="85"/>
        <v>20</v>
      </c>
      <c r="S143" s="54">
        <f t="shared" si="74"/>
        <v>1.5</v>
      </c>
      <c r="T143" s="54">
        <f t="shared" si="73"/>
        <v>1.5</v>
      </c>
      <c r="U143" s="54">
        <f t="shared" si="73"/>
        <v>1.5</v>
      </c>
      <c r="V143" s="54">
        <f t="shared" si="73"/>
        <v>1.5</v>
      </c>
      <c r="W143" s="54">
        <f t="shared" si="73"/>
        <v>3.5</v>
      </c>
      <c r="X143" s="54">
        <f t="shared" si="73"/>
        <v>1.5</v>
      </c>
      <c r="Y143" s="54">
        <f t="shared" si="73"/>
        <v>1.5</v>
      </c>
      <c r="Z143" s="54">
        <f t="shared" si="73"/>
        <v>1.5</v>
      </c>
      <c r="AA143" s="54">
        <f t="shared" si="73"/>
        <v>1.5</v>
      </c>
      <c r="AB143" s="54">
        <f t="shared" si="73"/>
        <v>1.5</v>
      </c>
      <c r="AC143" s="54">
        <f t="shared" si="73"/>
        <v>1.5</v>
      </c>
      <c r="AD143" s="54">
        <f t="shared" si="73"/>
        <v>1.5</v>
      </c>
      <c r="AF143" s="63">
        <f t="shared" si="65"/>
        <v>0</v>
      </c>
      <c r="AG143" s="65">
        <v>0</v>
      </c>
      <c r="AH143" s="65">
        <v>0</v>
      </c>
      <c r="AI143" s="66"/>
      <c r="AJ143" s="67"/>
      <c r="AK143" s="65"/>
      <c r="AL143" s="65"/>
      <c r="AM143" s="65"/>
      <c r="AN143" s="65"/>
      <c r="AO143" s="65"/>
      <c r="AP143" s="65"/>
      <c r="AQ143" s="65"/>
      <c r="AR143" s="65"/>
      <c r="AS143" s="68">
        <f t="shared" si="80"/>
        <v>47</v>
      </c>
      <c r="AT143" s="69" t="e">
        <v>#N/A</v>
      </c>
      <c r="AU143" s="70">
        <v>272.55384615384611</v>
      </c>
      <c r="AV143" s="63">
        <f t="shared" si="88"/>
        <v>205.99999999999994</v>
      </c>
      <c r="AW143" s="61">
        <f t="shared" si="72"/>
        <v>15.450000000000001</v>
      </c>
      <c r="AX143" s="61">
        <f t="shared" si="72"/>
        <v>15.450000000000001</v>
      </c>
      <c r="AY143" s="61">
        <f t="shared" si="72"/>
        <v>15.450000000000001</v>
      </c>
      <c r="AZ143" s="61">
        <f t="shared" si="69"/>
        <v>15.450000000000001</v>
      </c>
      <c r="BA143" s="54">
        <f t="shared" si="69"/>
        <v>36.050000000000004</v>
      </c>
      <c r="BB143" s="61">
        <f t="shared" si="69"/>
        <v>15.450000000000001</v>
      </c>
      <c r="BC143" s="54">
        <f t="shared" si="69"/>
        <v>15.450000000000001</v>
      </c>
      <c r="BD143" s="61">
        <f t="shared" si="69"/>
        <v>15.450000000000001</v>
      </c>
      <c r="BE143" s="61">
        <f t="shared" si="69"/>
        <v>15.450000000000001</v>
      </c>
      <c r="BF143" s="61">
        <f t="shared" si="81"/>
        <v>15.450000000000001</v>
      </c>
      <c r="BG143" s="61">
        <f t="shared" si="81"/>
        <v>15.450000000000001</v>
      </c>
      <c r="BH143" s="61">
        <f t="shared" si="81"/>
        <v>15.450000000000001</v>
      </c>
      <c r="BI143" s="63">
        <f t="shared" si="75"/>
        <v>0</v>
      </c>
      <c r="BJ143" s="71">
        <f t="shared" si="70"/>
        <v>0</v>
      </c>
      <c r="BK143" s="71">
        <f t="shared" si="70"/>
        <v>0</v>
      </c>
      <c r="BL143" s="71">
        <f t="shared" si="70"/>
        <v>0</v>
      </c>
      <c r="BM143" s="71">
        <f t="shared" si="70"/>
        <v>0</v>
      </c>
      <c r="BN143" s="71">
        <f t="shared" si="70"/>
        <v>0</v>
      </c>
      <c r="BO143" s="71">
        <f t="shared" si="70"/>
        <v>0</v>
      </c>
      <c r="BP143" s="71">
        <f t="shared" si="70"/>
        <v>0</v>
      </c>
      <c r="BQ143" s="71">
        <f t="shared" si="70"/>
        <v>0</v>
      </c>
      <c r="BR143" s="71">
        <f t="shared" si="70"/>
        <v>0</v>
      </c>
      <c r="BS143" s="71">
        <f t="shared" si="67"/>
        <v>0</v>
      </c>
      <c r="BT143" s="71">
        <f t="shared" si="67"/>
        <v>0</v>
      </c>
      <c r="BU143" s="71">
        <f t="shared" si="67"/>
        <v>0</v>
      </c>
      <c r="BV143" s="68">
        <f t="shared" si="82"/>
        <v>478.55384615384605</v>
      </c>
      <c r="BX143" s="54">
        <f t="shared" si="71"/>
        <v>20.085000000000001</v>
      </c>
      <c r="BY143" s="54">
        <f t="shared" si="71"/>
        <v>20.085000000000001</v>
      </c>
      <c r="BZ143" s="54">
        <f t="shared" si="71"/>
        <v>20.085000000000001</v>
      </c>
      <c r="CA143" s="54">
        <f t="shared" si="68"/>
        <v>20.085000000000001</v>
      </c>
      <c r="CB143" s="54">
        <f t="shared" si="68"/>
        <v>46.865000000000002</v>
      </c>
      <c r="CC143" s="54">
        <f t="shared" si="68"/>
        <v>20.085000000000001</v>
      </c>
      <c r="CD143" s="54">
        <f t="shared" si="68"/>
        <v>20.085000000000001</v>
      </c>
      <c r="CE143" s="54">
        <f t="shared" si="68"/>
        <v>20.085000000000001</v>
      </c>
      <c r="CF143" s="54">
        <f t="shared" si="68"/>
        <v>20.085000000000001</v>
      </c>
      <c r="CG143" s="54">
        <f t="shared" si="77"/>
        <v>20.085000000000001</v>
      </c>
      <c r="CH143" s="54">
        <f t="shared" si="77"/>
        <v>20.085000000000001</v>
      </c>
      <c r="CI143" s="54">
        <f t="shared" si="77"/>
        <v>20.085000000000001</v>
      </c>
      <c r="CJ143" s="76">
        <f t="shared" si="76"/>
        <v>267.80000000000007</v>
      </c>
      <c r="CK143" s="59">
        <f t="shared" si="86"/>
        <v>20</v>
      </c>
      <c r="CL143" s="8">
        <f t="shared" si="87"/>
        <v>0</v>
      </c>
      <c r="CM143" s="73">
        <f t="shared" si="83"/>
        <v>267.8</v>
      </c>
      <c r="CN143" s="74"/>
      <c r="CO143" s="75"/>
    </row>
    <row r="144" spans="1:94" ht="20.25" customHeight="1">
      <c r="A144" t="s">
        <v>231</v>
      </c>
      <c r="D144">
        <v>620</v>
      </c>
      <c r="E144" s="2">
        <v>2000</v>
      </c>
      <c r="G144" s="3">
        <v>41939</v>
      </c>
      <c r="H144" s="3">
        <f t="shared" si="78"/>
        <v>45281</v>
      </c>
      <c r="I144" s="3" t="s">
        <v>45</v>
      </c>
      <c r="J144" s="3">
        <f t="shared" si="79"/>
        <v>45281</v>
      </c>
      <c r="N144" s="2"/>
      <c r="P144" s="61">
        <f t="shared" si="84"/>
        <v>10.083333333333334</v>
      </c>
      <c r="Q144" s="62">
        <v>44</v>
      </c>
      <c r="R144" s="63">
        <f t="shared" si="85"/>
        <v>20</v>
      </c>
      <c r="S144" s="54">
        <f t="shared" si="74"/>
        <v>1.5</v>
      </c>
      <c r="T144" s="54">
        <f t="shared" si="73"/>
        <v>1.5</v>
      </c>
      <c r="U144" s="54">
        <f t="shared" si="73"/>
        <v>1.5</v>
      </c>
      <c r="V144" s="54">
        <f t="shared" si="73"/>
        <v>1.5</v>
      </c>
      <c r="W144" s="54">
        <f t="shared" si="73"/>
        <v>1.5</v>
      </c>
      <c r="X144" s="54">
        <f t="shared" si="73"/>
        <v>1.5</v>
      </c>
      <c r="Y144" s="54">
        <f t="shared" si="73"/>
        <v>1.5</v>
      </c>
      <c r="Z144" s="54">
        <f t="shared" si="73"/>
        <v>1.5</v>
      </c>
      <c r="AA144" s="54">
        <f t="shared" si="73"/>
        <v>1.5</v>
      </c>
      <c r="AB144" s="54">
        <f t="shared" si="73"/>
        <v>1.5</v>
      </c>
      <c r="AC144" s="54">
        <f t="shared" si="73"/>
        <v>3.5</v>
      </c>
      <c r="AD144" s="54">
        <f t="shared" si="73"/>
        <v>1.5</v>
      </c>
      <c r="AF144" s="63">
        <f t="shared" si="65"/>
        <v>0</v>
      </c>
      <c r="AG144" s="65">
        <v>0</v>
      </c>
      <c r="AH144" s="65">
        <v>0</v>
      </c>
      <c r="AI144" s="66"/>
      <c r="AJ144" s="67"/>
      <c r="AK144" s="65"/>
      <c r="AL144" s="65"/>
      <c r="AM144" s="65"/>
      <c r="AN144" s="65"/>
      <c r="AO144" s="65"/>
      <c r="AP144" s="65"/>
      <c r="AQ144" s="65"/>
      <c r="AR144" s="65"/>
      <c r="AS144" s="68">
        <f t="shared" si="80"/>
        <v>64</v>
      </c>
      <c r="AT144" s="69" t="e">
        <v>#N/A</v>
      </c>
      <c r="AU144" s="70">
        <v>3384.6153846153848</v>
      </c>
      <c r="AV144" s="63">
        <f t="shared" si="88"/>
        <v>1538.4615384615386</v>
      </c>
      <c r="AW144" s="61">
        <f t="shared" si="72"/>
        <v>115.38461538461539</v>
      </c>
      <c r="AX144" s="61">
        <f t="shared" si="72"/>
        <v>115.38461538461539</v>
      </c>
      <c r="AY144" s="61">
        <f t="shared" si="72"/>
        <v>115.38461538461539</v>
      </c>
      <c r="AZ144" s="61">
        <f t="shared" si="69"/>
        <v>115.38461538461539</v>
      </c>
      <c r="BA144" s="54">
        <f t="shared" si="69"/>
        <v>115.38461538461539</v>
      </c>
      <c r="BB144" s="61">
        <f t="shared" si="69"/>
        <v>115.38461538461539</v>
      </c>
      <c r="BC144" s="54">
        <f t="shared" si="69"/>
        <v>115.38461538461539</v>
      </c>
      <c r="BD144" s="61">
        <f t="shared" si="69"/>
        <v>115.38461538461539</v>
      </c>
      <c r="BE144" s="61">
        <f t="shared" si="69"/>
        <v>115.38461538461539</v>
      </c>
      <c r="BF144" s="61">
        <f t="shared" si="81"/>
        <v>115.38461538461539</v>
      </c>
      <c r="BG144" s="61">
        <f t="shared" si="81"/>
        <v>269.23076923076923</v>
      </c>
      <c r="BH144" s="61">
        <f t="shared" si="81"/>
        <v>115.38461538461539</v>
      </c>
      <c r="BI144" s="63">
        <f t="shared" si="75"/>
        <v>0</v>
      </c>
      <c r="BJ144" s="71">
        <f t="shared" si="70"/>
        <v>0</v>
      </c>
      <c r="BK144" s="71">
        <f t="shared" si="70"/>
        <v>0</v>
      </c>
      <c r="BL144" s="71">
        <f t="shared" si="70"/>
        <v>0</v>
      </c>
      <c r="BM144" s="71">
        <f t="shared" si="70"/>
        <v>0</v>
      </c>
      <c r="BN144" s="71">
        <f t="shared" si="70"/>
        <v>0</v>
      </c>
      <c r="BO144" s="71">
        <f t="shared" si="70"/>
        <v>0</v>
      </c>
      <c r="BP144" s="71">
        <f t="shared" si="70"/>
        <v>0</v>
      </c>
      <c r="BQ144" s="71">
        <f t="shared" si="70"/>
        <v>0</v>
      </c>
      <c r="BR144" s="71">
        <f t="shared" si="70"/>
        <v>0</v>
      </c>
      <c r="BS144" s="71">
        <f t="shared" si="67"/>
        <v>0</v>
      </c>
      <c r="BT144" s="71">
        <f t="shared" si="67"/>
        <v>0</v>
      </c>
      <c r="BU144" s="71">
        <f t="shared" si="67"/>
        <v>0</v>
      </c>
      <c r="BV144" s="68">
        <f t="shared" si="82"/>
        <v>4923.0769230769238</v>
      </c>
      <c r="BX144" s="54">
        <f t="shared" si="71"/>
        <v>150</v>
      </c>
      <c r="BY144" s="54">
        <f t="shared" si="71"/>
        <v>150</v>
      </c>
      <c r="BZ144" s="54">
        <f t="shared" si="71"/>
        <v>150</v>
      </c>
      <c r="CA144" s="54">
        <f t="shared" si="68"/>
        <v>150</v>
      </c>
      <c r="CB144" s="54">
        <f t="shared" si="68"/>
        <v>150</v>
      </c>
      <c r="CC144" s="54">
        <f t="shared" si="68"/>
        <v>150</v>
      </c>
      <c r="CD144" s="54">
        <f t="shared" si="68"/>
        <v>150</v>
      </c>
      <c r="CE144" s="54">
        <f t="shared" si="68"/>
        <v>150</v>
      </c>
      <c r="CF144" s="54">
        <f t="shared" si="68"/>
        <v>150</v>
      </c>
      <c r="CG144" s="54">
        <f t="shared" si="77"/>
        <v>150</v>
      </c>
      <c r="CH144" s="54">
        <f t="shared" si="77"/>
        <v>350</v>
      </c>
      <c r="CI144" s="54">
        <f t="shared" si="77"/>
        <v>150</v>
      </c>
      <c r="CJ144" s="76">
        <f t="shared" si="76"/>
        <v>2000</v>
      </c>
      <c r="CK144" s="59">
        <f t="shared" si="86"/>
        <v>20</v>
      </c>
      <c r="CL144" s="8">
        <f t="shared" si="87"/>
        <v>0</v>
      </c>
      <c r="CM144" s="73">
        <f t="shared" si="83"/>
        <v>2000</v>
      </c>
      <c r="CN144" s="54"/>
      <c r="CO144" s="55"/>
      <c r="CP144" s="56"/>
    </row>
    <row r="145" spans="1:94" ht="20.25" customHeight="1">
      <c r="A145" s="77" t="s">
        <v>232</v>
      </c>
      <c r="D145">
        <v>640</v>
      </c>
      <c r="E145" s="2">
        <v>475.8</v>
      </c>
      <c r="G145" s="3">
        <v>42429</v>
      </c>
      <c r="H145" s="3">
        <f t="shared" si="78"/>
        <v>45281</v>
      </c>
      <c r="I145" s="3" t="s">
        <v>45</v>
      </c>
      <c r="J145" s="3">
        <f t="shared" si="79"/>
        <v>45281</v>
      </c>
      <c r="N145" s="2"/>
      <c r="P145" s="61">
        <f t="shared" si="84"/>
        <v>8.75</v>
      </c>
      <c r="Q145" s="62">
        <v>32</v>
      </c>
      <c r="R145" s="63">
        <f t="shared" si="85"/>
        <v>19</v>
      </c>
      <c r="S145" s="54">
        <f t="shared" si="74"/>
        <v>1.5</v>
      </c>
      <c r="T145" s="54">
        <f t="shared" si="73"/>
        <v>1.5</v>
      </c>
      <c r="U145" s="54">
        <f t="shared" si="73"/>
        <v>2.5</v>
      </c>
      <c r="V145" s="54">
        <f t="shared" si="73"/>
        <v>1.5</v>
      </c>
      <c r="W145" s="54">
        <f t="shared" si="73"/>
        <v>1.5</v>
      </c>
      <c r="X145" s="54">
        <f t="shared" si="73"/>
        <v>1.5</v>
      </c>
      <c r="Y145" s="54">
        <f t="shared" si="73"/>
        <v>1.5</v>
      </c>
      <c r="Z145" s="54">
        <f t="shared" si="73"/>
        <v>1.5</v>
      </c>
      <c r="AA145" s="54">
        <f t="shared" si="73"/>
        <v>1.5</v>
      </c>
      <c r="AB145" s="54">
        <f t="shared" si="73"/>
        <v>1.5</v>
      </c>
      <c r="AC145" s="54">
        <f t="shared" si="73"/>
        <v>1.5</v>
      </c>
      <c r="AD145" s="54">
        <f t="shared" si="73"/>
        <v>1.5</v>
      </c>
      <c r="AF145" s="63">
        <f t="shared" si="65"/>
        <v>0</v>
      </c>
      <c r="AG145" s="65">
        <v>0</v>
      </c>
      <c r="AH145" s="65">
        <v>0</v>
      </c>
      <c r="AI145" s="66"/>
      <c r="AJ145" s="67"/>
      <c r="AK145" s="65"/>
      <c r="AL145" s="65"/>
      <c r="AM145" s="65"/>
      <c r="AN145" s="65"/>
      <c r="AO145" s="65"/>
      <c r="AP145" s="65"/>
      <c r="AQ145" s="65"/>
      <c r="AR145" s="65"/>
      <c r="AS145" s="68">
        <f t="shared" si="80"/>
        <v>51</v>
      </c>
      <c r="AT145" s="69" t="e">
        <v>#N/A</v>
      </c>
      <c r="AU145" s="70">
        <v>331.19230769230779</v>
      </c>
      <c r="AV145" s="63">
        <f t="shared" si="88"/>
        <v>347.69999999999993</v>
      </c>
      <c r="AW145" s="61">
        <f t="shared" si="72"/>
        <v>27.450000000000003</v>
      </c>
      <c r="AX145" s="61">
        <f t="shared" si="72"/>
        <v>27.450000000000003</v>
      </c>
      <c r="AY145" s="61">
        <f t="shared" si="72"/>
        <v>45.75</v>
      </c>
      <c r="AZ145" s="61">
        <f t="shared" si="69"/>
        <v>27.450000000000003</v>
      </c>
      <c r="BA145" s="54">
        <f t="shared" si="69"/>
        <v>27.450000000000003</v>
      </c>
      <c r="BB145" s="61">
        <f t="shared" si="69"/>
        <v>27.450000000000003</v>
      </c>
      <c r="BC145" s="54">
        <f t="shared" si="69"/>
        <v>27.450000000000003</v>
      </c>
      <c r="BD145" s="61">
        <f t="shared" si="69"/>
        <v>27.450000000000003</v>
      </c>
      <c r="BE145" s="61">
        <f t="shared" si="69"/>
        <v>27.450000000000003</v>
      </c>
      <c r="BF145" s="61">
        <f t="shared" si="81"/>
        <v>27.450000000000003</v>
      </c>
      <c r="BG145" s="61">
        <f t="shared" si="81"/>
        <v>27.450000000000003</v>
      </c>
      <c r="BH145" s="61">
        <f t="shared" si="81"/>
        <v>27.450000000000003</v>
      </c>
      <c r="BI145" s="63">
        <f t="shared" si="75"/>
        <v>0</v>
      </c>
      <c r="BJ145" s="71">
        <f t="shared" si="70"/>
        <v>0</v>
      </c>
      <c r="BK145" s="71">
        <f t="shared" si="70"/>
        <v>0</v>
      </c>
      <c r="BL145" s="71">
        <f t="shared" si="70"/>
        <v>0</v>
      </c>
      <c r="BM145" s="71">
        <f t="shared" si="70"/>
        <v>0</v>
      </c>
      <c r="BN145" s="71">
        <f t="shared" si="70"/>
        <v>0</v>
      </c>
      <c r="BO145" s="71">
        <f t="shared" si="70"/>
        <v>0</v>
      </c>
      <c r="BP145" s="71">
        <f t="shared" si="70"/>
        <v>0</v>
      </c>
      <c r="BQ145" s="71">
        <f t="shared" si="70"/>
        <v>0</v>
      </c>
      <c r="BR145" s="71">
        <f t="shared" si="70"/>
        <v>0</v>
      </c>
      <c r="BS145" s="71">
        <f t="shared" si="67"/>
        <v>0</v>
      </c>
      <c r="BT145" s="71">
        <f t="shared" si="67"/>
        <v>0</v>
      </c>
      <c r="BU145" s="71">
        <f t="shared" si="67"/>
        <v>0</v>
      </c>
      <c r="BV145" s="68">
        <f t="shared" si="82"/>
        <v>678.89230769230767</v>
      </c>
      <c r="BX145" s="54">
        <f t="shared" si="71"/>
        <v>37.563157894736847</v>
      </c>
      <c r="BY145" s="54">
        <f t="shared" si="71"/>
        <v>37.563157894736847</v>
      </c>
      <c r="BZ145" s="54">
        <f t="shared" si="71"/>
        <v>62.60526315789474</v>
      </c>
      <c r="CA145" s="54">
        <f t="shared" si="68"/>
        <v>37.563157894736847</v>
      </c>
      <c r="CB145" s="54">
        <f t="shared" si="68"/>
        <v>37.563157894736847</v>
      </c>
      <c r="CC145" s="54">
        <f t="shared" si="68"/>
        <v>37.563157894736847</v>
      </c>
      <c r="CD145" s="54">
        <f t="shared" si="68"/>
        <v>37.563157894736847</v>
      </c>
      <c r="CE145" s="54">
        <f t="shared" si="68"/>
        <v>37.563157894736847</v>
      </c>
      <c r="CF145" s="54">
        <f t="shared" si="68"/>
        <v>37.563157894736847</v>
      </c>
      <c r="CG145" s="54">
        <f t="shared" si="77"/>
        <v>37.563157894736847</v>
      </c>
      <c r="CH145" s="54">
        <f t="shared" si="77"/>
        <v>37.563157894736847</v>
      </c>
      <c r="CI145" s="54">
        <f t="shared" si="77"/>
        <v>37.563157894736847</v>
      </c>
      <c r="CJ145" s="76">
        <f t="shared" si="76"/>
        <v>475.79999999999995</v>
      </c>
      <c r="CK145" s="59">
        <f t="shared" si="86"/>
        <v>19</v>
      </c>
      <c r="CL145" s="8">
        <f t="shared" si="87"/>
        <v>0</v>
      </c>
      <c r="CM145" s="73">
        <f t="shared" si="83"/>
        <v>475.8</v>
      </c>
      <c r="CN145" s="74"/>
      <c r="CO145" s="75"/>
    </row>
    <row r="146" spans="1:94" ht="20.25" customHeight="1">
      <c r="A146" t="s">
        <v>233</v>
      </c>
      <c r="D146">
        <v>120</v>
      </c>
      <c r="E146" s="2">
        <v>308.10000000000002</v>
      </c>
      <c r="G146" s="3">
        <v>41153</v>
      </c>
      <c r="H146" s="3">
        <f t="shared" si="78"/>
        <v>45281</v>
      </c>
      <c r="I146" s="3" t="s">
        <v>45</v>
      </c>
      <c r="J146" s="3">
        <f t="shared" si="79"/>
        <v>45281</v>
      </c>
      <c r="N146" s="2"/>
      <c r="P146" s="61">
        <f t="shared" si="84"/>
        <v>12.25</v>
      </c>
      <c r="Q146" s="62">
        <v>20</v>
      </c>
      <c r="R146" s="63">
        <f t="shared" si="85"/>
        <v>20</v>
      </c>
      <c r="S146" s="54">
        <f t="shared" si="74"/>
        <v>1.5</v>
      </c>
      <c r="T146" s="54">
        <f t="shared" si="73"/>
        <v>1.5</v>
      </c>
      <c r="U146" s="54">
        <f t="shared" si="73"/>
        <v>1.5</v>
      </c>
      <c r="V146" s="54">
        <f t="shared" si="73"/>
        <v>1.5</v>
      </c>
      <c r="W146" s="54">
        <f t="shared" si="73"/>
        <v>1.5</v>
      </c>
      <c r="X146" s="54">
        <f t="shared" si="73"/>
        <v>1.5</v>
      </c>
      <c r="Y146" s="54">
        <f t="shared" si="73"/>
        <v>1.5</v>
      </c>
      <c r="Z146" s="54">
        <f t="shared" si="73"/>
        <v>1.5</v>
      </c>
      <c r="AA146" s="54">
        <f t="shared" si="73"/>
        <v>1.5</v>
      </c>
      <c r="AB146" s="54">
        <f t="shared" si="73"/>
        <v>3.5</v>
      </c>
      <c r="AC146" s="54">
        <f t="shared" si="73"/>
        <v>1.5</v>
      </c>
      <c r="AD146" s="54">
        <f t="shared" si="73"/>
        <v>1.5</v>
      </c>
      <c r="AF146" s="63">
        <f t="shared" si="65"/>
        <v>20</v>
      </c>
      <c r="AG146" s="65">
        <v>20</v>
      </c>
      <c r="AH146" s="65">
        <v>0</v>
      </c>
      <c r="AI146" s="66"/>
      <c r="AJ146" s="67"/>
      <c r="AK146" s="65"/>
      <c r="AL146" s="65"/>
      <c r="AM146" s="65"/>
      <c r="AN146" s="65"/>
      <c r="AO146" s="65"/>
      <c r="AP146" s="65"/>
      <c r="AQ146" s="65"/>
      <c r="AR146" s="65"/>
      <c r="AS146" s="68">
        <f t="shared" si="80"/>
        <v>20</v>
      </c>
      <c r="AT146" s="69" t="e">
        <v>#N/A</v>
      </c>
      <c r="AU146" s="70">
        <v>230.83846153846159</v>
      </c>
      <c r="AV146" s="63">
        <f t="shared" si="88"/>
        <v>237.00000000000006</v>
      </c>
      <c r="AW146" s="61">
        <f t="shared" si="72"/>
        <v>17.775000000000002</v>
      </c>
      <c r="AX146" s="61">
        <f t="shared" si="72"/>
        <v>17.775000000000002</v>
      </c>
      <c r="AY146" s="61">
        <f t="shared" si="72"/>
        <v>17.775000000000002</v>
      </c>
      <c r="AZ146" s="61">
        <f t="shared" si="69"/>
        <v>17.775000000000002</v>
      </c>
      <c r="BA146" s="54">
        <f t="shared" si="69"/>
        <v>17.775000000000002</v>
      </c>
      <c r="BB146" s="61">
        <f t="shared" si="69"/>
        <v>17.775000000000002</v>
      </c>
      <c r="BC146" s="54">
        <f t="shared" si="69"/>
        <v>17.775000000000002</v>
      </c>
      <c r="BD146" s="61">
        <f t="shared" si="69"/>
        <v>17.775000000000002</v>
      </c>
      <c r="BE146" s="61">
        <f t="shared" si="69"/>
        <v>17.775000000000002</v>
      </c>
      <c r="BF146" s="61">
        <f t="shared" si="81"/>
        <v>41.475000000000009</v>
      </c>
      <c r="BG146" s="61">
        <f t="shared" si="81"/>
        <v>17.775000000000002</v>
      </c>
      <c r="BH146" s="61">
        <f t="shared" si="81"/>
        <v>17.775000000000002</v>
      </c>
      <c r="BI146" s="63">
        <f t="shared" si="75"/>
        <v>-237.00000000000003</v>
      </c>
      <c r="BJ146" s="71">
        <f t="shared" si="70"/>
        <v>-237.00000000000003</v>
      </c>
      <c r="BK146" s="71">
        <f t="shared" si="70"/>
        <v>0</v>
      </c>
      <c r="BL146" s="71">
        <f t="shared" si="70"/>
        <v>0</v>
      </c>
      <c r="BM146" s="71">
        <f t="shared" si="70"/>
        <v>0</v>
      </c>
      <c r="BN146" s="71">
        <f t="shared" si="70"/>
        <v>0</v>
      </c>
      <c r="BO146" s="71">
        <f t="shared" si="70"/>
        <v>0</v>
      </c>
      <c r="BP146" s="71">
        <f t="shared" si="70"/>
        <v>0</v>
      </c>
      <c r="BQ146" s="71">
        <f t="shared" si="70"/>
        <v>0</v>
      </c>
      <c r="BR146" s="71">
        <f t="shared" si="70"/>
        <v>0</v>
      </c>
      <c r="BS146" s="71">
        <f t="shared" si="67"/>
        <v>0</v>
      </c>
      <c r="BT146" s="71">
        <f t="shared" si="67"/>
        <v>0</v>
      </c>
      <c r="BU146" s="71">
        <f t="shared" si="67"/>
        <v>0</v>
      </c>
      <c r="BV146" s="68">
        <f t="shared" si="82"/>
        <v>230.83846153846159</v>
      </c>
      <c r="BX146" s="54">
        <f t="shared" si="71"/>
        <v>23.107500000000002</v>
      </c>
      <c r="BY146" s="54">
        <f t="shared" si="71"/>
        <v>23.107500000000002</v>
      </c>
      <c r="BZ146" s="54">
        <f t="shared" si="71"/>
        <v>23.107500000000002</v>
      </c>
      <c r="CA146" s="54">
        <f t="shared" si="68"/>
        <v>23.107500000000002</v>
      </c>
      <c r="CB146" s="54">
        <f t="shared" si="68"/>
        <v>23.107500000000002</v>
      </c>
      <c r="CC146" s="54">
        <f t="shared" si="68"/>
        <v>23.107500000000002</v>
      </c>
      <c r="CD146" s="54">
        <f t="shared" si="68"/>
        <v>23.107500000000002</v>
      </c>
      <c r="CE146" s="54">
        <f t="shared" si="68"/>
        <v>23.107500000000002</v>
      </c>
      <c r="CF146" s="54">
        <f t="shared" si="68"/>
        <v>23.107500000000002</v>
      </c>
      <c r="CG146" s="54">
        <f t="shared" si="77"/>
        <v>53.917500000000004</v>
      </c>
      <c r="CH146" s="54">
        <f t="shared" si="77"/>
        <v>23.107500000000002</v>
      </c>
      <c r="CI146" s="54">
        <f t="shared" si="77"/>
        <v>23.107500000000002</v>
      </c>
      <c r="CJ146" s="76">
        <f t="shared" si="76"/>
        <v>308.10000000000008</v>
      </c>
      <c r="CK146" s="59">
        <f t="shared" si="86"/>
        <v>20</v>
      </c>
      <c r="CL146" s="8">
        <f t="shared" si="87"/>
        <v>0</v>
      </c>
      <c r="CM146" s="73">
        <f t="shared" si="83"/>
        <v>308.10000000000002</v>
      </c>
      <c r="CN146" s="54"/>
      <c r="CO146" s="55"/>
      <c r="CP146" s="56"/>
    </row>
    <row r="147" spans="1:94" ht="20.25" customHeight="1">
      <c r="A147" s="77" t="s">
        <v>234</v>
      </c>
      <c r="D147">
        <v>140</v>
      </c>
      <c r="E147" s="2">
        <v>548.6</v>
      </c>
      <c r="G147" s="3">
        <v>41852</v>
      </c>
      <c r="H147" s="3">
        <f t="shared" si="78"/>
        <v>45281</v>
      </c>
      <c r="I147" s="3" t="s">
        <v>45</v>
      </c>
      <c r="J147" s="3">
        <f t="shared" si="79"/>
        <v>45281</v>
      </c>
      <c r="N147" s="2"/>
      <c r="P147" s="61">
        <f t="shared" si="84"/>
        <v>10.333333333333334</v>
      </c>
      <c r="Q147" s="62">
        <v>27</v>
      </c>
      <c r="R147" s="63">
        <f t="shared" si="85"/>
        <v>20</v>
      </c>
      <c r="S147" s="54">
        <f t="shared" si="74"/>
        <v>1.5</v>
      </c>
      <c r="T147" s="54">
        <f t="shared" si="73"/>
        <v>1.5</v>
      </c>
      <c r="U147" s="54">
        <f t="shared" si="73"/>
        <v>1.5</v>
      </c>
      <c r="V147" s="54">
        <f t="shared" si="73"/>
        <v>1.5</v>
      </c>
      <c r="W147" s="54">
        <f t="shared" si="73"/>
        <v>1.5</v>
      </c>
      <c r="X147" s="54">
        <f t="shared" si="73"/>
        <v>1.5</v>
      </c>
      <c r="Y147" s="54">
        <f t="shared" si="73"/>
        <v>1.5</v>
      </c>
      <c r="Z147" s="54">
        <f t="shared" si="73"/>
        <v>1.5</v>
      </c>
      <c r="AA147" s="54">
        <f t="shared" si="73"/>
        <v>3.5</v>
      </c>
      <c r="AB147" s="54">
        <f t="shared" si="73"/>
        <v>1.5</v>
      </c>
      <c r="AC147" s="54">
        <f t="shared" si="73"/>
        <v>1.5</v>
      </c>
      <c r="AD147" s="54">
        <f t="shared" si="73"/>
        <v>1.5</v>
      </c>
      <c r="AF147" s="63">
        <f t="shared" si="65"/>
        <v>0</v>
      </c>
      <c r="AG147" s="65">
        <v>0</v>
      </c>
      <c r="AH147" s="65">
        <v>0</v>
      </c>
      <c r="AI147" s="66"/>
      <c r="AJ147" s="67"/>
      <c r="AK147" s="65"/>
      <c r="AL147" s="65"/>
      <c r="AM147" s="65"/>
      <c r="AN147" s="65"/>
      <c r="AO147" s="65"/>
      <c r="AP147" s="65"/>
      <c r="AQ147" s="65"/>
      <c r="AR147" s="65"/>
      <c r="AS147" s="68">
        <f t="shared" si="80"/>
        <v>47</v>
      </c>
      <c r="AT147" s="69" t="e">
        <v>#N/A</v>
      </c>
      <c r="AU147" s="70">
        <v>497.37692307692305</v>
      </c>
      <c r="AV147" s="63">
        <f t="shared" si="88"/>
        <v>421.99999999999994</v>
      </c>
      <c r="AW147" s="61">
        <f t="shared" si="72"/>
        <v>31.650000000000002</v>
      </c>
      <c r="AX147" s="61">
        <f t="shared" si="72"/>
        <v>31.650000000000002</v>
      </c>
      <c r="AY147" s="61">
        <f t="shared" si="72"/>
        <v>31.650000000000002</v>
      </c>
      <c r="AZ147" s="61">
        <f t="shared" si="69"/>
        <v>31.650000000000002</v>
      </c>
      <c r="BA147" s="54">
        <f t="shared" si="69"/>
        <v>31.650000000000002</v>
      </c>
      <c r="BB147" s="61">
        <f t="shared" si="69"/>
        <v>31.650000000000002</v>
      </c>
      <c r="BC147" s="54">
        <f t="shared" si="69"/>
        <v>31.650000000000002</v>
      </c>
      <c r="BD147" s="61">
        <f t="shared" si="69"/>
        <v>31.650000000000002</v>
      </c>
      <c r="BE147" s="61">
        <f t="shared" si="69"/>
        <v>73.850000000000009</v>
      </c>
      <c r="BF147" s="61">
        <f t="shared" si="81"/>
        <v>31.650000000000002</v>
      </c>
      <c r="BG147" s="61">
        <f t="shared" si="81"/>
        <v>31.650000000000002</v>
      </c>
      <c r="BH147" s="61">
        <f t="shared" si="81"/>
        <v>31.650000000000002</v>
      </c>
      <c r="BI147" s="63">
        <f>SUM(BJ147:BU147)</f>
        <v>0</v>
      </c>
      <c r="BJ147" s="71">
        <f t="shared" si="70"/>
        <v>0</v>
      </c>
      <c r="BK147" s="71">
        <f t="shared" si="70"/>
        <v>0</v>
      </c>
      <c r="BL147" s="71">
        <f t="shared" si="70"/>
        <v>0</v>
      </c>
      <c r="BM147" s="71">
        <f t="shared" si="70"/>
        <v>0</v>
      </c>
      <c r="BN147" s="71">
        <f t="shared" si="70"/>
        <v>0</v>
      </c>
      <c r="BO147" s="71">
        <f t="shared" si="70"/>
        <v>0</v>
      </c>
      <c r="BP147" s="71">
        <f t="shared" si="70"/>
        <v>0</v>
      </c>
      <c r="BQ147" s="71">
        <f t="shared" si="70"/>
        <v>0</v>
      </c>
      <c r="BR147" s="71">
        <f t="shared" si="70"/>
        <v>0</v>
      </c>
      <c r="BS147" s="71">
        <f t="shared" si="67"/>
        <v>0</v>
      </c>
      <c r="BT147" s="71">
        <f t="shared" si="67"/>
        <v>0</v>
      </c>
      <c r="BU147" s="71">
        <f t="shared" si="67"/>
        <v>0</v>
      </c>
      <c r="BV147" s="68">
        <f t="shared" si="82"/>
        <v>919.37692307692305</v>
      </c>
      <c r="BX147" s="54">
        <f t="shared" si="71"/>
        <v>41.144999999999996</v>
      </c>
      <c r="BY147" s="54">
        <f t="shared" si="71"/>
        <v>41.144999999999996</v>
      </c>
      <c r="BZ147" s="54">
        <f t="shared" si="71"/>
        <v>41.144999999999996</v>
      </c>
      <c r="CA147" s="54">
        <f t="shared" si="68"/>
        <v>41.144999999999996</v>
      </c>
      <c r="CB147" s="54">
        <f t="shared" si="68"/>
        <v>41.144999999999996</v>
      </c>
      <c r="CC147" s="54">
        <f t="shared" si="68"/>
        <v>41.144999999999996</v>
      </c>
      <c r="CD147" s="54">
        <f t="shared" si="68"/>
        <v>41.144999999999996</v>
      </c>
      <c r="CE147" s="54">
        <f t="shared" si="68"/>
        <v>41.144999999999996</v>
      </c>
      <c r="CF147" s="54">
        <f t="shared" si="68"/>
        <v>96.004999999999995</v>
      </c>
      <c r="CG147" s="54">
        <f t="shared" si="77"/>
        <v>41.144999999999996</v>
      </c>
      <c r="CH147" s="54">
        <f t="shared" si="77"/>
        <v>41.144999999999996</v>
      </c>
      <c r="CI147" s="54">
        <f t="shared" si="77"/>
        <v>41.144999999999996</v>
      </c>
      <c r="CJ147" s="76">
        <f t="shared" si="76"/>
        <v>548.59999999999991</v>
      </c>
      <c r="CK147" s="59">
        <f t="shared" si="86"/>
        <v>20</v>
      </c>
      <c r="CL147" s="8">
        <f t="shared" si="87"/>
        <v>0</v>
      </c>
      <c r="CM147" s="73">
        <f t="shared" si="83"/>
        <v>548.6</v>
      </c>
      <c r="CN147" s="74"/>
      <c r="CO147" s="75"/>
    </row>
    <row r="148" spans="1:94" ht="20.25" customHeight="1">
      <c r="A148" t="s">
        <v>235</v>
      </c>
      <c r="D148">
        <v>260</v>
      </c>
      <c r="E148" s="2">
        <v>200.2</v>
      </c>
      <c r="G148" s="3">
        <v>41153</v>
      </c>
      <c r="H148" s="3">
        <f t="shared" si="78"/>
        <v>45281</v>
      </c>
      <c r="I148" s="3" t="s">
        <v>45</v>
      </c>
      <c r="J148" s="3">
        <f t="shared" si="79"/>
        <v>45281</v>
      </c>
      <c r="N148" s="2"/>
      <c r="P148" s="61">
        <f t="shared" si="84"/>
        <v>12.25</v>
      </c>
      <c r="Q148" s="62">
        <v>2</v>
      </c>
      <c r="R148" s="63">
        <f t="shared" si="85"/>
        <v>20</v>
      </c>
      <c r="S148" s="54">
        <f t="shared" si="74"/>
        <v>1.5</v>
      </c>
      <c r="T148" s="54">
        <f t="shared" si="73"/>
        <v>1.5</v>
      </c>
      <c r="U148" s="54">
        <f t="shared" si="73"/>
        <v>1.5</v>
      </c>
      <c r="V148" s="54">
        <f t="shared" si="73"/>
        <v>1.5</v>
      </c>
      <c r="W148" s="54">
        <f t="shared" si="73"/>
        <v>1.5</v>
      </c>
      <c r="X148" s="54">
        <f t="shared" si="73"/>
        <v>1.5</v>
      </c>
      <c r="Y148" s="54">
        <f t="shared" si="73"/>
        <v>1.5</v>
      </c>
      <c r="Z148" s="54">
        <f t="shared" si="73"/>
        <v>1.5</v>
      </c>
      <c r="AA148" s="54">
        <f t="shared" si="73"/>
        <v>1.5</v>
      </c>
      <c r="AB148" s="54">
        <f t="shared" si="73"/>
        <v>3.5</v>
      </c>
      <c r="AC148" s="54">
        <f t="shared" si="73"/>
        <v>1.5</v>
      </c>
      <c r="AD148" s="54">
        <f t="shared" si="73"/>
        <v>1.5</v>
      </c>
      <c r="AF148" s="63">
        <f t="shared" si="65"/>
        <v>0</v>
      </c>
      <c r="AG148" s="65">
        <v>0</v>
      </c>
      <c r="AH148" s="65">
        <v>0</v>
      </c>
      <c r="AI148" s="66"/>
      <c r="AJ148" s="67"/>
      <c r="AK148" s="65"/>
      <c r="AL148" s="65"/>
      <c r="AM148" s="65"/>
      <c r="AN148" s="65"/>
      <c r="AO148" s="65"/>
      <c r="AP148" s="65"/>
      <c r="AQ148" s="65"/>
      <c r="AR148" s="65"/>
      <c r="AS148" s="68">
        <f t="shared" si="80"/>
        <v>22</v>
      </c>
      <c r="AT148" s="69" t="e">
        <v>#N/A</v>
      </c>
      <c r="AU148" s="70">
        <v>13.798076923076934</v>
      </c>
      <c r="AV148" s="63">
        <f t="shared" si="88"/>
        <v>154</v>
      </c>
      <c r="AW148" s="61">
        <f t="shared" si="72"/>
        <v>11.549999999999999</v>
      </c>
      <c r="AX148" s="61">
        <f t="shared" si="72"/>
        <v>11.549999999999999</v>
      </c>
      <c r="AY148" s="61">
        <f t="shared" si="72"/>
        <v>11.549999999999999</v>
      </c>
      <c r="AZ148" s="61">
        <f t="shared" si="69"/>
        <v>11.549999999999999</v>
      </c>
      <c r="BA148" s="54">
        <f t="shared" si="69"/>
        <v>11.549999999999999</v>
      </c>
      <c r="BB148" s="61">
        <f t="shared" si="69"/>
        <v>11.549999999999999</v>
      </c>
      <c r="BC148" s="54">
        <f t="shared" si="69"/>
        <v>11.549999999999999</v>
      </c>
      <c r="BD148" s="61">
        <f t="shared" si="69"/>
        <v>11.549999999999999</v>
      </c>
      <c r="BE148" s="61">
        <f t="shared" si="69"/>
        <v>11.549999999999999</v>
      </c>
      <c r="BF148" s="61">
        <f t="shared" si="81"/>
        <v>26.949999999999996</v>
      </c>
      <c r="BG148" s="61">
        <f t="shared" si="81"/>
        <v>11.549999999999999</v>
      </c>
      <c r="BH148" s="61">
        <f t="shared" si="81"/>
        <v>11.549999999999999</v>
      </c>
      <c r="BI148" s="63">
        <f t="shared" si="75"/>
        <v>0</v>
      </c>
      <c r="BJ148" s="71">
        <f t="shared" si="70"/>
        <v>0</v>
      </c>
      <c r="BK148" s="71">
        <f t="shared" si="70"/>
        <v>0</v>
      </c>
      <c r="BL148" s="71">
        <f t="shared" si="70"/>
        <v>0</v>
      </c>
      <c r="BM148" s="71">
        <f t="shared" si="70"/>
        <v>0</v>
      </c>
      <c r="BN148" s="71">
        <f t="shared" si="70"/>
        <v>0</v>
      </c>
      <c r="BO148" s="71">
        <f t="shared" si="70"/>
        <v>0</v>
      </c>
      <c r="BP148" s="71">
        <f t="shared" si="70"/>
        <v>0</v>
      </c>
      <c r="BQ148" s="71">
        <f t="shared" si="70"/>
        <v>0</v>
      </c>
      <c r="BR148" s="71">
        <f t="shared" si="70"/>
        <v>0</v>
      </c>
      <c r="BS148" s="71">
        <f t="shared" si="67"/>
        <v>0</v>
      </c>
      <c r="BT148" s="71">
        <f t="shared" si="67"/>
        <v>0</v>
      </c>
      <c r="BU148" s="71">
        <f t="shared" si="67"/>
        <v>0</v>
      </c>
      <c r="BV148" s="68">
        <f t="shared" si="82"/>
        <v>167.79807692307693</v>
      </c>
      <c r="BX148" s="54">
        <f t="shared" si="71"/>
        <v>15.015000000000001</v>
      </c>
      <c r="BY148" s="54">
        <f t="shared" si="71"/>
        <v>15.015000000000001</v>
      </c>
      <c r="BZ148" s="54">
        <f t="shared" si="71"/>
        <v>15.015000000000001</v>
      </c>
      <c r="CA148" s="54">
        <f t="shared" si="68"/>
        <v>15.015000000000001</v>
      </c>
      <c r="CB148" s="54">
        <f t="shared" si="68"/>
        <v>15.015000000000001</v>
      </c>
      <c r="CC148" s="54">
        <f t="shared" si="68"/>
        <v>15.015000000000001</v>
      </c>
      <c r="CD148" s="54">
        <f t="shared" si="68"/>
        <v>15.015000000000001</v>
      </c>
      <c r="CE148" s="54">
        <f t="shared" si="68"/>
        <v>15.015000000000001</v>
      </c>
      <c r="CF148" s="54">
        <f t="shared" si="68"/>
        <v>15.015000000000001</v>
      </c>
      <c r="CG148" s="54">
        <f t="shared" si="77"/>
        <v>35.034999999999997</v>
      </c>
      <c r="CH148" s="54">
        <f t="shared" si="77"/>
        <v>15.015000000000001</v>
      </c>
      <c r="CI148" s="54">
        <f t="shared" si="77"/>
        <v>15.015000000000001</v>
      </c>
      <c r="CJ148" s="76">
        <f t="shared" si="76"/>
        <v>200.2</v>
      </c>
      <c r="CK148" s="59">
        <f t="shared" si="86"/>
        <v>20</v>
      </c>
      <c r="CL148" s="8">
        <f t="shared" si="87"/>
        <v>0</v>
      </c>
      <c r="CM148" s="73">
        <f t="shared" si="83"/>
        <v>200.2</v>
      </c>
      <c r="CN148" s="54"/>
      <c r="CO148" s="55"/>
      <c r="CP148" s="56"/>
    </row>
    <row r="149" spans="1:94" ht="20.25" customHeight="1">
      <c r="A149" s="77" t="s">
        <v>236</v>
      </c>
      <c r="D149">
        <v>260</v>
      </c>
      <c r="E149" s="2">
        <v>200.2</v>
      </c>
      <c r="G149" s="3">
        <v>41153</v>
      </c>
      <c r="H149" s="3">
        <f t="shared" si="78"/>
        <v>45281</v>
      </c>
      <c r="I149" s="3" t="s">
        <v>45</v>
      </c>
      <c r="J149" s="3">
        <f t="shared" si="79"/>
        <v>45281</v>
      </c>
      <c r="N149" s="2"/>
      <c r="P149" s="61">
        <f t="shared" si="84"/>
        <v>12.25</v>
      </c>
      <c r="Q149" s="62">
        <v>2</v>
      </c>
      <c r="R149" s="63">
        <f t="shared" si="85"/>
        <v>20</v>
      </c>
      <c r="S149" s="54">
        <f t="shared" si="74"/>
        <v>1.5</v>
      </c>
      <c r="T149" s="54">
        <f t="shared" si="73"/>
        <v>1.5</v>
      </c>
      <c r="U149" s="54">
        <f t="shared" si="73"/>
        <v>1.5</v>
      </c>
      <c r="V149" s="54">
        <f t="shared" si="73"/>
        <v>1.5</v>
      </c>
      <c r="W149" s="54">
        <f t="shared" si="73"/>
        <v>1.5</v>
      </c>
      <c r="X149" s="54">
        <f t="shared" si="73"/>
        <v>1.5</v>
      </c>
      <c r="Y149" s="54">
        <f t="shared" si="73"/>
        <v>1.5</v>
      </c>
      <c r="Z149" s="54">
        <f t="shared" si="73"/>
        <v>1.5</v>
      </c>
      <c r="AA149" s="54">
        <f t="shared" si="73"/>
        <v>1.5</v>
      </c>
      <c r="AB149" s="54">
        <f t="shared" si="73"/>
        <v>3.5</v>
      </c>
      <c r="AC149" s="54">
        <f t="shared" si="73"/>
        <v>1.5</v>
      </c>
      <c r="AD149" s="54">
        <f t="shared" si="73"/>
        <v>1.5</v>
      </c>
      <c r="AF149" s="63">
        <f t="shared" si="65"/>
        <v>0</v>
      </c>
      <c r="AG149" s="65">
        <v>0</v>
      </c>
      <c r="AH149" s="65">
        <v>0</v>
      </c>
      <c r="AI149" s="66"/>
      <c r="AJ149" s="67"/>
      <c r="AK149" s="65"/>
      <c r="AL149" s="65"/>
      <c r="AM149" s="65"/>
      <c r="AN149" s="65"/>
      <c r="AO149" s="65"/>
      <c r="AP149" s="65"/>
      <c r="AQ149" s="65"/>
      <c r="AR149" s="65"/>
      <c r="AS149" s="68">
        <f t="shared" si="80"/>
        <v>22</v>
      </c>
      <c r="AT149" s="69" t="e">
        <v>#N/A</v>
      </c>
      <c r="AU149" s="70">
        <v>18.146153846153879</v>
      </c>
      <c r="AV149" s="63">
        <f t="shared" si="88"/>
        <v>154</v>
      </c>
      <c r="AW149" s="61">
        <f t="shared" si="72"/>
        <v>11.549999999999999</v>
      </c>
      <c r="AX149" s="61">
        <f t="shared" si="72"/>
        <v>11.549999999999999</v>
      </c>
      <c r="AY149" s="61">
        <f t="shared" si="72"/>
        <v>11.549999999999999</v>
      </c>
      <c r="AZ149" s="61">
        <f t="shared" si="69"/>
        <v>11.549999999999999</v>
      </c>
      <c r="BA149" s="54">
        <f t="shared" si="69"/>
        <v>11.549999999999999</v>
      </c>
      <c r="BB149" s="61">
        <f t="shared" si="69"/>
        <v>11.549999999999999</v>
      </c>
      <c r="BC149" s="54">
        <f t="shared" si="69"/>
        <v>11.549999999999999</v>
      </c>
      <c r="BD149" s="61">
        <f t="shared" si="69"/>
        <v>11.549999999999999</v>
      </c>
      <c r="BE149" s="61">
        <f t="shared" si="69"/>
        <v>11.549999999999999</v>
      </c>
      <c r="BF149" s="61">
        <f t="shared" si="81"/>
        <v>26.949999999999996</v>
      </c>
      <c r="BG149" s="61">
        <f t="shared" si="81"/>
        <v>11.549999999999999</v>
      </c>
      <c r="BH149" s="61">
        <f t="shared" si="81"/>
        <v>11.549999999999999</v>
      </c>
      <c r="BI149" s="63">
        <f t="shared" si="75"/>
        <v>0</v>
      </c>
      <c r="BJ149" s="71">
        <f t="shared" si="70"/>
        <v>0</v>
      </c>
      <c r="BK149" s="71">
        <f t="shared" si="70"/>
        <v>0</v>
      </c>
      <c r="BL149" s="71">
        <f t="shared" si="70"/>
        <v>0</v>
      </c>
      <c r="BM149" s="71">
        <f t="shared" si="70"/>
        <v>0</v>
      </c>
      <c r="BN149" s="71">
        <f t="shared" si="70"/>
        <v>0</v>
      </c>
      <c r="BO149" s="71">
        <f t="shared" si="70"/>
        <v>0</v>
      </c>
      <c r="BP149" s="71">
        <f t="shared" si="70"/>
        <v>0</v>
      </c>
      <c r="BQ149" s="71">
        <f t="shared" si="70"/>
        <v>0</v>
      </c>
      <c r="BR149" s="71">
        <f t="shared" si="70"/>
        <v>0</v>
      </c>
      <c r="BS149" s="71">
        <f t="shared" si="67"/>
        <v>0</v>
      </c>
      <c r="BT149" s="71">
        <f t="shared" si="67"/>
        <v>0</v>
      </c>
      <c r="BU149" s="71">
        <f t="shared" si="67"/>
        <v>0</v>
      </c>
      <c r="BV149" s="68">
        <f t="shared" si="82"/>
        <v>172.14615384615388</v>
      </c>
      <c r="BX149" s="54">
        <f t="shared" si="71"/>
        <v>15.015000000000001</v>
      </c>
      <c r="BY149" s="54">
        <f t="shared" si="71"/>
        <v>15.015000000000001</v>
      </c>
      <c r="BZ149" s="54">
        <f t="shared" si="71"/>
        <v>15.015000000000001</v>
      </c>
      <c r="CA149" s="54">
        <f t="shared" si="68"/>
        <v>15.015000000000001</v>
      </c>
      <c r="CB149" s="54">
        <f t="shared" si="68"/>
        <v>15.015000000000001</v>
      </c>
      <c r="CC149" s="54">
        <f t="shared" si="68"/>
        <v>15.015000000000001</v>
      </c>
      <c r="CD149" s="54">
        <f t="shared" si="68"/>
        <v>15.015000000000001</v>
      </c>
      <c r="CE149" s="54">
        <f t="shared" si="68"/>
        <v>15.015000000000001</v>
      </c>
      <c r="CF149" s="54">
        <f t="shared" si="68"/>
        <v>15.015000000000001</v>
      </c>
      <c r="CG149" s="54">
        <f t="shared" si="77"/>
        <v>35.034999999999997</v>
      </c>
      <c r="CH149" s="54">
        <f t="shared" si="77"/>
        <v>15.015000000000001</v>
      </c>
      <c r="CI149" s="54">
        <f t="shared" si="77"/>
        <v>15.015000000000001</v>
      </c>
      <c r="CJ149" s="76">
        <f t="shared" si="76"/>
        <v>200.2</v>
      </c>
      <c r="CK149" s="59">
        <f t="shared" si="86"/>
        <v>20</v>
      </c>
      <c r="CL149" s="8">
        <f t="shared" si="87"/>
        <v>0</v>
      </c>
      <c r="CM149" s="73">
        <f t="shared" si="83"/>
        <v>200.2</v>
      </c>
      <c r="CN149" s="74"/>
      <c r="CO149" s="75"/>
    </row>
    <row r="150" spans="1:94" ht="20.25" customHeight="1">
      <c r="A150" t="s">
        <v>237</v>
      </c>
      <c r="D150">
        <v>212</v>
      </c>
      <c r="E150" s="2">
        <v>200.2</v>
      </c>
      <c r="G150" s="3">
        <v>41295</v>
      </c>
      <c r="H150" s="3">
        <f t="shared" si="78"/>
        <v>45281</v>
      </c>
      <c r="I150" s="3" t="s">
        <v>45</v>
      </c>
      <c r="J150" s="3">
        <f t="shared" si="79"/>
        <v>45281</v>
      </c>
      <c r="N150" s="2"/>
      <c r="P150" s="61">
        <f t="shared" si="84"/>
        <v>11.833333333333334</v>
      </c>
      <c r="Q150" s="62">
        <v>8</v>
      </c>
      <c r="R150" s="63">
        <f t="shared" si="85"/>
        <v>20</v>
      </c>
      <c r="S150" s="54">
        <f t="shared" si="74"/>
        <v>1.5</v>
      </c>
      <c r="T150" s="54">
        <f t="shared" si="73"/>
        <v>3.5</v>
      </c>
      <c r="U150" s="54">
        <f t="shared" si="73"/>
        <v>1.5</v>
      </c>
      <c r="V150" s="54">
        <f t="shared" si="73"/>
        <v>1.5</v>
      </c>
      <c r="W150" s="54">
        <f t="shared" si="73"/>
        <v>1.5</v>
      </c>
      <c r="X150" s="54">
        <f t="shared" si="73"/>
        <v>1.5</v>
      </c>
      <c r="Y150" s="54">
        <f t="shared" si="73"/>
        <v>1.5</v>
      </c>
      <c r="Z150" s="54">
        <f t="shared" si="73"/>
        <v>1.5</v>
      </c>
      <c r="AA150" s="54">
        <f t="shared" si="73"/>
        <v>1.5</v>
      </c>
      <c r="AB150" s="54">
        <f t="shared" si="73"/>
        <v>1.5</v>
      </c>
      <c r="AC150" s="54">
        <f t="shared" si="73"/>
        <v>1.5</v>
      </c>
      <c r="AD150" s="54">
        <f t="shared" si="73"/>
        <v>1.5</v>
      </c>
      <c r="AF150" s="63">
        <f t="shared" si="65"/>
        <v>0</v>
      </c>
      <c r="AG150" s="65">
        <v>0</v>
      </c>
      <c r="AH150" s="65">
        <v>0</v>
      </c>
      <c r="AI150" s="66"/>
      <c r="AJ150" s="67"/>
      <c r="AK150" s="65"/>
      <c r="AL150" s="65"/>
      <c r="AM150" s="65"/>
      <c r="AN150" s="65"/>
      <c r="AO150" s="65"/>
      <c r="AP150" s="65"/>
      <c r="AQ150" s="65"/>
      <c r="AR150" s="65"/>
      <c r="AS150" s="68">
        <f t="shared" si="80"/>
        <v>28</v>
      </c>
      <c r="AT150" s="69" t="e">
        <v>#N/A</v>
      </c>
      <c r="AU150" s="70">
        <v>62.515384615384662</v>
      </c>
      <c r="AV150" s="63">
        <f t="shared" si="88"/>
        <v>154</v>
      </c>
      <c r="AW150" s="61">
        <f t="shared" si="72"/>
        <v>11.549999999999999</v>
      </c>
      <c r="AX150" s="61">
        <f t="shared" si="72"/>
        <v>26.949999999999996</v>
      </c>
      <c r="AY150" s="61">
        <f t="shared" si="72"/>
        <v>11.549999999999999</v>
      </c>
      <c r="AZ150" s="61">
        <f t="shared" si="69"/>
        <v>11.549999999999999</v>
      </c>
      <c r="BA150" s="54">
        <f t="shared" si="69"/>
        <v>11.549999999999999</v>
      </c>
      <c r="BB150" s="61">
        <f t="shared" si="69"/>
        <v>11.549999999999999</v>
      </c>
      <c r="BC150" s="54">
        <f t="shared" si="69"/>
        <v>11.549999999999999</v>
      </c>
      <c r="BD150" s="61">
        <f t="shared" si="69"/>
        <v>11.549999999999999</v>
      </c>
      <c r="BE150" s="61">
        <f t="shared" si="69"/>
        <v>11.549999999999999</v>
      </c>
      <c r="BF150" s="61">
        <f t="shared" si="81"/>
        <v>11.549999999999999</v>
      </c>
      <c r="BG150" s="61">
        <f t="shared" si="81"/>
        <v>11.549999999999999</v>
      </c>
      <c r="BH150" s="61">
        <f t="shared" si="81"/>
        <v>11.549999999999999</v>
      </c>
      <c r="BI150" s="63">
        <f t="shared" si="75"/>
        <v>0</v>
      </c>
      <c r="BJ150" s="71">
        <f t="shared" si="70"/>
        <v>0</v>
      </c>
      <c r="BK150" s="71">
        <f t="shared" si="70"/>
        <v>0</v>
      </c>
      <c r="BL150" s="71">
        <f t="shared" si="70"/>
        <v>0</v>
      </c>
      <c r="BM150" s="71">
        <f t="shared" si="70"/>
        <v>0</v>
      </c>
      <c r="BN150" s="71">
        <f t="shared" si="70"/>
        <v>0</v>
      </c>
      <c r="BO150" s="71">
        <f t="shared" si="70"/>
        <v>0</v>
      </c>
      <c r="BP150" s="71">
        <f t="shared" si="70"/>
        <v>0</v>
      </c>
      <c r="BQ150" s="71">
        <f t="shared" si="70"/>
        <v>0</v>
      </c>
      <c r="BR150" s="71">
        <f t="shared" si="70"/>
        <v>0</v>
      </c>
      <c r="BS150" s="71">
        <f t="shared" si="67"/>
        <v>0</v>
      </c>
      <c r="BT150" s="71">
        <f t="shared" si="67"/>
        <v>0</v>
      </c>
      <c r="BU150" s="71">
        <f t="shared" si="67"/>
        <v>0</v>
      </c>
      <c r="BV150" s="68">
        <f t="shared" si="82"/>
        <v>216.51538461538468</v>
      </c>
      <c r="BX150" s="54">
        <f t="shared" si="71"/>
        <v>15.015000000000001</v>
      </c>
      <c r="BY150" s="54">
        <f t="shared" si="71"/>
        <v>35.034999999999997</v>
      </c>
      <c r="BZ150" s="54">
        <f t="shared" si="71"/>
        <v>15.015000000000001</v>
      </c>
      <c r="CA150" s="54">
        <f t="shared" si="68"/>
        <v>15.015000000000001</v>
      </c>
      <c r="CB150" s="54">
        <f t="shared" si="68"/>
        <v>15.015000000000001</v>
      </c>
      <c r="CC150" s="54">
        <f t="shared" si="68"/>
        <v>15.015000000000001</v>
      </c>
      <c r="CD150" s="54">
        <f t="shared" si="68"/>
        <v>15.015000000000001</v>
      </c>
      <c r="CE150" s="54">
        <f t="shared" si="68"/>
        <v>15.015000000000001</v>
      </c>
      <c r="CF150" s="54">
        <f t="shared" si="68"/>
        <v>15.015000000000001</v>
      </c>
      <c r="CG150" s="54">
        <f t="shared" si="77"/>
        <v>15.015000000000001</v>
      </c>
      <c r="CH150" s="54">
        <f t="shared" si="77"/>
        <v>15.015000000000001</v>
      </c>
      <c r="CI150" s="54">
        <f t="shared" si="77"/>
        <v>15.015000000000001</v>
      </c>
      <c r="CJ150" s="76">
        <f t="shared" si="76"/>
        <v>200.19999999999993</v>
      </c>
      <c r="CK150" s="59">
        <f t="shared" si="86"/>
        <v>20</v>
      </c>
      <c r="CL150" s="8">
        <f t="shared" si="87"/>
        <v>0</v>
      </c>
      <c r="CM150" s="73">
        <f t="shared" si="83"/>
        <v>200.2</v>
      </c>
      <c r="CN150" s="54"/>
      <c r="CO150" s="55"/>
      <c r="CP150" s="56"/>
    </row>
    <row r="151" spans="1:94" ht="20.25" customHeight="1">
      <c r="A151" s="77" t="s">
        <v>238</v>
      </c>
      <c r="D151">
        <v>260</v>
      </c>
      <c r="E151" s="2">
        <v>200.2</v>
      </c>
      <c r="G151" s="3">
        <v>41641</v>
      </c>
      <c r="H151" s="3">
        <f t="shared" si="78"/>
        <v>45281</v>
      </c>
      <c r="I151" s="3" t="s">
        <v>45</v>
      </c>
      <c r="J151" s="3">
        <f t="shared" si="79"/>
        <v>45281</v>
      </c>
      <c r="N151" s="2"/>
      <c r="P151" s="61">
        <f t="shared" si="84"/>
        <v>10.916666666666666</v>
      </c>
      <c r="Q151" s="62">
        <v>-3</v>
      </c>
      <c r="R151" s="63">
        <f t="shared" si="85"/>
        <v>20</v>
      </c>
      <c r="S151" s="54">
        <f t="shared" si="74"/>
        <v>1.5</v>
      </c>
      <c r="T151" s="54">
        <f t="shared" si="73"/>
        <v>3.5</v>
      </c>
      <c r="U151" s="54">
        <f t="shared" si="73"/>
        <v>1.5</v>
      </c>
      <c r="V151" s="54">
        <f t="shared" si="73"/>
        <v>1.5</v>
      </c>
      <c r="W151" s="54">
        <f t="shared" si="73"/>
        <v>1.5</v>
      </c>
      <c r="X151" s="54">
        <f t="shared" si="73"/>
        <v>1.5</v>
      </c>
      <c r="Y151" s="54">
        <f t="shared" si="73"/>
        <v>1.5</v>
      </c>
      <c r="Z151" s="54">
        <f t="shared" ref="Z151:AJ174" si="89">+IF(AND(AND($O151="",$P151&gt;=10,MONTH($G151)=MONTH(Z$5))),1.5+2,+IF(AND(AND($O151="",$P151&gt;=5,MONTH($G151)=MONTH(Z$5))),1.5+1,+IF(AND(AND($P151=5,$O151="",MONTH($G151)=MONTH(Z$5))),1.5,+IF(AND($H151&gt;Z$5,MONTH($H151)=MONTH(Z$5)),1.5/30*(Z$4-DAY($H151)),+IF(AND(MONTH($H151)&lt;MONTH(Z$5),$O151=""),1.5,+IF(AND($H151=$S$5,$O151=""),1.5,IF($O151&lt;Z$5,0,IF(MONTH($O151)=MONTH(Z$5),1.5/30*($O151-Z$5),1.5))))))))</f>
        <v>1.5</v>
      </c>
      <c r="AA151" s="54">
        <f t="shared" si="89"/>
        <v>1.5</v>
      </c>
      <c r="AB151" s="54">
        <f t="shared" si="89"/>
        <v>1.5</v>
      </c>
      <c r="AC151" s="54">
        <f t="shared" si="89"/>
        <v>1.5</v>
      </c>
      <c r="AD151" s="54">
        <f t="shared" si="89"/>
        <v>1.5</v>
      </c>
      <c r="AF151" s="63">
        <f t="shared" si="65"/>
        <v>17</v>
      </c>
      <c r="AG151" s="65">
        <v>14</v>
      </c>
      <c r="AH151" s="65">
        <v>3</v>
      </c>
      <c r="AI151" s="66"/>
      <c r="AJ151" s="67"/>
      <c r="AK151" s="65"/>
      <c r="AL151" s="65"/>
      <c r="AM151" s="65"/>
      <c r="AN151" s="65"/>
      <c r="AO151" s="65"/>
      <c r="AP151" s="65"/>
      <c r="AQ151" s="65"/>
      <c r="AR151" s="65"/>
      <c r="AS151" s="68">
        <f t="shared" si="80"/>
        <v>0</v>
      </c>
      <c r="AT151" s="69" t="e">
        <v>#N/A</v>
      </c>
      <c r="AU151" s="70">
        <v>-18.640384615384562</v>
      </c>
      <c r="AV151" s="63">
        <f t="shared" si="88"/>
        <v>154</v>
      </c>
      <c r="AW151" s="61">
        <f t="shared" si="72"/>
        <v>11.549999999999999</v>
      </c>
      <c r="AX151" s="61">
        <f t="shared" si="72"/>
        <v>26.949999999999996</v>
      </c>
      <c r="AY151" s="61">
        <f t="shared" si="72"/>
        <v>11.549999999999999</v>
      </c>
      <c r="AZ151" s="61">
        <f t="shared" si="69"/>
        <v>11.549999999999999</v>
      </c>
      <c r="BA151" s="54">
        <f t="shared" si="69"/>
        <v>11.549999999999999</v>
      </c>
      <c r="BB151" s="61">
        <f t="shared" si="69"/>
        <v>11.549999999999999</v>
      </c>
      <c r="BC151" s="54">
        <f t="shared" si="69"/>
        <v>11.549999999999999</v>
      </c>
      <c r="BD151" s="61">
        <f t="shared" si="69"/>
        <v>11.549999999999999</v>
      </c>
      <c r="BE151" s="61">
        <f t="shared" si="69"/>
        <v>11.549999999999999</v>
      </c>
      <c r="BF151" s="61">
        <f t="shared" si="81"/>
        <v>11.549999999999999</v>
      </c>
      <c r="BG151" s="61">
        <f t="shared" si="81"/>
        <v>11.549999999999999</v>
      </c>
      <c r="BH151" s="61">
        <f t="shared" si="81"/>
        <v>11.549999999999999</v>
      </c>
      <c r="BI151" s="63">
        <f t="shared" si="75"/>
        <v>-130.89999999999998</v>
      </c>
      <c r="BJ151" s="71">
        <f t="shared" si="70"/>
        <v>-107.79999999999998</v>
      </c>
      <c r="BK151" s="71">
        <f t="shared" si="70"/>
        <v>-23.099999999999998</v>
      </c>
      <c r="BL151" s="71">
        <f t="shared" si="70"/>
        <v>0</v>
      </c>
      <c r="BM151" s="71">
        <f t="shared" si="70"/>
        <v>0</v>
      </c>
      <c r="BN151" s="71">
        <f t="shared" si="70"/>
        <v>0</v>
      </c>
      <c r="BO151" s="71">
        <f t="shared" si="70"/>
        <v>0</v>
      </c>
      <c r="BP151" s="71">
        <f t="shared" si="70"/>
        <v>0</v>
      </c>
      <c r="BQ151" s="71">
        <f t="shared" si="70"/>
        <v>0</v>
      </c>
      <c r="BR151" s="71">
        <f t="shared" si="70"/>
        <v>0</v>
      </c>
      <c r="BS151" s="71">
        <f t="shared" si="67"/>
        <v>0</v>
      </c>
      <c r="BT151" s="71">
        <f t="shared" si="67"/>
        <v>0</v>
      </c>
      <c r="BU151" s="71">
        <f t="shared" si="67"/>
        <v>0</v>
      </c>
      <c r="BV151" s="68">
        <f t="shared" si="82"/>
        <v>4.4596153846154607</v>
      </c>
      <c r="BX151" s="54">
        <f t="shared" si="71"/>
        <v>15.015000000000001</v>
      </c>
      <c r="BY151" s="54">
        <f t="shared" si="71"/>
        <v>35.034999999999997</v>
      </c>
      <c r="BZ151" s="54">
        <f t="shared" si="71"/>
        <v>15.015000000000001</v>
      </c>
      <c r="CA151" s="54">
        <f t="shared" si="68"/>
        <v>15.015000000000001</v>
      </c>
      <c r="CB151" s="54">
        <f t="shared" si="68"/>
        <v>15.015000000000001</v>
      </c>
      <c r="CC151" s="54">
        <f t="shared" si="68"/>
        <v>15.015000000000001</v>
      </c>
      <c r="CD151" s="54">
        <f t="shared" si="68"/>
        <v>15.015000000000001</v>
      </c>
      <c r="CE151" s="54">
        <f t="shared" si="68"/>
        <v>15.015000000000001</v>
      </c>
      <c r="CF151" s="54">
        <f t="shared" si="68"/>
        <v>15.015000000000001</v>
      </c>
      <c r="CG151" s="54">
        <f t="shared" si="77"/>
        <v>15.015000000000001</v>
      </c>
      <c r="CH151" s="54">
        <f t="shared" si="77"/>
        <v>15.015000000000001</v>
      </c>
      <c r="CI151" s="54">
        <f t="shared" si="77"/>
        <v>15.015000000000001</v>
      </c>
      <c r="CJ151" s="76">
        <f t="shared" si="76"/>
        <v>200.19999999999993</v>
      </c>
      <c r="CK151" s="59">
        <f t="shared" si="86"/>
        <v>20</v>
      </c>
      <c r="CL151" s="8">
        <f t="shared" si="87"/>
        <v>0</v>
      </c>
      <c r="CM151" s="73">
        <f t="shared" si="83"/>
        <v>200.2</v>
      </c>
      <c r="CN151" s="74"/>
      <c r="CO151" s="75"/>
    </row>
    <row r="152" spans="1:94" ht="20.25" customHeight="1">
      <c r="A152" t="s">
        <v>239</v>
      </c>
      <c r="D152">
        <v>710</v>
      </c>
      <c r="E152" s="2">
        <v>846.3</v>
      </c>
      <c r="G152" s="3">
        <v>41153</v>
      </c>
      <c r="H152" s="3">
        <f t="shared" si="78"/>
        <v>45281</v>
      </c>
      <c r="I152" s="3" t="s">
        <v>45</v>
      </c>
      <c r="J152" s="3">
        <f t="shared" si="79"/>
        <v>45281</v>
      </c>
      <c r="N152" s="2"/>
      <c r="P152" s="61">
        <f t="shared" si="84"/>
        <v>12.25</v>
      </c>
      <c r="Q152" s="62">
        <v>0</v>
      </c>
      <c r="R152" s="63">
        <f t="shared" si="85"/>
        <v>20</v>
      </c>
      <c r="S152" s="54">
        <f t="shared" si="74"/>
        <v>1.5</v>
      </c>
      <c r="T152" s="54">
        <f t="shared" si="74"/>
        <v>1.5</v>
      </c>
      <c r="U152" s="54">
        <f t="shared" si="74"/>
        <v>1.5</v>
      </c>
      <c r="V152" s="54">
        <f t="shared" si="74"/>
        <v>1.5</v>
      </c>
      <c r="W152" s="54">
        <f t="shared" si="74"/>
        <v>1.5</v>
      </c>
      <c r="X152" s="54">
        <f t="shared" si="74"/>
        <v>1.5</v>
      </c>
      <c r="Y152" s="54">
        <f t="shared" si="74"/>
        <v>1.5</v>
      </c>
      <c r="Z152" s="54">
        <f t="shared" si="74"/>
        <v>1.5</v>
      </c>
      <c r="AA152" s="54">
        <f t="shared" si="74"/>
        <v>1.5</v>
      </c>
      <c r="AB152" s="54">
        <f t="shared" si="74"/>
        <v>3.5</v>
      </c>
      <c r="AC152" s="54">
        <f t="shared" si="74"/>
        <v>1.5</v>
      </c>
      <c r="AD152" s="54">
        <f t="shared" si="74"/>
        <v>1.5</v>
      </c>
      <c r="AF152" s="63">
        <f t="shared" si="65"/>
        <v>0</v>
      </c>
      <c r="AG152" s="65">
        <v>0</v>
      </c>
      <c r="AH152" s="65">
        <v>0</v>
      </c>
      <c r="AI152" s="66"/>
      <c r="AJ152" s="67"/>
      <c r="AK152" s="65"/>
      <c r="AL152" s="65"/>
      <c r="AM152" s="65"/>
      <c r="AN152" s="65"/>
      <c r="AO152" s="65"/>
      <c r="AP152" s="65"/>
      <c r="AQ152" s="65"/>
      <c r="AR152" s="65"/>
      <c r="AS152" s="68">
        <f t="shared" si="80"/>
        <v>20</v>
      </c>
      <c r="AT152" s="69" t="e">
        <v>#N/A</v>
      </c>
      <c r="AU152" s="70">
        <v>-1.7153846153843233</v>
      </c>
      <c r="AV152" s="63">
        <f t="shared" si="88"/>
        <v>651</v>
      </c>
      <c r="AW152" s="61">
        <f t="shared" si="72"/>
        <v>48.824999999999996</v>
      </c>
      <c r="AX152" s="61">
        <f t="shared" si="72"/>
        <v>48.824999999999996</v>
      </c>
      <c r="AY152" s="61">
        <f t="shared" si="72"/>
        <v>48.824999999999996</v>
      </c>
      <c r="AZ152" s="61">
        <f t="shared" si="69"/>
        <v>48.824999999999996</v>
      </c>
      <c r="BA152" s="54">
        <f t="shared" si="69"/>
        <v>48.824999999999996</v>
      </c>
      <c r="BB152" s="61">
        <f t="shared" si="69"/>
        <v>48.824999999999996</v>
      </c>
      <c r="BC152" s="54">
        <f t="shared" si="69"/>
        <v>48.824999999999996</v>
      </c>
      <c r="BD152" s="61">
        <f t="shared" si="69"/>
        <v>48.824999999999996</v>
      </c>
      <c r="BE152" s="61">
        <f t="shared" si="69"/>
        <v>48.824999999999996</v>
      </c>
      <c r="BF152" s="61">
        <f t="shared" si="81"/>
        <v>113.92499999999998</v>
      </c>
      <c r="BG152" s="61">
        <f t="shared" si="81"/>
        <v>48.824999999999996</v>
      </c>
      <c r="BH152" s="61">
        <f t="shared" si="81"/>
        <v>48.824999999999996</v>
      </c>
      <c r="BI152" s="63">
        <f t="shared" si="75"/>
        <v>0</v>
      </c>
      <c r="BJ152" s="71">
        <f t="shared" si="70"/>
        <v>0</v>
      </c>
      <c r="BK152" s="71">
        <f t="shared" si="70"/>
        <v>0</v>
      </c>
      <c r="BL152" s="71">
        <f t="shared" si="70"/>
        <v>0</v>
      </c>
      <c r="BM152" s="71">
        <f t="shared" si="70"/>
        <v>0</v>
      </c>
      <c r="BN152" s="71">
        <f t="shared" si="70"/>
        <v>0</v>
      </c>
      <c r="BO152" s="71">
        <f t="shared" si="70"/>
        <v>0</v>
      </c>
      <c r="BP152" s="71">
        <f t="shared" si="70"/>
        <v>0</v>
      </c>
      <c r="BQ152" s="71">
        <f t="shared" si="70"/>
        <v>0</v>
      </c>
      <c r="BR152" s="71">
        <f t="shared" si="70"/>
        <v>0</v>
      </c>
      <c r="BS152" s="71">
        <f t="shared" si="67"/>
        <v>0</v>
      </c>
      <c r="BT152" s="71">
        <f t="shared" si="67"/>
        <v>0</v>
      </c>
      <c r="BU152" s="71">
        <f t="shared" si="67"/>
        <v>0</v>
      </c>
      <c r="BV152" s="68">
        <f t="shared" si="82"/>
        <v>649.28461538461568</v>
      </c>
      <c r="BX152" s="54">
        <f t="shared" si="71"/>
        <v>63.472499999999997</v>
      </c>
      <c r="BY152" s="54">
        <f t="shared" si="71"/>
        <v>63.472499999999997</v>
      </c>
      <c r="BZ152" s="54">
        <f t="shared" si="71"/>
        <v>63.472499999999997</v>
      </c>
      <c r="CA152" s="54">
        <f t="shared" si="68"/>
        <v>63.472499999999997</v>
      </c>
      <c r="CB152" s="54">
        <f t="shared" si="68"/>
        <v>63.472499999999997</v>
      </c>
      <c r="CC152" s="54">
        <f t="shared" si="68"/>
        <v>63.472499999999997</v>
      </c>
      <c r="CD152" s="54">
        <f t="shared" si="68"/>
        <v>63.472499999999997</v>
      </c>
      <c r="CE152" s="54">
        <f t="shared" si="68"/>
        <v>63.472499999999997</v>
      </c>
      <c r="CF152" s="54">
        <f t="shared" si="68"/>
        <v>63.472499999999997</v>
      </c>
      <c r="CG152" s="54">
        <f t="shared" si="77"/>
        <v>148.10249999999999</v>
      </c>
      <c r="CH152" s="54">
        <f t="shared" si="77"/>
        <v>63.472499999999997</v>
      </c>
      <c r="CI152" s="54">
        <f t="shared" si="77"/>
        <v>63.472499999999997</v>
      </c>
      <c r="CJ152" s="76">
        <f t="shared" si="76"/>
        <v>846.29999999999973</v>
      </c>
      <c r="CK152" s="59">
        <f t="shared" si="86"/>
        <v>20</v>
      </c>
      <c r="CL152" s="8">
        <f t="shared" si="87"/>
        <v>0</v>
      </c>
      <c r="CM152" s="73">
        <f t="shared" si="83"/>
        <v>846.3</v>
      </c>
      <c r="CN152" s="54"/>
      <c r="CO152" s="55"/>
      <c r="CP152" s="56"/>
    </row>
    <row r="153" spans="1:94" ht="20.25" customHeight="1">
      <c r="A153" t="s">
        <v>240</v>
      </c>
      <c r="D153">
        <v>710</v>
      </c>
      <c r="E153" s="2">
        <v>548.6</v>
      </c>
      <c r="G153" s="3">
        <v>41153</v>
      </c>
      <c r="H153" s="3">
        <f t="shared" si="78"/>
        <v>45281</v>
      </c>
      <c r="I153" s="3" t="s">
        <v>45</v>
      </c>
      <c r="J153" s="3">
        <f t="shared" si="79"/>
        <v>45281</v>
      </c>
      <c r="N153" s="2"/>
      <c r="P153" s="61">
        <f t="shared" si="84"/>
        <v>12.25</v>
      </c>
      <c r="Q153" s="62">
        <v>42</v>
      </c>
      <c r="R153" s="63">
        <f t="shared" si="85"/>
        <v>20</v>
      </c>
      <c r="S153" s="54">
        <f t="shared" si="74"/>
        <v>1.5</v>
      </c>
      <c r="T153" s="54">
        <f t="shared" si="74"/>
        <v>1.5</v>
      </c>
      <c r="U153" s="54">
        <f t="shared" si="74"/>
        <v>1.5</v>
      </c>
      <c r="V153" s="54">
        <f t="shared" si="74"/>
        <v>1.5</v>
      </c>
      <c r="W153" s="54">
        <f t="shared" si="74"/>
        <v>1.5</v>
      </c>
      <c r="X153" s="54">
        <f t="shared" si="74"/>
        <v>1.5</v>
      </c>
      <c r="Y153" s="54">
        <f t="shared" si="74"/>
        <v>1.5</v>
      </c>
      <c r="Z153" s="54">
        <f t="shared" si="74"/>
        <v>1.5</v>
      </c>
      <c r="AA153" s="54">
        <f t="shared" si="74"/>
        <v>1.5</v>
      </c>
      <c r="AB153" s="54">
        <f t="shared" si="74"/>
        <v>3.5</v>
      </c>
      <c r="AC153" s="54">
        <f t="shared" si="74"/>
        <v>1.5</v>
      </c>
      <c r="AD153" s="54">
        <f t="shared" si="74"/>
        <v>1.5</v>
      </c>
      <c r="AF153" s="63">
        <f t="shared" si="65"/>
        <v>0</v>
      </c>
      <c r="AG153" s="65">
        <v>0</v>
      </c>
      <c r="AH153" s="65">
        <v>0</v>
      </c>
      <c r="AI153" s="66"/>
      <c r="AJ153" s="67"/>
      <c r="AK153" s="65"/>
      <c r="AL153" s="65"/>
      <c r="AM153" s="65"/>
      <c r="AN153" s="65"/>
      <c r="AO153" s="65"/>
      <c r="AP153" s="65"/>
      <c r="AQ153" s="65"/>
      <c r="AR153" s="65"/>
      <c r="AS153" s="68">
        <f t="shared" si="80"/>
        <v>62</v>
      </c>
      <c r="AT153" s="69" t="e">
        <v>#N/A</v>
      </c>
      <c r="AU153" s="70">
        <v>835</v>
      </c>
      <c r="AV153" s="63">
        <f t="shared" si="88"/>
        <v>422</v>
      </c>
      <c r="AW153" s="61">
        <f t="shared" si="72"/>
        <v>31.650000000000002</v>
      </c>
      <c r="AX153" s="61">
        <f t="shared" si="72"/>
        <v>31.650000000000002</v>
      </c>
      <c r="AY153" s="61">
        <f t="shared" si="72"/>
        <v>31.650000000000002</v>
      </c>
      <c r="AZ153" s="61">
        <f t="shared" si="69"/>
        <v>31.650000000000002</v>
      </c>
      <c r="BA153" s="54">
        <f t="shared" si="69"/>
        <v>31.650000000000002</v>
      </c>
      <c r="BB153" s="61">
        <f t="shared" si="69"/>
        <v>31.650000000000002</v>
      </c>
      <c r="BC153" s="54">
        <f t="shared" si="69"/>
        <v>31.650000000000002</v>
      </c>
      <c r="BD153" s="61">
        <f t="shared" si="69"/>
        <v>31.650000000000002</v>
      </c>
      <c r="BE153" s="61">
        <f t="shared" si="69"/>
        <v>31.650000000000002</v>
      </c>
      <c r="BF153" s="61">
        <f t="shared" si="81"/>
        <v>73.850000000000009</v>
      </c>
      <c r="BG153" s="61">
        <f t="shared" si="81"/>
        <v>31.650000000000002</v>
      </c>
      <c r="BH153" s="61">
        <f t="shared" si="81"/>
        <v>31.650000000000002</v>
      </c>
      <c r="BI153" s="63">
        <f t="shared" si="75"/>
        <v>0</v>
      </c>
      <c r="BJ153" s="71">
        <f t="shared" si="70"/>
        <v>0</v>
      </c>
      <c r="BK153" s="71">
        <f t="shared" si="70"/>
        <v>0</v>
      </c>
      <c r="BL153" s="71">
        <f t="shared" si="70"/>
        <v>0</v>
      </c>
      <c r="BM153" s="71">
        <f t="shared" si="70"/>
        <v>0</v>
      </c>
      <c r="BN153" s="71">
        <f t="shared" si="70"/>
        <v>0</v>
      </c>
      <c r="BO153" s="71">
        <f t="shared" si="70"/>
        <v>0</v>
      </c>
      <c r="BP153" s="71">
        <f t="shared" ref="BM153:BU200" si="90">(+IF($K153="",$E153/26*AM153,IF(MONTH($K153)=MONTH(BP$5),$L153/26*AM153,IF(AND($K153&lt;BP$5,(MONTH($K153)&lt;&gt;MONTH(BP$5))),$L153/26*AM153,$E153/26*AM153))))*-1</f>
        <v>0</v>
      </c>
      <c r="BQ153" s="71">
        <f t="shared" si="90"/>
        <v>0</v>
      </c>
      <c r="BR153" s="71">
        <f t="shared" si="90"/>
        <v>0</v>
      </c>
      <c r="BS153" s="71">
        <f t="shared" si="67"/>
        <v>0</v>
      </c>
      <c r="BT153" s="71">
        <f t="shared" si="67"/>
        <v>0</v>
      </c>
      <c r="BU153" s="71">
        <f t="shared" si="67"/>
        <v>0</v>
      </c>
      <c r="BV153" s="68">
        <f t="shared" si="82"/>
        <v>1257</v>
      </c>
      <c r="BX153" s="54">
        <f t="shared" si="71"/>
        <v>41.144999999999996</v>
      </c>
      <c r="BY153" s="54">
        <f t="shared" si="71"/>
        <v>41.144999999999996</v>
      </c>
      <c r="BZ153" s="54">
        <f t="shared" si="71"/>
        <v>41.144999999999996</v>
      </c>
      <c r="CA153" s="54">
        <f t="shared" si="68"/>
        <v>41.144999999999996</v>
      </c>
      <c r="CB153" s="54">
        <f t="shared" si="68"/>
        <v>41.144999999999996</v>
      </c>
      <c r="CC153" s="54">
        <f t="shared" si="68"/>
        <v>41.144999999999996</v>
      </c>
      <c r="CD153" s="54">
        <f t="shared" si="68"/>
        <v>41.144999999999996</v>
      </c>
      <c r="CE153" s="54">
        <f t="shared" si="68"/>
        <v>41.144999999999996</v>
      </c>
      <c r="CF153" s="54">
        <f t="shared" si="68"/>
        <v>41.144999999999996</v>
      </c>
      <c r="CG153" s="54">
        <f t="shared" si="77"/>
        <v>96.004999999999995</v>
      </c>
      <c r="CH153" s="54">
        <f t="shared" si="77"/>
        <v>41.144999999999996</v>
      </c>
      <c r="CI153" s="54">
        <f t="shared" si="77"/>
        <v>41.144999999999996</v>
      </c>
      <c r="CJ153" s="76">
        <f t="shared" si="76"/>
        <v>548.59999999999991</v>
      </c>
      <c r="CK153" s="59">
        <f t="shared" si="86"/>
        <v>20</v>
      </c>
      <c r="CL153" s="8">
        <f t="shared" si="87"/>
        <v>0</v>
      </c>
      <c r="CM153" s="73">
        <f t="shared" si="83"/>
        <v>548.6</v>
      </c>
      <c r="CN153" s="74"/>
      <c r="CO153" s="75"/>
    </row>
    <row r="154" spans="1:94" ht="20.25" customHeight="1">
      <c r="A154" s="77" t="s">
        <v>241</v>
      </c>
      <c r="D154">
        <v>481</v>
      </c>
      <c r="E154" s="2">
        <v>172.9</v>
      </c>
      <c r="G154" s="3">
        <v>42217</v>
      </c>
      <c r="H154" s="3">
        <f t="shared" si="78"/>
        <v>45281</v>
      </c>
      <c r="I154" s="3" t="s">
        <v>45</v>
      </c>
      <c r="J154" s="3">
        <f t="shared" si="79"/>
        <v>45281</v>
      </c>
      <c r="N154" s="2"/>
      <c r="P154" s="61">
        <f t="shared" si="84"/>
        <v>9.3333333333333339</v>
      </c>
      <c r="Q154" s="62">
        <v>-0.5</v>
      </c>
      <c r="R154" s="63">
        <f t="shared" si="85"/>
        <v>19</v>
      </c>
      <c r="S154" s="54">
        <f t="shared" si="74"/>
        <v>1.5</v>
      </c>
      <c r="T154" s="54">
        <f t="shared" si="74"/>
        <v>1.5</v>
      </c>
      <c r="U154" s="54">
        <f t="shared" si="74"/>
        <v>1.5</v>
      </c>
      <c r="V154" s="54">
        <f t="shared" si="74"/>
        <v>1.5</v>
      </c>
      <c r="W154" s="54">
        <f t="shared" si="74"/>
        <v>1.5</v>
      </c>
      <c r="X154" s="54">
        <f t="shared" si="74"/>
        <v>1.5</v>
      </c>
      <c r="Y154" s="54">
        <f t="shared" si="74"/>
        <v>1.5</v>
      </c>
      <c r="Z154" s="54">
        <f t="shared" si="74"/>
        <v>1.5</v>
      </c>
      <c r="AA154" s="54">
        <f t="shared" si="74"/>
        <v>2.5</v>
      </c>
      <c r="AB154" s="54">
        <f t="shared" si="74"/>
        <v>1.5</v>
      </c>
      <c r="AC154" s="54">
        <f t="shared" si="74"/>
        <v>1.5</v>
      </c>
      <c r="AD154" s="54">
        <f t="shared" si="74"/>
        <v>1.5</v>
      </c>
      <c r="AF154" s="63">
        <f t="shared" si="65"/>
        <v>0</v>
      </c>
      <c r="AG154" s="65">
        <v>0</v>
      </c>
      <c r="AH154" s="65">
        <v>0</v>
      </c>
      <c r="AI154" s="66"/>
      <c r="AJ154" s="67"/>
      <c r="AK154" s="65"/>
      <c r="AL154" s="65"/>
      <c r="AM154" s="65"/>
      <c r="AN154" s="65"/>
      <c r="AO154" s="65"/>
      <c r="AP154" s="65"/>
      <c r="AQ154" s="65"/>
      <c r="AR154" s="65"/>
      <c r="AS154" s="68">
        <f t="shared" si="80"/>
        <v>18.5</v>
      </c>
      <c r="AT154" s="69" t="e">
        <v>#N/A</v>
      </c>
      <c r="AU154" s="70">
        <v>-4.6923076923077076</v>
      </c>
      <c r="AV154" s="63">
        <f t="shared" si="88"/>
        <v>126.35</v>
      </c>
      <c r="AW154" s="61">
        <f t="shared" si="72"/>
        <v>9.9750000000000014</v>
      </c>
      <c r="AX154" s="61">
        <f t="shared" si="72"/>
        <v>9.9750000000000014</v>
      </c>
      <c r="AY154" s="61">
        <f t="shared" si="72"/>
        <v>9.9750000000000014</v>
      </c>
      <c r="AZ154" s="61">
        <f t="shared" si="69"/>
        <v>9.9750000000000014</v>
      </c>
      <c r="BA154" s="54">
        <f t="shared" si="69"/>
        <v>9.9750000000000014</v>
      </c>
      <c r="BB154" s="61">
        <f t="shared" si="69"/>
        <v>9.9750000000000014</v>
      </c>
      <c r="BC154" s="54">
        <f t="shared" si="69"/>
        <v>9.9750000000000014</v>
      </c>
      <c r="BD154" s="61">
        <f t="shared" si="69"/>
        <v>9.9750000000000014</v>
      </c>
      <c r="BE154" s="61">
        <f t="shared" si="69"/>
        <v>16.625</v>
      </c>
      <c r="BF154" s="61">
        <f t="shared" si="81"/>
        <v>9.9750000000000014</v>
      </c>
      <c r="BG154" s="61">
        <f t="shared" si="81"/>
        <v>9.9750000000000014</v>
      </c>
      <c r="BH154" s="61">
        <f t="shared" si="81"/>
        <v>9.9750000000000014</v>
      </c>
      <c r="BI154" s="63">
        <f t="shared" si="75"/>
        <v>0</v>
      </c>
      <c r="BJ154" s="71">
        <f t="shared" ref="BJ154:BO210" si="91">(+IF($K154="",$E154/26*AG154,IF(MONTH($K154)=MONTH(BJ$5),$L154/26*AG154,IF(AND($K154&lt;BJ$5,(MONTH($K154)&lt;&gt;MONTH(BJ$5))),$L154/26*AG154,$E154/26*AG154))))*-1</f>
        <v>0</v>
      </c>
      <c r="BK154" s="71">
        <f t="shared" si="91"/>
        <v>0</v>
      </c>
      <c r="BL154" s="71">
        <f t="shared" si="91"/>
        <v>0</v>
      </c>
      <c r="BM154" s="71">
        <f t="shared" si="90"/>
        <v>0</v>
      </c>
      <c r="BN154" s="71">
        <f t="shared" si="90"/>
        <v>0</v>
      </c>
      <c r="BO154" s="71">
        <f t="shared" si="90"/>
        <v>0</v>
      </c>
      <c r="BP154" s="71">
        <f t="shared" si="90"/>
        <v>0</v>
      </c>
      <c r="BQ154" s="71">
        <f t="shared" si="90"/>
        <v>0</v>
      </c>
      <c r="BR154" s="71">
        <f t="shared" si="90"/>
        <v>0</v>
      </c>
      <c r="BS154" s="71">
        <f t="shared" si="67"/>
        <v>0</v>
      </c>
      <c r="BT154" s="71">
        <f t="shared" si="67"/>
        <v>0</v>
      </c>
      <c r="BU154" s="71">
        <f t="shared" si="67"/>
        <v>0</v>
      </c>
      <c r="BV154" s="68">
        <f t="shared" si="82"/>
        <v>121.65769230769229</v>
      </c>
      <c r="BX154" s="54">
        <f t="shared" si="71"/>
        <v>13.649999999999999</v>
      </c>
      <c r="BY154" s="54">
        <f t="shared" si="71"/>
        <v>13.649999999999999</v>
      </c>
      <c r="BZ154" s="54">
        <f t="shared" si="71"/>
        <v>13.649999999999999</v>
      </c>
      <c r="CA154" s="54">
        <f t="shared" si="68"/>
        <v>13.649999999999999</v>
      </c>
      <c r="CB154" s="54">
        <f t="shared" si="68"/>
        <v>13.649999999999999</v>
      </c>
      <c r="CC154" s="54">
        <f t="shared" si="68"/>
        <v>13.649999999999999</v>
      </c>
      <c r="CD154" s="54">
        <f t="shared" si="68"/>
        <v>13.649999999999999</v>
      </c>
      <c r="CE154" s="54">
        <f t="shared" si="68"/>
        <v>13.649999999999999</v>
      </c>
      <c r="CF154" s="54">
        <f t="shared" si="68"/>
        <v>22.75</v>
      </c>
      <c r="CG154" s="54">
        <f t="shared" si="77"/>
        <v>13.649999999999999</v>
      </c>
      <c r="CH154" s="54">
        <f t="shared" si="77"/>
        <v>13.649999999999999</v>
      </c>
      <c r="CI154" s="54">
        <f t="shared" si="77"/>
        <v>13.649999999999999</v>
      </c>
      <c r="CJ154" s="76">
        <f t="shared" si="76"/>
        <v>172.90000000000003</v>
      </c>
      <c r="CK154" s="59">
        <f t="shared" si="86"/>
        <v>19</v>
      </c>
      <c r="CL154" s="8">
        <f t="shared" si="87"/>
        <v>0</v>
      </c>
      <c r="CM154" s="73">
        <f t="shared" si="83"/>
        <v>172.9</v>
      </c>
      <c r="CN154" s="54"/>
      <c r="CO154" s="55"/>
      <c r="CP154" s="56"/>
    </row>
    <row r="155" spans="1:94" ht="20.25" customHeight="1">
      <c r="A155" t="s">
        <v>242</v>
      </c>
      <c r="D155">
        <v>650</v>
      </c>
      <c r="E155" s="2">
        <v>356.2</v>
      </c>
      <c r="G155" s="3">
        <v>41153</v>
      </c>
      <c r="H155" s="3">
        <f t="shared" si="78"/>
        <v>45281</v>
      </c>
      <c r="I155" s="3" t="s">
        <v>45</v>
      </c>
      <c r="J155" s="3">
        <f t="shared" si="79"/>
        <v>45281</v>
      </c>
      <c r="N155" s="2"/>
      <c r="P155" s="61">
        <f t="shared" si="84"/>
        <v>12.25</v>
      </c>
      <c r="Q155" s="62">
        <v>21</v>
      </c>
      <c r="R155" s="63">
        <f t="shared" si="85"/>
        <v>20</v>
      </c>
      <c r="S155" s="54">
        <f t="shared" si="74"/>
        <v>1.5</v>
      </c>
      <c r="T155" s="54">
        <f t="shared" si="74"/>
        <v>1.5</v>
      </c>
      <c r="U155" s="54">
        <f t="shared" si="74"/>
        <v>1.5</v>
      </c>
      <c r="V155" s="54">
        <f t="shared" si="74"/>
        <v>1.5</v>
      </c>
      <c r="W155" s="54">
        <f t="shared" si="74"/>
        <v>1.5</v>
      </c>
      <c r="X155" s="54">
        <f t="shared" si="74"/>
        <v>1.5</v>
      </c>
      <c r="Y155" s="54">
        <f t="shared" si="74"/>
        <v>1.5</v>
      </c>
      <c r="Z155" s="54">
        <f t="shared" si="74"/>
        <v>1.5</v>
      </c>
      <c r="AA155" s="54">
        <f t="shared" si="74"/>
        <v>1.5</v>
      </c>
      <c r="AB155" s="54">
        <f t="shared" si="74"/>
        <v>3.5</v>
      </c>
      <c r="AC155" s="54">
        <f t="shared" si="74"/>
        <v>1.5</v>
      </c>
      <c r="AD155" s="54">
        <f t="shared" si="74"/>
        <v>1.5</v>
      </c>
      <c r="AF155" s="63">
        <f t="shared" si="65"/>
        <v>0</v>
      </c>
      <c r="AG155" s="65">
        <v>0</v>
      </c>
      <c r="AH155" s="65">
        <v>0</v>
      </c>
      <c r="AI155" s="66"/>
      <c r="AJ155" s="67"/>
      <c r="AK155" s="65"/>
      <c r="AL155" s="65"/>
      <c r="AM155" s="65"/>
      <c r="AN155" s="65"/>
      <c r="AO155" s="65"/>
      <c r="AP155" s="65"/>
      <c r="AQ155" s="65"/>
      <c r="AR155" s="65"/>
      <c r="AS155" s="68">
        <f t="shared" si="80"/>
        <v>41</v>
      </c>
      <c r="AT155" s="69" t="e">
        <v>#N/A</v>
      </c>
      <c r="AU155" s="70">
        <v>275.26153846153846</v>
      </c>
      <c r="AV155" s="63">
        <f t="shared" si="88"/>
        <v>274</v>
      </c>
      <c r="AW155" s="61">
        <f t="shared" si="72"/>
        <v>20.549999999999997</v>
      </c>
      <c r="AX155" s="61">
        <f t="shared" si="72"/>
        <v>20.549999999999997</v>
      </c>
      <c r="AY155" s="61">
        <f t="shared" si="72"/>
        <v>20.549999999999997</v>
      </c>
      <c r="AZ155" s="61">
        <f t="shared" si="69"/>
        <v>20.549999999999997</v>
      </c>
      <c r="BA155" s="54">
        <f t="shared" si="69"/>
        <v>20.549999999999997</v>
      </c>
      <c r="BB155" s="61">
        <f t="shared" si="69"/>
        <v>20.549999999999997</v>
      </c>
      <c r="BC155" s="54">
        <f t="shared" si="69"/>
        <v>20.549999999999997</v>
      </c>
      <c r="BD155" s="61">
        <f t="shared" si="69"/>
        <v>20.549999999999997</v>
      </c>
      <c r="BE155" s="61">
        <f t="shared" si="69"/>
        <v>20.549999999999997</v>
      </c>
      <c r="BF155" s="61">
        <f t="shared" si="81"/>
        <v>47.949999999999996</v>
      </c>
      <c r="BG155" s="61">
        <f t="shared" si="81"/>
        <v>20.549999999999997</v>
      </c>
      <c r="BH155" s="61">
        <f t="shared" si="81"/>
        <v>20.549999999999997</v>
      </c>
      <c r="BI155" s="63">
        <f t="shared" si="75"/>
        <v>0</v>
      </c>
      <c r="BJ155" s="71">
        <f t="shared" si="91"/>
        <v>0</v>
      </c>
      <c r="BK155" s="71">
        <f t="shared" si="91"/>
        <v>0</v>
      </c>
      <c r="BL155" s="71">
        <f t="shared" si="91"/>
        <v>0</v>
      </c>
      <c r="BM155" s="71">
        <f t="shared" si="90"/>
        <v>0</v>
      </c>
      <c r="BN155" s="71">
        <f t="shared" si="90"/>
        <v>0</v>
      </c>
      <c r="BO155" s="71">
        <f t="shared" si="90"/>
        <v>0</v>
      </c>
      <c r="BP155" s="71">
        <f t="shared" si="90"/>
        <v>0</v>
      </c>
      <c r="BQ155" s="71">
        <f t="shared" si="90"/>
        <v>0</v>
      </c>
      <c r="BR155" s="71">
        <f t="shared" si="90"/>
        <v>0</v>
      </c>
      <c r="BS155" s="71">
        <f t="shared" si="67"/>
        <v>0</v>
      </c>
      <c r="BT155" s="71">
        <f t="shared" si="67"/>
        <v>0</v>
      </c>
      <c r="BU155" s="71">
        <f t="shared" si="67"/>
        <v>0</v>
      </c>
      <c r="BV155" s="68">
        <f t="shared" si="82"/>
        <v>549.26153846153852</v>
      </c>
      <c r="BX155" s="54">
        <f t="shared" si="71"/>
        <v>26.714999999999996</v>
      </c>
      <c r="BY155" s="54">
        <f t="shared" si="71"/>
        <v>26.714999999999996</v>
      </c>
      <c r="BZ155" s="54">
        <f t="shared" si="71"/>
        <v>26.714999999999996</v>
      </c>
      <c r="CA155" s="54">
        <f t="shared" si="68"/>
        <v>26.714999999999996</v>
      </c>
      <c r="CB155" s="54">
        <f t="shared" si="68"/>
        <v>26.714999999999996</v>
      </c>
      <c r="CC155" s="54">
        <f t="shared" si="68"/>
        <v>26.714999999999996</v>
      </c>
      <c r="CD155" s="54">
        <f t="shared" si="68"/>
        <v>26.714999999999996</v>
      </c>
      <c r="CE155" s="54">
        <f t="shared" si="68"/>
        <v>26.714999999999996</v>
      </c>
      <c r="CF155" s="54">
        <f t="shared" si="68"/>
        <v>26.714999999999996</v>
      </c>
      <c r="CG155" s="54">
        <f t="shared" si="77"/>
        <v>62.334999999999994</v>
      </c>
      <c r="CH155" s="54">
        <f t="shared" si="77"/>
        <v>26.714999999999996</v>
      </c>
      <c r="CI155" s="54">
        <f t="shared" si="77"/>
        <v>26.714999999999996</v>
      </c>
      <c r="CJ155" s="76">
        <f t="shared" si="76"/>
        <v>356.19999999999993</v>
      </c>
      <c r="CK155" s="59">
        <f t="shared" si="86"/>
        <v>20</v>
      </c>
      <c r="CL155" s="8">
        <f t="shared" si="87"/>
        <v>0</v>
      </c>
      <c r="CM155" s="73">
        <f t="shared" si="83"/>
        <v>356.2</v>
      </c>
      <c r="CN155" s="74"/>
      <c r="CO155" s="75"/>
    </row>
    <row r="156" spans="1:94" ht="20.25" customHeight="1">
      <c r="A156" s="77" t="s">
        <v>243</v>
      </c>
      <c r="D156">
        <v>650</v>
      </c>
      <c r="E156" s="2">
        <v>267.8</v>
      </c>
      <c r="G156" s="3">
        <v>41153</v>
      </c>
      <c r="H156" s="3">
        <f t="shared" si="78"/>
        <v>45281</v>
      </c>
      <c r="I156" s="3" t="s">
        <v>45</v>
      </c>
      <c r="J156" s="3">
        <f t="shared" si="79"/>
        <v>45281</v>
      </c>
      <c r="N156" s="2"/>
      <c r="P156" s="61">
        <f t="shared" si="84"/>
        <v>12.25</v>
      </c>
      <c r="Q156" s="62">
        <v>40</v>
      </c>
      <c r="R156" s="63">
        <f t="shared" si="85"/>
        <v>20</v>
      </c>
      <c r="S156" s="54">
        <f t="shared" si="74"/>
        <v>1.5</v>
      </c>
      <c r="T156" s="54">
        <f t="shared" si="74"/>
        <v>1.5</v>
      </c>
      <c r="U156" s="54">
        <f t="shared" si="74"/>
        <v>1.5</v>
      </c>
      <c r="V156" s="54">
        <f t="shared" si="74"/>
        <v>1.5</v>
      </c>
      <c r="W156" s="54">
        <f t="shared" si="74"/>
        <v>1.5</v>
      </c>
      <c r="X156" s="54">
        <f t="shared" si="74"/>
        <v>1.5</v>
      </c>
      <c r="Y156" s="54">
        <f t="shared" si="74"/>
        <v>1.5</v>
      </c>
      <c r="Z156" s="54">
        <f t="shared" si="74"/>
        <v>1.5</v>
      </c>
      <c r="AA156" s="54">
        <f t="shared" si="74"/>
        <v>1.5</v>
      </c>
      <c r="AB156" s="54">
        <f t="shared" si="74"/>
        <v>3.5</v>
      </c>
      <c r="AC156" s="54">
        <f t="shared" si="74"/>
        <v>1.5</v>
      </c>
      <c r="AD156" s="54">
        <f t="shared" si="74"/>
        <v>1.5</v>
      </c>
      <c r="AF156" s="63">
        <f t="shared" si="65"/>
        <v>0</v>
      </c>
      <c r="AG156" s="65">
        <v>0</v>
      </c>
      <c r="AH156" s="65">
        <v>0</v>
      </c>
      <c r="AI156" s="66"/>
      <c r="AJ156" s="67"/>
      <c r="AK156" s="65"/>
      <c r="AL156" s="65"/>
      <c r="AM156" s="65"/>
      <c r="AN156" s="65"/>
      <c r="AO156" s="65"/>
      <c r="AP156" s="65"/>
      <c r="AQ156" s="65"/>
      <c r="AR156" s="65"/>
      <c r="AS156" s="68">
        <f t="shared" si="80"/>
        <v>60</v>
      </c>
      <c r="AT156" s="69" t="e">
        <v>#N/A</v>
      </c>
      <c r="AU156" s="70">
        <v>409.19999999999993</v>
      </c>
      <c r="AV156" s="63">
        <f t="shared" si="88"/>
        <v>206</v>
      </c>
      <c r="AW156" s="61">
        <f t="shared" si="72"/>
        <v>15.450000000000001</v>
      </c>
      <c r="AX156" s="61">
        <f t="shared" si="72"/>
        <v>15.450000000000001</v>
      </c>
      <c r="AY156" s="61">
        <f t="shared" si="72"/>
        <v>15.450000000000001</v>
      </c>
      <c r="AZ156" s="61">
        <f t="shared" si="69"/>
        <v>15.450000000000001</v>
      </c>
      <c r="BA156" s="54">
        <f t="shared" si="69"/>
        <v>15.450000000000001</v>
      </c>
      <c r="BB156" s="61">
        <f t="shared" si="69"/>
        <v>15.450000000000001</v>
      </c>
      <c r="BC156" s="54">
        <f t="shared" si="69"/>
        <v>15.450000000000001</v>
      </c>
      <c r="BD156" s="61">
        <f t="shared" si="69"/>
        <v>15.450000000000001</v>
      </c>
      <c r="BE156" s="61">
        <f t="shared" si="69"/>
        <v>15.450000000000001</v>
      </c>
      <c r="BF156" s="61">
        <f t="shared" si="81"/>
        <v>36.050000000000004</v>
      </c>
      <c r="BG156" s="61">
        <f t="shared" si="81"/>
        <v>15.450000000000001</v>
      </c>
      <c r="BH156" s="61">
        <f t="shared" si="81"/>
        <v>15.450000000000001</v>
      </c>
      <c r="BI156" s="63">
        <f t="shared" si="75"/>
        <v>0</v>
      </c>
      <c r="BJ156" s="71">
        <f t="shared" si="91"/>
        <v>0</v>
      </c>
      <c r="BK156" s="71">
        <f t="shared" si="91"/>
        <v>0</v>
      </c>
      <c r="BL156" s="71">
        <f t="shared" si="91"/>
        <v>0</v>
      </c>
      <c r="BM156" s="71">
        <f t="shared" si="90"/>
        <v>0</v>
      </c>
      <c r="BN156" s="71">
        <f t="shared" si="90"/>
        <v>0</v>
      </c>
      <c r="BO156" s="71">
        <f t="shared" si="90"/>
        <v>0</v>
      </c>
      <c r="BP156" s="71">
        <f t="shared" si="90"/>
        <v>0</v>
      </c>
      <c r="BQ156" s="71">
        <f t="shared" si="90"/>
        <v>0</v>
      </c>
      <c r="BR156" s="71">
        <f t="shared" si="90"/>
        <v>0</v>
      </c>
      <c r="BS156" s="71">
        <f t="shared" si="67"/>
        <v>0</v>
      </c>
      <c r="BT156" s="71">
        <f t="shared" si="67"/>
        <v>0</v>
      </c>
      <c r="BU156" s="71">
        <f t="shared" si="67"/>
        <v>0</v>
      </c>
      <c r="BV156" s="68">
        <f t="shared" si="82"/>
        <v>615.19999999999993</v>
      </c>
      <c r="BX156" s="54">
        <f t="shared" si="71"/>
        <v>20.085000000000001</v>
      </c>
      <c r="BY156" s="54">
        <f t="shared" si="71"/>
        <v>20.085000000000001</v>
      </c>
      <c r="BZ156" s="54">
        <f t="shared" si="71"/>
        <v>20.085000000000001</v>
      </c>
      <c r="CA156" s="54">
        <f t="shared" si="68"/>
        <v>20.085000000000001</v>
      </c>
      <c r="CB156" s="54">
        <f t="shared" si="68"/>
        <v>20.085000000000001</v>
      </c>
      <c r="CC156" s="54">
        <f t="shared" si="68"/>
        <v>20.085000000000001</v>
      </c>
      <c r="CD156" s="54">
        <f t="shared" si="68"/>
        <v>20.085000000000001</v>
      </c>
      <c r="CE156" s="54">
        <f t="shared" si="68"/>
        <v>20.085000000000001</v>
      </c>
      <c r="CF156" s="54">
        <f t="shared" si="68"/>
        <v>20.085000000000001</v>
      </c>
      <c r="CG156" s="54">
        <f t="shared" si="77"/>
        <v>46.865000000000002</v>
      </c>
      <c r="CH156" s="54">
        <f t="shared" si="77"/>
        <v>20.085000000000001</v>
      </c>
      <c r="CI156" s="54">
        <f t="shared" si="77"/>
        <v>20.085000000000001</v>
      </c>
      <c r="CJ156" s="76">
        <f t="shared" si="76"/>
        <v>267.80000000000007</v>
      </c>
      <c r="CK156" s="59">
        <f t="shared" si="86"/>
        <v>20</v>
      </c>
      <c r="CL156" s="8">
        <f t="shared" si="87"/>
        <v>0</v>
      </c>
      <c r="CM156" s="73">
        <f t="shared" si="83"/>
        <v>267.8</v>
      </c>
      <c r="CN156" s="54"/>
      <c r="CO156" s="55"/>
      <c r="CP156" s="56"/>
    </row>
    <row r="157" spans="1:94" ht="20.25" customHeight="1">
      <c r="A157" t="s">
        <v>244</v>
      </c>
      <c r="D157">
        <v>650</v>
      </c>
      <c r="E157" s="2">
        <v>200.2</v>
      </c>
      <c r="G157" s="3">
        <v>41153</v>
      </c>
      <c r="H157" s="3">
        <f t="shared" si="78"/>
        <v>45281</v>
      </c>
      <c r="I157" s="3" t="s">
        <v>45</v>
      </c>
      <c r="J157" s="3">
        <f t="shared" si="79"/>
        <v>45281</v>
      </c>
      <c r="N157" s="2"/>
      <c r="P157" s="61">
        <f t="shared" si="84"/>
        <v>12.25</v>
      </c>
      <c r="Q157" s="62">
        <v>14</v>
      </c>
      <c r="R157" s="63">
        <f t="shared" si="85"/>
        <v>20</v>
      </c>
      <c r="S157" s="54">
        <f t="shared" si="74"/>
        <v>1.5</v>
      </c>
      <c r="T157" s="54">
        <f t="shared" si="74"/>
        <v>1.5</v>
      </c>
      <c r="U157" s="54">
        <f t="shared" si="74"/>
        <v>1.5</v>
      </c>
      <c r="V157" s="54">
        <f t="shared" si="74"/>
        <v>1.5</v>
      </c>
      <c r="W157" s="54">
        <f t="shared" si="74"/>
        <v>1.5</v>
      </c>
      <c r="X157" s="54">
        <f t="shared" si="74"/>
        <v>1.5</v>
      </c>
      <c r="Y157" s="54">
        <f t="shared" si="74"/>
        <v>1.5</v>
      </c>
      <c r="Z157" s="54">
        <f t="shared" si="74"/>
        <v>1.5</v>
      </c>
      <c r="AA157" s="54">
        <f t="shared" si="74"/>
        <v>1.5</v>
      </c>
      <c r="AB157" s="54">
        <f t="shared" si="74"/>
        <v>3.5</v>
      </c>
      <c r="AC157" s="54">
        <f t="shared" si="74"/>
        <v>1.5</v>
      </c>
      <c r="AD157" s="54">
        <f t="shared" si="74"/>
        <v>1.5</v>
      </c>
      <c r="AF157" s="63">
        <f t="shared" si="65"/>
        <v>0</v>
      </c>
      <c r="AG157" s="65">
        <v>0</v>
      </c>
      <c r="AH157" s="65">
        <v>0</v>
      </c>
      <c r="AI157" s="66"/>
      <c r="AJ157" s="67"/>
      <c r="AK157" s="65"/>
      <c r="AL157" s="65"/>
      <c r="AM157" s="65"/>
      <c r="AN157" s="65"/>
      <c r="AO157" s="65"/>
      <c r="AP157" s="65"/>
      <c r="AQ157" s="65"/>
      <c r="AR157" s="65"/>
      <c r="AS157" s="68">
        <f t="shared" si="80"/>
        <v>34</v>
      </c>
      <c r="AT157" s="69" t="e">
        <v>#N/A</v>
      </c>
      <c r="AU157" s="70">
        <v>83.596153846153811</v>
      </c>
      <c r="AV157" s="63">
        <f t="shared" si="88"/>
        <v>154</v>
      </c>
      <c r="AW157" s="61">
        <f t="shared" si="72"/>
        <v>11.549999999999999</v>
      </c>
      <c r="AX157" s="61">
        <f t="shared" si="72"/>
        <v>11.549999999999999</v>
      </c>
      <c r="AY157" s="61">
        <f t="shared" si="72"/>
        <v>11.549999999999999</v>
      </c>
      <c r="AZ157" s="61">
        <f t="shared" si="69"/>
        <v>11.549999999999999</v>
      </c>
      <c r="BA157" s="54">
        <f t="shared" si="69"/>
        <v>11.549999999999999</v>
      </c>
      <c r="BB157" s="61">
        <f t="shared" si="69"/>
        <v>11.549999999999999</v>
      </c>
      <c r="BC157" s="54">
        <f t="shared" si="69"/>
        <v>11.549999999999999</v>
      </c>
      <c r="BD157" s="61">
        <f t="shared" si="69"/>
        <v>11.549999999999999</v>
      </c>
      <c r="BE157" s="61">
        <f t="shared" si="69"/>
        <v>11.549999999999999</v>
      </c>
      <c r="BF157" s="61">
        <f t="shared" si="81"/>
        <v>26.949999999999996</v>
      </c>
      <c r="BG157" s="61">
        <f t="shared" si="81"/>
        <v>11.549999999999999</v>
      </c>
      <c r="BH157" s="61">
        <f t="shared" si="81"/>
        <v>11.549999999999999</v>
      </c>
      <c r="BI157" s="63">
        <f t="shared" si="75"/>
        <v>0</v>
      </c>
      <c r="BJ157" s="71">
        <f t="shared" si="91"/>
        <v>0</v>
      </c>
      <c r="BK157" s="71">
        <f t="shared" si="91"/>
        <v>0</v>
      </c>
      <c r="BL157" s="71">
        <f t="shared" si="91"/>
        <v>0</v>
      </c>
      <c r="BM157" s="71">
        <f t="shared" si="90"/>
        <v>0</v>
      </c>
      <c r="BN157" s="71">
        <f t="shared" si="90"/>
        <v>0</v>
      </c>
      <c r="BO157" s="71">
        <f t="shared" si="90"/>
        <v>0</v>
      </c>
      <c r="BP157" s="71">
        <f t="shared" si="90"/>
        <v>0</v>
      </c>
      <c r="BQ157" s="71">
        <f t="shared" si="90"/>
        <v>0</v>
      </c>
      <c r="BR157" s="71">
        <f t="shared" si="90"/>
        <v>0</v>
      </c>
      <c r="BS157" s="71">
        <f t="shared" si="67"/>
        <v>0</v>
      </c>
      <c r="BT157" s="71">
        <f t="shared" si="67"/>
        <v>0</v>
      </c>
      <c r="BU157" s="71">
        <f t="shared" si="67"/>
        <v>0</v>
      </c>
      <c r="BV157" s="68">
        <f t="shared" si="82"/>
        <v>237.59615384615381</v>
      </c>
      <c r="BX157" s="54">
        <f t="shared" si="71"/>
        <v>15.015000000000001</v>
      </c>
      <c r="BY157" s="54">
        <f t="shared" si="71"/>
        <v>15.015000000000001</v>
      </c>
      <c r="BZ157" s="54">
        <f t="shared" si="71"/>
        <v>15.015000000000001</v>
      </c>
      <c r="CA157" s="54">
        <f t="shared" si="68"/>
        <v>15.015000000000001</v>
      </c>
      <c r="CB157" s="54">
        <f t="shared" si="68"/>
        <v>15.015000000000001</v>
      </c>
      <c r="CC157" s="54">
        <f t="shared" si="68"/>
        <v>15.015000000000001</v>
      </c>
      <c r="CD157" s="54">
        <f t="shared" si="68"/>
        <v>15.015000000000001</v>
      </c>
      <c r="CE157" s="54">
        <f t="shared" si="68"/>
        <v>15.015000000000001</v>
      </c>
      <c r="CF157" s="54">
        <f t="shared" si="68"/>
        <v>15.015000000000001</v>
      </c>
      <c r="CG157" s="54">
        <f t="shared" si="77"/>
        <v>35.034999999999997</v>
      </c>
      <c r="CH157" s="54">
        <f t="shared" si="77"/>
        <v>15.015000000000001</v>
      </c>
      <c r="CI157" s="54">
        <f t="shared" si="77"/>
        <v>15.015000000000001</v>
      </c>
      <c r="CJ157" s="76">
        <f t="shared" si="76"/>
        <v>200.2</v>
      </c>
      <c r="CK157" s="59">
        <f t="shared" si="86"/>
        <v>20</v>
      </c>
      <c r="CL157" s="8">
        <f t="shared" si="87"/>
        <v>0</v>
      </c>
      <c r="CM157" s="73">
        <f t="shared" si="83"/>
        <v>200.2</v>
      </c>
      <c r="CN157" s="74"/>
      <c r="CO157" s="75"/>
    </row>
    <row r="158" spans="1:94" ht="20.25" customHeight="1">
      <c r="A158" t="s">
        <v>245</v>
      </c>
      <c r="D158">
        <v>650</v>
      </c>
      <c r="E158" s="2">
        <v>356.2</v>
      </c>
      <c r="G158" s="3">
        <v>41153</v>
      </c>
      <c r="H158" s="3">
        <f t="shared" si="78"/>
        <v>45281</v>
      </c>
      <c r="I158" s="3" t="s">
        <v>45</v>
      </c>
      <c r="J158" s="3">
        <f t="shared" si="79"/>
        <v>45281</v>
      </c>
      <c r="N158" s="2"/>
      <c r="P158" s="61">
        <f t="shared" si="84"/>
        <v>12.25</v>
      </c>
      <c r="Q158" s="62">
        <v>21</v>
      </c>
      <c r="R158" s="63">
        <f t="shared" si="85"/>
        <v>20</v>
      </c>
      <c r="S158" s="54">
        <f t="shared" si="74"/>
        <v>1.5</v>
      </c>
      <c r="T158" s="54">
        <f t="shared" si="74"/>
        <v>1.5</v>
      </c>
      <c r="U158" s="54">
        <f t="shared" si="74"/>
        <v>1.5</v>
      </c>
      <c r="V158" s="54">
        <f t="shared" si="74"/>
        <v>1.5</v>
      </c>
      <c r="W158" s="54">
        <f t="shared" si="74"/>
        <v>1.5</v>
      </c>
      <c r="X158" s="54">
        <f t="shared" si="74"/>
        <v>1.5</v>
      </c>
      <c r="Y158" s="54">
        <f t="shared" si="74"/>
        <v>1.5</v>
      </c>
      <c r="Z158" s="54">
        <f t="shared" si="74"/>
        <v>1.5</v>
      </c>
      <c r="AA158" s="54">
        <f t="shared" si="74"/>
        <v>1.5</v>
      </c>
      <c r="AB158" s="54">
        <f t="shared" si="74"/>
        <v>3.5</v>
      </c>
      <c r="AC158" s="54">
        <f t="shared" si="74"/>
        <v>1.5</v>
      </c>
      <c r="AD158" s="54">
        <f t="shared" si="74"/>
        <v>1.5</v>
      </c>
      <c r="AF158" s="63">
        <f t="shared" si="65"/>
        <v>0</v>
      </c>
      <c r="AG158" s="65">
        <v>0</v>
      </c>
      <c r="AH158" s="65">
        <v>0</v>
      </c>
      <c r="AI158" s="66"/>
      <c r="AJ158" s="67"/>
      <c r="AK158" s="65"/>
      <c r="AL158" s="65"/>
      <c r="AM158" s="65"/>
      <c r="AN158" s="65"/>
      <c r="AO158" s="65"/>
      <c r="AP158" s="65"/>
      <c r="AQ158" s="65"/>
      <c r="AR158" s="65"/>
      <c r="AS158" s="68">
        <f t="shared" si="80"/>
        <v>41</v>
      </c>
      <c r="AT158" s="69" t="e">
        <v>#N/A</v>
      </c>
      <c r="AU158" s="70">
        <v>205.96153846153857</v>
      </c>
      <c r="AV158" s="63">
        <f t="shared" si="88"/>
        <v>274</v>
      </c>
      <c r="AW158" s="61">
        <f t="shared" si="72"/>
        <v>20.549999999999997</v>
      </c>
      <c r="AX158" s="61">
        <f t="shared" si="72"/>
        <v>20.549999999999997</v>
      </c>
      <c r="AY158" s="61">
        <f t="shared" si="72"/>
        <v>20.549999999999997</v>
      </c>
      <c r="AZ158" s="61">
        <f t="shared" si="69"/>
        <v>20.549999999999997</v>
      </c>
      <c r="BA158" s="54">
        <f t="shared" si="69"/>
        <v>20.549999999999997</v>
      </c>
      <c r="BB158" s="61">
        <f t="shared" si="69"/>
        <v>20.549999999999997</v>
      </c>
      <c r="BC158" s="54">
        <f t="shared" si="69"/>
        <v>20.549999999999997</v>
      </c>
      <c r="BD158" s="61">
        <f t="shared" si="69"/>
        <v>20.549999999999997</v>
      </c>
      <c r="BE158" s="61">
        <f t="shared" si="69"/>
        <v>20.549999999999997</v>
      </c>
      <c r="BF158" s="61">
        <f t="shared" si="81"/>
        <v>47.949999999999996</v>
      </c>
      <c r="BG158" s="61">
        <f t="shared" si="81"/>
        <v>20.549999999999997</v>
      </c>
      <c r="BH158" s="61">
        <f t="shared" si="81"/>
        <v>20.549999999999997</v>
      </c>
      <c r="BI158" s="63">
        <f t="shared" si="75"/>
        <v>0</v>
      </c>
      <c r="BJ158" s="71">
        <f t="shared" si="91"/>
        <v>0</v>
      </c>
      <c r="BK158" s="71">
        <f t="shared" si="91"/>
        <v>0</v>
      </c>
      <c r="BL158" s="71">
        <f t="shared" si="91"/>
        <v>0</v>
      </c>
      <c r="BM158" s="71">
        <f t="shared" si="90"/>
        <v>0</v>
      </c>
      <c r="BN158" s="71">
        <f t="shared" si="90"/>
        <v>0</v>
      </c>
      <c r="BO158" s="71">
        <f t="shared" si="90"/>
        <v>0</v>
      </c>
      <c r="BP158" s="71">
        <f t="shared" si="90"/>
        <v>0</v>
      </c>
      <c r="BQ158" s="71">
        <f t="shared" si="90"/>
        <v>0</v>
      </c>
      <c r="BR158" s="71">
        <f t="shared" si="90"/>
        <v>0</v>
      </c>
      <c r="BS158" s="71">
        <f t="shared" si="67"/>
        <v>0</v>
      </c>
      <c r="BT158" s="71">
        <f t="shared" si="67"/>
        <v>0</v>
      </c>
      <c r="BU158" s="71">
        <f t="shared" si="67"/>
        <v>0</v>
      </c>
      <c r="BV158" s="68">
        <f t="shared" si="82"/>
        <v>479.96153846153857</v>
      </c>
      <c r="BX158" s="54">
        <f t="shared" si="71"/>
        <v>26.714999999999996</v>
      </c>
      <c r="BY158" s="54">
        <f t="shared" si="71"/>
        <v>26.714999999999996</v>
      </c>
      <c r="BZ158" s="54">
        <f t="shared" si="71"/>
        <v>26.714999999999996</v>
      </c>
      <c r="CA158" s="54">
        <f t="shared" si="68"/>
        <v>26.714999999999996</v>
      </c>
      <c r="CB158" s="54">
        <f t="shared" si="68"/>
        <v>26.714999999999996</v>
      </c>
      <c r="CC158" s="54">
        <f t="shared" si="68"/>
        <v>26.714999999999996</v>
      </c>
      <c r="CD158" s="54">
        <f t="shared" si="68"/>
        <v>26.714999999999996</v>
      </c>
      <c r="CE158" s="54">
        <f t="shared" si="68"/>
        <v>26.714999999999996</v>
      </c>
      <c r="CF158" s="54">
        <f t="shared" si="68"/>
        <v>26.714999999999996</v>
      </c>
      <c r="CG158" s="54">
        <f t="shared" si="77"/>
        <v>62.334999999999994</v>
      </c>
      <c r="CH158" s="54">
        <f t="shared" si="77"/>
        <v>26.714999999999996</v>
      </c>
      <c r="CI158" s="54">
        <f t="shared" si="77"/>
        <v>26.714999999999996</v>
      </c>
      <c r="CJ158" s="76">
        <f t="shared" si="76"/>
        <v>356.19999999999993</v>
      </c>
      <c r="CK158" s="59">
        <f t="shared" si="86"/>
        <v>20</v>
      </c>
      <c r="CL158" s="8">
        <f t="shared" si="87"/>
        <v>0</v>
      </c>
      <c r="CM158" s="73">
        <f t="shared" si="83"/>
        <v>356.2</v>
      </c>
      <c r="CN158" s="54"/>
      <c r="CO158" s="55"/>
      <c r="CP158" s="56"/>
    </row>
    <row r="159" spans="1:94" ht="20.25" customHeight="1">
      <c r="A159" s="77" t="s">
        <v>246</v>
      </c>
      <c r="D159">
        <v>650</v>
      </c>
      <c r="E159" s="2">
        <v>200.2</v>
      </c>
      <c r="G159" s="3">
        <v>41153</v>
      </c>
      <c r="H159" s="3">
        <f t="shared" si="78"/>
        <v>45281</v>
      </c>
      <c r="I159" s="3" t="s">
        <v>45</v>
      </c>
      <c r="J159" s="3">
        <f t="shared" si="79"/>
        <v>45281</v>
      </c>
      <c r="N159" s="2"/>
      <c r="P159" s="61">
        <f t="shared" si="84"/>
        <v>12.25</v>
      </c>
      <c r="Q159" s="62">
        <v>20</v>
      </c>
      <c r="R159" s="63">
        <f t="shared" si="85"/>
        <v>20</v>
      </c>
      <c r="S159" s="54">
        <f t="shared" si="74"/>
        <v>1.5</v>
      </c>
      <c r="T159" s="54">
        <f t="shared" si="74"/>
        <v>1.5</v>
      </c>
      <c r="U159" s="54">
        <f t="shared" si="74"/>
        <v>1.5</v>
      </c>
      <c r="V159" s="54">
        <f t="shared" si="74"/>
        <v>1.5</v>
      </c>
      <c r="W159" s="54">
        <f t="shared" si="74"/>
        <v>1.5</v>
      </c>
      <c r="X159" s="54">
        <f t="shared" si="74"/>
        <v>1.5</v>
      </c>
      <c r="Y159" s="54">
        <f t="shared" si="74"/>
        <v>1.5</v>
      </c>
      <c r="Z159" s="54">
        <f t="shared" si="74"/>
        <v>1.5</v>
      </c>
      <c r="AA159" s="54">
        <f t="shared" si="74"/>
        <v>1.5</v>
      </c>
      <c r="AB159" s="54">
        <f t="shared" si="74"/>
        <v>3.5</v>
      </c>
      <c r="AC159" s="54">
        <f t="shared" si="74"/>
        <v>1.5</v>
      </c>
      <c r="AD159" s="54">
        <f t="shared" si="74"/>
        <v>1.5</v>
      </c>
      <c r="AF159" s="63">
        <f t="shared" si="65"/>
        <v>19</v>
      </c>
      <c r="AG159" s="65">
        <v>0</v>
      </c>
      <c r="AH159" s="65">
        <v>19</v>
      </c>
      <c r="AI159" s="66"/>
      <c r="AJ159" s="67"/>
      <c r="AK159" s="65"/>
      <c r="AL159" s="65"/>
      <c r="AM159" s="65"/>
      <c r="AN159" s="65"/>
      <c r="AO159" s="65"/>
      <c r="AP159" s="65"/>
      <c r="AQ159" s="65"/>
      <c r="AR159" s="65"/>
      <c r="AS159" s="68">
        <f t="shared" si="80"/>
        <v>21</v>
      </c>
      <c r="AT159" s="69" t="e">
        <v>#N/A</v>
      </c>
      <c r="AU159" s="70">
        <v>144.81923076923073</v>
      </c>
      <c r="AV159" s="63">
        <f t="shared" si="88"/>
        <v>154</v>
      </c>
      <c r="AW159" s="61">
        <f t="shared" si="72"/>
        <v>11.549999999999999</v>
      </c>
      <c r="AX159" s="61">
        <f t="shared" si="72"/>
        <v>11.549999999999999</v>
      </c>
      <c r="AY159" s="61">
        <f t="shared" si="72"/>
        <v>11.549999999999999</v>
      </c>
      <c r="AZ159" s="61">
        <f t="shared" si="69"/>
        <v>11.549999999999999</v>
      </c>
      <c r="BA159" s="54">
        <f t="shared" si="69"/>
        <v>11.549999999999999</v>
      </c>
      <c r="BB159" s="61">
        <f t="shared" si="69"/>
        <v>11.549999999999999</v>
      </c>
      <c r="BC159" s="54">
        <f t="shared" si="69"/>
        <v>11.549999999999999</v>
      </c>
      <c r="BD159" s="61">
        <f t="shared" si="69"/>
        <v>11.549999999999999</v>
      </c>
      <c r="BE159" s="61">
        <f t="shared" si="69"/>
        <v>11.549999999999999</v>
      </c>
      <c r="BF159" s="61">
        <f t="shared" si="81"/>
        <v>26.949999999999996</v>
      </c>
      <c r="BG159" s="61">
        <f t="shared" si="81"/>
        <v>11.549999999999999</v>
      </c>
      <c r="BH159" s="61">
        <f t="shared" si="81"/>
        <v>11.549999999999999</v>
      </c>
      <c r="BI159" s="63">
        <f t="shared" si="75"/>
        <v>-146.29999999999998</v>
      </c>
      <c r="BJ159" s="71">
        <f t="shared" si="91"/>
        <v>0</v>
      </c>
      <c r="BK159" s="71">
        <f t="shared" si="91"/>
        <v>-146.29999999999998</v>
      </c>
      <c r="BL159" s="71">
        <f t="shared" si="91"/>
        <v>0</v>
      </c>
      <c r="BM159" s="71">
        <f t="shared" si="90"/>
        <v>0</v>
      </c>
      <c r="BN159" s="71">
        <f t="shared" si="90"/>
        <v>0</v>
      </c>
      <c r="BO159" s="71">
        <f t="shared" si="90"/>
        <v>0</v>
      </c>
      <c r="BP159" s="71">
        <f t="shared" si="90"/>
        <v>0</v>
      </c>
      <c r="BQ159" s="71">
        <f t="shared" si="90"/>
        <v>0</v>
      </c>
      <c r="BR159" s="71">
        <f t="shared" si="90"/>
        <v>0</v>
      </c>
      <c r="BS159" s="71">
        <f t="shared" si="67"/>
        <v>0</v>
      </c>
      <c r="BT159" s="71">
        <f t="shared" si="67"/>
        <v>0</v>
      </c>
      <c r="BU159" s="71">
        <f t="shared" si="67"/>
        <v>0</v>
      </c>
      <c r="BV159" s="68">
        <f t="shared" si="82"/>
        <v>152.51923076923075</v>
      </c>
      <c r="BX159" s="54">
        <f t="shared" si="71"/>
        <v>15.015000000000001</v>
      </c>
      <c r="BY159" s="54">
        <f t="shared" si="71"/>
        <v>15.015000000000001</v>
      </c>
      <c r="BZ159" s="54">
        <f t="shared" si="71"/>
        <v>15.015000000000001</v>
      </c>
      <c r="CA159" s="54">
        <f t="shared" si="68"/>
        <v>15.015000000000001</v>
      </c>
      <c r="CB159" s="54">
        <f t="shared" si="68"/>
        <v>15.015000000000001</v>
      </c>
      <c r="CC159" s="54">
        <f t="shared" si="68"/>
        <v>15.015000000000001</v>
      </c>
      <c r="CD159" s="54">
        <f t="shared" si="68"/>
        <v>15.015000000000001</v>
      </c>
      <c r="CE159" s="54">
        <f t="shared" si="68"/>
        <v>15.015000000000001</v>
      </c>
      <c r="CF159" s="54">
        <f t="shared" si="68"/>
        <v>15.015000000000001</v>
      </c>
      <c r="CG159" s="54">
        <f t="shared" si="77"/>
        <v>35.034999999999997</v>
      </c>
      <c r="CH159" s="54">
        <f t="shared" si="77"/>
        <v>15.015000000000001</v>
      </c>
      <c r="CI159" s="54">
        <f t="shared" si="77"/>
        <v>15.015000000000001</v>
      </c>
      <c r="CJ159" s="76">
        <f t="shared" si="76"/>
        <v>200.2</v>
      </c>
      <c r="CK159" s="59">
        <f t="shared" si="86"/>
        <v>20</v>
      </c>
      <c r="CL159" s="8">
        <f t="shared" si="87"/>
        <v>0</v>
      </c>
      <c r="CM159" s="73">
        <f t="shared" si="83"/>
        <v>200.2</v>
      </c>
      <c r="CN159" s="74"/>
      <c r="CO159" s="75"/>
    </row>
    <row r="160" spans="1:94" ht="20.25" customHeight="1">
      <c r="A160" s="89" t="s">
        <v>247</v>
      </c>
      <c r="B160" s="78"/>
      <c r="C160" s="78"/>
      <c r="D160" s="78">
        <v>650</v>
      </c>
      <c r="E160" s="79">
        <v>1350</v>
      </c>
      <c r="F160" s="79"/>
      <c r="G160" s="80">
        <v>41153</v>
      </c>
      <c r="H160" s="80">
        <f t="shared" si="78"/>
        <v>45281</v>
      </c>
      <c r="I160" s="80" t="s">
        <v>45</v>
      </c>
      <c r="J160" s="80">
        <f t="shared" si="79"/>
        <v>45281</v>
      </c>
      <c r="K160" s="80"/>
      <c r="L160" s="79"/>
      <c r="M160" s="80"/>
      <c r="N160" s="79"/>
      <c r="O160" s="80"/>
      <c r="P160" s="81">
        <f t="shared" si="84"/>
        <v>12.25</v>
      </c>
      <c r="Q160" s="62">
        <v>73</v>
      </c>
      <c r="R160" s="82">
        <f t="shared" si="85"/>
        <v>30</v>
      </c>
      <c r="S160" s="83">
        <f>+IF(AND(AND($P160=5,$O160="",MONTH($G160)=MONTH(S$5))),2.5,+IF(AND($H160&gt;S$5,MONTH($H160)=MONTH(S$5)),2.5/30*(S$4-DAY($H160)),+IF(AND(MONTH($H160)&lt;MONTH(S$5),$O160=""),2.5,+IF(AND($H160=$S$5,$O160=""),2.5,IF($O160&lt;S$5,0,IF(MONTH($O160)=MONTH(S$5),2.5/30*($O160-S$5),1.5))))))</f>
        <v>2.5</v>
      </c>
      <c r="T160" s="83">
        <f t="shared" ref="T160:AD160" si="92">+IF(AND(AND($P160=5,$O160="",MONTH($G160)=MONTH(T$5))),2.5,+IF(AND($H160&gt;T$5,MONTH($H160)=MONTH(T$5)),2.5/30*(T$4-DAY($H160)),+IF(AND(MONTH($H160)&lt;MONTH(T$5),$O160=""),2.5,+IF(AND($H160=$S$5,$O160=""),2.5,IF($O160&lt;T$5,0,IF(MONTH($O160)=MONTH(T$5),2.5/30*($O160-T$5),1.5))))))</f>
        <v>2.5</v>
      </c>
      <c r="U160" s="83">
        <f t="shared" si="92"/>
        <v>2.5</v>
      </c>
      <c r="V160" s="83">
        <f t="shared" si="92"/>
        <v>2.5</v>
      </c>
      <c r="W160" s="83">
        <f t="shared" si="92"/>
        <v>2.5</v>
      </c>
      <c r="X160" s="83">
        <f t="shared" si="92"/>
        <v>2.5</v>
      </c>
      <c r="Y160" s="83">
        <f t="shared" si="92"/>
        <v>2.5</v>
      </c>
      <c r="Z160" s="83">
        <f t="shared" si="92"/>
        <v>2.5</v>
      </c>
      <c r="AA160" s="83">
        <f t="shared" si="92"/>
        <v>2.5</v>
      </c>
      <c r="AB160" s="83">
        <f t="shared" si="92"/>
        <v>2.5</v>
      </c>
      <c r="AC160" s="83">
        <f t="shared" si="92"/>
        <v>2.5</v>
      </c>
      <c r="AD160" s="83">
        <f t="shared" si="92"/>
        <v>2.5</v>
      </c>
      <c r="AE160" s="78"/>
      <c r="AF160" s="82">
        <f t="shared" si="65"/>
        <v>0</v>
      </c>
      <c r="AG160" s="65">
        <v>0</v>
      </c>
      <c r="AH160" s="65">
        <v>0</v>
      </c>
      <c r="AI160" s="66"/>
      <c r="AJ160" s="67"/>
      <c r="AK160" s="65"/>
      <c r="AL160" s="65"/>
      <c r="AM160" s="65"/>
      <c r="AN160" s="65"/>
      <c r="AO160" s="65"/>
      <c r="AP160" s="65"/>
      <c r="AQ160" s="65"/>
      <c r="AR160" s="65"/>
      <c r="AS160" s="84">
        <f t="shared" si="80"/>
        <v>103</v>
      </c>
      <c r="AT160" s="69" t="e">
        <v>#N/A</v>
      </c>
      <c r="AU160" s="85">
        <v>1938.4669230769227</v>
      </c>
      <c r="AV160" s="82">
        <f t="shared" si="88"/>
        <v>1350</v>
      </c>
      <c r="AW160" s="81">
        <f>+IF($K160="",$E160/30*S160,IF(MONTH($K160)=MONTH(AW$5),$L160/30*S160,IF(AND($K160&lt;AW$5,(MONTH($K160)&lt;&gt;MONTH(AW$5))),$L160/30*S160,$E160/30*S160)))</f>
        <v>112.5</v>
      </c>
      <c r="AX160" s="81">
        <f t="shared" ref="AX160:BH160" si="93">+IF($K160="",$E160/30*T160,IF(MONTH($K160)=MONTH(AX$5),$L160/30*T160,IF(AND($K160&lt;AX$5,(MONTH($K160)&lt;&gt;MONTH(AX$5))),$L160/30*T160,$E160/30*T160)))</f>
        <v>112.5</v>
      </c>
      <c r="AY160" s="81">
        <f t="shared" si="93"/>
        <v>112.5</v>
      </c>
      <c r="AZ160" s="81">
        <f t="shared" si="93"/>
        <v>112.5</v>
      </c>
      <c r="BA160" s="81">
        <f t="shared" si="93"/>
        <v>112.5</v>
      </c>
      <c r="BB160" s="81">
        <f t="shared" si="93"/>
        <v>112.5</v>
      </c>
      <c r="BC160" s="81">
        <f t="shared" si="93"/>
        <v>112.5</v>
      </c>
      <c r="BD160" s="81">
        <f t="shared" si="93"/>
        <v>112.5</v>
      </c>
      <c r="BE160" s="81">
        <f t="shared" si="93"/>
        <v>112.5</v>
      </c>
      <c r="BF160" s="81">
        <f t="shared" si="93"/>
        <v>112.5</v>
      </c>
      <c r="BG160" s="81">
        <f t="shared" si="93"/>
        <v>112.5</v>
      </c>
      <c r="BH160" s="81">
        <f t="shared" si="93"/>
        <v>112.5</v>
      </c>
      <c r="BI160" s="82">
        <f t="shared" si="75"/>
        <v>0</v>
      </c>
      <c r="BJ160" s="86">
        <f t="shared" si="91"/>
        <v>0</v>
      </c>
      <c r="BK160" s="86">
        <f t="shared" si="91"/>
        <v>0</v>
      </c>
      <c r="BL160" s="86">
        <f t="shared" si="91"/>
        <v>0</v>
      </c>
      <c r="BM160" s="86">
        <f t="shared" si="90"/>
        <v>0</v>
      </c>
      <c r="BN160" s="86">
        <f t="shared" si="90"/>
        <v>0</v>
      </c>
      <c r="BO160" s="86">
        <f t="shared" si="90"/>
        <v>0</v>
      </c>
      <c r="BP160" s="86">
        <f t="shared" si="90"/>
        <v>0</v>
      </c>
      <c r="BQ160" s="86">
        <f t="shared" si="90"/>
        <v>0</v>
      </c>
      <c r="BR160" s="86">
        <f t="shared" si="90"/>
        <v>0</v>
      </c>
      <c r="BS160" s="86">
        <f t="shared" si="67"/>
        <v>0</v>
      </c>
      <c r="BT160" s="86">
        <f t="shared" si="67"/>
        <v>0</v>
      </c>
      <c r="BU160" s="86">
        <f t="shared" si="67"/>
        <v>0</v>
      </c>
      <c r="BV160" s="84">
        <f t="shared" si="82"/>
        <v>3288.4669230769227</v>
      </c>
      <c r="BW160" s="78"/>
      <c r="BX160" s="83">
        <f t="shared" si="71"/>
        <v>112.5</v>
      </c>
      <c r="BY160" s="83">
        <f t="shared" si="71"/>
        <v>112.5</v>
      </c>
      <c r="BZ160" s="83">
        <f t="shared" si="71"/>
        <v>112.5</v>
      </c>
      <c r="CA160" s="83">
        <f t="shared" si="68"/>
        <v>112.5</v>
      </c>
      <c r="CB160" s="83">
        <f t="shared" si="68"/>
        <v>112.5</v>
      </c>
      <c r="CC160" s="83">
        <f t="shared" si="68"/>
        <v>112.5</v>
      </c>
      <c r="CD160" s="83">
        <f t="shared" si="68"/>
        <v>112.5</v>
      </c>
      <c r="CE160" s="83">
        <f t="shared" si="68"/>
        <v>112.5</v>
      </c>
      <c r="CF160" s="83">
        <f t="shared" si="68"/>
        <v>112.5</v>
      </c>
      <c r="CG160" s="83">
        <f t="shared" si="77"/>
        <v>112.5</v>
      </c>
      <c r="CH160" s="83">
        <f t="shared" si="77"/>
        <v>112.5</v>
      </c>
      <c r="CI160" s="83">
        <f t="shared" si="77"/>
        <v>112.5</v>
      </c>
      <c r="CJ160" s="87">
        <f t="shared" si="76"/>
        <v>1350</v>
      </c>
      <c r="CK160" s="59">
        <f t="shared" si="86"/>
        <v>20</v>
      </c>
      <c r="CL160" s="8">
        <f t="shared" si="87"/>
        <v>0</v>
      </c>
      <c r="CM160" s="73">
        <f t="shared" si="83"/>
        <v>1350</v>
      </c>
      <c r="CN160" s="54"/>
      <c r="CO160" s="55"/>
      <c r="CP160" s="56"/>
    </row>
    <row r="161" spans="1:94" ht="20.25" customHeight="1">
      <c r="A161" t="s">
        <v>248</v>
      </c>
      <c r="D161">
        <v>650</v>
      </c>
      <c r="E161" s="2">
        <v>200.2</v>
      </c>
      <c r="G161" s="3">
        <v>41275</v>
      </c>
      <c r="H161" s="3">
        <f t="shared" si="78"/>
        <v>45281</v>
      </c>
      <c r="I161" s="3" t="s">
        <v>45</v>
      </c>
      <c r="J161" s="3">
        <f t="shared" si="79"/>
        <v>45281</v>
      </c>
      <c r="N161" s="2"/>
      <c r="P161" s="61">
        <f t="shared" si="84"/>
        <v>11.916666666666666</v>
      </c>
      <c r="Q161" s="62">
        <v>20</v>
      </c>
      <c r="R161" s="63">
        <f t="shared" si="85"/>
        <v>20</v>
      </c>
      <c r="S161" s="54">
        <f t="shared" si="74"/>
        <v>1.5</v>
      </c>
      <c r="T161" s="54">
        <f t="shared" si="74"/>
        <v>3.5</v>
      </c>
      <c r="U161" s="54">
        <f t="shared" si="74"/>
        <v>1.5</v>
      </c>
      <c r="V161" s="54">
        <f t="shared" si="74"/>
        <v>1.5</v>
      </c>
      <c r="W161" s="54">
        <f t="shared" si="74"/>
        <v>1.5</v>
      </c>
      <c r="X161" s="54">
        <f t="shared" si="74"/>
        <v>1.5</v>
      </c>
      <c r="Y161" s="54">
        <f t="shared" si="74"/>
        <v>1.5</v>
      </c>
      <c r="Z161" s="54">
        <f t="shared" si="74"/>
        <v>1.5</v>
      </c>
      <c r="AA161" s="54">
        <f t="shared" si="74"/>
        <v>1.5</v>
      </c>
      <c r="AB161" s="54">
        <f t="shared" si="74"/>
        <v>1.5</v>
      </c>
      <c r="AC161" s="54">
        <f t="shared" si="74"/>
        <v>1.5</v>
      </c>
      <c r="AD161" s="54">
        <f t="shared" si="74"/>
        <v>1.5</v>
      </c>
      <c r="AF161" s="63">
        <f t="shared" si="65"/>
        <v>21</v>
      </c>
      <c r="AG161" s="65">
        <v>19</v>
      </c>
      <c r="AH161" s="65">
        <v>2</v>
      </c>
      <c r="AI161" s="66"/>
      <c r="AJ161" s="67"/>
      <c r="AK161" s="65"/>
      <c r="AL161" s="65"/>
      <c r="AM161" s="65"/>
      <c r="AN161" s="65"/>
      <c r="AO161" s="65"/>
      <c r="AP161" s="65"/>
      <c r="AQ161" s="65"/>
      <c r="AR161" s="65"/>
      <c r="AS161" s="68">
        <f t="shared" si="80"/>
        <v>19</v>
      </c>
      <c r="AT161" s="69" t="e">
        <v>#N/A</v>
      </c>
      <c r="AU161" s="70">
        <v>147.32307692307688</v>
      </c>
      <c r="AV161" s="63">
        <f t="shared" si="88"/>
        <v>154</v>
      </c>
      <c r="AW161" s="61">
        <f t="shared" si="72"/>
        <v>11.549999999999999</v>
      </c>
      <c r="AX161" s="61">
        <f t="shared" si="72"/>
        <v>26.949999999999996</v>
      </c>
      <c r="AY161" s="61">
        <f t="shared" si="72"/>
        <v>11.549999999999999</v>
      </c>
      <c r="AZ161" s="61">
        <f t="shared" si="69"/>
        <v>11.549999999999999</v>
      </c>
      <c r="BA161" s="54">
        <f t="shared" si="69"/>
        <v>11.549999999999999</v>
      </c>
      <c r="BB161" s="61">
        <f t="shared" si="69"/>
        <v>11.549999999999999</v>
      </c>
      <c r="BC161" s="54">
        <f t="shared" si="69"/>
        <v>11.549999999999999</v>
      </c>
      <c r="BD161" s="61">
        <f t="shared" si="69"/>
        <v>11.549999999999999</v>
      </c>
      <c r="BE161" s="61">
        <f t="shared" si="69"/>
        <v>11.549999999999999</v>
      </c>
      <c r="BF161" s="61">
        <f t="shared" si="81"/>
        <v>11.549999999999999</v>
      </c>
      <c r="BG161" s="61">
        <f t="shared" si="81"/>
        <v>11.549999999999999</v>
      </c>
      <c r="BH161" s="61">
        <f t="shared" si="81"/>
        <v>11.549999999999999</v>
      </c>
      <c r="BI161" s="63">
        <f t="shared" si="75"/>
        <v>-161.69999999999999</v>
      </c>
      <c r="BJ161" s="71">
        <f t="shared" si="91"/>
        <v>-146.29999999999998</v>
      </c>
      <c r="BK161" s="71">
        <f t="shared" si="91"/>
        <v>-15.399999999999999</v>
      </c>
      <c r="BL161" s="71">
        <f t="shared" si="91"/>
        <v>0</v>
      </c>
      <c r="BM161" s="71">
        <f t="shared" si="90"/>
        <v>0</v>
      </c>
      <c r="BN161" s="71">
        <f t="shared" si="90"/>
        <v>0</v>
      </c>
      <c r="BO161" s="71">
        <f t="shared" si="90"/>
        <v>0</v>
      </c>
      <c r="BP161" s="71">
        <f t="shared" si="90"/>
        <v>0</v>
      </c>
      <c r="BQ161" s="71">
        <f t="shared" si="90"/>
        <v>0</v>
      </c>
      <c r="BR161" s="71">
        <f t="shared" si="90"/>
        <v>0</v>
      </c>
      <c r="BS161" s="71">
        <f t="shared" si="67"/>
        <v>0</v>
      </c>
      <c r="BT161" s="71">
        <f t="shared" si="67"/>
        <v>0</v>
      </c>
      <c r="BU161" s="71">
        <f t="shared" si="67"/>
        <v>0</v>
      </c>
      <c r="BV161" s="68">
        <f t="shared" si="82"/>
        <v>139.62307692307689</v>
      </c>
      <c r="BX161" s="54">
        <f t="shared" si="71"/>
        <v>15.015000000000001</v>
      </c>
      <c r="BY161" s="54">
        <f t="shared" si="71"/>
        <v>35.034999999999997</v>
      </c>
      <c r="BZ161" s="54">
        <f t="shared" si="71"/>
        <v>15.015000000000001</v>
      </c>
      <c r="CA161" s="54">
        <f t="shared" si="68"/>
        <v>15.015000000000001</v>
      </c>
      <c r="CB161" s="54">
        <f t="shared" si="68"/>
        <v>15.015000000000001</v>
      </c>
      <c r="CC161" s="54">
        <f t="shared" si="68"/>
        <v>15.015000000000001</v>
      </c>
      <c r="CD161" s="54">
        <f t="shared" si="68"/>
        <v>15.015000000000001</v>
      </c>
      <c r="CE161" s="54">
        <f t="shared" si="68"/>
        <v>15.015000000000001</v>
      </c>
      <c r="CF161" s="54">
        <f t="shared" si="68"/>
        <v>15.015000000000001</v>
      </c>
      <c r="CG161" s="54">
        <f t="shared" si="77"/>
        <v>15.015000000000001</v>
      </c>
      <c r="CH161" s="54">
        <f t="shared" si="77"/>
        <v>15.015000000000001</v>
      </c>
      <c r="CI161" s="54">
        <f t="shared" si="77"/>
        <v>15.015000000000001</v>
      </c>
      <c r="CJ161" s="76">
        <f t="shared" si="76"/>
        <v>200.19999999999993</v>
      </c>
      <c r="CK161" s="59">
        <f t="shared" si="86"/>
        <v>20</v>
      </c>
      <c r="CL161" s="8">
        <f t="shared" si="87"/>
        <v>0</v>
      </c>
      <c r="CM161" s="73">
        <f t="shared" si="83"/>
        <v>200.2</v>
      </c>
      <c r="CN161" s="74"/>
      <c r="CO161" s="75"/>
    </row>
    <row r="162" spans="1:94" ht="20.25" customHeight="1">
      <c r="A162" s="77" t="s">
        <v>249</v>
      </c>
      <c r="D162">
        <v>650</v>
      </c>
      <c r="E162" s="2">
        <v>412.1</v>
      </c>
      <c r="G162" s="3">
        <v>41275</v>
      </c>
      <c r="H162" s="3">
        <f t="shared" si="78"/>
        <v>45281</v>
      </c>
      <c r="I162" s="3" t="s">
        <v>45</v>
      </c>
      <c r="J162" s="3">
        <f t="shared" si="79"/>
        <v>45281</v>
      </c>
      <c r="N162" s="2"/>
      <c r="P162" s="61">
        <f t="shared" si="84"/>
        <v>11.916666666666666</v>
      </c>
      <c r="Q162" s="62">
        <v>9</v>
      </c>
      <c r="R162" s="63">
        <f t="shared" si="85"/>
        <v>20</v>
      </c>
      <c r="S162" s="54">
        <f t="shared" si="74"/>
        <v>1.5</v>
      </c>
      <c r="T162" s="54">
        <f t="shared" si="74"/>
        <v>3.5</v>
      </c>
      <c r="U162" s="54">
        <f t="shared" si="74"/>
        <v>1.5</v>
      </c>
      <c r="V162" s="54">
        <f t="shared" si="74"/>
        <v>1.5</v>
      </c>
      <c r="W162" s="54">
        <f t="shared" si="74"/>
        <v>1.5</v>
      </c>
      <c r="X162" s="54">
        <f t="shared" si="74"/>
        <v>1.5</v>
      </c>
      <c r="Y162" s="54">
        <f t="shared" si="74"/>
        <v>1.5</v>
      </c>
      <c r="Z162" s="54">
        <f t="shared" si="74"/>
        <v>1.5</v>
      </c>
      <c r="AA162" s="54">
        <f t="shared" si="74"/>
        <v>1.5</v>
      </c>
      <c r="AB162" s="54">
        <f t="shared" si="74"/>
        <v>1.5</v>
      </c>
      <c r="AC162" s="54">
        <f t="shared" si="74"/>
        <v>1.5</v>
      </c>
      <c r="AD162" s="54">
        <f t="shared" si="74"/>
        <v>1.5</v>
      </c>
      <c r="AF162" s="63">
        <f t="shared" si="65"/>
        <v>0</v>
      </c>
      <c r="AG162" s="65">
        <v>0</v>
      </c>
      <c r="AH162" s="65">
        <v>0</v>
      </c>
      <c r="AI162" s="66"/>
      <c r="AJ162" s="67"/>
      <c r="AK162" s="65"/>
      <c r="AL162" s="65"/>
      <c r="AM162" s="65"/>
      <c r="AN162" s="65"/>
      <c r="AO162" s="65"/>
      <c r="AP162" s="65"/>
      <c r="AQ162" s="65"/>
      <c r="AR162" s="65"/>
      <c r="AS162" s="68">
        <f t="shared" si="80"/>
        <v>29</v>
      </c>
      <c r="AT162" s="69" t="e">
        <v>#N/A</v>
      </c>
      <c r="AU162" s="70">
        <v>120.6076923076923</v>
      </c>
      <c r="AV162" s="63">
        <f t="shared" si="88"/>
        <v>317</v>
      </c>
      <c r="AW162" s="61">
        <f t="shared" si="72"/>
        <v>23.775000000000002</v>
      </c>
      <c r="AX162" s="61">
        <f t="shared" si="72"/>
        <v>55.475000000000009</v>
      </c>
      <c r="AY162" s="61">
        <f t="shared" si="72"/>
        <v>23.775000000000002</v>
      </c>
      <c r="AZ162" s="61">
        <f t="shared" si="69"/>
        <v>23.775000000000002</v>
      </c>
      <c r="BA162" s="54">
        <f t="shared" si="69"/>
        <v>23.775000000000002</v>
      </c>
      <c r="BB162" s="61">
        <f t="shared" si="69"/>
        <v>23.775000000000002</v>
      </c>
      <c r="BC162" s="54">
        <f t="shared" si="69"/>
        <v>23.775000000000002</v>
      </c>
      <c r="BD162" s="61">
        <f t="shared" si="69"/>
        <v>23.775000000000002</v>
      </c>
      <c r="BE162" s="61">
        <f t="shared" si="69"/>
        <v>23.775000000000002</v>
      </c>
      <c r="BF162" s="61">
        <f t="shared" si="81"/>
        <v>23.775000000000002</v>
      </c>
      <c r="BG162" s="61">
        <f t="shared" si="81"/>
        <v>23.775000000000002</v>
      </c>
      <c r="BH162" s="61">
        <f t="shared" si="81"/>
        <v>23.775000000000002</v>
      </c>
      <c r="BI162" s="63">
        <f t="shared" si="75"/>
        <v>0</v>
      </c>
      <c r="BJ162" s="71">
        <f t="shared" si="91"/>
        <v>0</v>
      </c>
      <c r="BK162" s="71">
        <f t="shared" si="91"/>
        <v>0</v>
      </c>
      <c r="BL162" s="71">
        <f t="shared" si="91"/>
        <v>0</v>
      </c>
      <c r="BM162" s="71">
        <f t="shared" si="90"/>
        <v>0</v>
      </c>
      <c r="BN162" s="71">
        <f t="shared" si="90"/>
        <v>0</v>
      </c>
      <c r="BO162" s="71">
        <f t="shared" si="90"/>
        <v>0</v>
      </c>
      <c r="BP162" s="71">
        <f t="shared" si="90"/>
        <v>0</v>
      </c>
      <c r="BQ162" s="71">
        <f t="shared" si="90"/>
        <v>0</v>
      </c>
      <c r="BR162" s="71">
        <f t="shared" si="90"/>
        <v>0</v>
      </c>
      <c r="BS162" s="71">
        <f t="shared" si="67"/>
        <v>0</v>
      </c>
      <c r="BT162" s="71">
        <f t="shared" si="67"/>
        <v>0</v>
      </c>
      <c r="BU162" s="71">
        <f t="shared" si="67"/>
        <v>0</v>
      </c>
      <c r="BV162" s="68">
        <f t="shared" si="82"/>
        <v>437.60769230769233</v>
      </c>
      <c r="BX162" s="54">
        <f t="shared" si="71"/>
        <v>30.907499999999999</v>
      </c>
      <c r="BY162" s="54">
        <f t="shared" si="71"/>
        <v>72.117500000000007</v>
      </c>
      <c r="BZ162" s="54">
        <f t="shared" si="71"/>
        <v>30.907499999999999</v>
      </c>
      <c r="CA162" s="54">
        <f t="shared" si="68"/>
        <v>30.907499999999999</v>
      </c>
      <c r="CB162" s="54">
        <f t="shared" si="68"/>
        <v>30.907499999999999</v>
      </c>
      <c r="CC162" s="54">
        <f t="shared" si="68"/>
        <v>30.907499999999999</v>
      </c>
      <c r="CD162" s="54">
        <f t="shared" si="68"/>
        <v>30.907499999999999</v>
      </c>
      <c r="CE162" s="54">
        <f t="shared" si="68"/>
        <v>30.907499999999999</v>
      </c>
      <c r="CF162" s="54">
        <f t="shared" si="68"/>
        <v>30.907499999999999</v>
      </c>
      <c r="CG162" s="54">
        <f t="shared" si="77"/>
        <v>30.907499999999999</v>
      </c>
      <c r="CH162" s="54">
        <f t="shared" si="77"/>
        <v>30.907499999999999</v>
      </c>
      <c r="CI162" s="54">
        <f t="shared" si="77"/>
        <v>30.907499999999999</v>
      </c>
      <c r="CJ162" s="76">
        <f t="shared" si="76"/>
        <v>412.10000000000014</v>
      </c>
      <c r="CK162" s="59">
        <f t="shared" si="86"/>
        <v>20</v>
      </c>
      <c r="CL162" s="8">
        <f t="shared" si="87"/>
        <v>0</v>
      </c>
      <c r="CM162" s="73">
        <f t="shared" si="83"/>
        <v>412.1</v>
      </c>
      <c r="CN162" s="54"/>
      <c r="CO162" s="55"/>
      <c r="CP162" s="56"/>
    </row>
    <row r="163" spans="1:94" ht="20.25" customHeight="1">
      <c r="A163" t="s">
        <v>250</v>
      </c>
      <c r="D163">
        <v>650</v>
      </c>
      <c r="E163" s="2">
        <v>200.2</v>
      </c>
      <c r="G163" s="3">
        <v>41275</v>
      </c>
      <c r="H163" s="3">
        <f t="shared" si="78"/>
        <v>45281</v>
      </c>
      <c r="I163" s="3" t="s">
        <v>45</v>
      </c>
      <c r="J163" s="3">
        <f t="shared" si="79"/>
        <v>45281</v>
      </c>
      <c r="N163" s="2"/>
      <c r="P163" s="61">
        <f t="shared" si="84"/>
        <v>11.916666666666666</v>
      </c>
      <c r="Q163" s="62">
        <v>20</v>
      </c>
      <c r="R163" s="63">
        <f t="shared" si="85"/>
        <v>20</v>
      </c>
      <c r="S163" s="54">
        <f t="shared" si="74"/>
        <v>1.5</v>
      </c>
      <c r="T163" s="54">
        <f t="shared" si="74"/>
        <v>3.5</v>
      </c>
      <c r="U163" s="54">
        <f t="shared" si="74"/>
        <v>1.5</v>
      </c>
      <c r="V163" s="54">
        <f t="shared" si="74"/>
        <v>1.5</v>
      </c>
      <c r="W163" s="54">
        <f t="shared" si="74"/>
        <v>1.5</v>
      </c>
      <c r="X163" s="54">
        <f t="shared" si="74"/>
        <v>1.5</v>
      </c>
      <c r="Y163" s="54">
        <f t="shared" si="74"/>
        <v>1.5</v>
      </c>
      <c r="Z163" s="54">
        <f t="shared" si="74"/>
        <v>1.5</v>
      </c>
      <c r="AA163" s="54">
        <f t="shared" si="74"/>
        <v>1.5</v>
      </c>
      <c r="AB163" s="54">
        <f t="shared" si="74"/>
        <v>1.5</v>
      </c>
      <c r="AC163" s="54">
        <f t="shared" si="74"/>
        <v>1.5</v>
      </c>
      <c r="AD163" s="54">
        <f t="shared" si="74"/>
        <v>1.5</v>
      </c>
      <c r="AF163" s="63">
        <f t="shared" si="65"/>
        <v>0</v>
      </c>
      <c r="AG163" s="65">
        <v>0</v>
      </c>
      <c r="AH163" s="65">
        <v>0</v>
      </c>
      <c r="AI163" s="66"/>
      <c r="AJ163" s="67"/>
      <c r="AK163" s="65"/>
      <c r="AL163" s="65"/>
      <c r="AM163" s="65"/>
      <c r="AN163" s="65"/>
      <c r="AO163" s="65"/>
      <c r="AP163" s="65"/>
      <c r="AQ163" s="65"/>
      <c r="AR163" s="65"/>
      <c r="AS163" s="68">
        <f t="shared" si="80"/>
        <v>40</v>
      </c>
      <c r="AT163" s="69" t="e">
        <v>#N/A</v>
      </c>
      <c r="AU163" s="70">
        <v>130.63076923076915</v>
      </c>
      <c r="AV163" s="63">
        <f t="shared" si="88"/>
        <v>154</v>
      </c>
      <c r="AW163" s="61">
        <f t="shared" si="72"/>
        <v>11.549999999999999</v>
      </c>
      <c r="AX163" s="61">
        <f t="shared" si="72"/>
        <v>26.949999999999996</v>
      </c>
      <c r="AY163" s="61">
        <f t="shared" si="72"/>
        <v>11.549999999999999</v>
      </c>
      <c r="AZ163" s="61">
        <f t="shared" si="69"/>
        <v>11.549999999999999</v>
      </c>
      <c r="BA163" s="54">
        <f t="shared" si="69"/>
        <v>11.549999999999999</v>
      </c>
      <c r="BB163" s="61">
        <f t="shared" si="69"/>
        <v>11.549999999999999</v>
      </c>
      <c r="BC163" s="54">
        <f t="shared" si="69"/>
        <v>11.549999999999999</v>
      </c>
      <c r="BD163" s="61">
        <f t="shared" si="69"/>
        <v>11.549999999999999</v>
      </c>
      <c r="BE163" s="61">
        <f t="shared" si="69"/>
        <v>11.549999999999999</v>
      </c>
      <c r="BF163" s="61">
        <f t="shared" si="81"/>
        <v>11.549999999999999</v>
      </c>
      <c r="BG163" s="61">
        <f t="shared" si="81"/>
        <v>11.549999999999999</v>
      </c>
      <c r="BH163" s="61">
        <f t="shared" si="81"/>
        <v>11.549999999999999</v>
      </c>
      <c r="BI163" s="63">
        <f t="shared" si="75"/>
        <v>0</v>
      </c>
      <c r="BJ163" s="71">
        <f t="shared" si="91"/>
        <v>0</v>
      </c>
      <c r="BK163" s="71">
        <f t="shared" si="91"/>
        <v>0</v>
      </c>
      <c r="BL163" s="71">
        <f t="shared" si="91"/>
        <v>0</v>
      </c>
      <c r="BM163" s="71">
        <f t="shared" si="90"/>
        <v>0</v>
      </c>
      <c r="BN163" s="71">
        <f t="shared" si="90"/>
        <v>0</v>
      </c>
      <c r="BO163" s="71">
        <f t="shared" si="90"/>
        <v>0</v>
      </c>
      <c r="BP163" s="71">
        <f t="shared" si="90"/>
        <v>0</v>
      </c>
      <c r="BQ163" s="71">
        <f t="shared" si="90"/>
        <v>0</v>
      </c>
      <c r="BR163" s="71">
        <f t="shared" si="90"/>
        <v>0</v>
      </c>
      <c r="BS163" s="71">
        <f t="shared" si="90"/>
        <v>0</v>
      </c>
      <c r="BT163" s="71">
        <f t="shared" si="90"/>
        <v>0</v>
      </c>
      <c r="BU163" s="71">
        <f t="shared" si="90"/>
        <v>0</v>
      </c>
      <c r="BV163" s="68">
        <f t="shared" si="82"/>
        <v>284.63076923076915</v>
      </c>
      <c r="BX163" s="54">
        <f t="shared" si="71"/>
        <v>15.015000000000001</v>
      </c>
      <c r="BY163" s="54">
        <f t="shared" si="71"/>
        <v>35.034999999999997</v>
      </c>
      <c r="BZ163" s="54">
        <f t="shared" si="71"/>
        <v>15.015000000000001</v>
      </c>
      <c r="CA163" s="54">
        <f t="shared" si="68"/>
        <v>15.015000000000001</v>
      </c>
      <c r="CB163" s="54">
        <f t="shared" si="68"/>
        <v>15.015000000000001</v>
      </c>
      <c r="CC163" s="54">
        <f t="shared" si="68"/>
        <v>15.015000000000001</v>
      </c>
      <c r="CD163" s="54">
        <f t="shared" si="68"/>
        <v>15.015000000000001</v>
      </c>
      <c r="CE163" s="54">
        <f t="shared" si="68"/>
        <v>15.015000000000001</v>
      </c>
      <c r="CF163" s="54">
        <f t="shared" si="68"/>
        <v>15.015000000000001</v>
      </c>
      <c r="CG163" s="54">
        <f t="shared" si="77"/>
        <v>15.015000000000001</v>
      </c>
      <c r="CH163" s="54">
        <f t="shared" si="77"/>
        <v>15.015000000000001</v>
      </c>
      <c r="CI163" s="54">
        <f t="shared" si="77"/>
        <v>15.015000000000001</v>
      </c>
      <c r="CJ163" s="76">
        <f t="shared" si="76"/>
        <v>200.19999999999993</v>
      </c>
      <c r="CK163" s="59">
        <f t="shared" si="86"/>
        <v>20</v>
      </c>
      <c r="CL163" s="8">
        <f t="shared" si="87"/>
        <v>0</v>
      </c>
      <c r="CM163" s="73">
        <f t="shared" si="83"/>
        <v>200.2</v>
      </c>
      <c r="CN163" s="74"/>
      <c r="CO163" s="75"/>
    </row>
    <row r="164" spans="1:94" ht="20.25" customHeight="1">
      <c r="A164" s="77" t="s">
        <v>251</v>
      </c>
      <c r="D164">
        <v>650</v>
      </c>
      <c r="E164" s="2">
        <v>200.2</v>
      </c>
      <c r="G164" s="3">
        <v>41275</v>
      </c>
      <c r="H164" s="3">
        <f t="shared" si="78"/>
        <v>45281</v>
      </c>
      <c r="I164" s="3" t="s">
        <v>45</v>
      </c>
      <c r="J164" s="3">
        <f t="shared" si="79"/>
        <v>45281</v>
      </c>
      <c r="N164" s="2"/>
      <c r="P164" s="61">
        <f t="shared" si="84"/>
        <v>11.916666666666666</v>
      </c>
      <c r="Q164" s="62">
        <v>-1</v>
      </c>
      <c r="R164" s="63">
        <f t="shared" si="85"/>
        <v>20</v>
      </c>
      <c r="S164" s="54">
        <f t="shared" si="74"/>
        <v>1.5</v>
      </c>
      <c r="T164" s="54">
        <f t="shared" si="74"/>
        <v>3.5</v>
      </c>
      <c r="U164" s="54">
        <f t="shared" si="74"/>
        <v>1.5</v>
      </c>
      <c r="V164" s="54">
        <f t="shared" si="74"/>
        <v>1.5</v>
      </c>
      <c r="W164" s="54">
        <f t="shared" si="74"/>
        <v>1.5</v>
      </c>
      <c r="X164" s="54">
        <f t="shared" si="74"/>
        <v>1.5</v>
      </c>
      <c r="Y164" s="54">
        <f t="shared" si="74"/>
        <v>1.5</v>
      </c>
      <c r="Z164" s="54">
        <f t="shared" si="74"/>
        <v>1.5</v>
      </c>
      <c r="AA164" s="54">
        <f t="shared" si="74"/>
        <v>1.5</v>
      </c>
      <c r="AB164" s="54">
        <f t="shared" si="74"/>
        <v>1.5</v>
      </c>
      <c r="AC164" s="54">
        <f t="shared" si="74"/>
        <v>1.5</v>
      </c>
      <c r="AD164" s="54">
        <f t="shared" si="74"/>
        <v>1.5</v>
      </c>
      <c r="AF164" s="63">
        <f t="shared" si="65"/>
        <v>0</v>
      </c>
      <c r="AG164" s="65">
        <v>0</v>
      </c>
      <c r="AH164" s="65">
        <v>0</v>
      </c>
      <c r="AI164" s="66"/>
      <c r="AJ164" s="67"/>
      <c r="AK164" s="65"/>
      <c r="AL164" s="65"/>
      <c r="AM164" s="65"/>
      <c r="AN164" s="65"/>
      <c r="AO164" s="65"/>
      <c r="AP164" s="65"/>
      <c r="AQ164" s="65"/>
      <c r="AR164" s="65"/>
      <c r="AS164" s="68">
        <f t="shared" si="80"/>
        <v>19</v>
      </c>
      <c r="AT164" s="69" t="e">
        <v>#N/A</v>
      </c>
      <c r="AU164" s="70">
        <v>-29.399999999999977</v>
      </c>
      <c r="AV164" s="63">
        <f t="shared" si="88"/>
        <v>154</v>
      </c>
      <c r="AW164" s="61">
        <f t="shared" si="72"/>
        <v>11.549999999999999</v>
      </c>
      <c r="AX164" s="61">
        <f t="shared" si="72"/>
        <v>26.949999999999996</v>
      </c>
      <c r="AY164" s="61">
        <f t="shared" si="72"/>
        <v>11.549999999999999</v>
      </c>
      <c r="AZ164" s="61">
        <f t="shared" si="69"/>
        <v>11.549999999999999</v>
      </c>
      <c r="BA164" s="54">
        <f t="shared" si="69"/>
        <v>11.549999999999999</v>
      </c>
      <c r="BB164" s="61">
        <f t="shared" si="69"/>
        <v>11.549999999999999</v>
      </c>
      <c r="BC164" s="54">
        <f t="shared" si="69"/>
        <v>11.549999999999999</v>
      </c>
      <c r="BD164" s="61">
        <f t="shared" si="69"/>
        <v>11.549999999999999</v>
      </c>
      <c r="BE164" s="61">
        <f t="shared" si="69"/>
        <v>11.549999999999999</v>
      </c>
      <c r="BF164" s="61">
        <f t="shared" si="81"/>
        <v>11.549999999999999</v>
      </c>
      <c r="BG164" s="61">
        <f t="shared" si="81"/>
        <v>11.549999999999999</v>
      </c>
      <c r="BH164" s="61">
        <f t="shared" si="81"/>
        <v>11.549999999999999</v>
      </c>
      <c r="BI164" s="63">
        <f t="shared" si="75"/>
        <v>0</v>
      </c>
      <c r="BJ164" s="71">
        <f t="shared" si="91"/>
        <v>0</v>
      </c>
      <c r="BK164" s="71">
        <f t="shared" si="91"/>
        <v>0</v>
      </c>
      <c r="BL164" s="71">
        <f t="shared" si="91"/>
        <v>0</v>
      </c>
      <c r="BM164" s="71">
        <f t="shared" si="91"/>
        <v>0</v>
      </c>
      <c r="BN164" s="71">
        <f t="shared" si="91"/>
        <v>0</v>
      </c>
      <c r="BO164" s="71">
        <f t="shared" si="91"/>
        <v>0</v>
      </c>
      <c r="BP164" s="71">
        <f t="shared" si="90"/>
        <v>0</v>
      </c>
      <c r="BQ164" s="71">
        <f t="shared" si="90"/>
        <v>0</v>
      </c>
      <c r="BR164" s="71">
        <f t="shared" si="90"/>
        <v>0</v>
      </c>
      <c r="BS164" s="71">
        <f t="shared" si="90"/>
        <v>0</v>
      </c>
      <c r="BT164" s="71">
        <f t="shared" si="90"/>
        <v>0</v>
      </c>
      <c r="BU164" s="71">
        <f t="shared" si="90"/>
        <v>0</v>
      </c>
      <c r="BV164" s="68">
        <f t="shared" si="82"/>
        <v>124.60000000000002</v>
      </c>
      <c r="BX164" s="54">
        <f t="shared" si="71"/>
        <v>15.015000000000001</v>
      </c>
      <c r="BY164" s="54">
        <f t="shared" si="71"/>
        <v>35.034999999999997</v>
      </c>
      <c r="BZ164" s="54">
        <f t="shared" si="71"/>
        <v>15.015000000000001</v>
      </c>
      <c r="CA164" s="54">
        <f t="shared" si="68"/>
        <v>15.015000000000001</v>
      </c>
      <c r="CB164" s="54">
        <f t="shared" si="68"/>
        <v>15.015000000000001</v>
      </c>
      <c r="CC164" s="54">
        <f t="shared" si="68"/>
        <v>15.015000000000001</v>
      </c>
      <c r="CD164" s="54">
        <f t="shared" si="68"/>
        <v>15.015000000000001</v>
      </c>
      <c r="CE164" s="54">
        <f t="shared" si="68"/>
        <v>15.015000000000001</v>
      </c>
      <c r="CF164" s="54">
        <f t="shared" si="68"/>
        <v>15.015000000000001</v>
      </c>
      <c r="CG164" s="54">
        <f t="shared" si="77"/>
        <v>15.015000000000001</v>
      </c>
      <c r="CH164" s="54">
        <f t="shared" si="77"/>
        <v>15.015000000000001</v>
      </c>
      <c r="CI164" s="54">
        <f t="shared" si="77"/>
        <v>15.015000000000001</v>
      </c>
      <c r="CJ164" s="76">
        <f t="shared" si="76"/>
        <v>200.19999999999993</v>
      </c>
      <c r="CK164" s="59">
        <f t="shared" si="86"/>
        <v>20</v>
      </c>
      <c r="CL164" s="8">
        <f t="shared" si="87"/>
        <v>0</v>
      </c>
      <c r="CM164" s="73">
        <f t="shared" si="83"/>
        <v>200.2</v>
      </c>
      <c r="CN164" s="54"/>
      <c r="CO164" s="55"/>
      <c r="CP164" s="56"/>
    </row>
    <row r="165" spans="1:94" ht="20.25" customHeight="1">
      <c r="A165" t="s">
        <v>252</v>
      </c>
      <c r="D165">
        <v>650</v>
      </c>
      <c r="E165" s="2">
        <v>200.2</v>
      </c>
      <c r="G165" s="3">
        <v>41275</v>
      </c>
      <c r="H165" s="3">
        <f t="shared" si="78"/>
        <v>45281</v>
      </c>
      <c r="I165" s="3" t="s">
        <v>45</v>
      </c>
      <c r="J165" s="3">
        <f t="shared" si="79"/>
        <v>45281</v>
      </c>
      <c r="N165" s="2"/>
      <c r="P165" s="61">
        <f t="shared" si="84"/>
        <v>11.916666666666666</v>
      </c>
      <c r="Q165" s="62">
        <v>24</v>
      </c>
      <c r="R165" s="63">
        <f t="shared" si="85"/>
        <v>20</v>
      </c>
      <c r="S165" s="54">
        <f t="shared" si="74"/>
        <v>1.5</v>
      </c>
      <c r="T165" s="54">
        <f t="shared" si="74"/>
        <v>3.5</v>
      </c>
      <c r="U165" s="54">
        <f t="shared" si="74"/>
        <v>1.5</v>
      </c>
      <c r="V165" s="54">
        <f t="shared" si="74"/>
        <v>1.5</v>
      </c>
      <c r="W165" s="54">
        <f t="shared" si="74"/>
        <v>1.5</v>
      </c>
      <c r="X165" s="54">
        <f t="shared" si="74"/>
        <v>1.5</v>
      </c>
      <c r="Y165" s="54">
        <f t="shared" si="74"/>
        <v>1.5</v>
      </c>
      <c r="Z165" s="54">
        <f t="shared" si="74"/>
        <v>1.5</v>
      </c>
      <c r="AA165" s="54">
        <f t="shared" si="74"/>
        <v>1.5</v>
      </c>
      <c r="AB165" s="54">
        <f t="shared" si="74"/>
        <v>1.5</v>
      </c>
      <c r="AC165" s="54">
        <f t="shared" si="74"/>
        <v>1.5</v>
      </c>
      <c r="AD165" s="54">
        <f t="shared" si="74"/>
        <v>1.5</v>
      </c>
      <c r="AF165" s="63">
        <f t="shared" si="65"/>
        <v>24</v>
      </c>
      <c r="AG165" s="65">
        <v>22</v>
      </c>
      <c r="AH165" s="65">
        <v>2</v>
      </c>
      <c r="AI165" s="66"/>
      <c r="AJ165" s="67"/>
      <c r="AK165" s="65"/>
      <c r="AL165" s="65"/>
      <c r="AM165" s="65"/>
      <c r="AN165" s="65"/>
      <c r="AO165" s="65"/>
      <c r="AP165" s="65"/>
      <c r="AQ165" s="65"/>
      <c r="AR165" s="65"/>
      <c r="AS165" s="68">
        <f t="shared" si="80"/>
        <v>20</v>
      </c>
      <c r="AT165" s="69" t="e">
        <v>#N/A</v>
      </c>
      <c r="AU165" s="70">
        <v>169.97000000000023</v>
      </c>
      <c r="AV165" s="63">
        <f t="shared" si="88"/>
        <v>154</v>
      </c>
      <c r="AW165" s="61">
        <f t="shared" si="72"/>
        <v>11.549999999999999</v>
      </c>
      <c r="AX165" s="61">
        <f t="shared" si="72"/>
        <v>26.949999999999996</v>
      </c>
      <c r="AY165" s="61">
        <f t="shared" si="72"/>
        <v>11.549999999999999</v>
      </c>
      <c r="AZ165" s="61">
        <f t="shared" si="69"/>
        <v>11.549999999999999</v>
      </c>
      <c r="BA165" s="54">
        <f t="shared" si="69"/>
        <v>11.549999999999999</v>
      </c>
      <c r="BB165" s="61">
        <f t="shared" si="69"/>
        <v>11.549999999999999</v>
      </c>
      <c r="BC165" s="54">
        <f t="shared" si="69"/>
        <v>11.549999999999999</v>
      </c>
      <c r="BD165" s="61">
        <f t="shared" si="69"/>
        <v>11.549999999999999</v>
      </c>
      <c r="BE165" s="61">
        <f t="shared" si="69"/>
        <v>11.549999999999999</v>
      </c>
      <c r="BF165" s="61">
        <f t="shared" si="81"/>
        <v>11.549999999999999</v>
      </c>
      <c r="BG165" s="61">
        <f t="shared" si="81"/>
        <v>11.549999999999999</v>
      </c>
      <c r="BH165" s="61">
        <f t="shared" si="81"/>
        <v>11.549999999999999</v>
      </c>
      <c r="BI165" s="63">
        <f t="shared" si="75"/>
        <v>-184.79999999999998</v>
      </c>
      <c r="BJ165" s="71">
        <f t="shared" si="91"/>
        <v>-169.39999999999998</v>
      </c>
      <c r="BK165" s="71">
        <f t="shared" si="91"/>
        <v>-15.399999999999999</v>
      </c>
      <c r="BL165" s="71">
        <f t="shared" si="91"/>
        <v>0</v>
      </c>
      <c r="BM165" s="71">
        <f t="shared" si="91"/>
        <v>0</v>
      </c>
      <c r="BN165" s="71">
        <f t="shared" si="91"/>
        <v>0</v>
      </c>
      <c r="BO165" s="71">
        <f t="shared" si="91"/>
        <v>0</v>
      </c>
      <c r="BP165" s="71">
        <f t="shared" si="90"/>
        <v>0</v>
      </c>
      <c r="BQ165" s="71">
        <f t="shared" si="90"/>
        <v>0</v>
      </c>
      <c r="BR165" s="71">
        <f t="shared" si="90"/>
        <v>0</v>
      </c>
      <c r="BS165" s="71">
        <f t="shared" si="90"/>
        <v>0</v>
      </c>
      <c r="BT165" s="71">
        <f t="shared" si="90"/>
        <v>0</v>
      </c>
      <c r="BU165" s="71">
        <f t="shared" si="90"/>
        <v>0</v>
      </c>
      <c r="BV165" s="68">
        <f t="shared" si="82"/>
        <v>139.17000000000027</v>
      </c>
      <c r="BX165" s="54">
        <f t="shared" si="71"/>
        <v>15.015000000000001</v>
      </c>
      <c r="BY165" s="54">
        <f t="shared" si="71"/>
        <v>35.034999999999997</v>
      </c>
      <c r="BZ165" s="54">
        <f t="shared" si="71"/>
        <v>15.015000000000001</v>
      </c>
      <c r="CA165" s="54">
        <f t="shared" si="68"/>
        <v>15.015000000000001</v>
      </c>
      <c r="CB165" s="54">
        <f t="shared" si="68"/>
        <v>15.015000000000001</v>
      </c>
      <c r="CC165" s="54">
        <f t="shared" si="68"/>
        <v>15.015000000000001</v>
      </c>
      <c r="CD165" s="54">
        <f t="shared" si="68"/>
        <v>15.015000000000001</v>
      </c>
      <c r="CE165" s="54">
        <f t="shared" si="68"/>
        <v>15.015000000000001</v>
      </c>
      <c r="CF165" s="54">
        <f t="shared" si="68"/>
        <v>15.015000000000001</v>
      </c>
      <c r="CG165" s="54">
        <f t="shared" si="77"/>
        <v>15.015000000000001</v>
      </c>
      <c r="CH165" s="54">
        <f t="shared" si="77"/>
        <v>15.015000000000001</v>
      </c>
      <c r="CI165" s="54">
        <f t="shared" si="77"/>
        <v>15.015000000000001</v>
      </c>
      <c r="CJ165" s="76">
        <f t="shared" si="76"/>
        <v>200.19999999999993</v>
      </c>
      <c r="CK165" s="59">
        <f t="shared" si="86"/>
        <v>20</v>
      </c>
      <c r="CL165" s="8">
        <f t="shared" si="87"/>
        <v>0</v>
      </c>
      <c r="CM165" s="73">
        <f t="shared" si="83"/>
        <v>200.2</v>
      </c>
      <c r="CN165" s="74"/>
      <c r="CO165" s="75"/>
    </row>
    <row r="166" spans="1:94" ht="20.25" customHeight="1">
      <c r="A166" s="77" t="s">
        <v>253</v>
      </c>
      <c r="D166">
        <v>650</v>
      </c>
      <c r="E166" s="2">
        <v>200.2</v>
      </c>
      <c r="G166" s="3">
        <v>41292</v>
      </c>
      <c r="H166" s="3">
        <f t="shared" si="78"/>
        <v>45281</v>
      </c>
      <c r="I166" s="3" t="s">
        <v>45</v>
      </c>
      <c r="J166" s="3">
        <f t="shared" si="79"/>
        <v>45281</v>
      </c>
      <c r="N166" s="2"/>
      <c r="P166" s="61">
        <f t="shared" si="84"/>
        <v>11.916666666666666</v>
      </c>
      <c r="Q166" s="62">
        <v>30</v>
      </c>
      <c r="R166" s="63">
        <f t="shared" si="85"/>
        <v>20</v>
      </c>
      <c r="S166" s="54">
        <f t="shared" si="74"/>
        <v>1.5</v>
      </c>
      <c r="T166" s="54">
        <f t="shared" si="74"/>
        <v>3.5</v>
      </c>
      <c r="U166" s="54">
        <f t="shared" si="74"/>
        <v>1.5</v>
      </c>
      <c r="V166" s="54">
        <f t="shared" si="74"/>
        <v>1.5</v>
      </c>
      <c r="W166" s="54">
        <f t="shared" si="74"/>
        <v>1.5</v>
      </c>
      <c r="X166" s="54">
        <f t="shared" si="74"/>
        <v>1.5</v>
      </c>
      <c r="Y166" s="54">
        <f t="shared" si="74"/>
        <v>1.5</v>
      </c>
      <c r="Z166" s="54">
        <f t="shared" si="74"/>
        <v>1.5</v>
      </c>
      <c r="AA166" s="54">
        <f t="shared" si="74"/>
        <v>1.5</v>
      </c>
      <c r="AB166" s="54">
        <f t="shared" si="74"/>
        <v>1.5</v>
      </c>
      <c r="AC166" s="54">
        <f t="shared" si="74"/>
        <v>1.5</v>
      </c>
      <c r="AD166" s="54">
        <f t="shared" si="74"/>
        <v>1.5</v>
      </c>
      <c r="AF166" s="63">
        <f t="shared" si="65"/>
        <v>11</v>
      </c>
      <c r="AG166" s="65">
        <v>0</v>
      </c>
      <c r="AH166" s="65">
        <v>11</v>
      </c>
      <c r="AI166" s="66"/>
      <c r="AJ166" s="67"/>
      <c r="AK166" s="65"/>
      <c r="AL166" s="65"/>
      <c r="AM166" s="65"/>
      <c r="AN166" s="65"/>
      <c r="AO166" s="65"/>
      <c r="AP166" s="65"/>
      <c r="AQ166" s="65"/>
      <c r="AR166" s="65"/>
      <c r="AS166" s="68">
        <f t="shared" si="80"/>
        <v>39</v>
      </c>
      <c r="AT166" s="69" t="e">
        <v>#N/A</v>
      </c>
      <c r="AU166" s="70">
        <v>215.97692307692304</v>
      </c>
      <c r="AV166" s="63">
        <f t="shared" si="88"/>
        <v>154</v>
      </c>
      <c r="AW166" s="61">
        <f t="shared" si="72"/>
        <v>11.549999999999999</v>
      </c>
      <c r="AX166" s="61">
        <f t="shared" si="72"/>
        <v>26.949999999999996</v>
      </c>
      <c r="AY166" s="61">
        <f t="shared" si="72"/>
        <v>11.549999999999999</v>
      </c>
      <c r="AZ166" s="61">
        <f t="shared" si="69"/>
        <v>11.549999999999999</v>
      </c>
      <c r="BA166" s="54">
        <f t="shared" si="69"/>
        <v>11.549999999999999</v>
      </c>
      <c r="BB166" s="61">
        <f t="shared" si="69"/>
        <v>11.549999999999999</v>
      </c>
      <c r="BC166" s="54">
        <f t="shared" si="69"/>
        <v>11.549999999999999</v>
      </c>
      <c r="BD166" s="61">
        <f t="shared" si="69"/>
        <v>11.549999999999999</v>
      </c>
      <c r="BE166" s="61">
        <f t="shared" si="69"/>
        <v>11.549999999999999</v>
      </c>
      <c r="BF166" s="61">
        <f t="shared" si="81"/>
        <v>11.549999999999999</v>
      </c>
      <c r="BG166" s="61">
        <f t="shared" si="81"/>
        <v>11.549999999999999</v>
      </c>
      <c r="BH166" s="61">
        <f t="shared" si="81"/>
        <v>11.549999999999999</v>
      </c>
      <c r="BI166" s="63">
        <f t="shared" si="75"/>
        <v>-84.699999999999989</v>
      </c>
      <c r="BJ166" s="71">
        <f t="shared" si="91"/>
        <v>0</v>
      </c>
      <c r="BK166" s="71">
        <f t="shared" si="91"/>
        <v>-84.699999999999989</v>
      </c>
      <c r="BL166" s="71">
        <f t="shared" si="91"/>
        <v>0</v>
      </c>
      <c r="BM166" s="71">
        <f t="shared" si="91"/>
        <v>0</v>
      </c>
      <c r="BN166" s="71">
        <f t="shared" si="91"/>
        <v>0</v>
      </c>
      <c r="BO166" s="71">
        <f t="shared" si="91"/>
        <v>0</v>
      </c>
      <c r="BP166" s="71">
        <f t="shared" si="90"/>
        <v>0</v>
      </c>
      <c r="BQ166" s="71">
        <f t="shared" si="90"/>
        <v>0</v>
      </c>
      <c r="BR166" s="71">
        <f t="shared" si="90"/>
        <v>0</v>
      </c>
      <c r="BS166" s="71">
        <f t="shared" si="90"/>
        <v>0</v>
      </c>
      <c r="BT166" s="71">
        <f t="shared" si="90"/>
        <v>0</v>
      </c>
      <c r="BU166" s="71">
        <f t="shared" si="90"/>
        <v>0</v>
      </c>
      <c r="BV166" s="68">
        <f t="shared" si="82"/>
        <v>285.27692307692308</v>
      </c>
      <c r="BX166" s="54">
        <f t="shared" si="71"/>
        <v>15.015000000000001</v>
      </c>
      <c r="BY166" s="54">
        <f t="shared" si="71"/>
        <v>35.034999999999997</v>
      </c>
      <c r="BZ166" s="54">
        <f t="shared" si="71"/>
        <v>15.015000000000001</v>
      </c>
      <c r="CA166" s="54">
        <f t="shared" si="68"/>
        <v>15.015000000000001</v>
      </c>
      <c r="CB166" s="54">
        <f t="shared" si="68"/>
        <v>15.015000000000001</v>
      </c>
      <c r="CC166" s="54">
        <f t="shared" si="68"/>
        <v>15.015000000000001</v>
      </c>
      <c r="CD166" s="54">
        <f t="shared" si="68"/>
        <v>15.015000000000001</v>
      </c>
      <c r="CE166" s="54">
        <f t="shared" si="68"/>
        <v>15.015000000000001</v>
      </c>
      <c r="CF166" s="54">
        <f t="shared" si="68"/>
        <v>15.015000000000001</v>
      </c>
      <c r="CG166" s="54">
        <f t="shared" si="77"/>
        <v>15.015000000000001</v>
      </c>
      <c r="CH166" s="54">
        <f t="shared" si="77"/>
        <v>15.015000000000001</v>
      </c>
      <c r="CI166" s="54">
        <f t="shared" si="77"/>
        <v>15.015000000000001</v>
      </c>
      <c r="CJ166" s="76">
        <f t="shared" si="76"/>
        <v>200.19999999999993</v>
      </c>
      <c r="CK166" s="59">
        <f t="shared" si="86"/>
        <v>20</v>
      </c>
      <c r="CL166" s="8">
        <f t="shared" si="87"/>
        <v>0</v>
      </c>
      <c r="CM166" s="73">
        <f t="shared" si="83"/>
        <v>200.2</v>
      </c>
      <c r="CN166" s="54"/>
      <c r="CO166" s="55"/>
      <c r="CP166" s="56"/>
    </row>
    <row r="167" spans="1:94" ht="20.25" customHeight="1">
      <c r="A167" t="s">
        <v>254</v>
      </c>
      <c r="D167">
        <v>650</v>
      </c>
      <c r="E167" s="2">
        <v>200.2</v>
      </c>
      <c r="G167" s="3">
        <v>41421</v>
      </c>
      <c r="H167" s="3">
        <f t="shared" si="78"/>
        <v>45281</v>
      </c>
      <c r="I167" s="3" t="s">
        <v>45</v>
      </c>
      <c r="J167" s="3">
        <f t="shared" si="79"/>
        <v>45281</v>
      </c>
      <c r="N167" s="2"/>
      <c r="P167" s="61">
        <f t="shared" si="84"/>
        <v>11.5</v>
      </c>
      <c r="Q167" s="62">
        <v>0</v>
      </c>
      <c r="R167" s="63">
        <f t="shared" si="85"/>
        <v>20</v>
      </c>
      <c r="S167" s="54">
        <f t="shared" si="74"/>
        <v>1.5</v>
      </c>
      <c r="T167" s="54">
        <f t="shared" si="74"/>
        <v>1.5</v>
      </c>
      <c r="U167" s="54">
        <f t="shared" si="74"/>
        <v>1.5</v>
      </c>
      <c r="V167" s="54">
        <f t="shared" si="74"/>
        <v>1.5</v>
      </c>
      <c r="W167" s="54">
        <f t="shared" si="74"/>
        <v>1.5</v>
      </c>
      <c r="X167" s="54">
        <f t="shared" si="74"/>
        <v>3.5</v>
      </c>
      <c r="Y167" s="54">
        <f t="shared" si="74"/>
        <v>1.5</v>
      </c>
      <c r="Z167" s="54">
        <f t="shared" si="74"/>
        <v>1.5</v>
      </c>
      <c r="AA167" s="54">
        <f t="shared" si="74"/>
        <v>1.5</v>
      </c>
      <c r="AB167" s="54">
        <f t="shared" si="74"/>
        <v>1.5</v>
      </c>
      <c r="AC167" s="54">
        <f t="shared" si="74"/>
        <v>1.5</v>
      </c>
      <c r="AD167" s="54">
        <f t="shared" si="74"/>
        <v>1.5</v>
      </c>
      <c r="AF167" s="63">
        <f t="shared" si="65"/>
        <v>0</v>
      </c>
      <c r="AG167" s="65">
        <v>0</v>
      </c>
      <c r="AH167" s="65">
        <v>0</v>
      </c>
      <c r="AI167" s="66"/>
      <c r="AJ167" s="67"/>
      <c r="AK167" s="65"/>
      <c r="AL167" s="65"/>
      <c r="AM167" s="65"/>
      <c r="AN167" s="65"/>
      <c r="AO167" s="65"/>
      <c r="AP167" s="65"/>
      <c r="AQ167" s="65"/>
      <c r="AR167" s="65"/>
      <c r="AS167" s="68">
        <f t="shared" si="80"/>
        <v>20</v>
      </c>
      <c r="AT167" s="69" t="e">
        <v>#N/A</v>
      </c>
      <c r="AU167" s="70">
        <v>-5.0076923076923094</v>
      </c>
      <c r="AV167" s="63">
        <f t="shared" si="88"/>
        <v>154</v>
      </c>
      <c r="AW167" s="61">
        <f t="shared" si="72"/>
        <v>11.549999999999999</v>
      </c>
      <c r="AX167" s="61">
        <f t="shared" si="72"/>
        <v>11.549999999999999</v>
      </c>
      <c r="AY167" s="61">
        <f t="shared" si="72"/>
        <v>11.549999999999999</v>
      </c>
      <c r="AZ167" s="61">
        <f t="shared" si="69"/>
        <v>11.549999999999999</v>
      </c>
      <c r="BA167" s="54">
        <f t="shared" si="69"/>
        <v>11.549999999999999</v>
      </c>
      <c r="BB167" s="61">
        <f t="shared" si="69"/>
        <v>26.949999999999996</v>
      </c>
      <c r="BC167" s="54">
        <f t="shared" si="69"/>
        <v>11.549999999999999</v>
      </c>
      <c r="BD167" s="61">
        <f t="shared" si="69"/>
        <v>11.549999999999999</v>
      </c>
      <c r="BE167" s="61">
        <f t="shared" si="69"/>
        <v>11.549999999999999</v>
      </c>
      <c r="BF167" s="61">
        <f t="shared" si="81"/>
        <v>11.549999999999999</v>
      </c>
      <c r="BG167" s="61">
        <f t="shared" si="81"/>
        <v>11.549999999999999</v>
      </c>
      <c r="BH167" s="61">
        <f t="shared" si="81"/>
        <v>11.549999999999999</v>
      </c>
      <c r="BI167" s="63">
        <f t="shared" si="75"/>
        <v>0</v>
      </c>
      <c r="BJ167" s="71">
        <f t="shared" si="91"/>
        <v>0</v>
      </c>
      <c r="BK167" s="71">
        <f t="shared" si="91"/>
        <v>0</v>
      </c>
      <c r="BL167" s="71">
        <f t="shared" si="91"/>
        <v>0</v>
      </c>
      <c r="BM167" s="71">
        <f t="shared" si="91"/>
        <v>0</v>
      </c>
      <c r="BN167" s="71">
        <f t="shared" si="91"/>
        <v>0</v>
      </c>
      <c r="BO167" s="71">
        <f t="shared" si="91"/>
        <v>0</v>
      </c>
      <c r="BP167" s="71">
        <f t="shared" si="90"/>
        <v>0</v>
      </c>
      <c r="BQ167" s="71">
        <f t="shared" si="90"/>
        <v>0</v>
      </c>
      <c r="BR167" s="71">
        <f t="shared" si="90"/>
        <v>0</v>
      </c>
      <c r="BS167" s="71">
        <f t="shared" si="90"/>
        <v>0</v>
      </c>
      <c r="BT167" s="71">
        <f t="shared" si="90"/>
        <v>0</v>
      </c>
      <c r="BU167" s="71">
        <f t="shared" si="90"/>
        <v>0</v>
      </c>
      <c r="BV167" s="68">
        <f t="shared" si="82"/>
        <v>148.99230769230769</v>
      </c>
      <c r="BX167" s="54">
        <f t="shared" si="71"/>
        <v>15.015000000000001</v>
      </c>
      <c r="BY167" s="54">
        <f t="shared" si="71"/>
        <v>15.015000000000001</v>
      </c>
      <c r="BZ167" s="54">
        <f t="shared" si="71"/>
        <v>15.015000000000001</v>
      </c>
      <c r="CA167" s="54">
        <f t="shared" si="68"/>
        <v>15.015000000000001</v>
      </c>
      <c r="CB167" s="54">
        <f t="shared" si="68"/>
        <v>15.015000000000001</v>
      </c>
      <c r="CC167" s="54">
        <f t="shared" si="68"/>
        <v>35.034999999999997</v>
      </c>
      <c r="CD167" s="54">
        <f t="shared" si="68"/>
        <v>15.015000000000001</v>
      </c>
      <c r="CE167" s="54">
        <f t="shared" si="68"/>
        <v>15.015000000000001</v>
      </c>
      <c r="CF167" s="54">
        <f t="shared" si="68"/>
        <v>15.015000000000001</v>
      </c>
      <c r="CG167" s="54">
        <f t="shared" si="77"/>
        <v>15.015000000000001</v>
      </c>
      <c r="CH167" s="54">
        <f t="shared" si="77"/>
        <v>15.015000000000001</v>
      </c>
      <c r="CI167" s="54">
        <f t="shared" si="77"/>
        <v>15.015000000000001</v>
      </c>
      <c r="CJ167" s="76">
        <f t="shared" si="76"/>
        <v>200.19999999999993</v>
      </c>
      <c r="CK167" s="59">
        <f t="shared" si="86"/>
        <v>20</v>
      </c>
      <c r="CL167" s="8">
        <f t="shared" si="87"/>
        <v>0</v>
      </c>
      <c r="CM167" s="73">
        <f t="shared" si="83"/>
        <v>200.2</v>
      </c>
      <c r="CN167" s="74"/>
      <c r="CO167" s="75"/>
    </row>
    <row r="168" spans="1:94" ht="20.25" customHeight="1">
      <c r="A168" s="77" t="s">
        <v>255</v>
      </c>
      <c r="D168">
        <v>282</v>
      </c>
      <c r="E168" s="2">
        <v>172.9</v>
      </c>
      <c r="G168" s="3">
        <v>41732</v>
      </c>
      <c r="H168" s="3">
        <f t="shared" si="78"/>
        <v>45281</v>
      </c>
      <c r="I168" s="3" t="s">
        <v>45</v>
      </c>
      <c r="J168" s="3">
        <f t="shared" si="79"/>
        <v>45281</v>
      </c>
      <c r="N168" s="2"/>
      <c r="P168" s="61">
        <f t="shared" si="84"/>
        <v>10.666666666666666</v>
      </c>
      <c r="Q168" s="62">
        <v>0</v>
      </c>
      <c r="R168" s="63">
        <f t="shared" si="85"/>
        <v>20</v>
      </c>
      <c r="S168" s="54">
        <f t="shared" si="74"/>
        <v>1.5</v>
      </c>
      <c r="T168" s="54">
        <f t="shared" si="74"/>
        <v>1.5</v>
      </c>
      <c r="U168" s="54">
        <f t="shared" si="74"/>
        <v>1.5</v>
      </c>
      <c r="V168" s="54">
        <f t="shared" si="74"/>
        <v>1.5</v>
      </c>
      <c r="W168" s="54">
        <f t="shared" si="74"/>
        <v>3.5</v>
      </c>
      <c r="X168" s="54">
        <f t="shared" si="74"/>
        <v>1.5</v>
      </c>
      <c r="Y168" s="54">
        <f t="shared" si="74"/>
        <v>1.5</v>
      </c>
      <c r="Z168" s="54">
        <f t="shared" si="74"/>
        <v>1.5</v>
      </c>
      <c r="AA168" s="54">
        <f t="shared" si="74"/>
        <v>1.5</v>
      </c>
      <c r="AB168" s="54">
        <f t="shared" si="74"/>
        <v>1.5</v>
      </c>
      <c r="AC168" s="54">
        <f t="shared" si="74"/>
        <v>1.5</v>
      </c>
      <c r="AD168" s="54">
        <f t="shared" si="74"/>
        <v>1.5</v>
      </c>
      <c r="AF168" s="63">
        <f t="shared" si="65"/>
        <v>0</v>
      </c>
      <c r="AG168" s="65">
        <v>0</v>
      </c>
      <c r="AH168" s="65">
        <v>0</v>
      </c>
      <c r="AI168" s="66"/>
      <c r="AJ168" s="67"/>
      <c r="AK168" s="65"/>
      <c r="AL168" s="65"/>
      <c r="AM168" s="65"/>
      <c r="AN168" s="65"/>
      <c r="AO168" s="65"/>
      <c r="AP168" s="65"/>
      <c r="AQ168" s="65"/>
      <c r="AR168" s="65"/>
      <c r="AS168" s="68">
        <f t="shared" si="80"/>
        <v>20</v>
      </c>
      <c r="AT168" s="69" t="e">
        <v>#N/A</v>
      </c>
      <c r="AU168" s="70">
        <v>-1.1307692307692605</v>
      </c>
      <c r="AV168" s="63">
        <f t="shared" si="88"/>
        <v>132.99999999999997</v>
      </c>
      <c r="AW168" s="61">
        <f t="shared" si="72"/>
        <v>9.9750000000000014</v>
      </c>
      <c r="AX168" s="61">
        <f t="shared" si="72"/>
        <v>9.9750000000000014</v>
      </c>
      <c r="AY168" s="61">
        <f t="shared" si="72"/>
        <v>9.9750000000000014</v>
      </c>
      <c r="AZ168" s="61">
        <f t="shared" si="69"/>
        <v>9.9750000000000014</v>
      </c>
      <c r="BA168" s="54">
        <f t="shared" si="69"/>
        <v>23.275000000000002</v>
      </c>
      <c r="BB168" s="61">
        <f t="shared" si="69"/>
        <v>9.9750000000000014</v>
      </c>
      <c r="BC168" s="54">
        <f t="shared" si="69"/>
        <v>9.9750000000000014</v>
      </c>
      <c r="BD168" s="61">
        <f t="shared" si="69"/>
        <v>9.9750000000000014</v>
      </c>
      <c r="BE168" s="61">
        <f t="shared" si="69"/>
        <v>9.9750000000000014</v>
      </c>
      <c r="BF168" s="61">
        <f t="shared" si="81"/>
        <v>9.9750000000000014</v>
      </c>
      <c r="BG168" s="61">
        <f t="shared" si="81"/>
        <v>9.9750000000000014</v>
      </c>
      <c r="BH168" s="61">
        <f t="shared" si="81"/>
        <v>9.9750000000000014</v>
      </c>
      <c r="BI168" s="63">
        <f t="shared" si="75"/>
        <v>0</v>
      </c>
      <c r="BJ168" s="71">
        <f t="shared" si="91"/>
        <v>0</v>
      </c>
      <c r="BK168" s="71">
        <f t="shared" si="91"/>
        <v>0</v>
      </c>
      <c r="BL168" s="71">
        <f t="shared" si="91"/>
        <v>0</v>
      </c>
      <c r="BM168" s="71">
        <f t="shared" si="91"/>
        <v>0</v>
      </c>
      <c r="BN168" s="71">
        <f t="shared" si="91"/>
        <v>0</v>
      </c>
      <c r="BO168" s="71">
        <f t="shared" si="91"/>
        <v>0</v>
      </c>
      <c r="BP168" s="71">
        <f t="shared" si="90"/>
        <v>0</v>
      </c>
      <c r="BQ168" s="71">
        <f t="shared" si="90"/>
        <v>0</v>
      </c>
      <c r="BR168" s="71">
        <f t="shared" si="90"/>
        <v>0</v>
      </c>
      <c r="BS168" s="71">
        <f t="shared" si="90"/>
        <v>0</v>
      </c>
      <c r="BT168" s="71">
        <f t="shared" si="90"/>
        <v>0</v>
      </c>
      <c r="BU168" s="71">
        <f t="shared" si="90"/>
        <v>0</v>
      </c>
      <c r="BV168" s="68">
        <f t="shared" si="82"/>
        <v>131.86923076923071</v>
      </c>
      <c r="BX168" s="54">
        <f t="shared" si="71"/>
        <v>12.967499999999999</v>
      </c>
      <c r="BY168" s="54">
        <f t="shared" si="71"/>
        <v>12.967499999999999</v>
      </c>
      <c r="BZ168" s="54">
        <f t="shared" si="71"/>
        <v>12.967499999999999</v>
      </c>
      <c r="CA168" s="54">
        <f t="shared" si="68"/>
        <v>12.967499999999999</v>
      </c>
      <c r="CB168" s="54">
        <f t="shared" si="68"/>
        <v>30.2575</v>
      </c>
      <c r="CC168" s="54">
        <f t="shared" si="68"/>
        <v>12.967499999999999</v>
      </c>
      <c r="CD168" s="54">
        <f t="shared" si="68"/>
        <v>12.967499999999999</v>
      </c>
      <c r="CE168" s="54">
        <f t="shared" si="68"/>
        <v>12.967499999999999</v>
      </c>
      <c r="CF168" s="54">
        <f t="shared" si="68"/>
        <v>12.967499999999999</v>
      </c>
      <c r="CG168" s="54">
        <f t="shared" si="77"/>
        <v>12.967499999999999</v>
      </c>
      <c r="CH168" s="54">
        <f t="shared" si="77"/>
        <v>12.967499999999999</v>
      </c>
      <c r="CI168" s="54">
        <f t="shared" si="77"/>
        <v>12.967499999999999</v>
      </c>
      <c r="CJ168" s="76">
        <f t="shared" si="76"/>
        <v>172.9</v>
      </c>
      <c r="CK168" s="59">
        <f t="shared" si="86"/>
        <v>20</v>
      </c>
      <c r="CL168" s="8">
        <f t="shared" si="87"/>
        <v>0</v>
      </c>
      <c r="CM168" s="73">
        <f t="shared" si="83"/>
        <v>172.9</v>
      </c>
      <c r="CN168" s="54"/>
      <c r="CO168" s="55"/>
      <c r="CP168" s="56"/>
    </row>
    <row r="169" spans="1:94" ht="20.25" customHeight="1">
      <c r="A169" t="s">
        <v>256</v>
      </c>
      <c r="D169">
        <v>282</v>
      </c>
      <c r="E169" s="2">
        <v>172.9</v>
      </c>
      <c r="G169" s="3">
        <v>41790</v>
      </c>
      <c r="H169" s="3">
        <f t="shared" si="78"/>
        <v>45281</v>
      </c>
      <c r="I169" s="3" t="s">
        <v>45</v>
      </c>
      <c r="J169" s="3">
        <f t="shared" si="79"/>
        <v>45281</v>
      </c>
      <c r="N169" s="2"/>
      <c r="P169" s="61">
        <f t="shared" si="84"/>
        <v>10.5</v>
      </c>
      <c r="Q169" s="62">
        <v>0</v>
      </c>
      <c r="R169" s="63">
        <f t="shared" si="85"/>
        <v>20</v>
      </c>
      <c r="S169" s="54">
        <f t="shared" si="74"/>
        <v>1.5</v>
      </c>
      <c r="T169" s="54">
        <f t="shared" si="74"/>
        <v>1.5</v>
      </c>
      <c r="U169" s="54">
        <f t="shared" si="74"/>
        <v>1.5</v>
      </c>
      <c r="V169" s="54">
        <f t="shared" si="74"/>
        <v>1.5</v>
      </c>
      <c r="W169" s="54">
        <f t="shared" si="74"/>
        <v>1.5</v>
      </c>
      <c r="X169" s="54">
        <f t="shared" si="74"/>
        <v>3.5</v>
      </c>
      <c r="Y169" s="54">
        <f t="shared" si="74"/>
        <v>1.5</v>
      </c>
      <c r="Z169" s="54">
        <f t="shared" si="74"/>
        <v>1.5</v>
      </c>
      <c r="AA169" s="54">
        <f t="shared" si="74"/>
        <v>1.5</v>
      </c>
      <c r="AB169" s="54">
        <f t="shared" si="74"/>
        <v>1.5</v>
      </c>
      <c r="AC169" s="54">
        <f t="shared" si="74"/>
        <v>1.5</v>
      </c>
      <c r="AD169" s="54">
        <f t="shared" si="74"/>
        <v>1.5</v>
      </c>
      <c r="AF169" s="63">
        <f t="shared" ref="AF169:AF223" si="94">SUM(AG169:AR169)</f>
        <v>16</v>
      </c>
      <c r="AG169" s="65">
        <v>11</v>
      </c>
      <c r="AH169" s="65">
        <v>5</v>
      </c>
      <c r="AI169" s="66"/>
      <c r="AJ169" s="67"/>
      <c r="AK169" s="65"/>
      <c r="AL169" s="65"/>
      <c r="AM169" s="65"/>
      <c r="AN169" s="65"/>
      <c r="AO169" s="65"/>
      <c r="AP169" s="65"/>
      <c r="AQ169" s="65"/>
      <c r="AR169" s="65"/>
      <c r="AS169" s="68">
        <f t="shared" si="80"/>
        <v>4</v>
      </c>
      <c r="AT169" s="69" t="e">
        <v>#N/A</v>
      </c>
      <c r="AU169" s="70">
        <v>2.4499999999999602</v>
      </c>
      <c r="AV169" s="63">
        <f t="shared" si="88"/>
        <v>132.99999999999997</v>
      </c>
      <c r="AW169" s="61">
        <f t="shared" si="72"/>
        <v>9.9750000000000014</v>
      </c>
      <c r="AX169" s="61">
        <f t="shared" si="72"/>
        <v>9.9750000000000014</v>
      </c>
      <c r="AY169" s="61">
        <f t="shared" si="72"/>
        <v>9.9750000000000014</v>
      </c>
      <c r="AZ169" s="61">
        <f t="shared" si="69"/>
        <v>9.9750000000000014</v>
      </c>
      <c r="BA169" s="54">
        <f t="shared" si="69"/>
        <v>9.9750000000000014</v>
      </c>
      <c r="BB169" s="61">
        <f t="shared" si="69"/>
        <v>23.275000000000002</v>
      </c>
      <c r="BC169" s="54">
        <f t="shared" si="69"/>
        <v>9.9750000000000014</v>
      </c>
      <c r="BD169" s="61">
        <f t="shared" si="69"/>
        <v>9.9750000000000014</v>
      </c>
      <c r="BE169" s="61">
        <f t="shared" si="69"/>
        <v>9.9750000000000014</v>
      </c>
      <c r="BF169" s="61">
        <f t="shared" si="81"/>
        <v>9.9750000000000014</v>
      </c>
      <c r="BG169" s="61">
        <f t="shared" si="81"/>
        <v>9.9750000000000014</v>
      </c>
      <c r="BH169" s="61">
        <f t="shared" si="81"/>
        <v>9.9750000000000014</v>
      </c>
      <c r="BI169" s="63">
        <f t="shared" si="75"/>
        <v>-106.4</v>
      </c>
      <c r="BJ169" s="71">
        <f t="shared" si="91"/>
        <v>-73.150000000000006</v>
      </c>
      <c r="BK169" s="71">
        <f t="shared" si="91"/>
        <v>-33.25</v>
      </c>
      <c r="BL169" s="71">
        <f t="shared" si="91"/>
        <v>0</v>
      </c>
      <c r="BM169" s="71">
        <f t="shared" si="91"/>
        <v>0</v>
      </c>
      <c r="BN169" s="71">
        <f t="shared" si="91"/>
        <v>0</v>
      </c>
      <c r="BO169" s="71">
        <f t="shared" si="91"/>
        <v>0</v>
      </c>
      <c r="BP169" s="71">
        <f t="shared" si="90"/>
        <v>0</v>
      </c>
      <c r="BQ169" s="71">
        <f t="shared" si="90"/>
        <v>0</v>
      </c>
      <c r="BR169" s="71">
        <f t="shared" si="90"/>
        <v>0</v>
      </c>
      <c r="BS169" s="71">
        <f t="shared" si="90"/>
        <v>0</v>
      </c>
      <c r="BT169" s="71">
        <f t="shared" si="90"/>
        <v>0</v>
      </c>
      <c r="BU169" s="71">
        <f t="shared" si="90"/>
        <v>0</v>
      </c>
      <c r="BV169" s="68">
        <f t="shared" si="82"/>
        <v>29.049999999999926</v>
      </c>
      <c r="BX169" s="54">
        <f t="shared" si="71"/>
        <v>12.967499999999999</v>
      </c>
      <c r="BY169" s="54">
        <f t="shared" si="71"/>
        <v>12.967499999999999</v>
      </c>
      <c r="BZ169" s="54">
        <f t="shared" si="71"/>
        <v>12.967499999999999</v>
      </c>
      <c r="CA169" s="54">
        <f t="shared" si="68"/>
        <v>12.967499999999999</v>
      </c>
      <c r="CB169" s="54">
        <f t="shared" si="68"/>
        <v>12.967499999999999</v>
      </c>
      <c r="CC169" s="54">
        <f t="shared" si="68"/>
        <v>30.2575</v>
      </c>
      <c r="CD169" s="54">
        <f t="shared" si="68"/>
        <v>12.967499999999999</v>
      </c>
      <c r="CE169" s="54">
        <f t="shared" si="68"/>
        <v>12.967499999999999</v>
      </c>
      <c r="CF169" s="54">
        <f t="shared" si="68"/>
        <v>12.967499999999999</v>
      </c>
      <c r="CG169" s="54">
        <f t="shared" si="77"/>
        <v>12.967499999999999</v>
      </c>
      <c r="CH169" s="54">
        <f t="shared" si="77"/>
        <v>12.967499999999999</v>
      </c>
      <c r="CI169" s="54">
        <f t="shared" si="77"/>
        <v>12.967499999999999</v>
      </c>
      <c r="CJ169" s="76">
        <f t="shared" si="76"/>
        <v>172.9</v>
      </c>
      <c r="CK169" s="59">
        <f t="shared" si="86"/>
        <v>20</v>
      </c>
      <c r="CL169" s="8">
        <f t="shared" si="87"/>
        <v>0</v>
      </c>
      <c r="CM169" s="73">
        <f t="shared" si="83"/>
        <v>172.9</v>
      </c>
      <c r="CN169" s="74"/>
      <c r="CO169" s="75"/>
    </row>
    <row r="170" spans="1:94" ht="20.25" customHeight="1">
      <c r="A170" s="77" t="s">
        <v>257</v>
      </c>
      <c r="D170">
        <v>282</v>
      </c>
      <c r="E170" s="2">
        <v>172.9</v>
      </c>
      <c r="G170" s="3">
        <v>41732</v>
      </c>
      <c r="H170" s="3">
        <f t="shared" si="78"/>
        <v>45281</v>
      </c>
      <c r="I170" s="3" t="s">
        <v>45</v>
      </c>
      <c r="J170" s="3">
        <f t="shared" si="79"/>
        <v>45281</v>
      </c>
      <c r="N170" s="2"/>
      <c r="P170" s="61">
        <f t="shared" si="84"/>
        <v>10.666666666666666</v>
      </c>
      <c r="Q170" s="62">
        <v>6</v>
      </c>
      <c r="R170" s="63">
        <f t="shared" si="85"/>
        <v>20</v>
      </c>
      <c r="S170" s="54">
        <f t="shared" si="74"/>
        <v>1.5</v>
      </c>
      <c r="T170" s="54">
        <f t="shared" si="74"/>
        <v>1.5</v>
      </c>
      <c r="U170" s="54">
        <f t="shared" si="74"/>
        <v>1.5</v>
      </c>
      <c r="V170" s="54">
        <f t="shared" si="74"/>
        <v>1.5</v>
      </c>
      <c r="W170" s="54">
        <f t="shared" si="74"/>
        <v>3.5</v>
      </c>
      <c r="X170" s="54">
        <f t="shared" si="74"/>
        <v>1.5</v>
      </c>
      <c r="Y170" s="54">
        <f t="shared" si="74"/>
        <v>1.5</v>
      </c>
      <c r="Z170" s="54">
        <f t="shared" si="74"/>
        <v>1.5</v>
      </c>
      <c r="AA170" s="54">
        <f t="shared" si="74"/>
        <v>1.5</v>
      </c>
      <c r="AB170" s="54">
        <f t="shared" si="74"/>
        <v>1.5</v>
      </c>
      <c r="AC170" s="54">
        <f t="shared" si="74"/>
        <v>1.5</v>
      </c>
      <c r="AD170" s="54">
        <f t="shared" si="74"/>
        <v>1.5</v>
      </c>
      <c r="AF170" s="63">
        <f t="shared" si="94"/>
        <v>0</v>
      </c>
      <c r="AG170" s="65">
        <v>0</v>
      </c>
      <c r="AH170" s="65">
        <v>0</v>
      </c>
      <c r="AI170" s="66"/>
      <c r="AJ170" s="67"/>
      <c r="AK170" s="65"/>
      <c r="AL170" s="65"/>
      <c r="AM170" s="65"/>
      <c r="AN170" s="65"/>
      <c r="AO170" s="65"/>
      <c r="AP170" s="65"/>
      <c r="AQ170" s="65"/>
      <c r="AR170" s="65"/>
      <c r="AS170" s="68">
        <f t="shared" si="80"/>
        <v>26</v>
      </c>
      <c r="AT170" s="69" t="e">
        <v>#N/A</v>
      </c>
      <c r="AU170" s="70">
        <v>37.826923076923052</v>
      </c>
      <c r="AV170" s="63">
        <f t="shared" si="88"/>
        <v>132.99999999999997</v>
      </c>
      <c r="AW170" s="61">
        <f t="shared" si="72"/>
        <v>9.9750000000000014</v>
      </c>
      <c r="AX170" s="61">
        <f t="shared" si="72"/>
        <v>9.9750000000000014</v>
      </c>
      <c r="AY170" s="61">
        <f t="shared" si="72"/>
        <v>9.9750000000000014</v>
      </c>
      <c r="AZ170" s="61">
        <f t="shared" si="69"/>
        <v>9.9750000000000014</v>
      </c>
      <c r="BA170" s="54">
        <f t="shared" si="69"/>
        <v>23.275000000000002</v>
      </c>
      <c r="BB170" s="61">
        <f t="shared" si="69"/>
        <v>9.9750000000000014</v>
      </c>
      <c r="BC170" s="54">
        <f t="shared" si="69"/>
        <v>9.9750000000000014</v>
      </c>
      <c r="BD170" s="61">
        <f t="shared" si="69"/>
        <v>9.9750000000000014</v>
      </c>
      <c r="BE170" s="61">
        <f t="shared" si="69"/>
        <v>9.9750000000000014</v>
      </c>
      <c r="BF170" s="61">
        <f t="shared" si="81"/>
        <v>9.9750000000000014</v>
      </c>
      <c r="BG170" s="61">
        <f t="shared" si="81"/>
        <v>9.9750000000000014</v>
      </c>
      <c r="BH170" s="61">
        <f t="shared" si="81"/>
        <v>9.9750000000000014</v>
      </c>
      <c r="BI170" s="63">
        <f t="shared" si="75"/>
        <v>0</v>
      </c>
      <c r="BJ170" s="71">
        <f t="shared" si="91"/>
        <v>0</v>
      </c>
      <c r="BK170" s="71">
        <f t="shared" si="91"/>
        <v>0</v>
      </c>
      <c r="BL170" s="71">
        <f t="shared" si="91"/>
        <v>0</v>
      </c>
      <c r="BM170" s="71">
        <f t="shared" si="91"/>
        <v>0</v>
      </c>
      <c r="BN170" s="71">
        <f t="shared" si="91"/>
        <v>0</v>
      </c>
      <c r="BO170" s="71">
        <f t="shared" si="91"/>
        <v>0</v>
      </c>
      <c r="BP170" s="71">
        <f t="shared" si="90"/>
        <v>0</v>
      </c>
      <c r="BQ170" s="71">
        <f t="shared" si="90"/>
        <v>0</v>
      </c>
      <c r="BR170" s="71">
        <f t="shared" si="90"/>
        <v>0</v>
      </c>
      <c r="BS170" s="71">
        <f t="shared" si="90"/>
        <v>0</v>
      </c>
      <c r="BT170" s="71">
        <f t="shared" si="90"/>
        <v>0</v>
      </c>
      <c r="BU170" s="71">
        <f t="shared" si="90"/>
        <v>0</v>
      </c>
      <c r="BV170" s="68">
        <f t="shared" si="82"/>
        <v>170.82692307692304</v>
      </c>
      <c r="BX170" s="54">
        <f t="shared" si="71"/>
        <v>12.967499999999999</v>
      </c>
      <c r="BY170" s="54">
        <f t="shared" si="71"/>
        <v>12.967499999999999</v>
      </c>
      <c r="BZ170" s="54">
        <f t="shared" si="71"/>
        <v>12.967499999999999</v>
      </c>
      <c r="CA170" s="54">
        <f t="shared" si="68"/>
        <v>12.967499999999999</v>
      </c>
      <c r="CB170" s="54">
        <f t="shared" si="68"/>
        <v>30.2575</v>
      </c>
      <c r="CC170" s="54">
        <f t="shared" si="68"/>
        <v>12.967499999999999</v>
      </c>
      <c r="CD170" s="54">
        <f t="shared" si="68"/>
        <v>12.967499999999999</v>
      </c>
      <c r="CE170" s="54">
        <f t="shared" si="68"/>
        <v>12.967499999999999</v>
      </c>
      <c r="CF170" s="54">
        <f t="shared" si="68"/>
        <v>12.967499999999999</v>
      </c>
      <c r="CG170" s="54">
        <f t="shared" si="77"/>
        <v>12.967499999999999</v>
      </c>
      <c r="CH170" s="54">
        <f t="shared" si="77"/>
        <v>12.967499999999999</v>
      </c>
      <c r="CI170" s="54">
        <f t="shared" si="77"/>
        <v>12.967499999999999</v>
      </c>
      <c r="CJ170" s="76">
        <f t="shared" si="76"/>
        <v>172.9</v>
      </c>
      <c r="CK170" s="59">
        <f t="shared" si="86"/>
        <v>20</v>
      </c>
      <c r="CL170" s="8">
        <f t="shared" si="87"/>
        <v>0</v>
      </c>
      <c r="CM170" s="73">
        <f t="shared" si="83"/>
        <v>172.9</v>
      </c>
      <c r="CN170" s="54"/>
      <c r="CO170" s="55"/>
      <c r="CP170" s="56"/>
    </row>
    <row r="171" spans="1:94" ht="20.25" customHeight="1">
      <c r="A171" t="s">
        <v>258</v>
      </c>
      <c r="D171">
        <v>282</v>
      </c>
      <c r="E171" s="2">
        <v>200.2</v>
      </c>
      <c r="G171" s="3">
        <v>41153</v>
      </c>
      <c r="H171" s="3">
        <f t="shared" si="78"/>
        <v>45281</v>
      </c>
      <c r="I171" s="3" t="s">
        <v>45</v>
      </c>
      <c r="J171" s="3">
        <f t="shared" si="79"/>
        <v>45281</v>
      </c>
      <c r="N171" s="2"/>
      <c r="P171" s="61">
        <f t="shared" si="84"/>
        <v>12.25</v>
      </c>
      <c r="Q171" s="62">
        <v>3</v>
      </c>
      <c r="R171" s="63">
        <f t="shared" si="85"/>
        <v>20</v>
      </c>
      <c r="S171" s="54">
        <f t="shared" si="74"/>
        <v>1.5</v>
      </c>
      <c r="T171" s="54">
        <f t="shared" si="74"/>
        <v>1.5</v>
      </c>
      <c r="U171" s="54">
        <f t="shared" si="74"/>
        <v>1.5</v>
      </c>
      <c r="V171" s="54">
        <f t="shared" si="74"/>
        <v>1.5</v>
      </c>
      <c r="W171" s="54">
        <f t="shared" si="74"/>
        <v>1.5</v>
      </c>
      <c r="X171" s="54">
        <f t="shared" si="74"/>
        <v>1.5</v>
      </c>
      <c r="Y171" s="54">
        <f t="shared" si="74"/>
        <v>1.5</v>
      </c>
      <c r="Z171" s="54">
        <f t="shared" si="74"/>
        <v>1.5</v>
      </c>
      <c r="AA171" s="54">
        <f t="shared" si="74"/>
        <v>1.5</v>
      </c>
      <c r="AB171" s="54">
        <f t="shared" si="74"/>
        <v>3.5</v>
      </c>
      <c r="AC171" s="54">
        <f t="shared" si="74"/>
        <v>1.5</v>
      </c>
      <c r="AD171" s="54">
        <f t="shared" si="74"/>
        <v>1.5</v>
      </c>
      <c r="AF171" s="63">
        <f t="shared" si="94"/>
        <v>0</v>
      </c>
      <c r="AG171" s="65">
        <v>0</v>
      </c>
      <c r="AH171" s="65">
        <v>0</v>
      </c>
      <c r="AI171" s="66"/>
      <c r="AJ171" s="67"/>
      <c r="AK171" s="65"/>
      <c r="AL171" s="65"/>
      <c r="AM171" s="65"/>
      <c r="AN171" s="65"/>
      <c r="AO171" s="65"/>
      <c r="AP171" s="65"/>
      <c r="AQ171" s="65"/>
      <c r="AR171" s="65"/>
      <c r="AS171" s="68">
        <f t="shared" si="80"/>
        <v>23</v>
      </c>
      <c r="AT171" s="69" t="e">
        <v>#N/A</v>
      </c>
      <c r="AU171" s="70">
        <v>28.538461538461576</v>
      </c>
      <c r="AV171" s="63">
        <f t="shared" si="88"/>
        <v>154</v>
      </c>
      <c r="AW171" s="61">
        <f t="shared" si="72"/>
        <v>11.549999999999999</v>
      </c>
      <c r="AX171" s="61">
        <f t="shared" si="72"/>
        <v>11.549999999999999</v>
      </c>
      <c r="AY171" s="61">
        <f t="shared" si="72"/>
        <v>11.549999999999999</v>
      </c>
      <c r="AZ171" s="61">
        <f t="shared" si="69"/>
        <v>11.549999999999999</v>
      </c>
      <c r="BA171" s="54">
        <f t="shared" si="69"/>
        <v>11.549999999999999</v>
      </c>
      <c r="BB171" s="61">
        <f t="shared" si="69"/>
        <v>11.549999999999999</v>
      </c>
      <c r="BC171" s="54">
        <f t="shared" si="69"/>
        <v>11.549999999999999</v>
      </c>
      <c r="BD171" s="61">
        <f t="shared" si="69"/>
        <v>11.549999999999999</v>
      </c>
      <c r="BE171" s="61">
        <f t="shared" si="69"/>
        <v>11.549999999999999</v>
      </c>
      <c r="BF171" s="61">
        <f t="shared" si="81"/>
        <v>26.949999999999996</v>
      </c>
      <c r="BG171" s="61">
        <f t="shared" si="81"/>
        <v>11.549999999999999</v>
      </c>
      <c r="BH171" s="61">
        <f t="shared" si="81"/>
        <v>11.549999999999999</v>
      </c>
      <c r="BI171" s="63">
        <f t="shared" si="75"/>
        <v>0</v>
      </c>
      <c r="BJ171" s="71">
        <f t="shared" si="91"/>
        <v>0</v>
      </c>
      <c r="BK171" s="71">
        <f t="shared" si="91"/>
        <v>0</v>
      </c>
      <c r="BL171" s="71">
        <f t="shared" si="91"/>
        <v>0</v>
      </c>
      <c r="BM171" s="71">
        <f t="shared" si="91"/>
        <v>0</v>
      </c>
      <c r="BN171" s="71">
        <f t="shared" si="91"/>
        <v>0</v>
      </c>
      <c r="BO171" s="71">
        <f t="shared" si="91"/>
        <v>0</v>
      </c>
      <c r="BP171" s="71">
        <f t="shared" si="90"/>
        <v>0</v>
      </c>
      <c r="BQ171" s="71">
        <f t="shared" si="90"/>
        <v>0</v>
      </c>
      <c r="BR171" s="71">
        <f t="shared" si="90"/>
        <v>0</v>
      </c>
      <c r="BS171" s="71">
        <f t="shared" si="90"/>
        <v>0</v>
      </c>
      <c r="BT171" s="71">
        <f t="shared" si="90"/>
        <v>0</v>
      </c>
      <c r="BU171" s="71">
        <f t="shared" si="90"/>
        <v>0</v>
      </c>
      <c r="BV171" s="68">
        <f t="shared" si="82"/>
        <v>182.53846153846158</v>
      </c>
      <c r="BX171" s="54">
        <f t="shared" si="71"/>
        <v>15.015000000000001</v>
      </c>
      <c r="BY171" s="54">
        <f t="shared" si="71"/>
        <v>15.015000000000001</v>
      </c>
      <c r="BZ171" s="54">
        <f t="shared" si="71"/>
        <v>15.015000000000001</v>
      </c>
      <c r="CA171" s="54">
        <f t="shared" si="68"/>
        <v>15.015000000000001</v>
      </c>
      <c r="CB171" s="54">
        <f t="shared" si="68"/>
        <v>15.015000000000001</v>
      </c>
      <c r="CC171" s="54">
        <f t="shared" si="68"/>
        <v>15.015000000000001</v>
      </c>
      <c r="CD171" s="54">
        <f t="shared" ref="CD171:CI233" si="95">+IF(AND($J171&gt;CD$5,MONTH($J171&lt;&gt;CD$5)),0,+IF(AND($J171&gt;CD$5,MONTH($J171=CD$5)),$E171/$R171*DAY($J171),IF(AND($O171&lt;&gt;"",$O171&lt;CD$5),0,IF($K171="",$E171/$R171*Y171,IF(MONTH($K171)=MONTH(CD$5),$L171/$R171*Y171,IF(AND($K171&lt;CD$5,(MONTH($K171)&lt;&gt;MONTH(CD$5))),$L171/$R171*Y171,$E171/$R171*Y171))))))</f>
        <v>15.015000000000001</v>
      </c>
      <c r="CE171" s="54">
        <f t="shared" si="95"/>
        <v>15.015000000000001</v>
      </c>
      <c r="CF171" s="54">
        <f t="shared" si="95"/>
        <v>15.015000000000001</v>
      </c>
      <c r="CG171" s="54">
        <f t="shared" si="77"/>
        <v>35.034999999999997</v>
      </c>
      <c r="CH171" s="54">
        <f t="shared" si="77"/>
        <v>15.015000000000001</v>
      </c>
      <c r="CI171" s="54">
        <f t="shared" si="77"/>
        <v>15.015000000000001</v>
      </c>
      <c r="CJ171" s="76">
        <f t="shared" si="76"/>
        <v>200.2</v>
      </c>
      <c r="CK171" s="59">
        <f t="shared" si="86"/>
        <v>20</v>
      </c>
      <c r="CL171" s="8">
        <f t="shared" si="87"/>
        <v>0</v>
      </c>
      <c r="CM171" s="73">
        <f t="shared" si="83"/>
        <v>200.2</v>
      </c>
      <c r="CN171" s="74"/>
      <c r="CO171" s="75"/>
    </row>
    <row r="172" spans="1:94" ht="20.25" customHeight="1">
      <c r="A172" s="77" t="s">
        <v>259</v>
      </c>
      <c r="D172">
        <v>282</v>
      </c>
      <c r="E172" s="2">
        <v>200.2</v>
      </c>
      <c r="G172" s="3">
        <v>41153</v>
      </c>
      <c r="H172" s="3">
        <f t="shared" si="78"/>
        <v>45281</v>
      </c>
      <c r="I172" s="3" t="s">
        <v>45</v>
      </c>
      <c r="J172" s="3">
        <f t="shared" si="79"/>
        <v>45281</v>
      </c>
      <c r="N172" s="2"/>
      <c r="P172" s="61">
        <f t="shared" si="84"/>
        <v>12.25</v>
      </c>
      <c r="Q172" s="62">
        <v>1</v>
      </c>
      <c r="R172" s="63">
        <f t="shared" si="85"/>
        <v>20</v>
      </c>
      <c r="S172" s="54">
        <f t="shared" si="74"/>
        <v>1.5</v>
      </c>
      <c r="T172" s="54">
        <f t="shared" si="74"/>
        <v>1.5</v>
      </c>
      <c r="U172" s="54">
        <f t="shared" si="74"/>
        <v>1.5</v>
      </c>
      <c r="V172" s="54">
        <f t="shared" si="74"/>
        <v>1.5</v>
      </c>
      <c r="W172" s="54">
        <f t="shared" ref="T172:AG196" si="96">+IF(AND(AND($O172="",$P172&gt;=10,MONTH($G172)=MONTH(W$5))),1.5+2,+IF(AND(AND($O172="",$P172&gt;=5,MONTH($G172)=MONTH(W$5))),1.5+1,+IF(AND(AND($P172=5,$O172="",MONTH($G172)=MONTH(W$5))),1.5,+IF(AND($H172&gt;W$5,MONTH($H172)=MONTH(W$5)),1.5/30*(W$4-DAY($H172)),+IF(AND(MONTH($H172)&lt;MONTH(W$5),$O172=""),1.5,+IF(AND($H172=$S$5,$O172=""),1.5,IF($O172&lt;W$5,0,IF(MONTH($O172)=MONTH(W$5),1.5/30*($O172-W$5),1.5))))))))</f>
        <v>1.5</v>
      </c>
      <c r="X172" s="54">
        <f t="shared" si="96"/>
        <v>1.5</v>
      </c>
      <c r="Y172" s="54">
        <f t="shared" si="96"/>
        <v>1.5</v>
      </c>
      <c r="Z172" s="54">
        <f t="shared" si="96"/>
        <v>1.5</v>
      </c>
      <c r="AA172" s="54">
        <f t="shared" si="96"/>
        <v>1.5</v>
      </c>
      <c r="AB172" s="54">
        <f t="shared" si="96"/>
        <v>3.5</v>
      </c>
      <c r="AC172" s="54">
        <f t="shared" si="96"/>
        <v>1.5</v>
      </c>
      <c r="AD172" s="54">
        <f t="shared" si="96"/>
        <v>1.5</v>
      </c>
      <c r="AF172" s="63">
        <f t="shared" si="94"/>
        <v>0</v>
      </c>
      <c r="AG172" s="65">
        <v>0</v>
      </c>
      <c r="AH172" s="65">
        <v>0</v>
      </c>
      <c r="AI172" s="66"/>
      <c r="AJ172" s="67"/>
      <c r="AK172" s="65"/>
      <c r="AL172" s="65"/>
      <c r="AM172" s="65"/>
      <c r="AN172" s="65"/>
      <c r="AO172" s="65"/>
      <c r="AP172" s="65"/>
      <c r="AQ172" s="65"/>
      <c r="AR172" s="65"/>
      <c r="AS172" s="68">
        <f t="shared" si="80"/>
        <v>21</v>
      </c>
      <c r="AT172" s="69" t="e">
        <v>#N/A</v>
      </c>
      <c r="AU172" s="70">
        <v>6.9230769230769909</v>
      </c>
      <c r="AV172" s="63">
        <f t="shared" si="88"/>
        <v>154</v>
      </c>
      <c r="AW172" s="61">
        <f t="shared" si="72"/>
        <v>11.549999999999999</v>
      </c>
      <c r="AX172" s="61">
        <f t="shared" si="72"/>
        <v>11.549999999999999</v>
      </c>
      <c r="AY172" s="61">
        <f t="shared" si="72"/>
        <v>11.549999999999999</v>
      </c>
      <c r="AZ172" s="61">
        <f t="shared" si="69"/>
        <v>11.549999999999999</v>
      </c>
      <c r="BA172" s="54">
        <f t="shared" si="69"/>
        <v>11.549999999999999</v>
      </c>
      <c r="BB172" s="61">
        <f t="shared" si="69"/>
        <v>11.549999999999999</v>
      </c>
      <c r="BC172" s="54">
        <f t="shared" si="69"/>
        <v>11.549999999999999</v>
      </c>
      <c r="BD172" s="61">
        <f t="shared" si="69"/>
        <v>11.549999999999999</v>
      </c>
      <c r="BE172" s="61">
        <f t="shared" si="69"/>
        <v>11.549999999999999</v>
      </c>
      <c r="BF172" s="61">
        <f t="shared" si="81"/>
        <v>26.949999999999996</v>
      </c>
      <c r="BG172" s="61">
        <f t="shared" si="81"/>
        <v>11.549999999999999</v>
      </c>
      <c r="BH172" s="61">
        <f t="shared" si="81"/>
        <v>11.549999999999999</v>
      </c>
      <c r="BI172" s="63">
        <f t="shared" si="75"/>
        <v>0</v>
      </c>
      <c r="BJ172" s="71">
        <f t="shared" si="91"/>
        <v>0</v>
      </c>
      <c r="BK172" s="71">
        <f t="shared" si="91"/>
        <v>0</v>
      </c>
      <c r="BL172" s="71">
        <f t="shared" si="91"/>
        <v>0</v>
      </c>
      <c r="BM172" s="71">
        <f t="shared" si="91"/>
        <v>0</v>
      </c>
      <c r="BN172" s="71">
        <f t="shared" si="91"/>
        <v>0</v>
      </c>
      <c r="BO172" s="71">
        <f t="shared" si="91"/>
        <v>0</v>
      </c>
      <c r="BP172" s="71">
        <f t="shared" si="90"/>
        <v>0</v>
      </c>
      <c r="BQ172" s="71">
        <f t="shared" si="90"/>
        <v>0</v>
      </c>
      <c r="BR172" s="71">
        <f t="shared" si="90"/>
        <v>0</v>
      </c>
      <c r="BS172" s="71">
        <f t="shared" si="90"/>
        <v>0</v>
      </c>
      <c r="BT172" s="71">
        <f t="shared" si="90"/>
        <v>0</v>
      </c>
      <c r="BU172" s="71">
        <f t="shared" si="90"/>
        <v>0</v>
      </c>
      <c r="BV172" s="68">
        <f t="shared" si="82"/>
        <v>160.92307692307699</v>
      </c>
      <c r="BX172" s="54">
        <f t="shared" si="71"/>
        <v>15.015000000000001</v>
      </c>
      <c r="BY172" s="54">
        <f t="shared" si="71"/>
        <v>15.015000000000001</v>
      </c>
      <c r="BZ172" s="54">
        <f t="shared" si="71"/>
        <v>15.015000000000001</v>
      </c>
      <c r="CA172" s="54">
        <f t="shared" si="71"/>
        <v>15.015000000000001</v>
      </c>
      <c r="CB172" s="54">
        <f t="shared" si="71"/>
        <v>15.015000000000001</v>
      </c>
      <c r="CC172" s="54">
        <f t="shared" si="71"/>
        <v>15.015000000000001</v>
      </c>
      <c r="CD172" s="54">
        <f t="shared" si="95"/>
        <v>15.015000000000001</v>
      </c>
      <c r="CE172" s="54">
        <f t="shared" si="95"/>
        <v>15.015000000000001</v>
      </c>
      <c r="CF172" s="54">
        <f t="shared" si="95"/>
        <v>15.015000000000001</v>
      </c>
      <c r="CG172" s="54">
        <f t="shared" si="77"/>
        <v>35.034999999999997</v>
      </c>
      <c r="CH172" s="54">
        <f t="shared" si="77"/>
        <v>15.015000000000001</v>
      </c>
      <c r="CI172" s="54">
        <f t="shared" si="77"/>
        <v>15.015000000000001</v>
      </c>
      <c r="CJ172" s="76">
        <f t="shared" si="76"/>
        <v>200.2</v>
      </c>
      <c r="CK172" s="59">
        <f t="shared" si="86"/>
        <v>20</v>
      </c>
      <c r="CL172" s="8">
        <f t="shared" si="87"/>
        <v>0</v>
      </c>
      <c r="CM172" s="73">
        <f t="shared" si="83"/>
        <v>200.2</v>
      </c>
      <c r="CN172" s="54"/>
      <c r="CO172" s="55"/>
      <c r="CP172" s="56"/>
    </row>
    <row r="173" spans="1:94" ht="20.25" customHeight="1">
      <c r="A173" t="s">
        <v>260</v>
      </c>
      <c r="D173">
        <v>282</v>
      </c>
      <c r="E173" s="2">
        <v>200.2</v>
      </c>
      <c r="G173" s="3">
        <v>41357</v>
      </c>
      <c r="H173" s="3">
        <f t="shared" si="78"/>
        <v>45281</v>
      </c>
      <c r="I173" s="3" t="s">
        <v>45</v>
      </c>
      <c r="J173" s="3">
        <f t="shared" si="79"/>
        <v>45281</v>
      </c>
      <c r="N173" s="2"/>
      <c r="P173" s="61">
        <f t="shared" si="84"/>
        <v>11.666666666666666</v>
      </c>
      <c r="Q173" s="62">
        <v>1</v>
      </c>
      <c r="R173" s="63">
        <f t="shared" si="85"/>
        <v>20</v>
      </c>
      <c r="S173" s="54">
        <f t="shared" ref="S173:AD235" si="97">+IF(AND(AND($O173="",$P173&gt;=10,MONTH($G173)=MONTH(S$5))),1.5+2,+IF(AND(AND($O173="",$P173&gt;=5,MONTH($G173)=MONTH(S$5))),1.5+1,+IF(AND(AND($P173=5,$O173="",MONTH($G173)=MONTH(S$5))),1.5,+IF(AND($H173&gt;S$5,MONTH($H173)=MONTH(S$5)),1.5/30*(S$4-DAY($H173)),+IF(AND(MONTH($H173)&lt;MONTH(S$5),$O173=""),1.5,+IF(AND($H173=$S$5,$O173=""),1.5,IF($O173&lt;S$5,0,IF(MONTH($O173)=MONTH(S$5),1.5/30*($O173-S$5),1.5))))))))</f>
        <v>1.5</v>
      </c>
      <c r="T173" s="54">
        <f t="shared" si="96"/>
        <v>1.5</v>
      </c>
      <c r="U173" s="54">
        <f t="shared" si="96"/>
        <v>1.5</v>
      </c>
      <c r="V173" s="54">
        <f t="shared" si="96"/>
        <v>3.5</v>
      </c>
      <c r="W173" s="54">
        <f t="shared" si="96"/>
        <v>1.5</v>
      </c>
      <c r="X173" s="54">
        <f t="shared" si="96"/>
        <v>1.5</v>
      </c>
      <c r="Y173" s="54">
        <f t="shared" si="96"/>
        <v>1.5</v>
      </c>
      <c r="Z173" s="54">
        <f t="shared" si="96"/>
        <v>1.5</v>
      </c>
      <c r="AA173" s="54">
        <f t="shared" si="96"/>
        <v>1.5</v>
      </c>
      <c r="AB173" s="54">
        <f t="shared" si="96"/>
        <v>1.5</v>
      </c>
      <c r="AC173" s="54">
        <f t="shared" si="96"/>
        <v>1.5</v>
      </c>
      <c r="AD173" s="54">
        <f t="shared" si="96"/>
        <v>1.5</v>
      </c>
      <c r="AF173" s="63">
        <f t="shared" si="94"/>
        <v>0</v>
      </c>
      <c r="AG173" s="65">
        <v>0</v>
      </c>
      <c r="AH173" s="65">
        <v>0</v>
      </c>
      <c r="AI173" s="66"/>
      <c r="AJ173" s="67"/>
      <c r="AK173" s="65"/>
      <c r="AL173" s="65"/>
      <c r="AM173" s="65"/>
      <c r="AN173" s="65"/>
      <c r="AO173" s="65"/>
      <c r="AP173" s="65"/>
      <c r="AQ173" s="65"/>
      <c r="AR173" s="65"/>
      <c r="AS173" s="68">
        <f t="shared" si="80"/>
        <v>21</v>
      </c>
      <c r="AT173" s="69" t="e">
        <v>#N/A</v>
      </c>
      <c r="AU173" s="70">
        <v>6.7846153846154351</v>
      </c>
      <c r="AV173" s="63">
        <f t="shared" si="88"/>
        <v>154</v>
      </c>
      <c r="AW173" s="61">
        <f t="shared" si="72"/>
        <v>11.549999999999999</v>
      </c>
      <c r="AX173" s="61">
        <f t="shared" si="72"/>
        <v>11.549999999999999</v>
      </c>
      <c r="AY173" s="61">
        <f t="shared" si="72"/>
        <v>11.549999999999999</v>
      </c>
      <c r="AZ173" s="61">
        <f t="shared" si="69"/>
        <v>26.949999999999996</v>
      </c>
      <c r="BA173" s="54">
        <f t="shared" si="69"/>
        <v>11.549999999999999</v>
      </c>
      <c r="BB173" s="61">
        <f t="shared" si="69"/>
        <v>11.549999999999999</v>
      </c>
      <c r="BC173" s="54">
        <f t="shared" ref="BC173:BH235" si="98">+IF($K173="",$E173/26*Y173,IF(MONTH($K173)=MONTH(BC$5),$L173/26*Y173,IF(AND($K173&lt;BC$5,(MONTH($K173)&lt;&gt;MONTH(BC$5))),$L173/26*Y173,$E173/26*Y173)))</f>
        <v>11.549999999999999</v>
      </c>
      <c r="BD173" s="61">
        <f t="shared" si="98"/>
        <v>11.549999999999999</v>
      </c>
      <c r="BE173" s="61">
        <f t="shared" si="98"/>
        <v>11.549999999999999</v>
      </c>
      <c r="BF173" s="61">
        <f t="shared" si="81"/>
        <v>11.549999999999999</v>
      </c>
      <c r="BG173" s="61">
        <f t="shared" si="81"/>
        <v>11.549999999999999</v>
      </c>
      <c r="BH173" s="61">
        <f t="shared" si="81"/>
        <v>11.549999999999999</v>
      </c>
      <c r="BI173" s="63">
        <f t="shared" si="75"/>
        <v>0</v>
      </c>
      <c r="BJ173" s="71">
        <f t="shared" si="91"/>
        <v>0</v>
      </c>
      <c r="BK173" s="71">
        <f t="shared" si="91"/>
        <v>0</v>
      </c>
      <c r="BL173" s="71">
        <f t="shared" si="91"/>
        <v>0</v>
      </c>
      <c r="BM173" s="71">
        <f t="shared" si="91"/>
        <v>0</v>
      </c>
      <c r="BN173" s="71">
        <f t="shared" si="91"/>
        <v>0</v>
      </c>
      <c r="BO173" s="71">
        <f t="shared" si="91"/>
        <v>0</v>
      </c>
      <c r="BP173" s="71">
        <f t="shared" si="90"/>
        <v>0</v>
      </c>
      <c r="BQ173" s="71">
        <f t="shared" si="90"/>
        <v>0</v>
      </c>
      <c r="BR173" s="71">
        <f t="shared" si="90"/>
        <v>0</v>
      </c>
      <c r="BS173" s="71">
        <f t="shared" si="90"/>
        <v>0</v>
      </c>
      <c r="BT173" s="71">
        <f t="shared" si="90"/>
        <v>0</v>
      </c>
      <c r="BU173" s="71">
        <f t="shared" si="90"/>
        <v>0</v>
      </c>
      <c r="BV173" s="68">
        <f t="shared" si="82"/>
        <v>160.78461538461545</v>
      </c>
      <c r="BX173" s="54">
        <f t="shared" si="71"/>
        <v>15.015000000000001</v>
      </c>
      <c r="BY173" s="54">
        <f t="shared" si="71"/>
        <v>15.015000000000001</v>
      </c>
      <c r="BZ173" s="54">
        <f t="shared" si="71"/>
        <v>15.015000000000001</v>
      </c>
      <c r="CA173" s="54">
        <f t="shared" si="71"/>
        <v>35.034999999999997</v>
      </c>
      <c r="CB173" s="54">
        <f t="shared" si="71"/>
        <v>15.015000000000001</v>
      </c>
      <c r="CC173" s="54">
        <f t="shared" si="71"/>
        <v>15.015000000000001</v>
      </c>
      <c r="CD173" s="54">
        <f t="shared" si="95"/>
        <v>15.015000000000001</v>
      </c>
      <c r="CE173" s="54">
        <f t="shared" si="95"/>
        <v>15.015000000000001</v>
      </c>
      <c r="CF173" s="54">
        <f t="shared" si="95"/>
        <v>15.015000000000001</v>
      </c>
      <c r="CG173" s="54">
        <f t="shared" si="77"/>
        <v>15.015000000000001</v>
      </c>
      <c r="CH173" s="54">
        <f t="shared" si="77"/>
        <v>15.015000000000001</v>
      </c>
      <c r="CI173" s="54">
        <f t="shared" si="77"/>
        <v>15.015000000000001</v>
      </c>
      <c r="CJ173" s="76">
        <f t="shared" si="76"/>
        <v>200.19999999999993</v>
      </c>
      <c r="CK173" s="59">
        <f t="shared" si="86"/>
        <v>20</v>
      </c>
      <c r="CL173" s="8">
        <f t="shared" si="87"/>
        <v>0</v>
      </c>
      <c r="CM173" s="73">
        <f t="shared" si="83"/>
        <v>200.2</v>
      </c>
      <c r="CN173" s="74"/>
      <c r="CO173" s="75"/>
    </row>
    <row r="174" spans="1:94" ht="20.25" customHeight="1">
      <c r="A174" s="77" t="s">
        <v>261</v>
      </c>
      <c r="D174">
        <v>282</v>
      </c>
      <c r="E174" s="2">
        <v>172.9</v>
      </c>
      <c r="G174" s="3">
        <v>41153</v>
      </c>
      <c r="H174" s="3">
        <f t="shared" si="78"/>
        <v>45281</v>
      </c>
      <c r="I174" s="3" t="s">
        <v>45</v>
      </c>
      <c r="J174" s="3">
        <f t="shared" si="79"/>
        <v>45281</v>
      </c>
      <c r="N174" s="2"/>
      <c r="P174" s="61">
        <f t="shared" si="84"/>
        <v>12.25</v>
      </c>
      <c r="Q174" s="62">
        <v>1</v>
      </c>
      <c r="R174" s="63">
        <f t="shared" si="85"/>
        <v>20</v>
      </c>
      <c r="S174" s="54">
        <f t="shared" si="97"/>
        <v>1.5</v>
      </c>
      <c r="T174" s="54">
        <f t="shared" si="96"/>
        <v>1.5</v>
      </c>
      <c r="U174" s="54">
        <f t="shared" si="96"/>
        <v>1.5</v>
      </c>
      <c r="V174" s="54">
        <f t="shared" si="96"/>
        <v>1.5</v>
      </c>
      <c r="W174" s="54">
        <f t="shared" si="96"/>
        <v>1.5</v>
      </c>
      <c r="X174" s="54">
        <f t="shared" si="96"/>
        <v>1.5</v>
      </c>
      <c r="Y174" s="54">
        <f t="shared" si="96"/>
        <v>1.5</v>
      </c>
      <c r="Z174" s="54">
        <f t="shared" si="96"/>
        <v>1.5</v>
      </c>
      <c r="AA174" s="54">
        <f t="shared" si="96"/>
        <v>1.5</v>
      </c>
      <c r="AB174" s="54">
        <f t="shared" si="96"/>
        <v>3.5</v>
      </c>
      <c r="AC174" s="54">
        <f t="shared" si="96"/>
        <v>1.5</v>
      </c>
      <c r="AD174" s="54">
        <f t="shared" si="96"/>
        <v>1.5</v>
      </c>
      <c r="AF174" s="63">
        <f t="shared" si="94"/>
        <v>8</v>
      </c>
      <c r="AG174" s="65">
        <v>0</v>
      </c>
      <c r="AH174" s="65">
        <v>8</v>
      </c>
      <c r="AI174" s="66"/>
      <c r="AJ174" s="67"/>
      <c r="AK174" s="65"/>
      <c r="AL174" s="65"/>
      <c r="AM174" s="65"/>
      <c r="AN174" s="65"/>
      <c r="AO174" s="65"/>
      <c r="AP174" s="65"/>
      <c r="AQ174" s="65"/>
      <c r="AR174" s="65"/>
      <c r="AS174" s="68">
        <f t="shared" si="80"/>
        <v>13</v>
      </c>
      <c r="AT174" s="69" t="e">
        <v>#N/A</v>
      </c>
      <c r="AU174" s="70">
        <v>10.675000000000011</v>
      </c>
      <c r="AV174" s="63">
        <f t="shared" si="88"/>
        <v>133</v>
      </c>
      <c r="AW174" s="61">
        <f t="shared" si="72"/>
        <v>9.9750000000000014</v>
      </c>
      <c r="AX174" s="61">
        <f t="shared" si="72"/>
        <v>9.9750000000000014</v>
      </c>
      <c r="AY174" s="61">
        <f t="shared" si="72"/>
        <v>9.9750000000000014</v>
      </c>
      <c r="AZ174" s="61">
        <f t="shared" si="72"/>
        <v>9.9750000000000014</v>
      </c>
      <c r="BA174" s="54">
        <f t="shared" si="72"/>
        <v>9.9750000000000014</v>
      </c>
      <c r="BB174" s="61">
        <f t="shared" si="72"/>
        <v>9.9750000000000014</v>
      </c>
      <c r="BC174" s="54">
        <f t="shared" si="98"/>
        <v>9.9750000000000014</v>
      </c>
      <c r="BD174" s="61">
        <f t="shared" si="98"/>
        <v>9.9750000000000014</v>
      </c>
      <c r="BE174" s="61">
        <f t="shared" si="98"/>
        <v>9.9750000000000014</v>
      </c>
      <c r="BF174" s="61">
        <f t="shared" si="81"/>
        <v>23.275000000000002</v>
      </c>
      <c r="BG174" s="61">
        <f t="shared" si="81"/>
        <v>9.9750000000000014</v>
      </c>
      <c r="BH174" s="61">
        <f t="shared" si="81"/>
        <v>9.9750000000000014</v>
      </c>
      <c r="BI174" s="63">
        <f t="shared" si="75"/>
        <v>-53.2</v>
      </c>
      <c r="BJ174" s="71">
        <f t="shared" si="91"/>
        <v>0</v>
      </c>
      <c r="BK174" s="71">
        <f t="shared" si="91"/>
        <v>-53.2</v>
      </c>
      <c r="BL174" s="71">
        <f t="shared" si="91"/>
        <v>0</v>
      </c>
      <c r="BM174" s="71">
        <f t="shared" si="91"/>
        <v>0</v>
      </c>
      <c r="BN174" s="71">
        <f t="shared" si="91"/>
        <v>0</v>
      </c>
      <c r="BO174" s="71">
        <f t="shared" si="91"/>
        <v>0</v>
      </c>
      <c r="BP174" s="71">
        <f t="shared" si="90"/>
        <v>0</v>
      </c>
      <c r="BQ174" s="71">
        <f t="shared" si="90"/>
        <v>0</v>
      </c>
      <c r="BR174" s="71">
        <f t="shared" si="90"/>
        <v>0</v>
      </c>
      <c r="BS174" s="71">
        <f t="shared" si="90"/>
        <v>0</v>
      </c>
      <c r="BT174" s="71">
        <f t="shared" si="90"/>
        <v>0</v>
      </c>
      <c r="BU174" s="71">
        <f t="shared" si="90"/>
        <v>0</v>
      </c>
      <c r="BV174" s="68">
        <f t="shared" si="82"/>
        <v>90.475000000000009</v>
      </c>
      <c r="BX174" s="54">
        <f t="shared" si="71"/>
        <v>12.967499999999999</v>
      </c>
      <c r="BY174" s="54">
        <f t="shared" si="71"/>
        <v>12.967499999999999</v>
      </c>
      <c r="BZ174" s="54">
        <f t="shared" si="71"/>
        <v>12.967499999999999</v>
      </c>
      <c r="CA174" s="54">
        <f t="shared" si="71"/>
        <v>12.967499999999999</v>
      </c>
      <c r="CB174" s="54">
        <f t="shared" si="71"/>
        <v>12.967499999999999</v>
      </c>
      <c r="CC174" s="54">
        <f t="shared" si="71"/>
        <v>12.967499999999999</v>
      </c>
      <c r="CD174" s="54">
        <f t="shared" si="95"/>
        <v>12.967499999999999</v>
      </c>
      <c r="CE174" s="54">
        <f t="shared" si="95"/>
        <v>12.967499999999999</v>
      </c>
      <c r="CF174" s="54">
        <f t="shared" si="95"/>
        <v>12.967499999999999</v>
      </c>
      <c r="CG174" s="54">
        <f t="shared" si="77"/>
        <v>30.2575</v>
      </c>
      <c r="CH174" s="54">
        <f t="shared" si="77"/>
        <v>12.967499999999999</v>
      </c>
      <c r="CI174" s="54">
        <f t="shared" si="77"/>
        <v>12.967499999999999</v>
      </c>
      <c r="CJ174" s="76">
        <f t="shared" si="76"/>
        <v>172.9</v>
      </c>
      <c r="CK174" s="59">
        <f t="shared" si="86"/>
        <v>20</v>
      </c>
      <c r="CL174" s="8">
        <f t="shared" si="87"/>
        <v>0</v>
      </c>
      <c r="CM174" s="73">
        <f t="shared" si="83"/>
        <v>172.9</v>
      </c>
      <c r="CN174" s="54"/>
      <c r="CO174" s="55"/>
      <c r="CP174" s="56"/>
    </row>
    <row r="175" spans="1:94" ht="20.25" customHeight="1">
      <c r="A175" t="s">
        <v>262</v>
      </c>
      <c r="D175">
        <v>282</v>
      </c>
      <c r="E175" s="2">
        <v>231.4</v>
      </c>
      <c r="G175" s="3">
        <v>41619</v>
      </c>
      <c r="H175" s="3">
        <f t="shared" si="78"/>
        <v>45281</v>
      </c>
      <c r="I175" s="3" t="s">
        <v>45</v>
      </c>
      <c r="J175" s="3">
        <f t="shared" si="79"/>
        <v>45281</v>
      </c>
      <c r="N175" s="2"/>
      <c r="P175" s="61">
        <f t="shared" si="84"/>
        <v>11</v>
      </c>
      <c r="Q175" s="62">
        <v>6</v>
      </c>
      <c r="R175" s="63">
        <f t="shared" si="85"/>
        <v>20</v>
      </c>
      <c r="S175" s="54">
        <f t="shared" si="97"/>
        <v>3.5</v>
      </c>
      <c r="T175" s="54">
        <f t="shared" si="96"/>
        <v>1.5</v>
      </c>
      <c r="U175" s="54">
        <f t="shared" si="96"/>
        <v>1.5</v>
      </c>
      <c r="V175" s="54">
        <f t="shared" si="96"/>
        <v>1.5</v>
      </c>
      <c r="W175" s="54">
        <f t="shared" si="96"/>
        <v>1.5</v>
      </c>
      <c r="X175" s="54">
        <f t="shared" si="96"/>
        <v>1.5</v>
      </c>
      <c r="Y175" s="54">
        <f t="shared" si="96"/>
        <v>1.5</v>
      </c>
      <c r="Z175" s="54">
        <f t="shared" si="96"/>
        <v>1.5</v>
      </c>
      <c r="AA175" s="54">
        <f t="shared" si="96"/>
        <v>1.5</v>
      </c>
      <c r="AB175" s="54">
        <f t="shared" si="96"/>
        <v>1.5</v>
      </c>
      <c r="AC175" s="54">
        <f t="shared" si="96"/>
        <v>1.5</v>
      </c>
      <c r="AD175" s="54">
        <f t="shared" si="96"/>
        <v>1.5</v>
      </c>
      <c r="AF175" s="63">
        <f t="shared" si="94"/>
        <v>0</v>
      </c>
      <c r="AG175" s="65">
        <v>0</v>
      </c>
      <c r="AH175" s="65">
        <v>0</v>
      </c>
      <c r="AI175" s="66"/>
      <c r="AJ175" s="67"/>
      <c r="AK175" s="65"/>
      <c r="AL175" s="65"/>
      <c r="AM175" s="65"/>
      <c r="AN175" s="65"/>
      <c r="AO175" s="65"/>
      <c r="AP175" s="65"/>
      <c r="AQ175" s="65"/>
      <c r="AR175" s="65"/>
      <c r="AS175" s="68">
        <f t="shared" si="80"/>
        <v>26</v>
      </c>
      <c r="AT175" s="69" t="e">
        <v>#N/A</v>
      </c>
      <c r="AU175" s="70">
        <v>46.799999999999955</v>
      </c>
      <c r="AV175" s="63">
        <f t="shared" si="88"/>
        <v>177.99999999999997</v>
      </c>
      <c r="AW175" s="61">
        <f t="shared" si="72"/>
        <v>31.150000000000002</v>
      </c>
      <c r="AX175" s="61">
        <f t="shared" si="72"/>
        <v>13.350000000000001</v>
      </c>
      <c r="AY175" s="61">
        <f t="shared" si="72"/>
        <v>13.350000000000001</v>
      </c>
      <c r="AZ175" s="61">
        <f t="shared" si="72"/>
        <v>13.350000000000001</v>
      </c>
      <c r="BA175" s="54">
        <f t="shared" si="72"/>
        <v>13.350000000000001</v>
      </c>
      <c r="BB175" s="61">
        <f t="shared" si="72"/>
        <v>13.350000000000001</v>
      </c>
      <c r="BC175" s="54">
        <f t="shared" si="98"/>
        <v>13.350000000000001</v>
      </c>
      <c r="BD175" s="61">
        <f t="shared" si="98"/>
        <v>13.350000000000001</v>
      </c>
      <c r="BE175" s="61">
        <f t="shared" si="98"/>
        <v>13.350000000000001</v>
      </c>
      <c r="BF175" s="61">
        <f t="shared" si="81"/>
        <v>13.350000000000001</v>
      </c>
      <c r="BG175" s="61">
        <f t="shared" si="81"/>
        <v>13.350000000000001</v>
      </c>
      <c r="BH175" s="61">
        <f t="shared" si="81"/>
        <v>13.350000000000001</v>
      </c>
      <c r="BI175" s="63">
        <f t="shared" si="75"/>
        <v>0</v>
      </c>
      <c r="BJ175" s="71">
        <f t="shared" si="91"/>
        <v>0</v>
      </c>
      <c r="BK175" s="71">
        <f t="shared" si="91"/>
        <v>0</v>
      </c>
      <c r="BL175" s="71">
        <f t="shared" si="91"/>
        <v>0</v>
      </c>
      <c r="BM175" s="71">
        <f t="shared" si="91"/>
        <v>0</v>
      </c>
      <c r="BN175" s="71">
        <f t="shared" si="91"/>
        <v>0</v>
      </c>
      <c r="BO175" s="71">
        <f t="shared" si="91"/>
        <v>0</v>
      </c>
      <c r="BP175" s="71">
        <f t="shared" si="90"/>
        <v>0</v>
      </c>
      <c r="BQ175" s="71">
        <f t="shared" si="90"/>
        <v>0</v>
      </c>
      <c r="BR175" s="71">
        <f t="shared" si="90"/>
        <v>0</v>
      </c>
      <c r="BS175" s="71">
        <f t="shared" si="90"/>
        <v>0</v>
      </c>
      <c r="BT175" s="71">
        <f t="shared" si="90"/>
        <v>0</v>
      </c>
      <c r="BU175" s="71">
        <f t="shared" si="90"/>
        <v>0</v>
      </c>
      <c r="BV175" s="68">
        <f t="shared" si="82"/>
        <v>224.79999999999993</v>
      </c>
      <c r="BX175" s="54">
        <f t="shared" si="71"/>
        <v>40.495000000000005</v>
      </c>
      <c r="BY175" s="54">
        <f t="shared" si="71"/>
        <v>17.355</v>
      </c>
      <c r="BZ175" s="54">
        <f t="shared" si="71"/>
        <v>17.355</v>
      </c>
      <c r="CA175" s="54">
        <f t="shared" si="71"/>
        <v>17.355</v>
      </c>
      <c r="CB175" s="54">
        <f t="shared" si="71"/>
        <v>17.355</v>
      </c>
      <c r="CC175" s="54">
        <f t="shared" si="71"/>
        <v>17.355</v>
      </c>
      <c r="CD175" s="54">
        <f t="shared" si="95"/>
        <v>17.355</v>
      </c>
      <c r="CE175" s="54">
        <f t="shared" si="95"/>
        <v>17.355</v>
      </c>
      <c r="CF175" s="54">
        <f t="shared" si="95"/>
        <v>17.355</v>
      </c>
      <c r="CG175" s="54">
        <f t="shared" si="77"/>
        <v>17.355</v>
      </c>
      <c r="CH175" s="54">
        <f t="shared" si="77"/>
        <v>17.355</v>
      </c>
      <c r="CI175" s="54">
        <f t="shared" si="77"/>
        <v>17.355</v>
      </c>
      <c r="CJ175" s="76">
        <f t="shared" si="76"/>
        <v>231.39999999999998</v>
      </c>
      <c r="CK175" s="59">
        <f t="shared" si="86"/>
        <v>20</v>
      </c>
      <c r="CL175" s="8">
        <f t="shared" si="87"/>
        <v>0</v>
      </c>
      <c r="CM175" s="73">
        <f t="shared" si="83"/>
        <v>231.4</v>
      </c>
      <c r="CN175" s="74"/>
      <c r="CO175" s="75"/>
    </row>
    <row r="176" spans="1:94" ht="20.25" customHeight="1">
      <c r="A176" s="77" t="s">
        <v>263</v>
      </c>
      <c r="D176">
        <v>282</v>
      </c>
      <c r="E176" s="2">
        <v>231.4</v>
      </c>
      <c r="G176" s="3">
        <v>41626</v>
      </c>
      <c r="H176" s="3">
        <f t="shared" si="78"/>
        <v>45281</v>
      </c>
      <c r="I176" s="3" t="s">
        <v>45</v>
      </c>
      <c r="J176" s="3">
        <f t="shared" si="79"/>
        <v>45281</v>
      </c>
      <c r="N176" s="2"/>
      <c r="P176" s="61">
        <f t="shared" si="84"/>
        <v>11</v>
      </c>
      <c r="Q176" s="62">
        <v>2</v>
      </c>
      <c r="R176" s="63">
        <f t="shared" si="85"/>
        <v>20</v>
      </c>
      <c r="S176" s="54">
        <f t="shared" si="97"/>
        <v>3.5</v>
      </c>
      <c r="T176" s="54">
        <f t="shared" si="96"/>
        <v>1.5</v>
      </c>
      <c r="U176" s="54">
        <f t="shared" si="96"/>
        <v>1.5</v>
      </c>
      <c r="V176" s="54">
        <f t="shared" si="96"/>
        <v>1.5</v>
      </c>
      <c r="W176" s="54">
        <f t="shared" si="96"/>
        <v>1.5</v>
      </c>
      <c r="X176" s="54">
        <f t="shared" si="96"/>
        <v>1.5</v>
      </c>
      <c r="Y176" s="54">
        <f t="shared" si="96"/>
        <v>1.5</v>
      </c>
      <c r="Z176" s="54">
        <f t="shared" si="96"/>
        <v>1.5</v>
      </c>
      <c r="AA176" s="54">
        <f t="shared" si="96"/>
        <v>1.5</v>
      </c>
      <c r="AB176" s="54">
        <f t="shared" si="96"/>
        <v>1.5</v>
      </c>
      <c r="AC176" s="54">
        <f t="shared" si="96"/>
        <v>1.5</v>
      </c>
      <c r="AD176" s="54">
        <f t="shared" si="96"/>
        <v>1.5</v>
      </c>
      <c r="AF176" s="63">
        <f t="shared" si="94"/>
        <v>0</v>
      </c>
      <c r="AG176" s="65">
        <v>0</v>
      </c>
      <c r="AH176" s="65">
        <v>0</v>
      </c>
      <c r="AI176" s="66"/>
      <c r="AJ176" s="67"/>
      <c r="AK176" s="65"/>
      <c r="AL176" s="65"/>
      <c r="AM176" s="65"/>
      <c r="AN176" s="65"/>
      <c r="AO176" s="65"/>
      <c r="AP176" s="65"/>
      <c r="AQ176" s="65"/>
      <c r="AR176" s="65"/>
      <c r="AS176" s="68">
        <f t="shared" si="80"/>
        <v>22</v>
      </c>
      <c r="AT176" s="69" t="e">
        <v>#N/A</v>
      </c>
      <c r="AU176" s="70">
        <v>13.72307692307686</v>
      </c>
      <c r="AV176" s="63">
        <f t="shared" si="88"/>
        <v>177.99999999999997</v>
      </c>
      <c r="AW176" s="61">
        <f t="shared" si="72"/>
        <v>31.150000000000002</v>
      </c>
      <c r="AX176" s="61">
        <f t="shared" si="72"/>
        <v>13.350000000000001</v>
      </c>
      <c r="AY176" s="61">
        <f t="shared" si="72"/>
        <v>13.350000000000001</v>
      </c>
      <c r="AZ176" s="61">
        <f t="shared" si="72"/>
        <v>13.350000000000001</v>
      </c>
      <c r="BA176" s="54">
        <f t="shared" si="72"/>
        <v>13.350000000000001</v>
      </c>
      <c r="BB176" s="61">
        <f t="shared" si="72"/>
        <v>13.350000000000001</v>
      </c>
      <c r="BC176" s="54">
        <f t="shared" si="98"/>
        <v>13.350000000000001</v>
      </c>
      <c r="BD176" s="61">
        <f t="shared" si="98"/>
        <v>13.350000000000001</v>
      </c>
      <c r="BE176" s="61">
        <f t="shared" si="98"/>
        <v>13.350000000000001</v>
      </c>
      <c r="BF176" s="61">
        <f t="shared" si="81"/>
        <v>13.350000000000001</v>
      </c>
      <c r="BG176" s="61">
        <f t="shared" si="81"/>
        <v>13.350000000000001</v>
      </c>
      <c r="BH176" s="61">
        <f t="shared" si="81"/>
        <v>13.350000000000001</v>
      </c>
      <c r="BI176" s="63">
        <f t="shared" si="75"/>
        <v>0</v>
      </c>
      <c r="BJ176" s="71">
        <f t="shared" si="91"/>
        <v>0</v>
      </c>
      <c r="BK176" s="71">
        <f t="shared" si="91"/>
        <v>0</v>
      </c>
      <c r="BL176" s="71">
        <f t="shared" si="91"/>
        <v>0</v>
      </c>
      <c r="BM176" s="71">
        <f t="shared" si="91"/>
        <v>0</v>
      </c>
      <c r="BN176" s="71">
        <f t="shared" si="91"/>
        <v>0</v>
      </c>
      <c r="BO176" s="71">
        <f t="shared" si="91"/>
        <v>0</v>
      </c>
      <c r="BP176" s="71">
        <f t="shared" si="90"/>
        <v>0</v>
      </c>
      <c r="BQ176" s="71">
        <f t="shared" si="90"/>
        <v>0</v>
      </c>
      <c r="BR176" s="71">
        <f t="shared" si="90"/>
        <v>0</v>
      </c>
      <c r="BS176" s="71">
        <f t="shared" si="90"/>
        <v>0</v>
      </c>
      <c r="BT176" s="71">
        <f t="shared" si="90"/>
        <v>0</v>
      </c>
      <c r="BU176" s="71">
        <f t="shared" si="90"/>
        <v>0</v>
      </c>
      <c r="BV176" s="68">
        <f t="shared" si="82"/>
        <v>191.72307692307683</v>
      </c>
      <c r="BX176" s="54">
        <f t="shared" si="71"/>
        <v>40.495000000000005</v>
      </c>
      <c r="BY176" s="54">
        <f t="shared" si="71"/>
        <v>17.355</v>
      </c>
      <c r="BZ176" s="54">
        <f t="shared" si="71"/>
        <v>17.355</v>
      </c>
      <c r="CA176" s="54">
        <f t="shared" si="71"/>
        <v>17.355</v>
      </c>
      <c r="CB176" s="54">
        <f t="shared" si="71"/>
        <v>17.355</v>
      </c>
      <c r="CC176" s="54">
        <f t="shared" si="71"/>
        <v>17.355</v>
      </c>
      <c r="CD176" s="54">
        <f t="shared" si="95"/>
        <v>17.355</v>
      </c>
      <c r="CE176" s="54">
        <f t="shared" si="95"/>
        <v>17.355</v>
      </c>
      <c r="CF176" s="54">
        <f t="shared" si="95"/>
        <v>17.355</v>
      </c>
      <c r="CG176" s="54">
        <f t="shared" si="77"/>
        <v>17.355</v>
      </c>
      <c r="CH176" s="54">
        <f t="shared" si="77"/>
        <v>17.355</v>
      </c>
      <c r="CI176" s="54">
        <f t="shared" si="77"/>
        <v>17.355</v>
      </c>
      <c r="CJ176" s="76">
        <f t="shared" si="76"/>
        <v>231.39999999999998</v>
      </c>
      <c r="CK176" s="59">
        <f t="shared" si="86"/>
        <v>20</v>
      </c>
      <c r="CL176" s="8">
        <f t="shared" si="87"/>
        <v>0</v>
      </c>
      <c r="CM176" s="73">
        <f t="shared" si="83"/>
        <v>231.4</v>
      </c>
      <c r="CN176" s="54"/>
      <c r="CO176" s="55"/>
      <c r="CP176" s="56"/>
    </row>
    <row r="177" spans="1:94" ht="20.25" customHeight="1">
      <c r="A177" t="s">
        <v>264</v>
      </c>
      <c r="D177">
        <v>282</v>
      </c>
      <c r="E177" s="2">
        <v>172.9</v>
      </c>
      <c r="G177" s="3">
        <v>41877</v>
      </c>
      <c r="H177" s="3">
        <f t="shared" si="78"/>
        <v>45281</v>
      </c>
      <c r="I177" s="3" t="s">
        <v>45</v>
      </c>
      <c r="J177" s="3">
        <f t="shared" si="79"/>
        <v>45281</v>
      </c>
      <c r="N177" s="2"/>
      <c r="P177" s="61">
        <f t="shared" si="84"/>
        <v>10.25</v>
      </c>
      <c r="Q177" s="62">
        <v>0</v>
      </c>
      <c r="R177" s="63">
        <f t="shared" si="85"/>
        <v>20</v>
      </c>
      <c r="S177" s="54">
        <f t="shared" si="97"/>
        <v>1.5</v>
      </c>
      <c r="T177" s="54">
        <f t="shared" si="96"/>
        <v>1.5</v>
      </c>
      <c r="U177" s="54">
        <f t="shared" si="96"/>
        <v>1.5</v>
      </c>
      <c r="V177" s="54">
        <f t="shared" si="96"/>
        <v>1.5</v>
      </c>
      <c r="W177" s="54">
        <f t="shared" si="96"/>
        <v>1.5</v>
      </c>
      <c r="X177" s="54">
        <f t="shared" si="96"/>
        <v>1.5</v>
      </c>
      <c r="Y177" s="54">
        <f t="shared" si="96"/>
        <v>1.5</v>
      </c>
      <c r="Z177" s="54">
        <f t="shared" si="96"/>
        <v>1.5</v>
      </c>
      <c r="AA177" s="54">
        <f t="shared" si="96"/>
        <v>3.5</v>
      </c>
      <c r="AB177" s="54">
        <f t="shared" si="96"/>
        <v>1.5</v>
      </c>
      <c r="AC177" s="54">
        <f t="shared" si="96"/>
        <v>1.5</v>
      </c>
      <c r="AD177" s="54">
        <f t="shared" si="96"/>
        <v>1.5</v>
      </c>
      <c r="AF177" s="63">
        <f t="shared" si="94"/>
        <v>0</v>
      </c>
      <c r="AG177" s="65">
        <v>0</v>
      </c>
      <c r="AH177" s="65">
        <v>0</v>
      </c>
      <c r="AI177" s="66"/>
      <c r="AJ177" s="67"/>
      <c r="AK177" s="65"/>
      <c r="AL177" s="65"/>
      <c r="AM177" s="65"/>
      <c r="AN177" s="65"/>
      <c r="AO177" s="65"/>
      <c r="AP177" s="65"/>
      <c r="AQ177" s="65"/>
      <c r="AR177" s="65"/>
      <c r="AS177" s="68">
        <f t="shared" si="80"/>
        <v>20</v>
      </c>
      <c r="AT177" s="69" t="e">
        <v>#N/A</v>
      </c>
      <c r="AU177" s="70">
        <v>-1.857692307692318</v>
      </c>
      <c r="AV177" s="63">
        <f t="shared" si="88"/>
        <v>133</v>
      </c>
      <c r="AW177" s="61">
        <f t="shared" si="72"/>
        <v>9.9750000000000014</v>
      </c>
      <c r="AX177" s="61">
        <f t="shared" si="72"/>
        <v>9.9750000000000014</v>
      </c>
      <c r="AY177" s="61">
        <f t="shared" si="72"/>
        <v>9.9750000000000014</v>
      </c>
      <c r="AZ177" s="61">
        <f t="shared" si="72"/>
        <v>9.9750000000000014</v>
      </c>
      <c r="BA177" s="54">
        <f t="shared" si="72"/>
        <v>9.9750000000000014</v>
      </c>
      <c r="BB177" s="61">
        <f t="shared" si="72"/>
        <v>9.9750000000000014</v>
      </c>
      <c r="BC177" s="54">
        <f t="shared" si="98"/>
        <v>9.9750000000000014</v>
      </c>
      <c r="BD177" s="61">
        <f t="shared" si="98"/>
        <v>9.9750000000000014</v>
      </c>
      <c r="BE177" s="61">
        <f t="shared" si="98"/>
        <v>23.275000000000002</v>
      </c>
      <c r="BF177" s="61">
        <f t="shared" si="81"/>
        <v>9.9750000000000014</v>
      </c>
      <c r="BG177" s="61">
        <f t="shared" si="81"/>
        <v>9.9750000000000014</v>
      </c>
      <c r="BH177" s="61">
        <f t="shared" si="81"/>
        <v>9.9750000000000014</v>
      </c>
      <c r="BI177" s="63">
        <f t="shared" si="75"/>
        <v>0</v>
      </c>
      <c r="BJ177" s="71">
        <f t="shared" si="91"/>
        <v>0</v>
      </c>
      <c r="BK177" s="71">
        <f t="shared" si="91"/>
        <v>0</v>
      </c>
      <c r="BL177" s="71">
        <f t="shared" si="91"/>
        <v>0</v>
      </c>
      <c r="BM177" s="71">
        <f t="shared" si="91"/>
        <v>0</v>
      </c>
      <c r="BN177" s="71">
        <f t="shared" si="91"/>
        <v>0</v>
      </c>
      <c r="BO177" s="71">
        <f t="shared" si="91"/>
        <v>0</v>
      </c>
      <c r="BP177" s="71">
        <f t="shared" si="90"/>
        <v>0</v>
      </c>
      <c r="BQ177" s="71">
        <f t="shared" si="90"/>
        <v>0</v>
      </c>
      <c r="BR177" s="71">
        <f t="shared" si="90"/>
        <v>0</v>
      </c>
      <c r="BS177" s="71">
        <f t="shared" si="90"/>
        <v>0</v>
      </c>
      <c r="BT177" s="71">
        <f t="shared" si="90"/>
        <v>0</v>
      </c>
      <c r="BU177" s="71">
        <f t="shared" si="90"/>
        <v>0</v>
      </c>
      <c r="BV177" s="68">
        <f t="shared" si="82"/>
        <v>131.14230769230767</v>
      </c>
      <c r="BX177" s="54">
        <f t="shared" si="71"/>
        <v>12.967499999999999</v>
      </c>
      <c r="BY177" s="54">
        <f t="shared" si="71"/>
        <v>12.967499999999999</v>
      </c>
      <c r="BZ177" s="54">
        <f t="shared" si="71"/>
        <v>12.967499999999999</v>
      </c>
      <c r="CA177" s="54">
        <f t="shared" si="71"/>
        <v>12.967499999999999</v>
      </c>
      <c r="CB177" s="54">
        <f t="shared" si="71"/>
        <v>12.967499999999999</v>
      </c>
      <c r="CC177" s="54">
        <f t="shared" si="71"/>
        <v>12.967499999999999</v>
      </c>
      <c r="CD177" s="54">
        <f t="shared" si="95"/>
        <v>12.967499999999999</v>
      </c>
      <c r="CE177" s="54">
        <f t="shared" si="95"/>
        <v>12.967499999999999</v>
      </c>
      <c r="CF177" s="54">
        <f t="shared" si="95"/>
        <v>30.2575</v>
      </c>
      <c r="CG177" s="54">
        <f t="shared" si="77"/>
        <v>12.967499999999999</v>
      </c>
      <c r="CH177" s="54">
        <f t="shared" si="77"/>
        <v>12.967499999999999</v>
      </c>
      <c r="CI177" s="54">
        <f t="shared" si="77"/>
        <v>12.967499999999999</v>
      </c>
      <c r="CJ177" s="76">
        <f t="shared" si="76"/>
        <v>172.9</v>
      </c>
      <c r="CK177" s="59">
        <f t="shared" si="86"/>
        <v>20</v>
      </c>
      <c r="CL177" s="8">
        <f t="shared" si="87"/>
        <v>0</v>
      </c>
      <c r="CM177" s="73">
        <f t="shared" si="83"/>
        <v>172.9</v>
      </c>
      <c r="CN177" s="74"/>
      <c r="CO177" s="75"/>
    </row>
    <row r="178" spans="1:94" ht="20.25" customHeight="1">
      <c r="A178" s="77" t="s">
        <v>265</v>
      </c>
      <c r="D178">
        <v>282</v>
      </c>
      <c r="E178" s="2">
        <v>200.2</v>
      </c>
      <c r="G178" s="3">
        <v>41939</v>
      </c>
      <c r="H178" s="3">
        <f t="shared" si="78"/>
        <v>45281</v>
      </c>
      <c r="I178" s="3" t="s">
        <v>45</v>
      </c>
      <c r="J178" s="3">
        <f t="shared" si="79"/>
        <v>45281</v>
      </c>
      <c r="N178" s="2"/>
      <c r="P178" s="61">
        <f t="shared" si="84"/>
        <v>10.083333333333334</v>
      </c>
      <c r="Q178" s="62">
        <v>3</v>
      </c>
      <c r="R178" s="63">
        <f t="shared" si="85"/>
        <v>20</v>
      </c>
      <c r="S178" s="54">
        <f t="shared" si="97"/>
        <v>1.5</v>
      </c>
      <c r="T178" s="54">
        <f t="shared" si="96"/>
        <v>1.5</v>
      </c>
      <c r="U178" s="54">
        <f t="shared" si="96"/>
        <v>1.5</v>
      </c>
      <c r="V178" s="54">
        <f t="shared" si="96"/>
        <v>1.5</v>
      </c>
      <c r="W178" s="54">
        <f t="shared" si="96"/>
        <v>1.5</v>
      </c>
      <c r="X178" s="54">
        <f t="shared" si="96"/>
        <v>1.5</v>
      </c>
      <c r="Y178" s="54">
        <f t="shared" si="96"/>
        <v>1.5</v>
      </c>
      <c r="Z178" s="54">
        <f t="shared" si="96"/>
        <v>1.5</v>
      </c>
      <c r="AA178" s="54">
        <f t="shared" si="96"/>
        <v>1.5</v>
      </c>
      <c r="AB178" s="54">
        <f t="shared" si="96"/>
        <v>1.5</v>
      </c>
      <c r="AC178" s="54">
        <f t="shared" si="96"/>
        <v>3.5</v>
      </c>
      <c r="AD178" s="54">
        <f t="shared" si="96"/>
        <v>1.5</v>
      </c>
      <c r="AF178" s="63">
        <f t="shared" si="94"/>
        <v>0</v>
      </c>
      <c r="AG178" s="65">
        <v>0</v>
      </c>
      <c r="AH178" s="65">
        <v>0</v>
      </c>
      <c r="AI178" s="66"/>
      <c r="AJ178" s="67"/>
      <c r="AK178" s="65"/>
      <c r="AL178" s="65"/>
      <c r="AM178" s="65"/>
      <c r="AN178" s="65"/>
      <c r="AO178" s="65"/>
      <c r="AP178" s="65"/>
      <c r="AQ178" s="65"/>
      <c r="AR178" s="65"/>
      <c r="AS178" s="68">
        <f t="shared" si="80"/>
        <v>23</v>
      </c>
      <c r="AT178" s="69" t="e">
        <v>#N/A</v>
      </c>
      <c r="AU178" s="70">
        <v>30.869230769230768</v>
      </c>
      <c r="AV178" s="63">
        <f t="shared" si="88"/>
        <v>154</v>
      </c>
      <c r="AW178" s="61">
        <f t="shared" si="72"/>
        <v>11.549999999999999</v>
      </c>
      <c r="AX178" s="61">
        <f t="shared" si="72"/>
        <v>11.549999999999999</v>
      </c>
      <c r="AY178" s="61">
        <f t="shared" si="72"/>
        <v>11.549999999999999</v>
      </c>
      <c r="AZ178" s="61">
        <f t="shared" si="72"/>
        <v>11.549999999999999</v>
      </c>
      <c r="BA178" s="54">
        <f t="shared" si="72"/>
        <v>11.549999999999999</v>
      </c>
      <c r="BB178" s="61">
        <f t="shared" si="72"/>
        <v>11.549999999999999</v>
      </c>
      <c r="BC178" s="54">
        <f t="shared" si="98"/>
        <v>11.549999999999999</v>
      </c>
      <c r="BD178" s="61">
        <f t="shared" si="98"/>
        <v>11.549999999999999</v>
      </c>
      <c r="BE178" s="61">
        <f t="shared" si="98"/>
        <v>11.549999999999999</v>
      </c>
      <c r="BF178" s="61">
        <f t="shared" si="81"/>
        <v>11.549999999999999</v>
      </c>
      <c r="BG178" s="61">
        <f t="shared" si="81"/>
        <v>26.949999999999996</v>
      </c>
      <c r="BH178" s="61">
        <f t="shared" si="81"/>
        <v>11.549999999999999</v>
      </c>
      <c r="BI178" s="63">
        <f t="shared" si="75"/>
        <v>0</v>
      </c>
      <c r="BJ178" s="71">
        <f t="shared" si="91"/>
        <v>0</v>
      </c>
      <c r="BK178" s="71">
        <f t="shared" si="91"/>
        <v>0</v>
      </c>
      <c r="BL178" s="71">
        <f t="shared" si="91"/>
        <v>0</v>
      </c>
      <c r="BM178" s="71">
        <f t="shared" si="91"/>
        <v>0</v>
      </c>
      <c r="BN178" s="71">
        <f t="shared" si="91"/>
        <v>0</v>
      </c>
      <c r="BO178" s="71">
        <f t="shared" si="91"/>
        <v>0</v>
      </c>
      <c r="BP178" s="71">
        <f t="shared" si="90"/>
        <v>0</v>
      </c>
      <c r="BQ178" s="71">
        <f t="shared" si="90"/>
        <v>0</v>
      </c>
      <c r="BR178" s="71">
        <f t="shared" si="90"/>
        <v>0</v>
      </c>
      <c r="BS178" s="71">
        <f t="shared" si="90"/>
        <v>0</v>
      </c>
      <c r="BT178" s="71">
        <f t="shared" si="90"/>
        <v>0</v>
      </c>
      <c r="BU178" s="71">
        <f t="shared" si="90"/>
        <v>0</v>
      </c>
      <c r="BV178" s="68">
        <f t="shared" si="82"/>
        <v>184.86923076923077</v>
      </c>
      <c r="BX178" s="54">
        <f t="shared" si="71"/>
        <v>15.015000000000001</v>
      </c>
      <c r="BY178" s="54">
        <f t="shared" si="71"/>
        <v>15.015000000000001</v>
      </c>
      <c r="BZ178" s="54">
        <f t="shared" si="71"/>
        <v>15.015000000000001</v>
      </c>
      <c r="CA178" s="54">
        <f t="shared" si="71"/>
        <v>15.015000000000001</v>
      </c>
      <c r="CB178" s="54">
        <f t="shared" si="71"/>
        <v>15.015000000000001</v>
      </c>
      <c r="CC178" s="54">
        <f t="shared" si="71"/>
        <v>15.015000000000001</v>
      </c>
      <c r="CD178" s="54">
        <f t="shared" si="95"/>
        <v>15.015000000000001</v>
      </c>
      <c r="CE178" s="54">
        <f t="shared" si="95"/>
        <v>15.015000000000001</v>
      </c>
      <c r="CF178" s="54">
        <f t="shared" si="95"/>
        <v>15.015000000000001</v>
      </c>
      <c r="CG178" s="54">
        <f t="shared" si="77"/>
        <v>15.015000000000001</v>
      </c>
      <c r="CH178" s="54">
        <f t="shared" si="77"/>
        <v>35.034999999999997</v>
      </c>
      <c r="CI178" s="54">
        <f t="shared" si="77"/>
        <v>15.015000000000001</v>
      </c>
      <c r="CJ178" s="76">
        <f t="shared" si="76"/>
        <v>200.2</v>
      </c>
      <c r="CK178" s="59">
        <f t="shared" si="86"/>
        <v>20</v>
      </c>
      <c r="CL178" s="8">
        <f t="shared" si="87"/>
        <v>0</v>
      </c>
      <c r="CM178" s="73">
        <f t="shared" si="83"/>
        <v>200.2</v>
      </c>
      <c r="CN178" s="54"/>
      <c r="CO178" s="55"/>
      <c r="CP178" s="56"/>
    </row>
    <row r="179" spans="1:94" ht="20.25" customHeight="1">
      <c r="A179" s="77" t="s">
        <v>266</v>
      </c>
      <c r="D179">
        <v>282</v>
      </c>
      <c r="E179" s="2">
        <v>172.9</v>
      </c>
      <c r="G179" s="3">
        <v>41962</v>
      </c>
      <c r="H179" s="3">
        <f t="shared" si="78"/>
        <v>45281</v>
      </c>
      <c r="I179" s="3" t="s">
        <v>45</v>
      </c>
      <c r="J179" s="3">
        <f t="shared" si="79"/>
        <v>45281</v>
      </c>
      <c r="N179" s="2"/>
      <c r="P179" s="61">
        <f t="shared" si="84"/>
        <v>10.083333333333334</v>
      </c>
      <c r="Q179" s="62">
        <v>0</v>
      </c>
      <c r="R179" s="63">
        <f t="shared" si="85"/>
        <v>20</v>
      </c>
      <c r="S179" s="54">
        <f t="shared" si="97"/>
        <v>1.5</v>
      </c>
      <c r="T179" s="54">
        <f t="shared" si="96"/>
        <v>1.5</v>
      </c>
      <c r="U179" s="54">
        <f t="shared" si="96"/>
        <v>1.5</v>
      </c>
      <c r="V179" s="54">
        <f t="shared" si="96"/>
        <v>1.5</v>
      </c>
      <c r="W179" s="54">
        <f t="shared" si="96"/>
        <v>1.5</v>
      </c>
      <c r="X179" s="54">
        <f t="shared" si="96"/>
        <v>1.5</v>
      </c>
      <c r="Y179" s="54">
        <f t="shared" si="96"/>
        <v>1.5</v>
      </c>
      <c r="Z179" s="54">
        <f t="shared" si="96"/>
        <v>1.5</v>
      </c>
      <c r="AA179" s="54">
        <f t="shared" si="96"/>
        <v>1.5</v>
      </c>
      <c r="AB179" s="54">
        <f t="shared" si="96"/>
        <v>1.5</v>
      </c>
      <c r="AC179" s="54">
        <f t="shared" si="96"/>
        <v>1.5</v>
      </c>
      <c r="AD179" s="54">
        <f t="shared" si="96"/>
        <v>3.5</v>
      </c>
      <c r="AF179" s="63">
        <f t="shared" si="94"/>
        <v>0</v>
      </c>
      <c r="AG179" s="65">
        <v>0</v>
      </c>
      <c r="AH179" s="65">
        <v>0</v>
      </c>
      <c r="AI179" s="66"/>
      <c r="AJ179" s="67"/>
      <c r="AK179" s="65"/>
      <c r="AL179" s="65"/>
      <c r="AM179" s="65"/>
      <c r="AN179" s="65"/>
      <c r="AO179" s="65"/>
      <c r="AP179" s="65"/>
      <c r="AQ179" s="65"/>
      <c r="AR179" s="65"/>
      <c r="AS179" s="68">
        <f t="shared" si="80"/>
        <v>20</v>
      </c>
      <c r="AT179" s="69" t="e">
        <v>#N/A</v>
      </c>
      <c r="AU179" s="70">
        <v>0.87499999999997158</v>
      </c>
      <c r="AV179" s="63">
        <f t="shared" si="88"/>
        <v>133</v>
      </c>
      <c r="AW179" s="61">
        <f t="shared" si="72"/>
        <v>9.9750000000000014</v>
      </c>
      <c r="AX179" s="61">
        <f t="shared" si="72"/>
        <v>9.9750000000000014</v>
      </c>
      <c r="AY179" s="61">
        <f t="shared" si="72"/>
        <v>9.9750000000000014</v>
      </c>
      <c r="AZ179" s="61">
        <f t="shared" si="72"/>
        <v>9.9750000000000014</v>
      </c>
      <c r="BA179" s="54">
        <f t="shared" si="72"/>
        <v>9.9750000000000014</v>
      </c>
      <c r="BB179" s="61">
        <f t="shared" si="72"/>
        <v>9.9750000000000014</v>
      </c>
      <c r="BC179" s="54">
        <f t="shared" si="98"/>
        <v>9.9750000000000014</v>
      </c>
      <c r="BD179" s="61">
        <f t="shared" si="98"/>
        <v>9.9750000000000014</v>
      </c>
      <c r="BE179" s="61">
        <f t="shared" si="98"/>
        <v>9.9750000000000014</v>
      </c>
      <c r="BF179" s="61">
        <f t="shared" si="81"/>
        <v>9.9750000000000014</v>
      </c>
      <c r="BG179" s="61">
        <f t="shared" si="81"/>
        <v>9.9750000000000014</v>
      </c>
      <c r="BH179" s="61">
        <f t="shared" si="81"/>
        <v>23.275000000000002</v>
      </c>
      <c r="BI179" s="63">
        <f t="shared" si="75"/>
        <v>0</v>
      </c>
      <c r="BJ179" s="71">
        <f t="shared" si="91"/>
        <v>0</v>
      </c>
      <c r="BK179" s="71">
        <f t="shared" si="91"/>
        <v>0</v>
      </c>
      <c r="BL179" s="71">
        <f t="shared" si="91"/>
        <v>0</v>
      </c>
      <c r="BM179" s="71">
        <f t="shared" si="91"/>
        <v>0</v>
      </c>
      <c r="BN179" s="71">
        <f t="shared" si="91"/>
        <v>0</v>
      </c>
      <c r="BO179" s="71">
        <f t="shared" si="91"/>
        <v>0</v>
      </c>
      <c r="BP179" s="71">
        <f t="shared" si="90"/>
        <v>0</v>
      </c>
      <c r="BQ179" s="71">
        <f t="shared" si="90"/>
        <v>0</v>
      </c>
      <c r="BR179" s="71">
        <f t="shared" si="90"/>
        <v>0</v>
      </c>
      <c r="BS179" s="71">
        <f t="shared" si="90"/>
        <v>0</v>
      </c>
      <c r="BT179" s="71">
        <f t="shared" si="90"/>
        <v>0</v>
      </c>
      <c r="BU179" s="71">
        <f t="shared" si="90"/>
        <v>0</v>
      </c>
      <c r="BV179" s="68">
        <f t="shared" si="82"/>
        <v>133.87499999999997</v>
      </c>
      <c r="BX179" s="54">
        <f t="shared" si="71"/>
        <v>12.967499999999999</v>
      </c>
      <c r="BY179" s="54">
        <f t="shared" si="71"/>
        <v>12.967499999999999</v>
      </c>
      <c r="BZ179" s="54">
        <f t="shared" si="71"/>
        <v>12.967499999999999</v>
      </c>
      <c r="CA179" s="54">
        <f t="shared" si="71"/>
        <v>12.967499999999999</v>
      </c>
      <c r="CB179" s="54">
        <f t="shared" si="71"/>
        <v>12.967499999999999</v>
      </c>
      <c r="CC179" s="54">
        <f t="shared" si="71"/>
        <v>12.967499999999999</v>
      </c>
      <c r="CD179" s="54">
        <f t="shared" si="95"/>
        <v>12.967499999999999</v>
      </c>
      <c r="CE179" s="54">
        <f t="shared" si="95"/>
        <v>12.967499999999999</v>
      </c>
      <c r="CF179" s="54">
        <f t="shared" si="95"/>
        <v>12.967499999999999</v>
      </c>
      <c r="CG179" s="54">
        <f t="shared" si="77"/>
        <v>12.967499999999999</v>
      </c>
      <c r="CH179" s="54">
        <f t="shared" si="77"/>
        <v>12.967499999999999</v>
      </c>
      <c r="CI179" s="54">
        <f t="shared" si="77"/>
        <v>30.2575</v>
      </c>
      <c r="CJ179" s="76">
        <f t="shared" si="76"/>
        <v>172.89999999999998</v>
      </c>
      <c r="CK179" s="59">
        <f t="shared" si="86"/>
        <v>20</v>
      </c>
      <c r="CL179" s="8">
        <f t="shared" si="87"/>
        <v>0</v>
      </c>
      <c r="CM179" s="73">
        <f t="shared" si="83"/>
        <v>172.9</v>
      </c>
      <c r="CN179" s="74"/>
      <c r="CO179" s="75"/>
    </row>
    <row r="180" spans="1:94" ht="20.25" customHeight="1">
      <c r="A180" s="77" t="s">
        <v>267</v>
      </c>
      <c r="D180">
        <v>282</v>
      </c>
      <c r="E180" s="2">
        <v>172.9</v>
      </c>
      <c r="G180" s="3">
        <v>42010</v>
      </c>
      <c r="H180" s="3">
        <f t="shared" si="78"/>
        <v>45281</v>
      </c>
      <c r="I180" s="3" t="s">
        <v>45</v>
      </c>
      <c r="J180" s="3">
        <f t="shared" si="79"/>
        <v>45281</v>
      </c>
      <c r="N180" s="2"/>
      <c r="P180" s="61">
        <f t="shared" si="84"/>
        <v>9.9166666666666661</v>
      </c>
      <c r="Q180" s="62">
        <v>0</v>
      </c>
      <c r="R180" s="63">
        <f t="shared" si="85"/>
        <v>19</v>
      </c>
      <c r="S180" s="54">
        <f t="shared" si="97"/>
        <v>1.5</v>
      </c>
      <c r="T180" s="54">
        <f t="shared" si="96"/>
        <v>2.5</v>
      </c>
      <c r="U180" s="54">
        <f t="shared" si="96"/>
        <v>1.5</v>
      </c>
      <c r="V180" s="54">
        <f t="shared" si="96"/>
        <v>1.5</v>
      </c>
      <c r="W180" s="54">
        <f t="shared" si="96"/>
        <v>1.5</v>
      </c>
      <c r="X180" s="54">
        <f t="shared" si="96"/>
        <v>1.5</v>
      </c>
      <c r="Y180" s="54">
        <f t="shared" si="96"/>
        <v>1.5</v>
      </c>
      <c r="Z180" s="54">
        <f t="shared" si="96"/>
        <v>1.5</v>
      </c>
      <c r="AA180" s="54">
        <f t="shared" si="96"/>
        <v>1.5</v>
      </c>
      <c r="AB180" s="54">
        <f t="shared" si="96"/>
        <v>1.5</v>
      </c>
      <c r="AC180" s="54">
        <f t="shared" si="96"/>
        <v>1.5</v>
      </c>
      <c r="AD180" s="54">
        <f t="shared" si="96"/>
        <v>1.5</v>
      </c>
      <c r="AF180" s="63">
        <f t="shared" si="94"/>
        <v>0</v>
      </c>
      <c r="AG180" s="65">
        <v>0</v>
      </c>
      <c r="AH180" s="65">
        <v>0</v>
      </c>
      <c r="AI180" s="66"/>
      <c r="AJ180" s="67"/>
      <c r="AK180" s="65"/>
      <c r="AL180" s="65"/>
      <c r="AM180" s="65"/>
      <c r="AN180" s="65"/>
      <c r="AO180" s="65"/>
      <c r="AP180" s="65"/>
      <c r="AQ180" s="65"/>
      <c r="AR180" s="65"/>
      <c r="AS180" s="68">
        <f t="shared" si="80"/>
        <v>19</v>
      </c>
      <c r="AT180" s="69" t="e">
        <v>#N/A</v>
      </c>
      <c r="AU180" s="70">
        <v>0.80769230769227818</v>
      </c>
      <c r="AV180" s="63">
        <f t="shared" si="88"/>
        <v>126.34999999999997</v>
      </c>
      <c r="AW180" s="61">
        <f t="shared" si="72"/>
        <v>9.9750000000000014</v>
      </c>
      <c r="AX180" s="61">
        <f t="shared" si="72"/>
        <v>16.625</v>
      </c>
      <c r="AY180" s="61">
        <f t="shared" si="72"/>
        <v>9.9750000000000014</v>
      </c>
      <c r="AZ180" s="61">
        <f t="shared" si="72"/>
        <v>9.9750000000000014</v>
      </c>
      <c r="BA180" s="54">
        <f t="shared" si="72"/>
        <v>9.9750000000000014</v>
      </c>
      <c r="BB180" s="61">
        <f t="shared" si="72"/>
        <v>9.9750000000000014</v>
      </c>
      <c r="BC180" s="54">
        <f t="shared" si="98"/>
        <v>9.9750000000000014</v>
      </c>
      <c r="BD180" s="61">
        <f t="shared" si="98"/>
        <v>9.9750000000000014</v>
      </c>
      <c r="BE180" s="61">
        <f t="shared" si="98"/>
        <v>9.9750000000000014</v>
      </c>
      <c r="BF180" s="61">
        <f t="shared" si="81"/>
        <v>9.9750000000000014</v>
      </c>
      <c r="BG180" s="61">
        <f t="shared" si="81"/>
        <v>9.9750000000000014</v>
      </c>
      <c r="BH180" s="61">
        <f t="shared" si="81"/>
        <v>9.9750000000000014</v>
      </c>
      <c r="BI180" s="63">
        <f t="shared" si="75"/>
        <v>0</v>
      </c>
      <c r="BJ180" s="71">
        <f t="shared" si="91"/>
        <v>0</v>
      </c>
      <c r="BK180" s="71">
        <f t="shared" si="91"/>
        <v>0</v>
      </c>
      <c r="BL180" s="71">
        <f t="shared" si="91"/>
        <v>0</v>
      </c>
      <c r="BM180" s="71">
        <f t="shared" si="91"/>
        <v>0</v>
      </c>
      <c r="BN180" s="71">
        <f t="shared" si="91"/>
        <v>0</v>
      </c>
      <c r="BO180" s="71">
        <f t="shared" si="91"/>
        <v>0</v>
      </c>
      <c r="BP180" s="71">
        <f t="shared" si="90"/>
        <v>0</v>
      </c>
      <c r="BQ180" s="71">
        <f t="shared" si="90"/>
        <v>0</v>
      </c>
      <c r="BR180" s="71">
        <f t="shared" si="90"/>
        <v>0</v>
      </c>
      <c r="BS180" s="71">
        <f t="shared" si="90"/>
        <v>0</v>
      </c>
      <c r="BT180" s="71">
        <f t="shared" si="90"/>
        <v>0</v>
      </c>
      <c r="BU180" s="71">
        <f t="shared" si="90"/>
        <v>0</v>
      </c>
      <c r="BV180" s="68">
        <f t="shared" si="82"/>
        <v>127.15769230769224</v>
      </c>
      <c r="BX180" s="54">
        <f t="shared" si="71"/>
        <v>13.649999999999999</v>
      </c>
      <c r="BY180" s="54">
        <f t="shared" si="71"/>
        <v>22.75</v>
      </c>
      <c r="BZ180" s="54">
        <f t="shared" si="71"/>
        <v>13.649999999999999</v>
      </c>
      <c r="CA180" s="54">
        <f t="shared" si="71"/>
        <v>13.649999999999999</v>
      </c>
      <c r="CB180" s="54">
        <f t="shared" si="71"/>
        <v>13.649999999999999</v>
      </c>
      <c r="CC180" s="54">
        <f t="shared" si="71"/>
        <v>13.649999999999999</v>
      </c>
      <c r="CD180" s="54">
        <f t="shared" si="95"/>
        <v>13.649999999999999</v>
      </c>
      <c r="CE180" s="54">
        <f t="shared" si="95"/>
        <v>13.649999999999999</v>
      </c>
      <c r="CF180" s="54">
        <f t="shared" si="95"/>
        <v>13.649999999999999</v>
      </c>
      <c r="CG180" s="54">
        <f t="shared" si="77"/>
        <v>13.649999999999999</v>
      </c>
      <c r="CH180" s="54">
        <f t="shared" si="77"/>
        <v>13.649999999999999</v>
      </c>
      <c r="CI180" s="54">
        <f t="shared" si="77"/>
        <v>13.649999999999999</v>
      </c>
      <c r="CJ180" s="76">
        <f t="shared" si="76"/>
        <v>172.90000000000003</v>
      </c>
      <c r="CK180" s="59">
        <f t="shared" si="86"/>
        <v>19</v>
      </c>
      <c r="CL180" s="8">
        <f t="shared" si="87"/>
        <v>0</v>
      </c>
      <c r="CM180" s="73">
        <f t="shared" si="83"/>
        <v>172.9</v>
      </c>
      <c r="CN180" s="54"/>
      <c r="CO180" s="55"/>
      <c r="CP180" s="56"/>
    </row>
    <row r="181" spans="1:94" ht="20.25" customHeight="1">
      <c r="A181" t="s">
        <v>268</v>
      </c>
      <c r="D181">
        <v>281</v>
      </c>
      <c r="E181" s="2">
        <v>172.9</v>
      </c>
      <c r="G181" s="3">
        <v>42059</v>
      </c>
      <c r="H181" s="3">
        <f t="shared" si="78"/>
        <v>45281</v>
      </c>
      <c r="I181" s="3" t="s">
        <v>45</v>
      </c>
      <c r="J181" s="3">
        <f t="shared" si="79"/>
        <v>45281</v>
      </c>
      <c r="N181" s="2"/>
      <c r="P181" s="61">
        <f t="shared" si="84"/>
        <v>9.75</v>
      </c>
      <c r="Q181" s="62">
        <v>1</v>
      </c>
      <c r="R181" s="63">
        <f t="shared" si="85"/>
        <v>19</v>
      </c>
      <c r="S181" s="54">
        <f t="shared" si="97"/>
        <v>1.5</v>
      </c>
      <c r="T181" s="54">
        <f t="shared" si="96"/>
        <v>1.5</v>
      </c>
      <c r="U181" s="54">
        <f t="shared" si="96"/>
        <v>2.5</v>
      </c>
      <c r="V181" s="54">
        <f t="shared" si="96"/>
        <v>1.5</v>
      </c>
      <c r="W181" s="54">
        <f t="shared" si="96"/>
        <v>1.5</v>
      </c>
      <c r="X181" s="54">
        <f t="shared" si="96"/>
        <v>1.5</v>
      </c>
      <c r="Y181" s="54">
        <f t="shared" si="96"/>
        <v>1.5</v>
      </c>
      <c r="Z181" s="54">
        <f t="shared" si="96"/>
        <v>1.5</v>
      </c>
      <c r="AA181" s="54">
        <f t="shared" si="96"/>
        <v>1.5</v>
      </c>
      <c r="AB181" s="54">
        <f t="shared" si="96"/>
        <v>1.5</v>
      </c>
      <c r="AC181" s="54">
        <f t="shared" si="96"/>
        <v>1.5</v>
      </c>
      <c r="AD181" s="54">
        <f t="shared" si="96"/>
        <v>1.5</v>
      </c>
      <c r="AF181" s="63">
        <f t="shared" si="94"/>
        <v>18</v>
      </c>
      <c r="AG181" s="65">
        <v>0</v>
      </c>
      <c r="AH181" s="65">
        <v>18</v>
      </c>
      <c r="AI181" s="66"/>
      <c r="AJ181" s="67"/>
      <c r="AK181" s="65"/>
      <c r="AL181" s="65"/>
      <c r="AM181" s="65"/>
      <c r="AN181" s="65"/>
      <c r="AO181" s="65"/>
      <c r="AP181" s="65"/>
      <c r="AQ181" s="65"/>
      <c r="AR181" s="65"/>
      <c r="AS181" s="68">
        <f t="shared" si="80"/>
        <v>2</v>
      </c>
      <c r="AT181" s="69" t="e">
        <v>#N/A</v>
      </c>
      <c r="AU181" s="70">
        <v>7.3903846153846047</v>
      </c>
      <c r="AV181" s="63">
        <f t="shared" si="88"/>
        <v>126.34999999999997</v>
      </c>
      <c r="AW181" s="61">
        <f t="shared" si="72"/>
        <v>9.9750000000000014</v>
      </c>
      <c r="AX181" s="61">
        <f t="shared" si="72"/>
        <v>9.9750000000000014</v>
      </c>
      <c r="AY181" s="61">
        <f t="shared" si="72"/>
        <v>16.625</v>
      </c>
      <c r="AZ181" s="61">
        <f t="shared" si="72"/>
        <v>9.9750000000000014</v>
      </c>
      <c r="BA181" s="54">
        <f t="shared" si="72"/>
        <v>9.9750000000000014</v>
      </c>
      <c r="BB181" s="61">
        <f t="shared" si="72"/>
        <v>9.9750000000000014</v>
      </c>
      <c r="BC181" s="54">
        <f t="shared" si="98"/>
        <v>9.9750000000000014</v>
      </c>
      <c r="BD181" s="61">
        <f t="shared" si="98"/>
        <v>9.9750000000000014</v>
      </c>
      <c r="BE181" s="61">
        <f t="shared" si="98"/>
        <v>9.9750000000000014</v>
      </c>
      <c r="BF181" s="61">
        <f t="shared" si="81"/>
        <v>9.9750000000000014</v>
      </c>
      <c r="BG181" s="61">
        <f t="shared" si="81"/>
        <v>9.9750000000000014</v>
      </c>
      <c r="BH181" s="61">
        <f t="shared" si="81"/>
        <v>9.9750000000000014</v>
      </c>
      <c r="BI181" s="63">
        <f t="shared" si="75"/>
        <v>-119.7</v>
      </c>
      <c r="BJ181" s="71">
        <f t="shared" si="91"/>
        <v>0</v>
      </c>
      <c r="BK181" s="71">
        <f t="shared" si="91"/>
        <v>-119.7</v>
      </c>
      <c r="BL181" s="71">
        <f t="shared" si="91"/>
        <v>0</v>
      </c>
      <c r="BM181" s="71">
        <f t="shared" si="91"/>
        <v>0</v>
      </c>
      <c r="BN181" s="71">
        <f t="shared" si="91"/>
        <v>0</v>
      </c>
      <c r="BO181" s="71">
        <f t="shared" si="91"/>
        <v>0</v>
      </c>
      <c r="BP181" s="71">
        <f t="shared" si="90"/>
        <v>0</v>
      </c>
      <c r="BQ181" s="71">
        <f t="shared" si="90"/>
        <v>0</v>
      </c>
      <c r="BR181" s="71">
        <f t="shared" si="90"/>
        <v>0</v>
      </c>
      <c r="BS181" s="71">
        <f t="shared" si="90"/>
        <v>0</v>
      </c>
      <c r="BT181" s="71">
        <f t="shared" si="90"/>
        <v>0</v>
      </c>
      <c r="BU181" s="71">
        <f t="shared" si="90"/>
        <v>0</v>
      </c>
      <c r="BV181" s="68">
        <f t="shared" si="82"/>
        <v>14.040384615384582</v>
      </c>
      <c r="BX181" s="54">
        <f t="shared" si="71"/>
        <v>13.649999999999999</v>
      </c>
      <c r="BY181" s="54">
        <f t="shared" si="71"/>
        <v>13.649999999999999</v>
      </c>
      <c r="BZ181" s="54">
        <f t="shared" si="71"/>
        <v>22.75</v>
      </c>
      <c r="CA181" s="54">
        <f t="shared" si="71"/>
        <v>13.649999999999999</v>
      </c>
      <c r="CB181" s="54">
        <f t="shared" si="71"/>
        <v>13.649999999999999</v>
      </c>
      <c r="CC181" s="54">
        <f t="shared" si="71"/>
        <v>13.649999999999999</v>
      </c>
      <c r="CD181" s="54">
        <f t="shared" si="95"/>
        <v>13.649999999999999</v>
      </c>
      <c r="CE181" s="54">
        <f t="shared" si="95"/>
        <v>13.649999999999999</v>
      </c>
      <c r="CF181" s="54">
        <f t="shared" si="95"/>
        <v>13.649999999999999</v>
      </c>
      <c r="CG181" s="54">
        <f t="shared" si="77"/>
        <v>13.649999999999999</v>
      </c>
      <c r="CH181" s="54">
        <f t="shared" si="77"/>
        <v>13.649999999999999</v>
      </c>
      <c r="CI181" s="54">
        <f t="shared" si="77"/>
        <v>13.649999999999999</v>
      </c>
      <c r="CJ181" s="76">
        <f t="shared" si="76"/>
        <v>172.90000000000003</v>
      </c>
      <c r="CK181" s="59">
        <f t="shared" si="86"/>
        <v>19</v>
      </c>
      <c r="CL181" s="8">
        <f t="shared" si="87"/>
        <v>0</v>
      </c>
      <c r="CM181" s="73">
        <f t="shared" si="83"/>
        <v>172.9</v>
      </c>
      <c r="CN181" s="74"/>
      <c r="CO181" s="75"/>
    </row>
    <row r="182" spans="1:94" ht="20.25" customHeight="1">
      <c r="A182" s="77" t="s">
        <v>269</v>
      </c>
      <c r="D182">
        <v>120</v>
      </c>
      <c r="E182" s="2">
        <v>412.1</v>
      </c>
      <c r="G182" s="3">
        <v>41153</v>
      </c>
      <c r="H182" s="3">
        <f t="shared" si="78"/>
        <v>45281</v>
      </c>
      <c r="I182" s="3" t="s">
        <v>45</v>
      </c>
      <c r="J182" s="3">
        <f t="shared" si="79"/>
        <v>45281</v>
      </c>
      <c r="N182" s="2"/>
      <c r="P182" s="61">
        <f t="shared" si="84"/>
        <v>12.25</v>
      </c>
      <c r="Q182" s="62">
        <v>2</v>
      </c>
      <c r="R182" s="63">
        <f t="shared" si="85"/>
        <v>20</v>
      </c>
      <c r="S182" s="54">
        <f t="shared" si="97"/>
        <v>1.5</v>
      </c>
      <c r="T182" s="54">
        <f t="shared" si="96"/>
        <v>1.5</v>
      </c>
      <c r="U182" s="54">
        <f t="shared" si="96"/>
        <v>1.5</v>
      </c>
      <c r="V182" s="54">
        <f t="shared" si="96"/>
        <v>1.5</v>
      </c>
      <c r="W182" s="54">
        <f t="shared" si="96"/>
        <v>1.5</v>
      </c>
      <c r="X182" s="54">
        <f t="shared" si="96"/>
        <v>1.5</v>
      </c>
      <c r="Y182" s="54">
        <f t="shared" si="96"/>
        <v>1.5</v>
      </c>
      <c r="Z182" s="54">
        <f t="shared" si="96"/>
        <v>1.5</v>
      </c>
      <c r="AA182" s="54">
        <f t="shared" si="96"/>
        <v>1.5</v>
      </c>
      <c r="AB182" s="54">
        <f t="shared" si="96"/>
        <v>3.5</v>
      </c>
      <c r="AC182" s="54">
        <f t="shared" si="96"/>
        <v>1.5</v>
      </c>
      <c r="AD182" s="54">
        <f t="shared" si="96"/>
        <v>1.5</v>
      </c>
      <c r="AF182" s="63">
        <f t="shared" si="94"/>
        <v>0</v>
      </c>
      <c r="AG182" s="65">
        <v>0</v>
      </c>
      <c r="AH182" s="65">
        <v>0</v>
      </c>
      <c r="AI182" s="66"/>
      <c r="AJ182" s="67"/>
      <c r="AK182" s="65"/>
      <c r="AL182" s="65"/>
      <c r="AM182" s="65"/>
      <c r="AN182" s="65"/>
      <c r="AO182" s="65"/>
      <c r="AP182" s="65"/>
      <c r="AQ182" s="65"/>
      <c r="AR182" s="65"/>
      <c r="AS182" s="68">
        <f t="shared" si="80"/>
        <v>22</v>
      </c>
      <c r="AT182" s="69" t="e">
        <v>#N/A</v>
      </c>
      <c r="AU182" s="70">
        <v>19.019230769230717</v>
      </c>
      <c r="AV182" s="63">
        <f t="shared" si="88"/>
        <v>317</v>
      </c>
      <c r="AW182" s="61">
        <f t="shared" si="72"/>
        <v>23.775000000000002</v>
      </c>
      <c r="AX182" s="61">
        <f t="shared" si="72"/>
        <v>23.775000000000002</v>
      </c>
      <c r="AY182" s="61">
        <f t="shared" si="72"/>
        <v>23.775000000000002</v>
      </c>
      <c r="AZ182" s="61">
        <f t="shared" si="72"/>
        <v>23.775000000000002</v>
      </c>
      <c r="BA182" s="54">
        <f t="shared" si="72"/>
        <v>23.775000000000002</v>
      </c>
      <c r="BB182" s="61">
        <f t="shared" si="72"/>
        <v>23.775000000000002</v>
      </c>
      <c r="BC182" s="54">
        <f t="shared" si="98"/>
        <v>23.775000000000002</v>
      </c>
      <c r="BD182" s="61">
        <f t="shared" si="98"/>
        <v>23.775000000000002</v>
      </c>
      <c r="BE182" s="61">
        <f t="shared" si="98"/>
        <v>23.775000000000002</v>
      </c>
      <c r="BF182" s="61">
        <f t="shared" si="81"/>
        <v>55.475000000000009</v>
      </c>
      <c r="BG182" s="61">
        <f t="shared" si="81"/>
        <v>23.775000000000002</v>
      </c>
      <c r="BH182" s="61">
        <f t="shared" si="81"/>
        <v>23.775000000000002</v>
      </c>
      <c r="BI182" s="63">
        <f>SUM(BJ182:BU182)</f>
        <v>0</v>
      </c>
      <c r="BJ182" s="71">
        <f t="shared" si="91"/>
        <v>0</v>
      </c>
      <c r="BK182" s="71">
        <f t="shared" si="91"/>
        <v>0</v>
      </c>
      <c r="BL182" s="71">
        <f t="shared" si="91"/>
        <v>0</v>
      </c>
      <c r="BM182" s="71">
        <f t="shared" si="91"/>
        <v>0</v>
      </c>
      <c r="BN182" s="71">
        <f t="shared" si="91"/>
        <v>0</v>
      </c>
      <c r="BO182" s="71">
        <f t="shared" si="91"/>
        <v>0</v>
      </c>
      <c r="BP182" s="71">
        <f t="shared" si="90"/>
        <v>0</v>
      </c>
      <c r="BQ182" s="71">
        <f t="shared" si="90"/>
        <v>0</v>
      </c>
      <c r="BR182" s="71">
        <f t="shared" si="90"/>
        <v>0</v>
      </c>
      <c r="BS182" s="71">
        <f t="shared" si="90"/>
        <v>0</v>
      </c>
      <c r="BT182" s="71">
        <f t="shared" si="90"/>
        <v>0</v>
      </c>
      <c r="BU182" s="71">
        <f t="shared" si="90"/>
        <v>0</v>
      </c>
      <c r="BV182" s="68">
        <f t="shared" si="82"/>
        <v>336.01923076923072</v>
      </c>
      <c r="BX182" s="54">
        <f t="shared" si="71"/>
        <v>30.907499999999999</v>
      </c>
      <c r="BY182" s="54">
        <f t="shared" si="71"/>
        <v>30.907499999999999</v>
      </c>
      <c r="BZ182" s="54">
        <f t="shared" si="71"/>
        <v>30.907499999999999</v>
      </c>
      <c r="CA182" s="54">
        <f t="shared" si="71"/>
        <v>30.907499999999999</v>
      </c>
      <c r="CB182" s="54">
        <f t="shared" si="71"/>
        <v>30.907499999999999</v>
      </c>
      <c r="CC182" s="54">
        <f t="shared" si="71"/>
        <v>30.907499999999999</v>
      </c>
      <c r="CD182" s="54">
        <f t="shared" si="95"/>
        <v>30.907499999999999</v>
      </c>
      <c r="CE182" s="54">
        <f t="shared" si="95"/>
        <v>30.907499999999999</v>
      </c>
      <c r="CF182" s="54">
        <f t="shared" si="95"/>
        <v>30.907499999999999</v>
      </c>
      <c r="CG182" s="54">
        <f t="shared" si="77"/>
        <v>72.117500000000007</v>
      </c>
      <c r="CH182" s="54">
        <f t="shared" si="77"/>
        <v>30.907499999999999</v>
      </c>
      <c r="CI182" s="54">
        <f t="shared" si="77"/>
        <v>30.907499999999999</v>
      </c>
      <c r="CJ182" s="76">
        <f t="shared" si="76"/>
        <v>412.1</v>
      </c>
      <c r="CK182" s="59">
        <f t="shared" si="86"/>
        <v>20</v>
      </c>
      <c r="CL182" s="8">
        <f t="shared" si="87"/>
        <v>0</v>
      </c>
      <c r="CM182" s="73">
        <f t="shared" si="83"/>
        <v>412.1</v>
      </c>
      <c r="CN182" s="54"/>
      <c r="CO182" s="55"/>
      <c r="CP182" s="56"/>
    </row>
    <row r="183" spans="1:94" ht="20.25" customHeight="1">
      <c r="A183" t="s">
        <v>270</v>
      </c>
      <c r="D183">
        <v>251</v>
      </c>
      <c r="E183" s="2">
        <v>231.4</v>
      </c>
      <c r="G183" s="3">
        <v>43206</v>
      </c>
      <c r="H183" s="3">
        <f t="shared" si="78"/>
        <v>45281</v>
      </c>
      <c r="I183" s="3" t="s">
        <v>45</v>
      </c>
      <c r="J183" s="3">
        <f t="shared" si="79"/>
        <v>45281</v>
      </c>
      <c r="N183" s="2"/>
      <c r="P183" s="61">
        <f t="shared" si="84"/>
        <v>6.666666666666667</v>
      </c>
      <c r="Q183" s="62">
        <v>-1.5</v>
      </c>
      <c r="R183" s="63">
        <f t="shared" si="85"/>
        <v>19</v>
      </c>
      <c r="S183" s="54">
        <f t="shared" si="97"/>
        <v>1.5</v>
      </c>
      <c r="T183" s="54">
        <f t="shared" si="96"/>
        <v>1.5</v>
      </c>
      <c r="U183" s="54">
        <f t="shared" si="96"/>
        <v>1.5</v>
      </c>
      <c r="V183" s="54">
        <f t="shared" si="96"/>
        <v>1.5</v>
      </c>
      <c r="W183" s="54">
        <f t="shared" si="96"/>
        <v>2.5</v>
      </c>
      <c r="X183" s="54">
        <f t="shared" si="96"/>
        <v>1.5</v>
      </c>
      <c r="Y183" s="54">
        <f t="shared" si="96"/>
        <v>1.5</v>
      </c>
      <c r="Z183" s="54">
        <f t="shared" si="96"/>
        <v>1.5</v>
      </c>
      <c r="AA183" s="54">
        <f t="shared" si="96"/>
        <v>1.5</v>
      </c>
      <c r="AB183" s="54">
        <f t="shared" si="96"/>
        <v>1.5</v>
      </c>
      <c r="AC183" s="54">
        <f t="shared" si="96"/>
        <v>1.5</v>
      </c>
      <c r="AD183" s="54">
        <f t="shared" si="96"/>
        <v>1.5</v>
      </c>
      <c r="AF183" s="63">
        <f t="shared" si="94"/>
        <v>0</v>
      </c>
      <c r="AG183" s="65">
        <v>0</v>
      </c>
      <c r="AH183" s="65">
        <v>0</v>
      </c>
      <c r="AI183" s="66"/>
      <c r="AJ183" s="67"/>
      <c r="AK183" s="65"/>
      <c r="AL183" s="65"/>
      <c r="AM183" s="65"/>
      <c r="AN183" s="65"/>
      <c r="AO183" s="65"/>
      <c r="AP183" s="65"/>
      <c r="AQ183" s="65"/>
      <c r="AR183" s="65"/>
      <c r="AS183" s="68">
        <f t="shared" si="80"/>
        <v>17.5</v>
      </c>
      <c r="AT183" s="69" t="e">
        <v>#N/A</v>
      </c>
      <c r="AU183" s="70">
        <v>32.238461538461479</v>
      </c>
      <c r="AV183" s="63">
        <f t="shared" si="88"/>
        <v>169.09999999999997</v>
      </c>
      <c r="AW183" s="61">
        <f t="shared" si="72"/>
        <v>13.350000000000001</v>
      </c>
      <c r="AX183" s="61">
        <f t="shared" si="72"/>
        <v>13.350000000000001</v>
      </c>
      <c r="AY183" s="61">
        <f t="shared" si="72"/>
        <v>13.350000000000001</v>
      </c>
      <c r="AZ183" s="61">
        <f t="shared" si="72"/>
        <v>13.350000000000001</v>
      </c>
      <c r="BA183" s="54">
        <f t="shared" si="72"/>
        <v>22.25</v>
      </c>
      <c r="BB183" s="61">
        <f t="shared" si="72"/>
        <v>13.350000000000001</v>
      </c>
      <c r="BC183" s="54">
        <f t="shared" si="98"/>
        <v>13.350000000000001</v>
      </c>
      <c r="BD183" s="61">
        <f t="shared" si="98"/>
        <v>13.350000000000001</v>
      </c>
      <c r="BE183" s="61">
        <f t="shared" si="98"/>
        <v>13.350000000000001</v>
      </c>
      <c r="BF183" s="61">
        <f t="shared" si="81"/>
        <v>13.350000000000001</v>
      </c>
      <c r="BG183" s="61">
        <f t="shared" si="81"/>
        <v>13.350000000000001</v>
      </c>
      <c r="BH183" s="61">
        <f t="shared" si="81"/>
        <v>13.350000000000001</v>
      </c>
      <c r="BI183" s="63">
        <f t="shared" ref="BI183:BI218" si="99">SUM(BJ183:BU183)</f>
        <v>0</v>
      </c>
      <c r="BJ183" s="71">
        <f t="shared" si="91"/>
        <v>0</v>
      </c>
      <c r="BK183" s="71">
        <f t="shared" si="91"/>
        <v>0</v>
      </c>
      <c r="BL183" s="71">
        <f t="shared" si="91"/>
        <v>0</v>
      </c>
      <c r="BM183" s="71">
        <f t="shared" si="91"/>
        <v>0</v>
      </c>
      <c r="BN183" s="71">
        <f t="shared" si="91"/>
        <v>0</v>
      </c>
      <c r="BO183" s="71">
        <f t="shared" si="91"/>
        <v>0</v>
      </c>
      <c r="BP183" s="71">
        <f t="shared" si="90"/>
        <v>0</v>
      </c>
      <c r="BQ183" s="71">
        <f t="shared" si="90"/>
        <v>0</v>
      </c>
      <c r="BR183" s="71">
        <f t="shared" si="90"/>
        <v>0</v>
      </c>
      <c r="BS183" s="71">
        <f t="shared" si="90"/>
        <v>0</v>
      </c>
      <c r="BT183" s="71">
        <f t="shared" si="90"/>
        <v>0</v>
      </c>
      <c r="BU183" s="71">
        <f t="shared" si="90"/>
        <v>0</v>
      </c>
      <c r="BV183" s="68">
        <f t="shared" si="82"/>
        <v>201.33846153846144</v>
      </c>
      <c r="BX183" s="54">
        <f t="shared" si="71"/>
        <v>18.268421052631581</v>
      </c>
      <c r="BY183" s="54">
        <f t="shared" si="71"/>
        <v>18.268421052631581</v>
      </c>
      <c r="BZ183" s="54">
        <f t="shared" si="71"/>
        <v>18.268421052631581</v>
      </c>
      <c r="CA183" s="54">
        <f t="shared" si="71"/>
        <v>18.268421052631581</v>
      </c>
      <c r="CB183" s="54">
        <f t="shared" si="71"/>
        <v>30.44736842105263</v>
      </c>
      <c r="CC183" s="54">
        <f t="shared" si="71"/>
        <v>18.268421052631581</v>
      </c>
      <c r="CD183" s="54">
        <f t="shared" si="95"/>
        <v>18.268421052631581</v>
      </c>
      <c r="CE183" s="54">
        <f t="shared" si="95"/>
        <v>18.268421052631581</v>
      </c>
      <c r="CF183" s="54">
        <f t="shared" si="95"/>
        <v>18.268421052631581</v>
      </c>
      <c r="CG183" s="54">
        <f t="shared" si="77"/>
        <v>18.268421052631581</v>
      </c>
      <c r="CH183" s="54">
        <f t="shared" si="77"/>
        <v>18.268421052631581</v>
      </c>
      <c r="CI183" s="54">
        <f t="shared" si="77"/>
        <v>18.268421052631581</v>
      </c>
      <c r="CJ183" s="76">
        <f t="shared" ref="CJ183:CJ238" si="100">SUM(BX183:CI183)</f>
        <v>231.40000000000009</v>
      </c>
      <c r="CK183" s="59">
        <f t="shared" si="86"/>
        <v>19</v>
      </c>
      <c r="CL183" s="8">
        <f t="shared" si="87"/>
        <v>0</v>
      </c>
      <c r="CM183" s="73">
        <f t="shared" si="83"/>
        <v>231.4</v>
      </c>
      <c r="CN183" s="74"/>
      <c r="CO183" s="75"/>
    </row>
    <row r="184" spans="1:94" ht="20.25" customHeight="1">
      <c r="A184" t="s">
        <v>271</v>
      </c>
      <c r="D184">
        <v>420</v>
      </c>
      <c r="E184" s="2">
        <v>200.2</v>
      </c>
      <c r="G184" s="3">
        <v>43252</v>
      </c>
      <c r="H184" s="3">
        <f t="shared" si="78"/>
        <v>45281</v>
      </c>
      <c r="I184" s="3" t="s">
        <v>45</v>
      </c>
      <c r="J184" s="3">
        <f t="shared" si="79"/>
        <v>45281</v>
      </c>
      <c r="N184" s="2"/>
      <c r="P184" s="61">
        <f t="shared" si="84"/>
        <v>6.5</v>
      </c>
      <c r="Q184" s="62">
        <v>22.5</v>
      </c>
      <c r="R184" s="63">
        <f t="shared" si="85"/>
        <v>19</v>
      </c>
      <c r="S184" s="54">
        <f t="shared" si="97"/>
        <v>1.5</v>
      </c>
      <c r="T184" s="54">
        <f t="shared" si="96"/>
        <v>1.5</v>
      </c>
      <c r="U184" s="54">
        <f t="shared" si="96"/>
        <v>1.5</v>
      </c>
      <c r="V184" s="54">
        <f t="shared" si="96"/>
        <v>1.5</v>
      </c>
      <c r="W184" s="54">
        <f t="shared" si="96"/>
        <v>1.5</v>
      </c>
      <c r="X184" s="54">
        <f t="shared" si="96"/>
        <v>1.5</v>
      </c>
      <c r="Y184" s="54">
        <f t="shared" si="96"/>
        <v>2.5</v>
      </c>
      <c r="Z184" s="54">
        <f t="shared" si="96"/>
        <v>1.5</v>
      </c>
      <c r="AA184" s="54">
        <f t="shared" si="96"/>
        <v>1.5</v>
      </c>
      <c r="AB184" s="54">
        <f t="shared" si="96"/>
        <v>1.5</v>
      </c>
      <c r="AC184" s="54">
        <f t="shared" si="96"/>
        <v>1.5</v>
      </c>
      <c r="AD184" s="54">
        <f t="shared" si="96"/>
        <v>1.5</v>
      </c>
      <c r="AF184" s="63">
        <f t="shared" si="94"/>
        <v>0</v>
      </c>
      <c r="AG184" s="65">
        <v>0</v>
      </c>
      <c r="AH184" s="65">
        <v>0</v>
      </c>
      <c r="AI184" s="66"/>
      <c r="AJ184" s="67"/>
      <c r="AK184" s="65"/>
      <c r="AL184" s="65"/>
      <c r="AM184" s="65"/>
      <c r="AN184" s="65"/>
      <c r="AO184" s="65"/>
      <c r="AP184" s="65"/>
      <c r="AQ184" s="65"/>
      <c r="AR184" s="65"/>
      <c r="AS184" s="68">
        <f t="shared" si="80"/>
        <v>41.5</v>
      </c>
      <c r="AT184" s="69" t="e">
        <v>#N/A</v>
      </c>
      <c r="AU184" s="70">
        <v>165.8692307692308</v>
      </c>
      <c r="AV184" s="63">
        <f t="shared" si="88"/>
        <v>146.30000000000001</v>
      </c>
      <c r="AW184" s="61">
        <f t="shared" si="72"/>
        <v>11.549999999999999</v>
      </c>
      <c r="AX184" s="61">
        <f t="shared" si="72"/>
        <v>11.549999999999999</v>
      </c>
      <c r="AY184" s="61">
        <f t="shared" si="72"/>
        <v>11.549999999999999</v>
      </c>
      <c r="AZ184" s="61">
        <f t="shared" si="72"/>
        <v>11.549999999999999</v>
      </c>
      <c r="BA184" s="54">
        <f t="shared" si="72"/>
        <v>11.549999999999999</v>
      </c>
      <c r="BB184" s="61">
        <f t="shared" si="72"/>
        <v>11.549999999999999</v>
      </c>
      <c r="BC184" s="54">
        <f t="shared" si="98"/>
        <v>19.25</v>
      </c>
      <c r="BD184" s="61">
        <f t="shared" si="98"/>
        <v>11.549999999999999</v>
      </c>
      <c r="BE184" s="61">
        <f t="shared" si="98"/>
        <v>11.549999999999999</v>
      </c>
      <c r="BF184" s="61">
        <f t="shared" si="81"/>
        <v>11.549999999999999</v>
      </c>
      <c r="BG184" s="61">
        <f t="shared" si="81"/>
        <v>11.549999999999999</v>
      </c>
      <c r="BH184" s="61">
        <f t="shared" si="81"/>
        <v>11.549999999999999</v>
      </c>
      <c r="BI184" s="63">
        <f t="shared" si="99"/>
        <v>0</v>
      </c>
      <c r="BJ184" s="71">
        <f t="shared" si="91"/>
        <v>0</v>
      </c>
      <c r="BK184" s="71">
        <f t="shared" si="91"/>
        <v>0</v>
      </c>
      <c r="BL184" s="71">
        <f t="shared" si="91"/>
        <v>0</v>
      </c>
      <c r="BM184" s="71">
        <f t="shared" si="91"/>
        <v>0</v>
      </c>
      <c r="BN184" s="71">
        <f t="shared" si="91"/>
        <v>0</v>
      </c>
      <c r="BO184" s="71">
        <f t="shared" si="91"/>
        <v>0</v>
      </c>
      <c r="BP184" s="71">
        <f t="shared" si="90"/>
        <v>0</v>
      </c>
      <c r="BQ184" s="71">
        <f t="shared" si="90"/>
        <v>0</v>
      </c>
      <c r="BR184" s="71">
        <f t="shared" si="90"/>
        <v>0</v>
      </c>
      <c r="BS184" s="71">
        <f t="shared" si="90"/>
        <v>0</v>
      </c>
      <c r="BT184" s="71">
        <f t="shared" si="90"/>
        <v>0</v>
      </c>
      <c r="BU184" s="71">
        <f t="shared" si="90"/>
        <v>0</v>
      </c>
      <c r="BV184" s="68">
        <f t="shared" si="82"/>
        <v>312.16923076923081</v>
      </c>
      <c r="BX184" s="54">
        <f t="shared" si="71"/>
        <v>15.805263157894736</v>
      </c>
      <c r="BY184" s="54">
        <f t="shared" si="71"/>
        <v>15.805263157894736</v>
      </c>
      <c r="BZ184" s="54">
        <f t="shared" si="71"/>
        <v>15.805263157894736</v>
      </c>
      <c r="CA184" s="54">
        <f t="shared" si="71"/>
        <v>15.805263157894736</v>
      </c>
      <c r="CB184" s="54">
        <f t="shared" si="71"/>
        <v>15.805263157894736</v>
      </c>
      <c r="CC184" s="54">
        <f t="shared" si="71"/>
        <v>15.805263157894736</v>
      </c>
      <c r="CD184" s="54">
        <f t="shared" si="95"/>
        <v>26.34210526315789</v>
      </c>
      <c r="CE184" s="54">
        <f t="shared" si="95"/>
        <v>15.805263157894736</v>
      </c>
      <c r="CF184" s="54">
        <f t="shared" si="95"/>
        <v>15.805263157894736</v>
      </c>
      <c r="CG184" s="54">
        <f t="shared" si="77"/>
        <v>15.805263157894736</v>
      </c>
      <c r="CH184" s="54">
        <f t="shared" si="77"/>
        <v>15.805263157894736</v>
      </c>
      <c r="CI184" s="54">
        <f t="shared" si="77"/>
        <v>15.805263157894736</v>
      </c>
      <c r="CJ184" s="76">
        <f t="shared" si="100"/>
        <v>200.19999999999993</v>
      </c>
      <c r="CK184" s="59">
        <f t="shared" si="86"/>
        <v>19</v>
      </c>
      <c r="CL184" s="8">
        <f t="shared" si="87"/>
        <v>0</v>
      </c>
      <c r="CM184" s="73">
        <f t="shared" si="83"/>
        <v>200.2</v>
      </c>
      <c r="CN184" s="54"/>
      <c r="CO184" s="55"/>
      <c r="CP184" s="56"/>
    </row>
    <row r="185" spans="1:94" ht="20.25" customHeight="1">
      <c r="A185" s="77" t="s">
        <v>272</v>
      </c>
      <c r="D185">
        <v>212</v>
      </c>
      <c r="E185" s="2">
        <v>200.2</v>
      </c>
      <c r="G185" s="3">
        <v>43262</v>
      </c>
      <c r="H185" s="3">
        <f t="shared" si="78"/>
        <v>45281</v>
      </c>
      <c r="I185" s="3" t="s">
        <v>45</v>
      </c>
      <c r="J185" s="3">
        <f t="shared" si="79"/>
        <v>45281</v>
      </c>
      <c r="N185" s="2"/>
      <c r="P185" s="61">
        <f t="shared" si="84"/>
        <v>6.5</v>
      </c>
      <c r="Q185" s="62">
        <v>-1</v>
      </c>
      <c r="R185" s="63">
        <f t="shared" si="85"/>
        <v>19</v>
      </c>
      <c r="S185" s="54">
        <f t="shared" si="97"/>
        <v>1.5</v>
      </c>
      <c r="T185" s="54">
        <f t="shared" si="96"/>
        <v>1.5</v>
      </c>
      <c r="U185" s="54">
        <f t="shared" si="96"/>
        <v>1.5</v>
      </c>
      <c r="V185" s="54">
        <f t="shared" si="96"/>
        <v>1.5</v>
      </c>
      <c r="W185" s="54">
        <f t="shared" si="96"/>
        <v>1.5</v>
      </c>
      <c r="X185" s="54">
        <f t="shared" si="96"/>
        <v>1.5</v>
      </c>
      <c r="Y185" s="54">
        <f t="shared" si="96"/>
        <v>2.5</v>
      </c>
      <c r="Z185" s="54">
        <f t="shared" si="96"/>
        <v>1.5</v>
      </c>
      <c r="AA185" s="54">
        <f t="shared" si="96"/>
        <v>1.5</v>
      </c>
      <c r="AB185" s="54">
        <f t="shared" si="96"/>
        <v>1.5</v>
      </c>
      <c r="AC185" s="54">
        <f t="shared" si="96"/>
        <v>1.5</v>
      </c>
      <c r="AD185" s="54">
        <f t="shared" si="96"/>
        <v>1.5</v>
      </c>
      <c r="AF185" s="63">
        <f t="shared" si="94"/>
        <v>0</v>
      </c>
      <c r="AG185" s="65">
        <v>0</v>
      </c>
      <c r="AH185" s="65">
        <v>0</v>
      </c>
      <c r="AI185" s="66"/>
      <c r="AJ185" s="67"/>
      <c r="AK185" s="65"/>
      <c r="AL185" s="65"/>
      <c r="AM185" s="65"/>
      <c r="AN185" s="65"/>
      <c r="AO185" s="65"/>
      <c r="AP185" s="65"/>
      <c r="AQ185" s="65"/>
      <c r="AR185" s="65"/>
      <c r="AS185" s="68">
        <f t="shared" si="80"/>
        <v>18</v>
      </c>
      <c r="AT185" s="69" t="e">
        <v>#N/A</v>
      </c>
      <c r="AU185" s="70">
        <v>-1.8615384615384869</v>
      </c>
      <c r="AV185" s="63">
        <f t="shared" si="88"/>
        <v>146.30000000000001</v>
      </c>
      <c r="AW185" s="61">
        <f t="shared" si="72"/>
        <v>11.549999999999999</v>
      </c>
      <c r="AX185" s="61">
        <f t="shared" si="72"/>
        <v>11.549999999999999</v>
      </c>
      <c r="AY185" s="61">
        <f t="shared" si="72"/>
        <v>11.549999999999999</v>
      </c>
      <c r="AZ185" s="61">
        <f t="shared" si="72"/>
        <v>11.549999999999999</v>
      </c>
      <c r="BA185" s="54">
        <f t="shared" si="72"/>
        <v>11.549999999999999</v>
      </c>
      <c r="BB185" s="61">
        <f t="shared" si="72"/>
        <v>11.549999999999999</v>
      </c>
      <c r="BC185" s="54">
        <f t="shared" si="98"/>
        <v>19.25</v>
      </c>
      <c r="BD185" s="61">
        <f t="shared" si="98"/>
        <v>11.549999999999999</v>
      </c>
      <c r="BE185" s="61">
        <f t="shared" si="98"/>
        <v>11.549999999999999</v>
      </c>
      <c r="BF185" s="61">
        <f t="shared" si="81"/>
        <v>11.549999999999999</v>
      </c>
      <c r="BG185" s="61">
        <f t="shared" si="81"/>
        <v>11.549999999999999</v>
      </c>
      <c r="BH185" s="61">
        <f t="shared" si="81"/>
        <v>11.549999999999999</v>
      </c>
      <c r="BI185" s="63">
        <f t="shared" si="99"/>
        <v>0</v>
      </c>
      <c r="BJ185" s="71">
        <f t="shared" si="91"/>
        <v>0</v>
      </c>
      <c r="BK185" s="71">
        <f t="shared" si="91"/>
        <v>0</v>
      </c>
      <c r="BL185" s="71">
        <f t="shared" si="91"/>
        <v>0</v>
      </c>
      <c r="BM185" s="71">
        <f t="shared" si="91"/>
        <v>0</v>
      </c>
      <c r="BN185" s="71">
        <f t="shared" si="91"/>
        <v>0</v>
      </c>
      <c r="BO185" s="71">
        <f t="shared" si="91"/>
        <v>0</v>
      </c>
      <c r="BP185" s="71">
        <f t="shared" si="90"/>
        <v>0</v>
      </c>
      <c r="BQ185" s="71">
        <f t="shared" si="90"/>
        <v>0</v>
      </c>
      <c r="BR185" s="71">
        <f t="shared" si="90"/>
        <v>0</v>
      </c>
      <c r="BS185" s="71">
        <f t="shared" si="90"/>
        <v>0</v>
      </c>
      <c r="BT185" s="71">
        <f t="shared" si="90"/>
        <v>0</v>
      </c>
      <c r="BU185" s="71">
        <f t="shared" si="90"/>
        <v>0</v>
      </c>
      <c r="BV185" s="68">
        <f t="shared" si="82"/>
        <v>144.43846153846152</v>
      </c>
      <c r="BX185" s="54">
        <f t="shared" si="71"/>
        <v>15.805263157894736</v>
      </c>
      <c r="BY185" s="54">
        <f t="shared" si="71"/>
        <v>15.805263157894736</v>
      </c>
      <c r="BZ185" s="54">
        <f t="shared" si="71"/>
        <v>15.805263157894736</v>
      </c>
      <c r="CA185" s="54">
        <f t="shared" si="71"/>
        <v>15.805263157894736</v>
      </c>
      <c r="CB185" s="54">
        <f t="shared" si="71"/>
        <v>15.805263157894736</v>
      </c>
      <c r="CC185" s="54">
        <f t="shared" si="71"/>
        <v>15.805263157894736</v>
      </c>
      <c r="CD185" s="54">
        <f t="shared" si="95"/>
        <v>26.34210526315789</v>
      </c>
      <c r="CE185" s="54">
        <f t="shared" si="95"/>
        <v>15.805263157894736</v>
      </c>
      <c r="CF185" s="54">
        <f t="shared" si="95"/>
        <v>15.805263157894736</v>
      </c>
      <c r="CG185" s="54">
        <f t="shared" si="77"/>
        <v>15.805263157894736</v>
      </c>
      <c r="CH185" s="54">
        <f t="shared" si="77"/>
        <v>15.805263157894736</v>
      </c>
      <c r="CI185" s="54">
        <f t="shared" si="77"/>
        <v>15.805263157894736</v>
      </c>
      <c r="CJ185" s="76">
        <f t="shared" si="100"/>
        <v>200.19999999999993</v>
      </c>
      <c r="CK185" s="59">
        <f t="shared" si="86"/>
        <v>19</v>
      </c>
      <c r="CL185" s="8">
        <f t="shared" si="87"/>
        <v>0</v>
      </c>
      <c r="CM185" s="73">
        <f t="shared" si="83"/>
        <v>200.2</v>
      </c>
      <c r="CN185" s="74"/>
      <c r="CO185" s="75"/>
    </row>
    <row r="186" spans="1:94" ht="20.25" customHeight="1">
      <c r="A186" t="s">
        <v>273</v>
      </c>
      <c r="D186">
        <v>650</v>
      </c>
      <c r="E186" s="2">
        <v>150.80000000000001</v>
      </c>
      <c r="G186" s="3">
        <v>43243</v>
      </c>
      <c r="H186" s="3">
        <f t="shared" si="78"/>
        <v>45281</v>
      </c>
      <c r="I186" s="3" t="s">
        <v>45</v>
      </c>
      <c r="J186" s="3">
        <f t="shared" si="79"/>
        <v>45281</v>
      </c>
      <c r="N186" s="2"/>
      <c r="P186" s="61">
        <f t="shared" si="84"/>
        <v>6.5</v>
      </c>
      <c r="Q186" s="62">
        <v>0.5</v>
      </c>
      <c r="R186" s="63">
        <f t="shared" si="85"/>
        <v>19</v>
      </c>
      <c r="S186" s="54">
        <f t="shared" si="97"/>
        <v>1.5</v>
      </c>
      <c r="T186" s="54">
        <f t="shared" si="96"/>
        <v>1.5</v>
      </c>
      <c r="U186" s="54">
        <f t="shared" si="96"/>
        <v>1.5</v>
      </c>
      <c r="V186" s="54">
        <f t="shared" si="96"/>
        <v>1.5</v>
      </c>
      <c r="W186" s="54">
        <f t="shared" si="96"/>
        <v>1.5</v>
      </c>
      <c r="X186" s="54">
        <f t="shared" si="96"/>
        <v>2.5</v>
      </c>
      <c r="Y186" s="54">
        <f t="shared" si="96"/>
        <v>1.5</v>
      </c>
      <c r="Z186" s="54">
        <f t="shared" si="96"/>
        <v>1.5</v>
      </c>
      <c r="AA186" s="54">
        <f t="shared" si="96"/>
        <v>1.5</v>
      </c>
      <c r="AB186" s="54">
        <f t="shared" si="96"/>
        <v>1.5</v>
      </c>
      <c r="AC186" s="54">
        <f t="shared" si="96"/>
        <v>1.5</v>
      </c>
      <c r="AD186" s="54">
        <f t="shared" si="96"/>
        <v>1.5</v>
      </c>
      <c r="AF186" s="63">
        <f t="shared" si="94"/>
        <v>0</v>
      </c>
      <c r="AG186" s="65">
        <v>0</v>
      </c>
      <c r="AH186" s="65">
        <v>0</v>
      </c>
      <c r="AI186" s="66"/>
      <c r="AJ186" s="67"/>
      <c r="AK186" s="65"/>
      <c r="AL186" s="65"/>
      <c r="AM186" s="65"/>
      <c r="AN186" s="65"/>
      <c r="AO186" s="65"/>
      <c r="AP186" s="65"/>
      <c r="AQ186" s="65"/>
      <c r="AR186" s="65"/>
      <c r="AS186" s="68">
        <f t="shared" si="80"/>
        <v>19.5</v>
      </c>
      <c r="AT186" s="69" t="e">
        <v>#N/A</v>
      </c>
      <c r="AU186" s="70">
        <v>2.1461538461538794</v>
      </c>
      <c r="AV186" s="63">
        <f t="shared" si="88"/>
        <v>110.20000000000002</v>
      </c>
      <c r="AW186" s="61">
        <f t="shared" si="72"/>
        <v>8.7000000000000011</v>
      </c>
      <c r="AX186" s="61">
        <f t="shared" si="72"/>
        <v>8.7000000000000011</v>
      </c>
      <c r="AY186" s="61">
        <f t="shared" si="72"/>
        <v>8.7000000000000011</v>
      </c>
      <c r="AZ186" s="61">
        <f t="shared" si="72"/>
        <v>8.7000000000000011</v>
      </c>
      <c r="BA186" s="54">
        <f t="shared" si="72"/>
        <v>8.7000000000000011</v>
      </c>
      <c r="BB186" s="61">
        <f t="shared" si="72"/>
        <v>14.500000000000002</v>
      </c>
      <c r="BC186" s="54">
        <f t="shared" si="98"/>
        <v>8.7000000000000011</v>
      </c>
      <c r="BD186" s="61">
        <f t="shared" si="98"/>
        <v>8.7000000000000011</v>
      </c>
      <c r="BE186" s="61">
        <f t="shared" si="98"/>
        <v>8.7000000000000011</v>
      </c>
      <c r="BF186" s="61">
        <f t="shared" si="81"/>
        <v>8.7000000000000011</v>
      </c>
      <c r="BG186" s="61">
        <f t="shared" si="81"/>
        <v>8.7000000000000011</v>
      </c>
      <c r="BH186" s="61">
        <f t="shared" si="81"/>
        <v>8.7000000000000011</v>
      </c>
      <c r="BI186" s="63">
        <f t="shared" si="99"/>
        <v>0</v>
      </c>
      <c r="BJ186" s="71">
        <f t="shared" si="91"/>
        <v>0</v>
      </c>
      <c r="BK186" s="71">
        <f t="shared" si="91"/>
        <v>0</v>
      </c>
      <c r="BL186" s="71">
        <f t="shared" si="91"/>
        <v>0</v>
      </c>
      <c r="BM186" s="71">
        <f t="shared" si="91"/>
        <v>0</v>
      </c>
      <c r="BN186" s="71">
        <f t="shared" si="91"/>
        <v>0</v>
      </c>
      <c r="BO186" s="71">
        <f t="shared" si="91"/>
        <v>0</v>
      </c>
      <c r="BP186" s="71">
        <f t="shared" si="90"/>
        <v>0</v>
      </c>
      <c r="BQ186" s="71">
        <f t="shared" si="90"/>
        <v>0</v>
      </c>
      <c r="BR186" s="71">
        <f t="shared" si="90"/>
        <v>0</v>
      </c>
      <c r="BS186" s="71">
        <f t="shared" si="90"/>
        <v>0</v>
      </c>
      <c r="BT186" s="71">
        <f t="shared" si="90"/>
        <v>0</v>
      </c>
      <c r="BU186" s="71">
        <f t="shared" si="90"/>
        <v>0</v>
      </c>
      <c r="BV186" s="68">
        <f t="shared" si="82"/>
        <v>112.3461538461539</v>
      </c>
      <c r="BX186" s="54">
        <f t="shared" si="71"/>
        <v>11.905263157894737</v>
      </c>
      <c r="BY186" s="54">
        <f t="shared" si="71"/>
        <v>11.905263157894737</v>
      </c>
      <c r="BZ186" s="54">
        <f t="shared" si="71"/>
        <v>11.905263157894737</v>
      </c>
      <c r="CA186" s="54">
        <f t="shared" si="71"/>
        <v>11.905263157894737</v>
      </c>
      <c r="CB186" s="54">
        <f t="shared" si="71"/>
        <v>11.905263157894737</v>
      </c>
      <c r="CC186" s="54">
        <f t="shared" si="71"/>
        <v>19.842105263157897</v>
      </c>
      <c r="CD186" s="54">
        <f t="shared" si="95"/>
        <v>11.905263157894737</v>
      </c>
      <c r="CE186" s="54">
        <f t="shared" si="95"/>
        <v>11.905263157894737</v>
      </c>
      <c r="CF186" s="54">
        <f t="shared" si="95"/>
        <v>11.905263157894737</v>
      </c>
      <c r="CG186" s="54">
        <f t="shared" si="77"/>
        <v>11.905263157894737</v>
      </c>
      <c r="CH186" s="54">
        <f t="shared" si="77"/>
        <v>11.905263157894737</v>
      </c>
      <c r="CI186" s="54">
        <f t="shared" si="77"/>
        <v>11.905263157894737</v>
      </c>
      <c r="CJ186" s="76">
        <f t="shared" si="100"/>
        <v>150.80000000000001</v>
      </c>
      <c r="CK186" s="59">
        <f t="shared" si="86"/>
        <v>19</v>
      </c>
      <c r="CL186" s="8">
        <f t="shared" si="87"/>
        <v>0</v>
      </c>
      <c r="CM186" s="73">
        <f t="shared" si="83"/>
        <v>150.80000000000001</v>
      </c>
      <c r="CN186" s="54"/>
      <c r="CO186" s="55"/>
      <c r="CP186" s="56"/>
    </row>
    <row r="187" spans="1:94" ht="20.25" customHeight="1">
      <c r="A187" s="77" t="s">
        <v>274</v>
      </c>
      <c r="D187">
        <v>650</v>
      </c>
      <c r="E187" s="2">
        <v>150.80000000000001</v>
      </c>
      <c r="G187" s="3">
        <v>43243</v>
      </c>
      <c r="H187" s="3">
        <f t="shared" si="78"/>
        <v>45281</v>
      </c>
      <c r="I187" s="3" t="s">
        <v>45</v>
      </c>
      <c r="J187" s="3">
        <f t="shared" si="79"/>
        <v>45281</v>
      </c>
      <c r="N187" s="2"/>
      <c r="P187" s="61">
        <f t="shared" si="84"/>
        <v>6.5</v>
      </c>
      <c r="Q187" s="62">
        <v>18.5</v>
      </c>
      <c r="R187" s="63">
        <f t="shared" si="85"/>
        <v>19</v>
      </c>
      <c r="S187" s="54">
        <f t="shared" si="97"/>
        <v>1.5</v>
      </c>
      <c r="T187" s="54">
        <f t="shared" si="96"/>
        <v>1.5</v>
      </c>
      <c r="U187" s="54">
        <f t="shared" si="96"/>
        <v>1.5</v>
      </c>
      <c r="V187" s="54">
        <f t="shared" si="96"/>
        <v>1.5</v>
      </c>
      <c r="W187" s="54">
        <f t="shared" si="96"/>
        <v>1.5</v>
      </c>
      <c r="X187" s="54">
        <f t="shared" si="96"/>
        <v>2.5</v>
      </c>
      <c r="Y187" s="54">
        <f t="shared" si="96"/>
        <v>1.5</v>
      </c>
      <c r="Z187" s="54">
        <f t="shared" si="96"/>
        <v>1.5</v>
      </c>
      <c r="AA187" s="54">
        <f t="shared" si="96"/>
        <v>1.5</v>
      </c>
      <c r="AB187" s="54">
        <f t="shared" si="96"/>
        <v>1.5</v>
      </c>
      <c r="AC187" s="54">
        <f t="shared" si="96"/>
        <v>1.5</v>
      </c>
      <c r="AD187" s="54">
        <f t="shared" si="96"/>
        <v>1.5</v>
      </c>
      <c r="AF187" s="63">
        <f t="shared" si="94"/>
        <v>0</v>
      </c>
      <c r="AG187" s="65">
        <v>0</v>
      </c>
      <c r="AH187" s="65">
        <v>0</v>
      </c>
      <c r="AI187" s="66"/>
      <c r="AJ187" s="67"/>
      <c r="AK187" s="65"/>
      <c r="AL187" s="65"/>
      <c r="AM187" s="65"/>
      <c r="AN187" s="65"/>
      <c r="AO187" s="65"/>
      <c r="AP187" s="65"/>
      <c r="AQ187" s="65"/>
      <c r="AR187" s="65"/>
      <c r="AS187" s="68">
        <f t="shared" si="80"/>
        <v>37.5</v>
      </c>
      <c r="AT187" s="69" t="e">
        <v>#N/A</v>
      </c>
      <c r="AU187" s="70">
        <v>106.2692307692308</v>
      </c>
      <c r="AV187" s="63">
        <f t="shared" si="88"/>
        <v>110.20000000000002</v>
      </c>
      <c r="AW187" s="61">
        <f t="shared" si="72"/>
        <v>8.7000000000000011</v>
      </c>
      <c r="AX187" s="61">
        <f t="shared" si="72"/>
        <v>8.7000000000000011</v>
      </c>
      <c r="AY187" s="61">
        <f t="shared" si="72"/>
        <v>8.7000000000000011</v>
      </c>
      <c r="AZ187" s="61">
        <f t="shared" si="72"/>
        <v>8.7000000000000011</v>
      </c>
      <c r="BA187" s="54">
        <f t="shared" si="72"/>
        <v>8.7000000000000011</v>
      </c>
      <c r="BB187" s="61">
        <f t="shared" si="72"/>
        <v>14.500000000000002</v>
      </c>
      <c r="BC187" s="54">
        <f t="shared" si="98"/>
        <v>8.7000000000000011</v>
      </c>
      <c r="BD187" s="61">
        <f t="shared" si="98"/>
        <v>8.7000000000000011</v>
      </c>
      <c r="BE187" s="61">
        <f t="shared" si="98"/>
        <v>8.7000000000000011</v>
      </c>
      <c r="BF187" s="61">
        <f t="shared" si="81"/>
        <v>8.7000000000000011</v>
      </c>
      <c r="BG187" s="61">
        <f t="shared" si="81"/>
        <v>8.7000000000000011</v>
      </c>
      <c r="BH187" s="61">
        <f t="shared" si="81"/>
        <v>8.7000000000000011</v>
      </c>
      <c r="BI187" s="63">
        <f t="shared" si="99"/>
        <v>0</v>
      </c>
      <c r="BJ187" s="71">
        <f t="shared" si="91"/>
        <v>0</v>
      </c>
      <c r="BK187" s="71">
        <f t="shared" si="91"/>
        <v>0</v>
      </c>
      <c r="BL187" s="71">
        <f t="shared" si="91"/>
        <v>0</v>
      </c>
      <c r="BM187" s="71">
        <f t="shared" si="91"/>
        <v>0</v>
      </c>
      <c r="BN187" s="71">
        <f t="shared" si="91"/>
        <v>0</v>
      </c>
      <c r="BO187" s="71">
        <f t="shared" si="91"/>
        <v>0</v>
      </c>
      <c r="BP187" s="71">
        <f t="shared" si="90"/>
        <v>0</v>
      </c>
      <c r="BQ187" s="71">
        <f t="shared" si="90"/>
        <v>0</v>
      </c>
      <c r="BR187" s="71">
        <f t="shared" si="90"/>
        <v>0</v>
      </c>
      <c r="BS187" s="71">
        <f t="shared" si="90"/>
        <v>0</v>
      </c>
      <c r="BT187" s="71">
        <f t="shared" si="90"/>
        <v>0</v>
      </c>
      <c r="BU187" s="71">
        <f t="shared" si="90"/>
        <v>0</v>
      </c>
      <c r="BV187" s="68">
        <f t="shared" si="82"/>
        <v>216.46923076923082</v>
      </c>
      <c r="BX187" s="54">
        <f t="shared" ref="BX187:CF249" si="101">+IF(AND($J187&gt;BX$5,MONTH($J187&lt;&gt;BX$5)),0,+IF(AND($J187&gt;BX$5,MONTH($J187=BX$5)),$E187/$R187*DAY($J187),IF(AND($O187&lt;&gt;"",$O187&lt;BX$5),0,IF($K187="",$E187/$R187*S187,IF(MONTH($K187)=MONTH(BX$5),$L187/$R187*S187,IF(AND($K187&lt;BX$5,(MONTH($K187)&lt;&gt;MONTH(BX$5))),$L187/$R187*S187,$E187/$R187*S187))))))</f>
        <v>11.905263157894737</v>
      </c>
      <c r="BY187" s="54">
        <f t="shared" si="101"/>
        <v>11.905263157894737</v>
      </c>
      <c r="BZ187" s="54">
        <f t="shared" si="101"/>
        <v>11.905263157894737</v>
      </c>
      <c r="CA187" s="54">
        <f t="shared" si="101"/>
        <v>11.905263157894737</v>
      </c>
      <c r="CB187" s="54">
        <f t="shared" si="101"/>
        <v>11.905263157894737</v>
      </c>
      <c r="CC187" s="54">
        <f t="shared" si="101"/>
        <v>19.842105263157897</v>
      </c>
      <c r="CD187" s="54">
        <f t="shared" si="95"/>
        <v>11.905263157894737</v>
      </c>
      <c r="CE187" s="54">
        <f t="shared" si="95"/>
        <v>11.905263157894737</v>
      </c>
      <c r="CF187" s="54">
        <f t="shared" si="95"/>
        <v>11.905263157894737</v>
      </c>
      <c r="CG187" s="54">
        <f t="shared" si="77"/>
        <v>11.905263157894737</v>
      </c>
      <c r="CH187" s="54">
        <f t="shared" si="77"/>
        <v>11.905263157894737</v>
      </c>
      <c r="CI187" s="54">
        <f t="shared" si="77"/>
        <v>11.905263157894737</v>
      </c>
      <c r="CJ187" s="76">
        <f t="shared" si="100"/>
        <v>150.80000000000001</v>
      </c>
      <c r="CK187" s="59">
        <f t="shared" si="86"/>
        <v>19</v>
      </c>
      <c r="CL187" s="8">
        <f t="shared" si="87"/>
        <v>0</v>
      </c>
      <c r="CM187" s="73">
        <f t="shared" si="83"/>
        <v>150.80000000000001</v>
      </c>
      <c r="CN187" s="74"/>
      <c r="CO187" s="75"/>
    </row>
    <row r="188" spans="1:94" ht="20.25" customHeight="1">
      <c r="A188" t="s">
        <v>275</v>
      </c>
      <c r="D188">
        <v>650</v>
      </c>
      <c r="E188" s="2">
        <v>150.80000000000001</v>
      </c>
      <c r="G188" s="3">
        <v>43369</v>
      </c>
      <c r="H188" s="3">
        <f t="shared" si="78"/>
        <v>45281</v>
      </c>
      <c r="I188" s="3" t="s">
        <v>45</v>
      </c>
      <c r="J188" s="3">
        <f t="shared" si="79"/>
        <v>45281</v>
      </c>
      <c r="N188" s="2"/>
      <c r="P188" s="61">
        <f t="shared" si="84"/>
        <v>6.166666666666667</v>
      </c>
      <c r="Q188" s="62">
        <v>19.5</v>
      </c>
      <c r="R188" s="63">
        <f t="shared" si="85"/>
        <v>19</v>
      </c>
      <c r="S188" s="54">
        <f t="shared" si="97"/>
        <v>1.5</v>
      </c>
      <c r="T188" s="54">
        <f t="shared" si="96"/>
        <v>1.5</v>
      </c>
      <c r="U188" s="54">
        <f t="shared" si="96"/>
        <v>1.5</v>
      </c>
      <c r="V188" s="54">
        <f t="shared" si="96"/>
        <v>1.5</v>
      </c>
      <c r="W188" s="54">
        <f t="shared" si="96"/>
        <v>1.5</v>
      </c>
      <c r="X188" s="54">
        <f t="shared" si="96"/>
        <v>1.5</v>
      </c>
      <c r="Y188" s="54">
        <f t="shared" si="96"/>
        <v>1.5</v>
      </c>
      <c r="Z188" s="54">
        <f t="shared" si="96"/>
        <v>1.5</v>
      </c>
      <c r="AA188" s="54">
        <f t="shared" si="96"/>
        <v>1.5</v>
      </c>
      <c r="AB188" s="54">
        <f t="shared" si="96"/>
        <v>2.5</v>
      </c>
      <c r="AC188" s="54">
        <f t="shared" si="96"/>
        <v>1.5</v>
      </c>
      <c r="AD188" s="54">
        <f t="shared" si="96"/>
        <v>1.5</v>
      </c>
      <c r="AF188" s="63">
        <f t="shared" si="94"/>
        <v>0</v>
      </c>
      <c r="AG188" s="65">
        <v>0</v>
      </c>
      <c r="AH188" s="65">
        <v>0</v>
      </c>
      <c r="AI188" s="66"/>
      <c r="AJ188" s="67"/>
      <c r="AK188" s="65"/>
      <c r="AL188" s="65"/>
      <c r="AM188" s="65"/>
      <c r="AN188" s="65"/>
      <c r="AO188" s="65"/>
      <c r="AP188" s="65"/>
      <c r="AQ188" s="65"/>
      <c r="AR188" s="65"/>
      <c r="AS188" s="68">
        <f t="shared" si="80"/>
        <v>38.5</v>
      </c>
      <c r="AT188" s="69" t="e">
        <v>#N/A</v>
      </c>
      <c r="AU188" s="70">
        <v>111.97692307692313</v>
      </c>
      <c r="AV188" s="63">
        <f t="shared" si="88"/>
        <v>110.20000000000002</v>
      </c>
      <c r="AW188" s="61">
        <f t="shared" ref="AW188:BE250" si="102">+IF($K188="",$E188/26*S188,IF(MONTH($K188)=MONTH(AW$5),$L188/26*S188,IF(AND($K188&lt;AW$5,(MONTH($K188)&lt;&gt;MONTH(AW$5))),$L188/26*S188,$E188/26*S188)))</f>
        <v>8.7000000000000011</v>
      </c>
      <c r="AX188" s="61">
        <f t="shared" si="102"/>
        <v>8.7000000000000011</v>
      </c>
      <c r="AY188" s="61">
        <f t="shared" si="102"/>
        <v>8.7000000000000011</v>
      </c>
      <c r="AZ188" s="61">
        <f t="shared" si="102"/>
        <v>8.7000000000000011</v>
      </c>
      <c r="BA188" s="54">
        <f t="shared" si="102"/>
        <v>8.7000000000000011</v>
      </c>
      <c r="BB188" s="61">
        <f t="shared" si="102"/>
        <v>8.7000000000000011</v>
      </c>
      <c r="BC188" s="54">
        <f t="shared" si="98"/>
        <v>8.7000000000000011</v>
      </c>
      <c r="BD188" s="61">
        <f t="shared" si="98"/>
        <v>8.7000000000000011</v>
      </c>
      <c r="BE188" s="61">
        <f t="shared" si="98"/>
        <v>8.7000000000000011</v>
      </c>
      <c r="BF188" s="61">
        <f t="shared" si="81"/>
        <v>14.500000000000002</v>
      </c>
      <c r="BG188" s="61">
        <f t="shared" si="81"/>
        <v>8.7000000000000011</v>
      </c>
      <c r="BH188" s="61">
        <f t="shared" si="81"/>
        <v>8.7000000000000011</v>
      </c>
      <c r="BI188" s="63">
        <f t="shared" si="99"/>
        <v>0</v>
      </c>
      <c r="BJ188" s="71">
        <f t="shared" si="91"/>
        <v>0</v>
      </c>
      <c r="BK188" s="71">
        <f t="shared" si="91"/>
        <v>0</v>
      </c>
      <c r="BL188" s="71">
        <f t="shared" si="91"/>
        <v>0</v>
      </c>
      <c r="BM188" s="71">
        <f t="shared" si="91"/>
        <v>0</v>
      </c>
      <c r="BN188" s="71">
        <f t="shared" si="91"/>
        <v>0</v>
      </c>
      <c r="BO188" s="71">
        <f t="shared" si="91"/>
        <v>0</v>
      </c>
      <c r="BP188" s="71">
        <f t="shared" si="90"/>
        <v>0</v>
      </c>
      <c r="BQ188" s="71">
        <f t="shared" si="90"/>
        <v>0</v>
      </c>
      <c r="BR188" s="71">
        <f t="shared" si="90"/>
        <v>0</v>
      </c>
      <c r="BS188" s="71">
        <f t="shared" si="90"/>
        <v>0</v>
      </c>
      <c r="BT188" s="71">
        <f t="shared" si="90"/>
        <v>0</v>
      </c>
      <c r="BU188" s="71">
        <f t="shared" si="90"/>
        <v>0</v>
      </c>
      <c r="BV188" s="68">
        <f t="shared" si="82"/>
        <v>222.17692307692315</v>
      </c>
      <c r="BX188" s="54">
        <f t="shared" si="101"/>
        <v>11.905263157894737</v>
      </c>
      <c r="BY188" s="54">
        <f t="shared" si="101"/>
        <v>11.905263157894737</v>
      </c>
      <c r="BZ188" s="54">
        <f t="shared" si="101"/>
        <v>11.905263157894737</v>
      </c>
      <c r="CA188" s="54">
        <f t="shared" si="101"/>
        <v>11.905263157894737</v>
      </c>
      <c r="CB188" s="54">
        <f t="shared" si="101"/>
        <v>11.905263157894737</v>
      </c>
      <c r="CC188" s="54">
        <f t="shared" si="101"/>
        <v>11.905263157894737</v>
      </c>
      <c r="CD188" s="54">
        <f t="shared" si="95"/>
        <v>11.905263157894737</v>
      </c>
      <c r="CE188" s="54">
        <f t="shared" si="95"/>
        <v>11.905263157894737</v>
      </c>
      <c r="CF188" s="54">
        <f t="shared" si="95"/>
        <v>11.905263157894737</v>
      </c>
      <c r="CG188" s="54">
        <f t="shared" si="77"/>
        <v>19.842105263157897</v>
      </c>
      <c r="CH188" s="54">
        <f t="shared" si="77"/>
        <v>11.905263157894737</v>
      </c>
      <c r="CI188" s="54">
        <f t="shared" si="77"/>
        <v>11.905263157894737</v>
      </c>
      <c r="CJ188" s="76">
        <f t="shared" si="100"/>
        <v>150.80000000000001</v>
      </c>
      <c r="CK188" s="59">
        <f t="shared" si="86"/>
        <v>19</v>
      </c>
      <c r="CL188" s="8">
        <f t="shared" si="87"/>
        <v>0</v>
      </c>
      <c r="CM188" s="73">
        <f t="shared" si="83"/>
        <v>150.80000000000001</v>
      </c>
      <c r="CN188" s="74"/>
      <c r="CO188" s="75"/>
    </row>
    <row r="189" spans="1:94" ht="20.25" customHeight="1">
      <c r="A189" s="77" t="s">
        <v>276</v>
      </c>
      <c r="D189">
        <v>650</v>
      </c>
      <c r="E189" s="2">
        <v>150.80000000000001</v>
      </c>
      <c r="G189" s="3">
        <v>43377</v>
      </c>
      <c r="H189" s="3">
        <f t="shared" si="78"/>
        <v>45281</v>
      </c>
      <c r="I189" s="3" t="s">
        <v>45</v>
      </c>
      <c r="J189" s="3">
        <f t="shared" si="79"/>
        <v>45281</v>
      </c>
      <c r="N189" s="2"/>
      <c r="P189" s="61">
        <f t="shared" si="84"/>
        <v>6.166666666666667</v>
      </c>
      <c r="Q189" s="62">
        <v>0.5</v>
      </c>
      <c r="R189" s="63">
        <f t="shared" si="85"/>
        <v>19</v>
      </c>
      <c r="S189" s="54">
        <f t="shared" si="97"/>
        <v>1.5</v>
      </c>
      <c r="T189" s="54">
        <f t="shared" si="96"/>
        <v>1.5</v>
      </c>
      <c r="U189" s="54">
        <f t="shared" si="96"/>
        <v>1.5</v>
      </c>
      <c r="V189" s="54">
        <f t="shared" si="96"/>
        <v>1.5</v>
      </c>
      <c r="W189" s="54">
        <f t="shared" si="96"/>
        <v>1.5</v>
      </c>
      <c r="X189" s="54">
        <f t="shared" si="96"/>
        <v>1.5</v>
      </c>
      <c r="Y189" s="54">
        <f t="shared" si="96"/>
        <v>1.5</v>
      </c>
      <c r="Z189" s="54">
        <f t="shared" si="96"/>
        <v>1.5</v>
      </c>
      <c r="AA189" s="54">
        <f t="shared" si="96"/>
        <v>1.5</v>
      </c>
      <c r="AB189" s="54">
        <f t="shared" si="96"/>
        <v>1.5</v>
      </c>
      <c r="AC189" s="54">
        <f t="shared" si="96"/>
        <v>2.5</v>
      </c>
      <c r="AD189" s="54">
        <f t="shared" si="96"/>
        <v>1.5</v>
      </c>
      <c r="AF189" s="63">
        <f t="shared" si="94"/>
        <v>0</v>
      </c>
      <c r="AG189" s="65">
        <v>0</v>
      </c>
      <c r="AH189" s="65">
        <v>0</v>
      </c>
      <c r="AI189" s="66"/>
      <c r="AJ189" s="67"/>
      <c r="AK189" s="65"/>
      <c r="AL189" s="65"/>
      <c r="AM189" s="65"/>
      <c r="AN189" s="65"/>
      <c r="AO189" s="65"/>
      <c r="AP189" s="65"/>
      <c r="AQ189" s="65"/>
      <c r="AR189" s="65"/>
      <c r="AS189" s="68">
        <f t="shared" si="80"/>
        <v>19.5</v>
      </c>
      <c r="AT189" s="69" t="e">
        <v>#N/A</v>
      </c>
      <c r="AU189" s="70">
        <v>1.9923076923077474</v>
      </c>
      <c r="AV189" s="63">
        <f t="shared" si="88"/>
        <v>110.20000000000002</v>
      </c>
      <c r="AW189" s="61">
        <f t="shared" si="102"/>
        <v>8.7000000000000011</v>
      </c>
      <c r="AX189" s="61">
        <f t="shared" si="102"/>
        <v>8.7000000000000011</v>
      </c>
      <c r="AY189" s="61">
        <f t="shared" si="102"/>
        <v>8.7000000000000011</v>
      </c>
      <c r="AZ189" s="61">
        <f t="shared" si="102"/>
        <v>8.7000000000000011</v>
      </c>
      <c r="BA189" s="54">
        <f t="shared" si="102"/>
        <v>8.7000000000000011</v>
      </c>
      <c r="BB189" s="61">
        <f t="shared" si="102"/>
        <v>8.7000000000000011</v>
      </c>
      <c r="BC189" s="54">
        <f t="shared" si="98"/>
        <v>8.7000000000000011</v>
      </c>
      <c r="BD189" s="61">
        <f t="shared" si="98"/>
        <v>8.7000000000000011</v>
      </c>
      <c r="BE189" s="61">
        <f t="shared" si="98"/>
        <v>8.7000000000000011</v>
      </c>
      <c r="BF189" s="61">
        <f t="shared" si="81"/>
        <v>8.7000000000000011</v>
      </c>
      <c r="BG189" s="61">
        <f t="shared" si="81"/>
        <v>14.500000000000002</v>
      </c>
      <c r="BH189" s="61">
        <f t="shared" si="81"/>
        <v>8.7000000000000011</v>
      </c>
      <c r="BI189" s="63">
        <f t="shared" si="99"/>
        <v>0</v>
      </c>
      <c r="BJ189" s="71">
        <f t="shared" si="91"/>
        <v>0</v>
      </c>
      <c r="BK189" s="71">
        <f t="shared" si="91"/>
        <v>0</v>
      </c>
      <c r="BL189" s="71">
        <f t="shared" si="91"/>
        <v>0</v>
      </c>
      <c r="BM189" s="71">
        <f t="shared" si="91"/>
        <v>0</v>
      </c>
      <c r="BN189" s="71">
        <f t="shared" si="91"/>
        <v>0</v>
      </c>
      <c r="BO189" s="71">
        <f t="shared" si="91"/>
        <v>0</v>
      </c>
      <c r="BP189" s="71">
        <f t="shared" si="90"/>
        <v>0</v>
      </c>
      <c r="BQ189" s="71">
        <f t="shared" si="90"/>
        <v>0</v>
      </c>
      <c r="BR189" s="71">
        <f t="shared" si="90"/>
        <v>0</v>
      </c>
      <c r="BS189" s="71">
        <f t="shared" si="90"/>
        <v>0</v>
      </c>
      <c r="BT189" s="71">
        <f t="shared" si="90"/>
        <v>0</v>
      </c>
      <c r="BU189" s="71">
        <f t="shared" si="90"/>
        <v>0</v>
      </c>
      <c r="BV189" s="68">
        <f t="shared" si="82"/>
        <v>112.19230769230776</v>
      </c>
      <c r="BX189" s="54">
        <f t="shared" si="101"/>
        <v>11.905263157894737</v>
      </c>
      <c r="BY189" s="54">
        <f t="shared" si="101"/>
        <v>11.905263157894737</v>
      </c>
      <c r="BZ189" s="54">
        <f t="shared" si="101"/>
        <v>11.905263157894737</v>
      </c>
      <c r="CA189" s="54">
        <f t="shared" si="101"/>
        <v>11.905263157894737</v>
      </c>
      <c r="CB189" s="54">
        <f t="shared" si="101"/>
        <v>11.905263157894737</v>
      </c>
      <c r="CC189" s="54">
        <f t="shared" si="101"/>
        <v>11.905263157894737</v>
      </c>
      <c r="CD189" s="54">
        <f t="shared" si="95"/>
        <v>11.905263157894737</v>
      </c>
      <c r="CE189" s="54">
        <f t="shared" si="95"/>
        <v>11.905263157894737</v>
      </c>
      <c r="CF189" s="54">
        <f t="shared" si="95"/>
        <v>11.905263157894737</v>
      </c>
      <c r="CG189" s="54">
        <f t="shared" si="77"/>
        <v>11.905263157894737</v>
      </c>
      <c r="CH189" s="54">
        <f t="shared" si="77"/>
        <v>19.842105263157897</v>
      </c>
      <c r="CI189" s="54">
        <f t="shared" si="77"/>
        <v>11.905263157894737</v>
      </c>
      <c r="CJ189" s="76">
        <f t="shared" si="100"/>
        <v>150.80000000000001</v>
      </c>
      <c r="CK189" s="59">
        <f t="shared" si="86"/>
        <v>19</v>
      </c>
      <c r="CL189" s="8">
        <f t="shared" si="87"/>
        <v>0</v>
      </c>
      <c r="CM189" s="73">
        <f t="shared" si="83"/>
        <v>150.80000000000001</v>
      </c>
      <c r="CN189" s="54"/>
      <c r="CO189" s="55"/>
      <c r="CP189" s="56"/>
    </row>
    <row r="190" spans="1:94" ht="20.25" customHeight="1">
      <c r="A190" t="s">
        <v>277</v>
      </c>
      <c r="D190">
        <v>216</v>
      </c>
      <c r="E190" s="2">
        <v>231.4</v>
      </c>
      <c r="G190" s="3">
        <v>43521</v>
      </c>
      <c r="H190" s="3">
        <f t="shared" si="78"/>
        <v>45281</v>
      </c>
      <c r="I190" s="3" t="s">
        <v>45</v>
      </c>
      <c r="J190" s="3">
        <f t="shared" si="79"/>
        <v>45281</v>
      </c>
      <c r="N190" s="2"/>
      <c r="P190" s="61">
        <f t="shared" si="84"/>
        <v>5.75</v>
      </c>
      <c r="Q190" s="62">
        <v>-1</v>
      </c>
      <c r="R190" s="63">
        <f t="shared" si="85"/>
        <v>19</v>
      </c>
      <c r="S190" s="54">
        <f t="shared" si="97"/>
        <v>1.5</v>
      </c>
      <c r="T190" s="54">
        <f t="shared" si="96"/>
        <v>1.5</v>
      </c>
      <c r="U190" s="54">
        <f t="shared" si="96"/>
        <v>2.5</v>
      </c>
      <c r="V190" s="54">
        <f t="shared" si="96"/>
        <v>1.5</v>
      </c>
      <c r="W190" s="54">
        <f t="shared" si="96"/>
        <v>1.5</v>
      </c>
      <c r="X190" s="54">
        <f t="shared" si="96"/>
        <v>1.5</v>
      </c>
      <c r="Y190" s="54">
        <f t="shared" si="96"/>
        <v>1.5</v>
      </c>
      <c r="Z190" s="54">
        <f t="shared" si="96"/>
        <v>1.5</v>
      </c>
      <c r="AA190" s="54">
        <f t="shared" si="96"/>
        <v>1.5</v>
      </c>
      <c r="AB190" s="54">
        <f t="shared" si="96"/>
        <v>1.5</v>
      </c>
      <c r="AC190" s="54">
        <f t="shared" si="96"/>
        <v>1.5</v>
      </c>
      <c r="AD190" s="54">
        <f t="shared" si="96"/>
        <v>1.5</v>
      </c>
      <c r="AF190" s="63">
        <f t="shared" si="94"/>
        <v>0</v>
      </c>
      <c r="AG190" s="65">
        <v>0</v>
      </c>
      <c r="AH190" s="65">
        <v>0</v>
      </c>
      <c r="AI190" s="66"/>
      <c r="AJ190" s="67"/>
      <c r="AK190" s="65"/>
      <c r="AL190" s="65"/>
      <c r="AM190" s="65"/>
      <c r="AN190" s="65"/>
      <c r="AO190" s="65"/>
      <c r="AP190" s="65"/>
      <c r="AQ190" s="65"/>
      <c r="AR190" s="65"/>
      <c r="AS190" s="68">
        <f t="shared" si="80"/>
        <v>18</v>
      </c>
      <c r="AT190" s="69" t="e">
        <v>#N/A</v>
      </c>
      <c r="AU190" s="70">
        <v>-7.3596153846153811</v>
      </c>
      <c r="AV190" s="63">
        <f t="shared" si="88"/>
        <v>169.09999999999997</v>
      </c>
      <c r="AW190" s="61">
        <f t="shared" si="102"/>
        <v>13.350000000000001</v>
      </c>
      <c r="AX190" s="61">
        <f t="shared" si="102"/>
        <v>13.350000000000001</v>
      </c>
      <c r="AY190" s="61">
        <f t="shared" si="102"/>
        <v>22.25</v>
      </c>
      <c r="AZ190" s="61">
        <f t="shared" si="102"/>
        <v>13.350000000000001</v>
      </c>
      <c r="BA190" s="54">
        <f t="shared" si="102"/>
        <v>13.350000000000001</v>
      </c>
      <c r="BB190" s="61">
        <f t="shared" si="102"/>
        <v>13.350000000000001</v>
      </c>
      <c r="BC190" s="54">
        <f t="shared" si="98"/>
        <v>13.350000000000001</v>
      </c>
      <c r="BD190" s="61">
        <f t="shared" si="98"/>
        <v>13.350000000000001</v>
      </c>
      <c r="BE190" s="61">
        <f t="shared" si="98"/>
        <v>13.350000000000001</v>
      </c>
      <c r="BF190" s="61">
        <f t="shared" si="81"/>
        <v>13.350000000000001</v>
      </c>
      <c r="BG190" s="61">
        <f t="shared" si="81"/>
        <v>13.350000000000001</v>
      </c>
      <c r="BH190" s="61">
        <f t="shared" si="81"/>
        <v>13.350000000000001</v>
      </c>
      <c r="BI190" s="63">
        <f t="shared" si="99"/>
        <v>0</v>
      </c>
      <c r="BJ190" s="71">
        <f t="shared" si="91"/>
        <v>0</v>
      </c>
      <c r="BK190" s="71">
        <f t="shared" si="91"/>
        <v>0</v>
      </c>
      <c r="BL190" s="71">
        <f t="shared" si="91"/>
        <v>0</v>
      </c>
      <c r="BM190" s="71">
        <f t="shared" si="91"/>
        <v>0</v>
      </c>
      <c r="BN190" s="71">
        <f t="shared" si="91"/>
        <v>0</v>
      </c>
      <c r="BO190" s="71">
        <f t="shared" si="91"/>
        <v>0</v>
      </c>
      <c r="BP190" s="71">
        <f t="shared" si="90"/>
        <v>0</v>
      </c>
      <c r="BQ190" s="71">
        <f t="shared" si="90"/>
        <v>0</v>
      </c>
      <c r="BR190" s="71">
        <f t="shared" si="90"/>
        <v>0</v>
      </c>
      <c r="BS190" s="71">
        <f t="shared" si="90"/>
        <v>0</v>
      </c>
      <c r="BT190" s="71">
        <f t="shared" si="90"/>
        <v>0</v>
      </c>
      <c r="BU190" s="71">
        <f t="shared" si="90"/>
        <v>0</v>
      </c>
      <c r="BV190" s="68">
        <f t="shared" si="82"/>
        <v>161.74038461538458</v>
      </c>
      <c r="BX190" s="54">
        <f t="shared" si="101"/>
        <v>18.268421052631581</v>
      </c>
      <c r="BY190" s="54">
        <f t="shared" si="101"/>
        <v>18.268421052631581</v>
      </c>
      <c r="BZ190" s="54">
        <f t="shared" si="101"/>
        <v>30.44736842105263</v>
      </c>
      <c r="CA190" s="54">
        <f t="shared" si="101"/>
        <v>18.268421052631581</v>
      </c>
      <c r="CB190" s="54">
        <f t="shared" si="101"/>
        <v>18.268421052631581</v>
      </c>
      <c r="CC190" s="54">
        <f t="shared" si="101"/>
        <v>18.268421052631581</v>
      </c>
      <c r="CD190" s="54">
        <f t="shared" si="95"/>
        <v>18.268421052631581</v>
      </c>
      <c r="CE190" s="54">
        <f t="shared" si="95"/>
        <v>18.268421052631581</v>
      </c>
      <c r="CF190" s="54">
        <f t="shared" si="95"/>
        <v>18.268421052631581</v>
      </c>
      <c r="CG190" s="54">
        <f t="shared" si="77"/>
        <v>18.268421052631581</v>
      </c>
      <c r="CH190" s="54">
        <f t="shared" si="77"/>
        <v>18.268421052631581</v>
      </c>
      <c r="CI190" s="54">
        <f t="shared" si="77"/>
        <v>18.268421052631581</v>
      </c>
      <c r="CJ190" s="76">
        <f t="shared" si="100"/>
        <v>231.40000000000009</v>
      </c>
      <c r="CK190" s="59">
        <f t="shared" si="86"/>
        <v>19</v>
      </c>
      <c r="CL190" s="8">
        <f t="shared" si="87"/>
        <v>0</v>
      </c>
      <c r="CM190" s="73">
        <f t="shared" si="83"/>
        <v>231.4</v>
      </c>
      <c r="CN190" s="74"/>
      <c r="CO190" s="75"/>
    </row>
    <row r="191" spans="1:94" ht="20.25" customHeight="1">
      <c r="A191" s="77" t="s">
        <v>278</v>
      </c>
      <c r="D191">
        <v>212</v>
      </c>
      <c r="E191" s="2">
        <v>172.9</v>
      </c>
      <c r="G191" s="3">
        <v>43521</v>
      </c>
      <c r="H191" s="3">
        <f t="shared" si="78"/>
        <v>45281</v>
      </c>
      <c r="I191" s="3" t="s">
        <v>45</v>
      </c>
      <c r="J191" s="3">
        <f t="shared" si="79"/>
        <v>45281</v>
      </c>
      <c r="N191" s="2"/>
      <c r="P191" s="61">
        <f t="shared" si="84"/>
        <v>5.75</v>
      </c>
      <c r="Q191" s="62">
        <v>0</v>
      </c>
      <c r="R191" s="63">
        <f t="shared" si="85"/>
        <v>19</v>
      </c>
      <c r="S191" s="54">
        <f t="shared" si="97"/>
        <v>1.5</v>
      </c>
      <c r="T191" s="54">
        <f t="shared" si="96"/>
        <v>1.5</v>
      </c>
      <c r="U191" s="54">
        <f t="shared" si="96"/>
        <v>2.5</v>
      </c>
      <c r="V191" s="54">
        <f t="shared" si="96"/>
        <v>1.5</v>
      </c>
      <c r="W191" s="54">
        <f t="shared" si="96"/>
        <v>1.5</v>
      </c>
      <c r="X191" s="54">
        <f t="shared" si="96"/>
        <v>1.5</v>
      </c>
      <c r="Y191" s="54">
        <f t="shared" si="96"/>
        <v>1.5</v>
      </c>
      <c r="Z191" s="54">
        <f t="shared" si="96"/>
        <v>1.5</v>
      </c>
      <c r="AA191" s="54">
        <f t="shared" si="96"/>
        <v>1.5</v>
      </c>
      <c r="AB191" s="54">
        <f t="shared" si="96"/>
        <v>1.5</v>
      </c>
      <c r="AC191" s="54">
        <f t="shared" si="96"/>
        <v>1.5</v>
      </c>
      <c r="AD191" s="54">
        <f t="shared" si="96"/>
        <v>1.5</v>
      </c>
      <c r="AF191" s="63">
        <f t="shared" si="94"/>
        <v>0</v>
      </c>
      <c r="AG191" s="65">
        <v>0</v>
      </c>
      <c r="AH191" s="65">
        <v>0</v>
      </c>
      <c r="AI191" s="66"/>
      <c r="AJ191" s="67"/>
      <c r="AK191" s="65"/>
      <c r="AL191" s="65"/>
      <c r="AM191" s="65"/>
      <c r="AN191" s="65"/>
      <c r="AO191" s="65"/>
      <c r="AP191" s="65"/>
      <c r="AQ191" s="65"/>
      <c r="AR191" s="65"/>
      <c r="AS191" s="68">
        <f t="shared" si="80"/>
        <v>19</v>
      </c>
      <c r="AT191" s="69" t="e">
        <v>#N/A</v>
      </c>
      <c r="AU191" s="70">
        <v>5.9538461538461149</v>
      </c>
      <c r="AV191" s="63">
        <f t="shared" si="88"/>
        <v>126.34999999999997</v>
      </c>
      <c r="AW191" s="61">
        <f t="shared" si="102"/>
        <v>9.9750000000000014</v>
      </c>
      <c r="AX191" s="61">
        <f t="shared" si="102"/>
        <v>9.9750000000000014</v>
      </c>
      <c r="AY191" s="61">
        <f t="shared" si="102"/>
        <v>16.625</v>
      </c>
      <c r="AZ191" s="61">
        <f t="shared" si="102"/>
        <v>9.9750000000000014</v>
      </c>
      <c r="BA191" s="54">
        <f t="shared" si="102"/>
        <v>9.9750000000000014</v>
      </c>
      <c r="BB191" s="61">
        <f t="shared" si="102"/>
        <v>9.9750000000000014</v>
      </c>
      <c r="BC191" s="54">
        <f t="shared" si="98"/>
        <v>9.9750000000000014</v>
      </c>
      <c r="BD191" s="61">
        <f t="shared" si="98"/>
        <v>9.9750000000000014</v>
      </c>
      <c r="BE191" s="61">
        <f t="shared" si="98"/>
        <v>9.9750000000000014</v>
      </c>
      <c r="BF191" s="61">
        <f t="shared" si="81"/>
        <v>9.9750000000000014</v>
      </c>
      <c r="BG191" s="61">
        <f t="shared" si="81"/>
        <v>9.9750000000000014</v>
      </c>
      <c r="BH191" s="61">
        <f t="shared" si="81"/>
        <v>9.9750000000000014</v>
      </c>
      <c r="BI191" s="63">
        <f t="shared" si="99"/>
        <v>0</v>
      </c>
      <c r="BJ191" s="71">
        <f t="shared" si="91"/>
        <v>0</v>
      </c>
      <c r="BK191" s="71">
        <f t="shared" si="91"/>
        <v>0</v>
      </c>
      <c r="BL191" s="71">
        <f t="shared" si="91"/>
        <v>0</v>
      </c>
      <c r="BM191" s="71">
        <f t="shared" si="91"/>
        <v>0</v>
      </c>
      <c r="BN191" s="71">
        <f t="shared" si="91"/>
        <v>0</v>
      </c>
      <c r="BO191" s="71">
        <f t="shared" si="91"/>
        <v>0</v>
      </c>
      <c r="BP191" s="71">
        <f t="shared" si="90"/>
        <v>0</v>
      </c>
      <c r="BQ191" s="71">
        <f t="shared" si="90"/>
        <v>0</v>
      </c>
      <c r="BR191" s="71">
        <f t="shared" si="90"/>
        <v>0</v>
      </c>
      <c r="BS191" s="71">
        <f t="shared" si="90"/>
        <v>0</v>
      </c>
      <c r="BT191" s="71">
        <f t="shared" si="90"/>
        <v>0</v>
      </c>
      <c r="BU191" s="71">
        <f t="shared" si="90"/>
        <v>0</v>
      </c>
      <c r="BV191" s="68">
        <f t="shared" si="82"/>
        <v>132.30384615384608</v>
      </c>
      <c r="BX191" s="54">
        <f t="shared" si="101"/>
        <v>13.649999999999999</v>
      </c>
      <c r="BY191" s="54">
        <f t="shared" si="101"/>
        <v>13.649999999999999</v>
      </c>
      <c r="BZ191" s="54">
        <f t="shared" si="101"/>
        <v>22.75</v>
      </c>
      <c r="CA191" s="54">
        <f t="shared" si="101"/>
        <v>13.649999999999999</v>
      </c>
      <c r="CB191" s="54">
        <f t="shared" si="101"/>
        <v>13.649999999999999</v>
      </c>
      <c r="CC191" s="54">
        <f t="shared" si="101"/>
        <v>13.649999999999999</v>
      </c>
      <c r="CD191" s="54">
        <f t="shared" si="95"/>
        <v>13.649999999999999</v>
      </c>
      <c r="CE191" s="54">
        <f t="shared" si="95"/>
        <v>13.649999999999999</v>
      </c>
      <c r="CF191" s="54">
        <f t="shared" si="95"/>
        <v>13.649999999999999</v>
      </c>
      <c r="CG191" s="54">
        <f t="shared" si="77"/>
        <v>13.649999999999999</v>
      </c>
      <c r="CH191" s="54">
        <f t="shared" si="77"/>
        <v>13.649999999999999</v>
      </c>
      <c r="CI191" s="54">
        <f t="shared" si="77"/>
        <v>13.649999999999999</v>
      </c>
      <c r="CJ191" s="76">
        <f t="shared" si="100"/>
        <v>172.90000000000003</v>
      </c>
      <c r="CK191" s="59">
        <f t="shared" si="86"/>
        <v>19</v>
      </c>
      <c r="CL191" s="8">
        <f t="shared" si="87"/>
        <v>0</v>
      </c>
      <c r="CM191" s="73">
        <f t="shared" si="83"/>
        <v>172.9</v>
      </c>
      <c r="CN191" s="54"/>
      <c r="CO191" s="55"/>
      <c r="CP191" s="56"/>
    </row>
    <row r="192" spans="1:94" ht="20.25" customHeight="1">
      <c r="A192" t="s">
        <v>279</v>
      </c>
      <c r="D192">
        <v>216</v>
      </c>
      <c r="E192" s="2">
        <v>172.9</v>
      </c>
      <c r="G192" s="3">
        <v>43521</v>
      </c>
      <c r="H192" s="3">
        <f t="shared" si="78"/>
        <v>45281</v>
      </c>
      <c r="I192" s="3" t="s">
        <v>45</v>
      </c>
      <c r="J192" s="3">
        <f t="shared" si="79"/>
        <v>45281</v>
      </c>
      <c r="N192" s="2"/>
      <c r="P192" s="61">
        <f t="shared" si="84"/>
        <v>5.75</v>
      </c>
      <c r="Q192" s="62">
        <v>3</v>
      </c>
      <c r="R192" s="63">
        <f t="shared" si="85"/>
        <v>19</v>
      </c>
      <c r="S192" s="54">
        <f t="shared" si="97"/>
        <v>1.5</v>
      </c>
      <c r="T192" s="54">
        <f t="shared" si="96"/>
        <v>1.5</v>
      </c>
      <c r="U192" s="54">
        <f t="shared" si="96"/>
        <v>2.5</v>
      </c>
      <c r="V192" s="54">
        <f t="shared" si="96"/>
        <v>1.5</v>
      </c>
      <c r="W192" s="54">
        <f t="shared" si="96"/>
        <v>1.5</v>
      </c>
      <c r="X192" s="54">
        <f t="shared" si="96"/>
        <v>1.5</v>
      </c>
      <c r="Y192" s="54">
        <f t="shared" si="96"/>
        <v>1.5</v>
      </c>
      <c r="Z192" s="54">
        <f t="shared" si="96"/>
        <v>1.5</v>
      </c>
      <c r="AA192" s="54">
        <f t="shared" si="96"/>
        <v>1.5</v>
      </c>
      <c r="AB192" s="54">
        <f t="shared" si="96"/>
        <v>1.5</v>
      </c>
      <c r="AC192" s="54">
        <f t="shared" si="96"/>
        <v>1.5</v>
      </c>
      <c r="AD192" s="54">
        <f t="shared" si="96"/>
        <v>1.5</v>
      </c>
      <c r="AF192" s="63">
        <f t="shared" si="94"/>
        <v>0</v>
      </c>
      <c r="AG192" s="65">
        <v>0</v>
      </c>
      <c r="AH192" s="65">
        <v>0</v>
      </c>
      <c r="AI192" s="66"/>
      <c r="AJ192" s="67"/>
      <c r="AK192" s="65"/>
      <c r="AL192" s="65"/>
      <c r="AM192" s="65"/>
      <c r="AN192" s="65"/>
      <c r="AO192" s="65"/>
      <c r="AP192" s="65"/>
      <c r="AQ192" s="65"/>
      <c r="AR192" s="65"/>
      <c r="AS192" s="68">
        <f t="shared" si="80"/>
        <v>22</v>
      </c>
      <c r="AT192" s="69" t="e">
        <v>#N/A</v>
      </c>
      <c r="AU192" s="70">
        <v>24.415384615384568</v>
      </c>
      <c r="AV192" s="63">
        <f t="shared" si="88"/>
        <v>126.34999999999997</v>
      </c>
      <c r="AW192" s="61">
        <f t="shared" si="102"/>
        <v>9.9750000000000014</v>
      </c>
      <c r="AX192" s="61">
        <f t="shared" si="102"/>
        <v>9.9750000000000014</v>
      </c>
      <c r="AY192" s="61">
        <f t="shared" si="102"/>
        <v>16.625</v>
      </c>
      <c r="AZ192" s="61">
        <f t="shared" si="102"/>
        <v>9.9750000000000014</v>
      </c>
      <c r="BA192" s="54">
        <f t="shared" si="102"/>
        <v>9.9750000000000014</v>
      </c>
      <c r="BB192" s="61">
        <f t="shared" si="102"/>
        <v>9.9750000000000014</v>
      </c>
      <c r="BC192" s="54">
        <f t="shared" si="98"/>
        <v>9.9750000000000014</v>
      </c>
      <c r="BD192" s="61">
        <f t="shared" si="98"/>
        <v>9.9750000000000014</v>
      </c>
      <c r="BE192" s="61">
        <f t="shared" si="98"/>
        <v>9.9750000000000014</v>
      </c>
      <c r="BF192" s="61">
        <f t="shared" si="81"/>
        <v>9.9750000000000014</v>
      </c>
      <c r="BG192" s="61">
        <f t="shared" si="81"/>
        <v>9.9750000000000014</v>
      </c>
      <c r="BH192" s="61">
        <f t="shared" si="81"/>
        <v>9.9750000000000014</v>
      </c>
      <c r="BI192" s="63">
        <f t="shared" si="99"/>
        <v>0</v>
      </c>
      <c r="BJ192" s="71">
        <f t="shared" si="91"/>
        <v>0</v>
      </c>
      <c r="BK192" s="71">
        <f t="shared" si="91"/>
        <v>0</v>
      </c>
      <c r="BL192" s="71">
        <f t="shared" si="91"/>
        <v>0</v>
      </c>
      <c r="BM192" s="71">
        <f t="shared" si="91"/>
        <v>0</v>
      </c>
      <c r="BN192" s="71">
        <f t="shared" si="91"/>
        <v>0</v>
      </c>
      <c r="BO192" s="71">
        <f t="shared" si="91"/>
        <v>0</v>
      </c>
      <c r="BP192" s="71">
        <f t="shared" si="90"/>
        <v>0</v>
      </c>
      <c r="BQ192" s="71">
        <f t="shared" si="90"/>
        <v>0</v>
      </c>
      <c r="BR192" s="71">
        <f t="shared" si="90"/>
        <v>0</v>
      </c>
      <c r="BS192" s="71">
        <f t="shared" si="90"/>
        <v>0</v>
      </c>
      <c r="BT192" s="71">
        <f t="shared" si="90"/>
        <v>0</v>
      </c>
      <c r="BU192" s="71">
        <f t="shared" si="90"/>
        <v>0</v>
      </c>
      <c r="BV192" s="68">
        <f t="shared" si="82"/>
        <v>150.76538461538453</v>
      </c>
      <c r="BX192" s="54">
        <f t="shared" si="101"/>
        <v>13.649999999999999</v>
      </c>
      <c r="BY192" s="54">
        <f t="shared" si="101"/>
        <v>13.649999999999999</v>
      </c>
      <c r="BZ192" s="54">
        <f t="shared" si="101"/>
        <v>22.75</v>
      </c>
      <c r="CA192" s="54">
        <f t="shared" si="101"/>
        <v>13.649999999999999</v>
      </c>
      <c r="CB192" s="54">
        <f t="shared" si="101"/>
        <v>13.649999999999999</v>
      </c>
      <c r="CC192" s="54">
        <f t="shared" si="101"/>
        <v>13.649999999999999</v>
      </c>
      <c r="CD192" s="54">
        <f t="shared" si="95"/>
        <v>13.649999999999999</v>
      </c>
      <c r="CE192" s="54">
        <f t="shared" si="95"/>
        <v>13.649999999999999</v>
      </c>
      <c r="CF192" s="54">
        <f t="shared" si="95"/>
        <v>13.649999999999999</v>
      </c>
      <c r="CG192" s="54">
        <f t="shared" si="77"/>
        <v>13.649999999999999</v>
      </c>
      <c r="CH192" s="54">
        <f t="shared" si="77"/>
        <v>13.649999999999999</v>
      </c>
      <c r="CI192" s="54">
        <f t="shared" si="77"/>
        <v>13.649999999999999</v>
      </c>
      <c r="CJ192" s="76">
        <f t="shared" si="100"/>
        <v>172.90000000000003</v>
      </c>
      <c r="CK192" s="59">
        <f t="shared" si="86"/>
        <v>19</v>
      </c>
      <c r="CL192" s="8">
        <f t="shared" si="87"/>
        <v>0</v>
      </c>
      <c r="CM192" s="73">
        <f t="shared" si="83"/>
        <v>172.9</v>
      </c>
      <c r="CN192" s="74"/>
      <c r="CO192" s="75"/>
    </row>
    <row r="193" spans="1:94" ht="20.25" customHeight="1">
      <c r="A193" t="s">
        <v>280</v>
      </c>
      <c r="D193">
        <v>251</v>
      </c>
      <c r="E193" s="2">
        <v>172.9</v>
      </c>
      <c r="G193" s="3">
        <v>43538</v>
      </c>
      <c r="H193" s="3">
        <f t="shared" si="78"/>
        <v>45281</v>
      </c>
      <c r="I193" s="3" t="s">
        <v>45</v>
      </c>
      <c r="J193" s="3">
        <f t="shared" si="79"/>
        <v>45281</v>
      </c>
      <c r="N193" s="2"/>
      <c r="P193" s="61">
        <f t="shared" si="84"/>
        <v>5.75</v>
      </c>
      <c r="Q193" s="62">
        <v>4.5</v>
      </c>
      <c r="R193" s="63">
        <f t="shared" si="85"/>
        <v>19</v>
      </c>
      <c r="S193" s="54">
        <f t="shared" si="97"/>
        <v>1.5</v>
      </c>
      <c r="T193" s="54">
        <f t="shared" si="96"/>
        <v>1.5</v>
      </c>
      <c r="U193" s="54">
        <f t="shared" si="96"/>
        <v>1.5</v>
      </c>
      <c r="V193" s="54">
        <f t="shared" si="96"/>
        <v>2.5</v>
      </c>
      <c r="W193" s="54">
        <f t="shared" si="96"/>
        <v>1.5</v>
      </c>
      <c r="X193" s="54">
        <f t="shared" si="96"/>
        <v>1.5</v>
      </c>
      <c r="Y193" s="54">
        <f t="shared" si="96"/>
        <v>1.5</v>
      </c>
      <c r="Z193" s="54">
        <f t="shared" si="96"/>
        <v>1.5</v>
      </c>
      <c r="AA193" s="54">
        <f t="shared" si="96"/>
        <v>1.5</v>
      </c>
      <c r="AB193" s="54">
        <f t="shared" si="96"/>
        <v>1.5</v>
      </c>
      <c r="AC193" s="54">
        <f t="shared" si="96"/>
        <v>1.5</v>
      </c>
      <c r="AD193" s="54">
        <f t="shared" si="96"/>
        <v>1.5</v>
      </c>
      <c r="AF193" s="63">
        <f t="shared" si="94"/>
        <v>7</v>
      </c>
      <c r="AG193" s="65">
        <v>7</v>
      </c>
      <c r="AH193" s="65">
        <v>0</v>
      </c>
      <c r="AI193" s="66"/>
      <c r="AJ193" s="67"/>
      <c r="AK193" s="65"/>
      <c r="AL193" s="65"/>
      <c r="AM193" s="65"/>
      <c r="AN193" s="65"/>
      <c r="AO193" s="65"/>
      <c r="AP193" s="65"/>
      <c r="AQ193" s="65"/>
      <c r="AR193" s="65"/>
      <c r="AS193" s="68">
        <f t="shared" si="80"/>
        <v>16.5</v>
      </c>
      <c r="AT193" s="69" t="e">
        <v>#N/A</v>
      </c>
      <c r="AU193" s="70">
        <v>27.196153846153805</v>
      </c>
      <c r="AV193" s="63">
        <f t="shared" si="88"/>
        <v>126.34999999999997</v>
      </c>
      <c r="AW193" s="61">
        <f t="shared" si="102"/>
        <v>9.9750000000000014</v>
      </c>
      <c r="AX193" s="61">
        <f t="shared" si="102"/>
        <v>9.9750000000000014</v>
      </c>
      <c r="AY193" s="61">
        <f t="shared" si="102"/>
        <v>9.9750000000000014</v>
      </c>
      <c r="AZ193" s="61">
        <f t="shared" si="102"/>
        <v>16.625</v>
      </c>
      <c r="BA193" s="54">
        <f t="shared" si="102"/>
        <v>9.9750000000000014</v>
      </c>
      <c r="BB193" s="61">
        <f t="shared" si="102"/>
        <v>9.9750000000000014</v>
      </c>
      <c r="BC193" s="54">
        <f t="shared" si="98"/>
        <v>9.9750000000000014</v>
      </c>
      <c r="BD193" s="61">
        <f t="shared" si="98"/>
        <v>9.9750000000000014</v>
      </c>
      <c r="BE193" s="61">
        <f t="shared" si="98"/>
        <v>9.9750000000000014</v>
      </c>
      <c r="BF193" s="61">
        <f t="shared" si="81"/>
        <v>9.9750000000000014</v>
      </c>
      <c r="BG193" s="61">
        <f t="shared" si="81"/>
        <v>9.9750000000000014</v>
      </c>
      <c r="BH193" s="61">
        <f t="shared" si="81"/>
        <v>9.9750000000000014</v>
      </c>
      <c r="BI193" s="63">
        <f t="shared" si="99"/>
        <v>-46.550000000000004</v>
      </c>
      <c r="BJ193" s="71">
        <f t="shared" si="91"/>
        <v>-46.550000000000004</v>
      </c>
      <c r="BK193" s="71">
        <f t="shared" si="91"/>
        <v>0</v>
      </c>
      <c r="BL193" s="71">
        <f t="shared" si="91"/>
        <v>0</v>
      </c>
      <c r="BM193" s="71">
        <f t="shared" si="91"/>
        <v>0</v>
      </c>
      <c r="BN193" s="71">
        <f t="shared" si="91"/>
        <v>0</v>
      </c>
      <c r="BO193" s="71">
        <f t="shared" si="91"/>
        <v>0</v>
      </c>
      <c r="BP193" s="71">
        <f t="shared" si="90"/>
        <v>0</v>
      </c>
      <c r="BQ193" s="71">
        <f t="shared" si="90"/>
        <v>0</v>
      </c>
      <c r="BR193" s="71">
        <f t="shared" si="90"/>
        <v>0</v>
      </c>
      <c r="BS193" s="71">
        <f t="shared" si="90"/>
        <v>0</v>
      </c>
      <c r="BT193" s="71">
        <f t="shared" si="90"/>
        <v>0</v>
      </c>
      <c r="BU193" s="71">
        <f t="shared" si="90"/>
        <v>0</v>
      </c>
      <c r="BV193" s="68">
        <f t="shared" si="82"/>
        <v>106.99615384615376</v>
      </c>
      <c r="BX193" s="54">
        <f t="shared" si="101"/>
        <v>13.649999999999999</v>
      </c>
      <c r="BY193" s="54">
        <f t="shared" si="101"/>
        <v>13.649999999999999</v>
      </c>
      <c r="BZ193" s="54">
        <f t="shared" si="101"/>
        <v>13.649999999999999</v>
      </c>
      <c r="CA193" s="54">
        <f t="shared" si="101"/>
        <v>22.75</v>
      </c>
      <c r="CB193" s="54">
        <f t="shared" si="101"/>
        <v>13.649999999999999</v>
      </c>
      <c r="CC193" s="54">
        <f t="shared" si="101"/>
        <v>13.649999999999999</v>
      </c>
      <c r="CD193" s="54">
        <f t="shared" si="95"/>
        <v>13.649999999999999</v>
      </c>
      <c r="CE193" s="54">
        <f t="shared" si="95"/>
        <v>13.649999999999999</v>
      </c>
      <c r="CF193" s="54">
        <f t="shared" si="95"/>
        <v>13.649999999999999</v>
      </c>
      <c r="CG193" s="54">
        <f t="shared" si="77"/>
        <v>13.649999999999999</v>
      </c>
      <c r="CH193" s="54">
        <f t="shared" si="77"/>
        <v>13.649999999999999</v>
      </c>
      <c r="CI193" s="54">
        <f t="shared" si="77"/>
        <v>13.649999999999999</v>
      </c>
      <c r="CJ193" s="76">
        <f t="shared" si="100"/>
        <v>172.90000000000003</v>
      </c>
      <c r="CK193" s="59">
        <f t="shared" si="86"/>
        <v>19</v>
      </c>
      <c r="CL193" s="8">
        <f t="shared" si="87"/>
        <v>0</v>
      </c>
      <c r="CM193" s="73">
        <f t="shared" si="83"/>
        <v>172.9</v>
      </c>
      <c r="CN193" s="54"/>
      <c r="CO193" s="55"/>
      <c r="CP193" s="56"/>
    </row>
    <row r="194" spans="1:94" ht="20.25" customHeight="1">
      <c r="A194" s="77" t="s">
        <v>281</v>
      </c>
      <c r="D194">
        <v>251</v>
      </c>
      <c r="E194" s="2">
        <v>172.9</v>
      </c>
      <c r="G194" s="3">
        <v>43542</v>
      </c>
      <c r="H194" s="3">
        <f t="shared" si="78"/>
        <v>45281</v>
      </c>
      <c r="I194" s="3" t="s">
        <v>45</v>
      </c>
      <c r="J194" s="3">
        <f t="shared" si="79"/>
        <v>45281</v>
      </c>
      <c r="N194" s="2"/>
      <c r="P194" s="61">
        <f t="shared" si="84"/>
        <v>5.75</v>
      </c>
      <c r="Q194" s="62">
        <v>0.5</v>
      </c>
      <c r="R194" s="63">
        <f t="shared" si="85"/>
        <v>19</v>
      </c>
      <c r="S194" s="54">
        <f t="shared" si="97"/>
        <v>1.5</v>
      </c>
      <c r="T194" s="54">
        <f t="shared" si="96"/>
        <v>1.5</v>
      </c>
      <c r="U194" s="54">
        <f t="shared" si="96"/>
        <v>1.5</v>
      </c>
      <c r="V194" s="54">
        <f t="shared" si="96"/>
        <v>2.5</v>
      </c>
      <c r="W194" s="54">
        <f t="shared" si="96"/>
        <v>1.5</v>
      </c>
      <c r="X194" s="54">
        <f t="shared" si="96"/>
        <v>1.5</v>
      </c>
      <c r="Y194" s="54">
        <f t="shared" si="96"/>
        <v>1.5</v>
      </c>
      <c r="Z194" s="54">
        <f t="shared" si="96"/>
        <v>1.5</v>
      </c>
      <c r="AA194" s="54">
        <f t="shared" si="96"/>
        <v>1.5</v>
      </c>
      <c r="AB194" s="54">
        <f t="shared" si="96"/>
        <v>1.5</v>
      </c>
      <c r="AC194" s="54">
        <f t="shared" si="96"/>
        <v>1.5</v>
      </c>
      <c r="AD194" s="54">
        <f t="shared" si="96"/>
        <v>1.5</v>
      </c>
      <c r="AF194" s="63">
        <f t="shared" si="94"/>
        <v>0</v>
      </c>
      <c r="AG194" s="65">
        <v>0</v>
      </c>
      <c r="AH194" s="65">
        <v>0</v>
      </c>
      <c r="AI194" s="66"/>
      <c r="AJ194" s="67"/>
      <c r="AK194" s="65"/>
      <c r="AL194" s="65"/>
      <c r="AM194" s="65"/>
      <c r="AN194" s="65"/>
      <c r="AO194" s="65"/>
      <c r="AP194" s="65"/>
      <c r="AQ194" s="65"/>
      <c r="AR194" s="65"/>
      <c r="AS194" s="68">
        <f t="shared" si="80"/>
        <v>19.5</v>
      </c>
      <c r="AT194" s="69" t="e">
        <v>#N/A</v>
      </c>
      <c r="AU194" s="70">
        <v>0.59615384615381117</v>
      </c>
      <c r="AV194" s="63">
        <f t="shared" si="88"/>
        <v>126.34999999999997</v>
      </c>
      <c r="AW194" s="61">
        <f t="shared" si="102"/>
        <v>9.9750000000000014</v>
      </c>
      <c r="AX194" s="61">
        <f t="shared" si="102"/>
        <v>9.9750000000000014</v>
      </c>
      <c r="AY194" s="61">
        <f t="shared" si="102"/>
        <v>9.9750000000000014</v>
      </c>
      <c r="AZ194" s="61">
        <f t="shared" si="102"/>
        <v>16.625</v>
      </c>
      <c r="BA194" s="54">
        <f t="shared" si="102"/>
        <v>9.9750000000000014</v>
      </c>
      <c r="BB194" s="61">
        <f t="shared" si="102"/>
        <v>9.9750000000000014</v>
      </c>
      <c r="BC194" s="54">
        <f t="shared" si="98"/>
        <v>9.9750000000000014</v>
      </c>
      <c r="BD194" s="61">
        <f t="shared" si="98"/>
        <v>9.9750000000000014</v>
      </c>
      <c r="BE194" s="61">
        <f t="shared" si="98"/>
        <v>9.9750000000000014</v>
      </c>
      <c r="BF194" s="61">
        <f t="shared" si="81"/>
        <v>9.9750000000000014</v>
      </c>
      <c r="BG194" s="61">
        <f t="shared" si="81"/>
        <v>9.9750000000000014</v>
      </c>
      <c r="BH194" s="61">
        <f t="shared" si="81"/>
        <v>9.9750000000000014</v>
      </c>
      <c r="BI194" s="63">
        <f t="shared" si="99"/>
        <v>0</v>
      </c>
      <c r="BJ194" s="71">
        <f t="shared" si="91"/>
        <v>0</v>
      </c>
      <c r="BK194" s="71">
        <f t="shared" si="91"/>
        <v>0</v>
      </c>
      <c r="BL194" s="71">
        <f t="shared" si="91"/>
        <v>0</v>
      </c>
      <c r="BM194" s="71">
        <f t="shared" si="91"/>
        <v>0</v>
      </c>
      <c r="BN194" s="71">
        <f t="shared" si="91"/>
        <v>0</v>
      </c>
      <c r="BO194" s="71">
        <f t="shared" si="91"/>
        <v>0</v>
      </c>
      <c r="BP194" s="71">
        <f t="shared" si="90"/>
        <v>0</v>
      </c>
      <c r="BQ194" s="71">
        <f t="shared" si="90"/>
        <v>0</v>
      </c>
      <c r="BR194" s="71">
        <f t="shared" si="90"/>
        <v>0</v>
      </c>
      <c r="BS194" s="71">
        <f t="shared" si="90"/>
        <v>0</v>
      </c>
      <c r="BT194" s="71">
        <f t="shared" si="90"/>
        <v>0</v>
      </c>
      <c r="BU194" s="71">
        <f t="shared" si="90"/>
        <v>0</v>
      </c>
      <c r="BV194" s="68">
        <f t="shared" si="82"/>
        <v>126.94615384615378</v>
      </c>
      <c r="BX194" s="54">
        <f t="shared" si="101"/>
        <v>13.649999999999999</v>
      </c>
      <c r="BY194" s="54">
        <f t="shared" si="101"/>
        <v>13.649999999999999</v>
      </c>
      <c r="BZ194" s="54">
        <f t="shared" si="101"/>
        <v>13.649999999999999</v>
      </c>
      <c r="CA194" s="54">
        <f t="shared" si="101"/>
        <v>22.75</v>
      </c>
      <c r="CB194" s="54">
        <f t="shared" si="101"/>
        <v>13.649999999999999</v>
      </c>
      <c r="CC194" s="54">
        <f t="shared" si="101"/>
        <v>13.649999999999999</v>
      </c>
      <c r="CD194" s="54">
        <f t="shared" si="95"/>
        <v>13.649999999999999</v>
      </c>
      <c r="CE194" s="54">
        <f t="shared" si="95"/>
        <v>13.649999999999999</v>
      </c>
      <c r="CF194" s="54">
        <f t="shared" si="95"/>
        <v>13.649999999999999</v>
      </c>
      <c r="CG194" s="54">
        <f t="shared" si="77"/>
        <v>13.649999999999999</v>
      </c>
      <c r="CH194" s="54">
        <f t="shared" si="77"/>
        <v>13.649999999999999</v>
      </c>
      <c r="CI194" s="54">
        <f t="shared" si="77"/>
        <v>13.649999999999999</v>
      </c>
      <c r="CJ194" s="76">
        <f t="shared" si="100"/>
        <v>172.90000000000003</v>
      </c>
      <c r="CK194" s="59">
        <f t="shared" si="86"/>
        <v>19</v>
      </c>
      <c r="CL194" s="8">
        <f t="shared" si="87"/>
        <v>0</v>
      </c>
      <c r="CM194" s="73">
        <f t="shared" si="83"/>
        <v>172.9</v>
      </c>
      <c r="CN194" s="74"/>
      <c r="CO194" s="75"/>
    </row>
    <row r="195" spans="1:94" ht="20.25" customHeight="1">
      <c r="A195" t="s">
        <v>282</v>
      </c>
      <c r="D195">
        <v>215</v>
      </c>
      <c r="E195" s="2">
        <v>200.2</v>
      </c>
      <c r="G195" s="3">
        <v>43559</v>
      </c>
      <c r="H195" s="3">
        <f t="shared" si="78"/>
        <v>45281</v>
      </c>
      <c r="I195" s="3" t="s">
        <v>45</v>
      </c>
      <c r="J195" s="3">
        <f t="shared" si="79"/>
        <v>45281</v>
      </c>
      <c r="N195" s="2"/>
      <c r="P195" s="61">
        <f t="shared" si="84"/>
        <v>5.666666666666667</v>
      </c>
      <c r="Q195" s="62">
        <v>0</v>
      </c>
      <c r="R195" s="63">
        <f t="shared" si="85"/>
        <v>19</v>
      </c>
      <c r="S195" s="54">
        <f t="shared" si="97"/>
        <v>1.5</v>
      </c>
      <c r="T195" s="54">
        <f t="shared" si="96"/>
        <v>1.5</v>
      </c>
      <c r="U195" s="54">
        <f t="shared" si="96"/>
        <v>1.5</v>
      </c>
      <c r="V195" s="54">
        <f t="shared" si="96"/>
        <v>1.5</v>
      </c>
      <c r="W195" s="54">
        <f t="shared" si="96"/>
        <v>2.5</v>
      </c>
      <c r="X195" s="54">
        <f t="shared" si="96"/>
        <v>1.5</v>
      </c>
      <c r="Y195" s="54">
        <f t="shared" ref="T195:AI217" si="103">+IF(AND(AND($O195="",$P195&gt;=10,MONTH($G195)=MONTH(Y$5))),1.5+2,+IF(AND(AND($O195="",$P195&gt;=5,MONTH($G195)=MONTH(Y$5))),1.5+1,+IF(AND(AND($P195=5,$O195="",MONTH($G195)=MONTH(Y$5))),1.5,+IF(AND($H195&gt;Y$5,MONTH($H195)=MONTH(Y$5)),1.5/30*(Y$4-DAY($H195)),+IF(AND(MONTH($H195)&lt;MONTH(Y$5),$O195=""),1.5,+IF(AND($H195=$S$5,$O195=""),1.5,IF($O195&lt;Y$5,0,IF(MONTH($O195)=MONTH(Y$5),1.5/30*($O195-Y$5),1.5))))))))</f>
        <v>1.5</v>
      </c>
      <c r="Z195" s="54">
        <f t="shared" si="103"/>
        <v>1.5</v>
      </c>
      <c r="AA195" s="54">
        <f t="shared" si="103"/>
        <v>1.5</v>
      </c>
      <c r="AB195" s="54">
        <f t="shared" si="103"/>
        <v>1.5</v>
      </c>
      <c r="AC195" s="54">
        <f t="shared" si="103"/>
        <v>1.5</v>
      </c>
      <c r="AD195" s="54">
        <f t="shared" si="103"/>
        <v>1.5</v>
      </c>
      <c r="AF195" s="63">
        <f t="shared" si="94"/>
        <v>0</v>
      </c>
      <c r="AG195" s="65">
        <v>0</v>
      </c>
      <c r="AH195" s="65">
        <v>0</v>
      </c>
      <c r="AI195" s="66"/>
      <c r="AJ195" s="67"/>
      <c r="AK195" s="65"/>
      <c r="AL195" s="65"/>
      <c r="AM195" s="65"/>
      <c r="AN195" s="65"/>
      <c r="AO195" s="65"/>
      <c r="AP195" s="65"/>
      <c r="AQ195" s="65"/>
      <c r="AR195" s="65"/>
      <c r="AS195" s="68">
        <f t="shared" si="80"/>
        <v>19</v>
      </c>
      <c r="AT195" s="69" t="e">
        <v>#N/A</v>
      </c>
      <c r="AU195" s="70">
        <v>-12.430769230769215</v>
      </c>
      <c r="AV195" s="63">
        <f t="shared" si="88"/>
        <v>146.29999999999998</v>
      </c>
      <c r="AW195" s="61">
        <f t="shared" si="102"/>
        <v>11.549999999999999</v>
      </c>
      <c r="AX195" s="61">
        <f t="shared" si="102"/>
        <v>11.549999999999999</v>
      </c>
      <c r="AY195" s="61">
        <f t="shared" si="102"/>
        <v>11.549999999999999</v>
      </c>
      <c r="AZ195" s="61">
        <f t="shared" si="102"/>
        <v>11.549999999999999</v>
      </c>
      <c r="BA195" s="54">
        <f t="shared" si="102"/>
        <v>19.25</v>
      </c>
      <c r="BB195" s="61">
        <f t="shared" si="102"/>
        <v>11.549999999999999</v>
      </c>
      <c r="BC195" s="54">
        <f t="shared" si="98"/>
        <v>11.549999999999999</v>
      </c>
      <c r="BD195" s="61">
        <f t="shared" si="98"/>
        <v>11.549999999999999</v>
      </c>
      <c r="BE195" s="61">
        <f t="shared" si="98"/>
        <v>11.549999999999999</v>
      </c>
      <c r="BF195" s="61">
        <f t="shared" si="81"/>
        <v>11.549999999999999</v>
      </c>
      <c r="BG195" s="61">
        <f t="shared" si="81"/>
        <v>11.549999999999999</v>
      </c>
      <c r="BH195" s="61">
        <f t="shared" si="81"/>
        <v>11.549999999999999</v>
      </c>
      <c r="BI195" s="63">
        <f t="shared" si="99"/>
        <v>0</v>
      </c>
      <c r="BJ195" s="71">
        <f t="shared" si="91"/>
        <v>0</v>
      </c>
      <c r="BK195" s="71">
        <f t="shared" si="91"/>
        <v>0</v>
      </c>
      <c r="BL195" s="71">
        <f t="shared" si="91"/>
        <v>0</v>
      </c>
      <c r="BM195" s="71">
        <f t="shared" si="91"/>
        <v>0</v>
      </c>
      <c r="BN195" s="71">
        <f t="shared" si="91"/>
        <v>0</v>
      </c>
      <c r="BO195" s="71">
        <f t="shared" si="91"/>
        <v>0</v>
      </c>
      <c r="BP195" s="71">
        <f t="shared" si="90"/>
        <v>0</v>
      </c>
      <c r="BQ195" s="71">
        <f t="shared" si="90"/>
        <v>0</v>
      </c>
      <c r="BR195" s="71">
        <f t="shared" si="90"/>
        <v>0</v>
      </c>
      <c r="BS195" s="71">
        <f t="shared" ref="BP195:BU244" si="104">(+IF($K195="",$E195/26*AP195,IF(MONTH($K195)=MONTH(BS$5),$L195/26*AP195,IF(AND($K195&lt;BS$5,(MONTH($K195)&lt;&gt;MONTH(BS$5))),$L195/26*AP195,$E195/26*AP195))))*-1</f>
        <v>0</v>
      </c>
      <c r="BT195" s="71">
        <f t="shared" si="104"/>
        <v>0</v>
      </c>
      <c r="BU195" s="71">
        <f t="shared" si="104"/>
        <v>0</v>
      </c>
      <c r="BV195" s="68">
        <f t="shared" si="82"/>
        <v>133.86923076923077</v>
      </c>
      <c r="BX195" s="54">
        <f t="shared" si="101"/>
        <v>15.805263157894736</v>
      </c>
      <c r="BY195" s="54">
        <f t="shared" si="101"/>
        <v>15.805263157894736</v>
      </c>
      <c r="BZ195" s="54">
        <f t="shared" si="101"/>
        <v>15.805263157894736</v>
      </c>
      <c r="CA195" s="54">
        <f t="shared" si="101"/>
        <v>15.805263157894736</v>
      </c>
      <c r="CB195" s="54">
        <f t="shared" si="101"/>
        <v>26.34210526315789</v>
      </c>
      <c r="CC195" s="54">
        <f t="shared" si="101"/>
        <v>15.805263157894736</v>
      </c>
      <c r="CD195" s="54">
        <f t="shared" si="95"/>
        <v>15.805263157894736</v>
      </c>
      <c r="CE195" s="54">
        <f t="shared" si="95"/>
        <v>15.805263157894736</v>
      </c>
      <c r="CF195" s="54">
        <f t="shared" si="95"/>
        <v>15.805263157894736</v>
      </c>
      <c r="CG195" s="54">
        <f t="shared" si="77"/>
        <v>15.805263157894736</v>
      </c>
      <c r="CH195" s="54">
        <f t="shared" si="77"/>
        <v>15.805263157894736</v>
      </c>
      <c r="CI195" s="54">
        <f t="shared" si="77"/>
        <v>15.805263157894736</v>
      </c>
      <c r="CJ195" s="76">
        <f t="shared" si="100"/>
        <v>200.19999999999993</v>
      </c>
      <c r="CK195" s="59">
        <f t="shared" si="86"/>
        <v>19</v>
      </c>
      <c r="CL195" s="8">
        <f t="shared" si="87"/>
        <v>0</v>
      </c>
      <c r="CM195" s="73">
        <f t="shared" si="83"/>
        <v>200.2</v>
      </c>
      <c r="CN195" s="54"/>
      <c r="CO195" s="55"/>
      <c r="CP195" s="56"/>
    </row>
    <row r="196" spans="1:94" ht="20.25" customHeight="1">
      <c r="A196" t="s">
        <v>283</v>
      </c>
      <c r="D196">
        <v>160</v>
      </c>
      <c r="E196" s="2">
        <v>130</v>
      </c>
      <c r="G196" s="3">
        <v>43558</v>
      </c>
      <c r="H196" s="3">
        <f t="shared" si="78"/>
        <v>45281</v>
      </c>
      <c r="I196" s="3" t="s">
        <v>45</v>
      </c>
      <c r="J196" s="3">
        <f t="shared" si="79"/>
        <v>45281</v>
      </c>
      <c r="N196" s="2"/>
      <c r="P196" s="61">
        <f t="shared" si="84"/>
        <v>5.666666666666667</v>
      </c>
      <c r="Q196" s="62">
        <v>0</v>
      </c>
      <c r="R196" s="63">
        <f t="shared" si="85"/>
        <v>19</v>
      </c>
      <c r="S196" s="54">
        <f t="shared" si="97"/>
        <v>1.5</v>
      </c>
      <c r="T196" s="54">
        <f t="shared" si="103"/>
        <v>1.5</v>
      </c>
      <c r="U196" s="54">
        <f t="shared" si="103"/>
        <v>1.5</v>
      </c>
      <c r="V196" s="54">
        <f t="shared" si="103"/>
        <v>1.5</v>
      </c>
      <c r="W196" s="54">
        <f t="shared" si="103"/>
        <v>2.5</v>
      </c>
      <c r="X196" s="54">
        <f t="shared" si="103"/>
        <v>1.5</v>
      </c>
      <c r="Y196" s="54">
        <f t="shared" si="103"/>
        <v>1.5</v>
      </c>
      <c r="Z196" s="54">
        <f t="shared" si="103"/>
        <v>1.5</v>
      </c>
      <c r="AA196" s="54">
        <f t="shared" si="103"/>
        <v>1.5</v>
      </c>
      <c r="AB196" s="54">
        <f t="shared" si="103"/>
        <v>1.5</v>
      </c>
      <c r="AC196" s="54">
        <f t="shared" si="103"/>
        <v>1.5</v>
      </c>
      <c r="AD196" s="54">
        <f t="shared" si="103"/>
        <v>1.5</v>
      </c>
      <c r="AF196" s="63">
        <f t="shared" si="94"/>
        <v>0</v>
      </c>
      <c r="AG196" s="65">
        <v>0</v>
      </c>
      <c r="AH196" s="65">
        <v>0</v>
      </c>
      <c r="AI196" s="66"/>
      <c r="AJ196" s="67"/>
      <c r="AK196" s="65"/>
      <c r="AL196" s="65"/>
      <c r="AM196" s="65"/>
      <c r="AN196" s="65"/>
      <c r="AO196" s="65"/>
      <c r="AP196" s="65"/>
      <c r="AQ196" s="65"/>
      <c r="AR196" s="65"/>
      <c r="AS196" s="68">
        <f t="shared" si="80"/>
        <v>19</v>
      </c>
      <c r="AT196" s="69" t="e">
        <v>#N/A</v>
      </c>
      <c r="AU196" s="70">
        <v>0</v>
      </c>
      <c r="AV196" s="63">
        <f t="shared" si="88"/>
        <v>95</v>
      </c>
      <c r="AW196" s="61">
        <f t="shared" si="102"/>
        <v>7.5</v>
      </c>
      <c r="AX196" s="61">
        <f t="shared" si="102"/>
        <v>7.5</v>
      </c>
      <c r="AY196" s="61">
        <f t="shared" si="102"/>
        <v>7.5</v>
      </c>
      <c r="AZ196" s="61">
        <f t="shared" si="102"/>
        <v>7.5</v>
      </c>
      <c r="BA196" s="54">
        <f t="shared" si="102"/>
        <v>12.5</v>
      </c>
      <c r="BB196" s="61">
        <f t="shared" si="102"/>
        <v>7.5</v>
      </c>
      <c r="BC196" s="54">
        <f t="shared" si="98"/>
        <v>7.5</v>
      </c>
      <c r="BD196" s="61">
        <f t="shared" si="98"/>
        <v>7.5</v>
      </c>
      <c r="BE196" s="61">
        <f t="shared" si="98"/>
        <v>7.5</v>
      </c>
      <c r="BF196" s="61">
        <f t="shared" si="81"/>
        <v>7.5</v>
      </c>
      <c r="BG196" s="61">
        <f t="shared" si="81"/>
        <v>7.5</v>
      </c>
      <c r="BH196" s="61">
        <f t="shared" si="81"/>
        <v>7.5</v>
      </c>
      <c r="BI196" s="63">
        <f t="shared" si="99"/>
        <v>0</v>
      </c>
      <c r="BJ196" s="71">
        <f t="shared" si="91"/>
        <v>0</v>
      </c>
      <c r="BK196" s="71">
        <f t="shared" si="91"/>
        <v>0</v>
      </c>
      <c r="BL196" s="71">
        <f t="shared" si="91"/>
        <v>0</v>
      </c>
      <c r="BM196" s="71">
        <f t="shared" si="91"/>
        <v>0</v>
      </c>
      <c r="BN196" s="71">
        <f t="shared" si="91"/>
        <v>0</v>
      </c>
      <c r="BO196" s="71">
        <f t="shared" si="91"/>
        <v>0</v>
      </c>
      <c r="BP196" s="71">
        <f t="shared" si="104"/>
        <v>0</v>
      </c>
      <c r="BQ196" s="71">
        <f t="shared" si="104"/>
        <v>0</v>
      </c>
      <c r="BR196" s="71">
        <f t="shared" si="104"/>
        <v>0</v>
      </c>
      <c r="BS196" s="71">
        <f t="shared" si="104"/>
        <v>0</v>
      </c>
      <c r="BT196" s="71">
        <f t="shared" si="104"/>
        <v>0</v>
      </c>
      <c r="BU196" s="71">
        <f t="shared" si="104"/>
        <v>0</v>
      </c>
      <c r="BV196" s="68">
        <f t="shared" si="82"/>
        <v>95</v>
      </c>
      <c r="BX196" s="54">
        <f t="shared" si="101"/>
        <v>10.263157894736842</v>
      </c>
      <c r="BY196" s="54">
        <f t="shared" si="101"/>
        <v>10.263157894736842</v>
      </c>
      <c r="BZ196" s="54">
        <f t="shared" si="101"/>
        <v>10.263157894736842</v>
      </c>
      <c r="CA196" s="54">
        <f t="shared" si="101"/>
        <v>10.263157894736842</v>
      </c>
      <c r="CB196" s="54">
        <f t="shared" si="101"/>
        <v>17.105263157894736</v>
      </c>
      <c r="CC196" s="54">
        <f t="shared" si="101"/>
        <v>10.263157894736842</v>
      </c>
      <c r="CD196" s="54">
        <f t="shared" si="95"/>
        <v>10.263157894736842</v>
      </c>
      <c r="CE196" s="54">
        <f t="shared" si="95"/>
        <v>10.263157894736842</v>
      </c>
      <c r="CF196" s="54">
        <f t="shared" si="95"/>
        <v>10.263157894736842</v>
      </c>
      <c r="CG196" s="54">
        <f t="shared" si="77"/>
        <v>10.263157894736842</v>
      </c>
      <c r="CH196" s="54">
        <f t="shared" si="77"/>
        <v>10.263157894736842</v>
      </c>
      <c r="CI196" s="54">
        <f t="shared" si="77"/>
        <v>10.263157894736842</v>
      </c>
      <c r="CJ196" s="76">
        <f t="shared" si="100"/>
        <v>130.00000000000006</v>
      </c>
      <c r="CK196" s="59">
        <f t="shared" si="86"/>
        <v>19</v>
      </c>
      <c r="CL196" s="8">
        <f>+CM196-CJ196</f>
        <v>0</v>
      </c>
      <c r="CM196" s="73">
        <f t="shared" si="83"/>
        <v>130</v>
      </c>
      <c r="CN196" s="74"/>
      <c r="CO196" s="75"/>
    </row>
    <row r="197" spans="1:94" ht="20.25" customHeight="1">
      <c r="A197" s="77" t="s">
        <v>284</v>
      </c>
      <c r="D197">
        <v>160</v>
      </c>
      <c r="E197" s="2">
        <v>308.10000000000002</v>
      </c>
      <c r="G197" s="3">
        <v>43558</v>
      </c>
      <c r="H197" s="3">
        <f t="shared" si="78"/>
        <v>45281</v>
      </c>
      <c r="I197" s="3" t="s">
        <v>45</v>
      </c>
      <c r="J197" s="3">
        <f t="shared" si="79"/>
        <v>45281</v>
      </c>
      <c r="N197" s="2"/>
      <c r="P197" s="61">
        <f t="shared" si="84"/>
        <v>5.666666666666667</v>
      </c>
      <c r="Q197" s="62">
        <v>18</v>
      </c>
      <c r="R197" s="63">
        <f t="shared" si="85"/>
        <v>19</v>
      </c>
      <c r="S197" s="54">
        <f t="shared" si="97"/>
        <v>1.5</v>
      </c>
      <c r="T197" s="54">
        <f t="shared" si="103"/>
        <v>1.5</v>
      </c>
      <c r="U197" s="54">
        <f t="shared" si="103"/>
        <v>1.5</v>
      </c>
      <c r="V197" s="54">
        <f t="shared" si="103"/>
        <v>1.5</v>
      </c>
      <c r="W197" s="54">
        <f t="shared" si="103"/>
        <v>2.5</v>
      </c>
      <c r="X197" s="54">
        <f t="shared" si="103"/>
        <v>1.5</v>
      </c>
      <c r="Y197" s="54">
        <f t="shared" si="103"/>
        <v>1.5</v>
      </c>
      <c r="Z197" s="54">
        <f t="shared" si="103"/>
        <v>1.5</v>
      </c>
      <c r="AA197" s="54">
        <f t="shared" si="103"/>
        <v>1.5</v>
      </c>
      <c r="AB197" s="54">
        <f t="shared" si="103"/>
        <v>1.5</v>
      </c>
      <c r="AC197" s="54">
        <f t="shared" si="103"/>
        <v>1.5</v>
      </c>
      <c r="AD197" s="54">
        <f t="shared" si="103"/>
        <v>1.5</v>
      </c>
      <c r="AF197" s="63">
        <f t="shared" si="94"/>
        <v>18</v>
      </c>
      <c r="AG197" s="65">
        <v>17</v>
      </c>
      <c r="AH197" s="65">
        <v>1</v>
      </c>
      <c r="AI197" s="66"/>
      <c r="AJ197" s="67"/>
      <c r="AK197" s="65"/>
      <c r="AL197" s="65"/>
      <c r="AM197" s="65"/>
      <c r="AN197" s="65"/>
      <c r="AO197" s="65"/>
      <c r="AP197" s="65"/>
      <c r="AQ197" s="65"/>
      <c r="AR197" s="65"/>
      <c r="AS197" s="68">
        <f t="shared" si="80"/>
        <v>19</v>
      </c>
      <c r="AT197" s="69" t="e">
        <v>#N/A</v>
      </c>
      <c r="AU197" s="70">
        <v>209.12307692307695</v>
      </c>
      <c r="AV197" s="63">
        <f t="shared" si="88"/>
        <v>225.15000000000003</v>
      </c>
      <c r="AW197" s="61">
        <f t="shared" si="102"/>
        <v>17.775000000000002</v>
      </c>
      <c r="AX197" s="61">
        <f t="shared" si="102"/>
        <v>17.775000000000002</v>
      </c>
      <c r="AY197" s="61">
        <f t="shared" si="102"/>
        <v>17.775000000000002</v>
      </c>
      <c r="AZ197" s="61">
        <f t="shared" si="102"/>
        <v>17.775000000000002</v>
      </c>
      <c r="BA197" s="54">
        <f t="shared" si="102"/>
        <v>29.625000000000004</v>
      </c>
      <c r="BB197" s="61">
        <f t="shared" si="102"/>
        <v>17.775000000000002</v>
      </c>
      <c r="BC197" s="54">
        <f t="shared" si="98"/>
        <v>17.775000000000002</v>
      </c>
      <c r="BD197" s="61">
        <f t="shared" si="98"/>
        <v>17.775000000000002</v>
      </c>
      <c r="BE197" s="61">
        <f t="shared" si="98"/>
        <v>17.775000000000002</v>
      </c>
      <c r="BF197" s="61">
        <f t="shared" si="81"/>
        <v>17.775000000000002</v>
      </c>
      <c r="BG197" s="61">
        <f t="shared" si="81"/>
        <v>17.775000000000002</v>
      </c>
      <c r="BH197" s="61">
        <f t="shared" si="81"/>
        <v>17.775000000000002</v>
      </c>
      <c r="BI197" s="63">
        <f t="shared" si="99"/>
        <v>-213.3</v>
      </c>
      <c r="BJ197" s="71">
        <f t="shared" si="91"/>
        <v>-201.45000000000002</v>
      </c>
      <c r="BK197" s="71">
        <f t="shared" si="91"/>
        <v>-11.850000000000001</v>
      </c>
      <c r="BL197" s="71">
        <f t="shared" si="91"/>
        <v>0</v>
      </c>
      <c r="BM197" s="71">
        <f t="shared" si="91"/>
        <v>0</v>
      </c>
      <c r="BN197" s="71">
        <f t="shared" si="91"/>
        <v>0</v>
      </c>
      <c r="BO197" s="71">
        <f t="shared" si="91"/>
        <v>0</v>
      </c>
      <c r="BP197" s="71">
        <f t="shared" si="104"/>
        <v>0</v>
      </c>
      <c r="BQ197" s="71">
        <f t="shared" si="104"/>
        <v>0</v>
      </c>
      <c r="BR197" s="71">
        <f t="shared" si="104"/>
        <v>0</v>
      </c>
      <c r="BS197" s="71">
        <f t="shared" si="104"/>
        <v>0</v>
      </c>
      <c r="BT197" s="71">
        <f t="shared" si="104"/>
        <v>0</v>
      </c>
      <c r="BU197" s="71">
        <f t="shared" si="104"/>
        <v>0</v>
      </c>
      <c r="BV197" s="68">
        <f t="shared" si="82"/>
        <v>220.97307692307697</v>
      </c>
      <c r="BX197" s="54">
        <f t="shared" si="101"/>
        <v>24.323684210526316</v>
      </c>
      <c r="BY197" s="54">
        <f t="shared" si="101"/>
        <v>24.323684210526316</v>
      </c>
      <c r="BZ197" s="54">
        <f t="shared" si="101"/>
        <v>24.323684210526316</v>
      </c>
      <c r="CA197" s="54">
        <f t="shared" si="101"/>
        <v>24.323684210526316</v>
      </c>
      <c r="CB197" s="54">
        <f t="shared" si="101"/>
        <v>40.539473684210527</v>
      </c>
      <c r="CC197" s="54">
        <f t="shared" si="101"/>
        <v>24.323684210526316</v>
      </c>
      <c r="CD197" s="54">
        <f t="shared" si="95"/>
        <v>24.323684210526316</v>
      </c>
      <c r="CE197" s="54">
        <f t="shared" si="95"/>
        <v>24.323684210526316</v>
      </c>
      <c r="CF197" s="54">
        <f t="shared" si="95"/>
        <v>24.323684210526316</v>
      </c>
      <c r="CG197" s="54">
        <f t="shared" si="77"/>
        <v>24.323684210526316</v>
      </c>
      <c r="CH197" s="54">
        <f t="shared" si="77"/>
        <v>24.323684210526316</v>
      </c>
      <c r="CI197" s="54">
        <f t="shared" si="77"/>
        <v>24.323684210526316</v>
      </c>
      <c r="CJ197" s="76">
        <f t="shared" si="100"/>
        <v>308.10000000000002</v>
      </c>
      <c r="CK197" s="59">
        <f t="shared" si="86"/>
        <v>19</v>
      </c>
      <c r="CL197" s="8">
        <f t="shared" si="87"/>
        <v>0</v>
      </c>
      <c r="CM197" s="73">
        <f t="shared" si="83"/>
        <v>308.10000000000002</v>
      </c>
      <c r="CN197" s="54"/>
      <c r="CO197" s="55"/>
      <c r="CP197" s="56"/>
    </row>
    <row r="198" spans="1:94" ht="20.25" customHeight="1">
      <c r="A198" t="s">
        <v>285</v>
      </c>
      <c r="D198">
        <v>120</v>
      </c>
      <c r="E198" s="2">
        <v>150.80000000000001</v>
      </c>
      <c r="G198" s="3">
        <v>43588</v>
      </c>
      <c r="H198" s="3">
        <f t="shared" si="78"/>
        <v>45281</v>
      </c>
      <c r="I198" s="3" t="s">
        <v>45</v>
      </c>
      <c r="J198" s="3">
        <f t="shared" si="79"/>
        <v>45281</v>
      </c>
      <c r="N198" s="2"/>
      <c r="P198" s="61">
        <f t="shared" si="84"/>
        <v>5.583333333333333</v>
      </c>
      <c r="Q198" s="62">
        <v>0.5</v>
      </c>
      <c r="R198" s="63">
        <f t="shared" si="85"/>
        <v>19</v>
      </c>
      <c r="S198" s="54">
        <f t="shared" si="97"/>
        <v>1.5</v>
      </c>
      <c r="T198" s="54">
        <f t="shared" si="103"/>
        <v>1.5</v>
      </c>
      <c r="U198" s="54">
        <f t="shared" si="103"/>
        <v>1.5</v>
      </c>
      <c r="V198" s="54">
        <f t="shared" si="103"/>
        <v>1.5</v>
      </c>
      <c r="W198" s="54">
        <f t="shared" si="103"/>
        <v>1.5</v>
      </c>
      <c r="X198" s="54">
        <f t="shared" si="103"/>
        <v>2.5</v>
      </c>
      <c r="Y198" s="54">
        <f t="shared" si="103"/>
        <v>1.5</v>
      </c>
      <c r="Z198" s="54">
        <f t="shared" si="103"/>
        <v>1.5</v>
      </c>
      <c r="AA198" s="54">
        <f t="shared" si="103"/>
        <v>1.5</v>
      </c>
      <c r="AB198" s="54">
        <f t="shared" si="103"/>
        <v>1.5</v>
      </c>
      <c r="AC198" s="54">
        <f t="shared" si="103"/>
        <v>1.5</v>
      </c>
      <c r="AD198" s="54">
        <f t="shared" si="103"/>
        <v>1.5</v>
      </c>
      <c r="AF198" s="63">
        <f t="shared" si="94"/>
        <v>0</v>
      </c>
      <c r="AG198" s="65">
        <v>0</v>
      </c>
      <c r="AH198" s="65">
        <v>0</v>
      </c>
      <c r="AI198" s="66"/>
      <c r="AJ198" s="67"/>
      <c r="AK198" s="65"/>
      <c r="AL198" s="65"/>
      <c r="AM198" s="65"/>
      <c r="AN198" s="65"/>
      <c r="AO198" s="65"/>
      <c r="AP198" s="65"/>
      <c r="AQ198" s="65"/>
      <c r="AR198" s="65"/>
      <c r="AS198" s="68">
        <f t="shared" si="80"/>
        <v>19.5</v>
      </c>
      <c r="AT198" s="69" t="e">
        <v>#N/A</v>
      </c>
      <c r="AU198" s="70">
        <v>2.7000000000000455</v>
      </c>
      <c r="AV198" s="63">
        <f t="shared" si="88"/>
        <v>110.20000000000002</v>
      </c>
      <c r="AW198" s="61">
        <f t="shared" si="102"/>
        <v>8.7000000000000011</v>
      </c>
      <c r="AX198" s="61">
        <f t="shared" si="102"/>
        <v>8.7000000000000011</v>
      </c>
      <c r="AY198" s="61">
        <f t="shared" si="102"/>
        <v>8.7000000000000011</v>
      </c>
      <c r="AZ198" s="61">
        <f t="shared" si="102"/>
        <v>8.7000000000000011</v>
      </c>
      <c r="BA198" s="54">
        <f t="shared" si="102"/>
        <v>8.7000000000000011</v>
      </c>
      <c r="BB198" s="61">
        <f t="shared" si="102"/>
        <v>14.500000000000002</v>
      </c>
      <c r="BC198" s="54">
        <f t="shared" si="98"/>
        <v>8.7000000000000011</v>
      </c>
      <c r="BD198" s="61">
        <f t="shared" si="98"/>
        <v>8.7000000000000011</v>
      </c>
      <c r="BE198" s="61">
        <f t="shared" si="98"/>
        <v>8.7000000000000011</v>
      </c>
      <c r="BF198" s="61">
        <f t="shared" si="81"/>
        <v>8.7000000000000011</v>
      </c>
      <c r="BG198" s="61">
        <f t="shared" si="81"/>
        <v>8.7000000000000011</v>
      </c>
      <c r="BH198" s="61">
        <f t="shared" si="81"/>
        <v>8.7000000000000011</v>
      </c>
      <c r="BI198" s="63">
        <f t="shared" si="99"/>
        <v>0</v>
      </c>
      <c r="BJ198" s="71">
        <f t="shared" si="91"/>
        <v>0</v>
      </c>
      <c r="BK198" s="71">
        <f t="shared" si="91"/>
        <v>0</v>
      </c>
      <c r="BL198" s="71">
        <f t="shared" si="91"/>
        <v>0</v>
      </c>
      <c r="BM198" s="71">
        <f t="shared" si="91"/>
        <v>0</v>
      </c>
      <c r="BN198" s="71">
        <f t="shared" si="91"/>
        <v>0</v>
      </c>
      <c r="BO198" s="71">
        <f t="shared" si="91"/>
        <v>0</v>
      </c>
      <c r="BP198" s="71">
        <f t="shared" si="104"/>
        <v>0</v>
      </c>
      <c r="BQ198" s="71">
        <f t="shared" si="104"/>
        <v>0</v>
      </c>
      <c r="BR198" s="71">
        <f t="shared" si="104"/>
        <v>0</v>
      </c>
      <c r="BS198" s="71">
        <f t="shared" si="104"/>
        <v>0</v>
      </c>
      <c r="BT198" s="71">
        <f t="shared" si="104"/>
        <v>0</v>
      </c>
      <c r="BU198" s="71">
        <f t="shared" si="104"/>
        <v>0</v>
      </c>
      <c r="BV198" s="68">
        <f t="shared" si="82"/>
        <v>112.90000000000006</v>
      </c>
      <c r="BX198" s="54">
        <f t="shared" si="101"/>
        <v>11.905263157894737</v>
      </c>
      <c r="BY198" s="54">
        <f t="shared" si="101"/>
        <v>11.905263157894737</v>
      </c>
      <c r="BZ198" s="54">
        <f t="shared" si="101"/>
        <v>11.905263157894737</v>
      </c>
      <c r="CA198" s="54">
        <f t="shared" si="101"/>
        <v>11.905263157894737</v>
      </c>
      <c r="CB198" s="54">
        <f t="shared" si="101"/>
        <v>11.905263157894737</v>
      </c>
      <c r="CC198" s="54">
        <f t="shared" si="101"/>
        <v>19.842105263157897</v>
      </c>
      <c r="CD198" s="54">
        <f t="shared" si="95"/>
        <v>11.905263157894737</v>
      </c>
      <c r="CE198" s="54">
        <f t="shared" si="95"/>
        <v>11.905263157894737</v>
      </c>
      <c r="CF198" s="54">
        <f t="shared" si="95"/>
        <v>11.905263157894737</v>
      </c>
      <c r="CG198" s="54">
        <f t="shared" si="77"/>
        <v>11.905263157894737</v>
      </c>
      <c r="CH198" s="54">
        <f t="shared" si="77"/>
        <v>11.905263157894737</v>
      </c>
      <c r="CI198" s="54">
        <f t="shared" si="77"/>
        <v>11.905263157894737</v>
      </c>
      <c r="CJ198" s="76">
        <f t="shared" si="100"/>
        <v>150.80000000000001</v>
      </c>
      <c r="CK198" s="59">
        <f t="shared" si="86"/>
        <v>19</v>
      </c>
      <c r="CL198" s="8">
        <f t="shared" si="87"/>
        <v>0</v>
      </c>
      <c r="CM198" s="73">
        <f t="shared" si="83"/>
        <v>150.80000000000001</v>
      </c>
      <c r="CN198" s="74"/>
      <c r="CO198" s="75"/>
    </row>
    <row r="199" spans="1:94" ht="20.25" customHeight="1">
      <c r="A199" s="77" t="s">
        <v>286</v>
      </c>
      <c r="D199">
        <v>160</v>
      </c>
      <c r="E199" s="2">
        <v>130</v>
      </c>
      <c r="G199" s="3">
        <v>43606</v>
      </c>
      <c r="H199" s="3">
        <f t="shared" si="78"/>
        <v>45281</v>
      </c>
      <c r="I199" s="3" t="s">
        <v>45</v>
      </c>
      <c r="J199" s="3">
        <f t="shared" si="79"/>
        <v>45281</v>
      </c>
      <c r="N199" s="2"/>
      <c r="P199" s="61">
        <f t="shared" si="84"/>
        <v>5.5</v>
      </c>
      <c r="Q199" s="62">
        <v>-3.5</v>
      </c>
      <c r="R199" s="63">
        <f t="shared" si="85"/>
        <v>19</v>
      </c>
      <c r="S199" s="54">
        <f t="shared" si="97"/>
        <v>1.5</v>
      </c>
      <c r="T199" s="54">
        <f t="shared" si="103"/>
        <v>1.5</v>
      </c>
      <c r="U199" s="54">
        <f t="shared" si="103"/>
        <v>1.5</v>
      </c>
      <c r="V199" s="54">
        <f t="shared" si="103"/>
        <v>1.5</v>
      </c>
      <c r="W199" s="54">
        <f t="shared" si="103"/>
        <v>1.5</v>
      </c>
      <c r="X199" s="54">
        <f t="shared" si="103"/>
        <v>2.5</v>
      </c>
      <c r="Y199" s="54">
        <f t="shared" si="103"/>
        <v>1.5</v>
      </c>
      <c r="Z199" s="54">
        <f t="shared" si="103"/>
        <v>1.5</v>
      </c>
      <c r="AA199" s="54">
        <f t="shared" si="103"/>
        <v>1.5</v>
      </c>
      <c r="AB199" s="54">
        <f t="shared" si="103"/>
        <v>1.5</v>
      </c>
      <c r="AC199" s="54">
        <f t="shared" si="103"/>
        <v>1.5</v>
      </c>
      <c r="AD199" s="54">
        <f t="shared" si="103"/>
        <v>1.5</v>
      </c>
      <c r="AF199" s="63">
        <f t="shared" si="94"/>
        <v>0</v>
      </c>
      <c r="AG199" s="65">
        <v>0</v>
      </c>
      <c r="AH199" s="65">
        <v>0</v>
      </c>
      <c r="AI199" s="66"/>
      <c r="AJ199" s="67"/>
      <c r="AK199" s="65"/>
      <c r="AL199" s="65"/>
      <c r="AM199" s="65"/>
      <c r="AN199" s="65"/>
      <c r="AO199" s="65"/>
      <c r="AP199" s="65"/>
      <c r="AQ199" s="65"/>
      <c r="AR199" s="65"/>
      <c r="AS199" s="68">
        <f t="shared" si="80"/>
        <v>15.5</v>
      </c>
      <c r="AT199" s="69" t="e">
        <v>#N/A</v>
      </c>
      <c r="AU199" s="70">
        <v>-17.5</v>
      </c>
      <c r="AV199" s="63">
        <f t="shared" si="88"/>
        <v>95</v>
      </c>
      <c r="AW199" s="61">
        <f t="shared" si="102"/>
        <v>7.5</v>
      </c>
      <c r="AX199" s="61">
        <f t="shared" si="102"/>
        <v>7.5</v>
      </c>
      <c r="AY199" s="61">
        <f t="shared" si="102"/>
        <v>7.5</v>
      </c>
      <c r="AZ199" s="61">
        <f t="shared" si="102"/>
        <v>7.5</v>
      </c>
      <c r="BA199" s="54">
        <f t="shared" si="102"/>
        <v>7.5</v>
      </c>
      <c r="BB199" s="61">
        <f t="shared" si="102"/>
        <v>12.5</v>
      </c>
      <c r="BC199" s="54">
        <f t="shared" si="98"/>
        <v>7.5</v>
      </c>
      <c r="BD199" s="61">
        <f t="shared" si="98"/>
        <v>7.5</v>
      </c>
      <c r="BE199" s="61">
        <f t="shared" si="98"/>
        <v>7.5</v>
      </c>
      <c r="BF199" s="61">
        <f t="shared" si="98"/>
        <v>7.5</v>
      </c>
      <c r="BG199" s="61">
        <f t="shared" si="98"/>
        <v>7.5</v>
      </c>
      <c r="BH199" s="61">
        <f t="shared" si="98"/>
        <v>7.5</v>
      </c>
      <c r="BI199" s="63">
        <f t="shared" si="99"/>
        <v>0</v>
      </c>
      <c r="BJ199" s="71">
        <f t="shared" si="91"/>
        <v>0</v>
      </c>
      <c r="BK199" s="71">
        <f t="shared" si="91"/>
        <v>0</v>
      </c>
      <c r="BL199" s="71">
        <f t="shared" si="91"/>
        <v>0</v>
      </c>
      <c r="BM199" s="71">
        <f t="shared" si="91"/>
        <v>0</v>
      </c>
      <c r="BN199" s="71">
        <f t="shared" si="91"/>
        <v>0</v>
      </c>
      <c r="BO199" s="71">
        <f t="shared" si="91"/>
        <v>0</v>
      </c>
      <c r="BP199" s="71">
        <f t="shared" si="104"/>
        <v>0</v>
      </c>
      <c r="BQ199" s="71">
        <f t="shared" si="104"/>
        <v>0</v>
      </c>
      <c r="BR199" s="71">
        <f t="shared" si="104"/>
        <v>0</v>
      </c>
      <c r="BS199" s="71">
        <f t="shared" si="104"/>
        <v>0</v>
      </c>
      <c r="BT199" s="71">
        <f t="shared" si="104"/>
        <v>0</v>
      </c>
      <c r="BU199" s="71">
        <f t="shared" si="104"/>
        <v>0</v>
      </c>
      <c r="BV199" s="68">
        <f t="shared" si="82"/>
        <v>77.5</v>
      </c>
      <c r="BX199" s="54">
        <f t="shared" si="101"/>
        <v>10.263157894736842</v>
      </c>
      <c r="BY199" s="54">
        <f t="shared" si="101"/>
        <v>10.263157894736842</v>
      </c>
      <c r="BZ199" s="54">
        <f t="shared" si="101"/>
        <v>10.263157894736842</v>
      </c>
      <c r="CA199" s="54">
        <f t="shared" si="101"/>
        <v>10.263157894736842</v>
      </c>
      <c r="CB199" s="54">
        <f t="shared" si="101"/>
        <v>10.263157894736842</v>
      </c>
      <c r="CC199" s="54">
        <f t="shared" si="101"/>
        <v>17.105263157894736</v>
      </c>
      <c r="CD199" s="54">
        <f t="shared" si="95"/>
        <v>10.263157894736842</v>
      </c>
      <c r="CE199" s="54">
        <f t="shared" si="95"/>
        <v>10.263157894736842</v>
      </c>
      <c r="CF199" s="54">
        <f t="shared" si="95"/>
        <v>10.263157894736842</v>
      </c>
      <c r="CG199" s="54">
        <f t="shared" si="95"/>
        <v>10.263157894736842</v>
      </c>
      <c r="CH199" s="54">
        <f t="shared" si="95"/>
        <v>10.263157894736842</v>
      </c>
      <c r="CI199" s="54">
        <f t="shared" si="95"/>
        <v>10.263157894736842</v>
      </c>
      <c r="CJ199" s="76">
        <f t="shared" si="100"/>
        <v>130.00000000000003</v>
      </c>
      <c r="CK199" s="59">
        <f t="shared" si="86"/>
        <v>19</v>
      </c>
      <c r="CL199" s="8">
        <f t="shared" si="87"/>
        <v>0</v>
      </c>
      <c r="CM199" s="73">
        <f t="shared" si="83"/>
        <v>130</v>
      </c>
      <c r="CN199" s="54"/>
      <c r="CO199" s="55"/>
      <c r="CP199" s="56"/>
    </row>
    <row r="200" spans="1:94" ht="20.25" customHeight="1">
      <c r="A200" s="77" t="s">
        <v>287</v>
      </c>
      <c r="D200">
        <v>420</v>
      </c>
      <c r="E200" s="2">
        <v>308.10000000000002</v>
      </c>
      <c r="G200" s="3">
        <v>43619</v>
      </c>
      <c r="H200" s="3">
        <f t="shared" ref="H200:H258" si="105">+IF(YEAR(G200)&lt;YEAR($H$5),$H$4,G200)</f>
        <v>45281</v>
      </c>
      <c r="I200" s="3" t="s">
        <v>45</v>
      </c>
      <c r="J200" s="3">
        <f t="shared" ref="J200:J262" si="106">+IF(I200="CDI",H200,H200+0)</f>
        <v>45281</v>
      </c>
      <c r="N200" s="2"/>
      <c r="P200" s="61">
        <f t="shared" si="84"/>
        <v>5.5</v>
      </c>
      <c r="Q200" s="62">
        <v>18</v>
      </c>
      <c r="R200" s="63">
        <f t="shared" si="85"/>
        <v>19</v>
      </c>
      <c r="S200" s="54">
        <f t="shared" si="97"/>
        <v>1.5</v>
      </c>
      <c r="T200" s="54">
        <f t="shared" si="103"/>
        <v>1.5</v>
      </c>
      <c r="U200" s="54">
        <f t="shared" si="103"/>
        <v>1.5</v>
      </c>
      <c r="V200" s="54">
        <f t="shared" si="103"/>
        <v>1.5</v>
      </c>
      <c r="W200" s="54">
        <f t="shared" si="103"/>
        <v>1.5</v>
      </c>
      <c r="X200" s="54">
        <f t="shared" si="103"/>
        <v>1.5</v>
      </c>
      <c r="Y200" s="54">
        <f t="shared" si="103"/>
        <v>2.5</v>
      </c>
      <c r="Z200" s="54">
        <f t="shared" si="103"/>
        <v>1.5</v>
      </c>
      <c r="AA200" s="54">
        <f t="shared" si="103"/>
        <v>1.5</v>
      </c>
      <c r="AB200" s="54">
        <f t="shared" si="103"/>
        <v>1.5</v>
      </c>
      <c r="AC200" s="54">
        <f t="shared" si="103"/>
        <v>1.5</v>
      </c>
      <c r="AD200" s="54">
        <f t="shared" si="103"/>
        <v>1.5</v>
      </c>
      <c r="AF200" s="63">
        <f t="shared" si="94"/>
        <v>14</v>
      </c>
      <c r="AG200" s="65">
        <v>14</v>
      </c>
      <c r="AH200" s="65">
        <v>0</v>
      </c>
      <c r="AI200" s="66"/>
      <c r="AJ200" s="67"/>
      <c r="AK200" s="65"/>
      <c r="AL200" s="65"/>
      <c r="AM200" s="65"/>
      <c r="AN200" s="65"/>
      <c r="AO200" s="65"/>
      <c r="AP200" s="65"/>
      <c r="AQ200" s="65"/>
      <c r="AR200" s="65"/>
      <c r="AS200" s="68">
        <f t="shared" ref="AS200:AS274" si="107">+Q200+R200-AF200</f>
        <v>23</v>
      </c>
      <c r="AT200" s="69" t="e">
        <v>#N/A</v>
      </c>
      <c r="AU200" s="70">
        <v>210.49615384615393</v>
      </c>
      <c r="AV200" s="63">
        <f t="shared" si="88"/>
        <v>225.15000000000006</v>
      </c>
      <c r="AW200" s="61">
        <f t="shared" si="102"/>
        <v>17.775000000000002</v>
      </c>
      <c r="AX200" s="61">
        <f t="shared" si="102"/>
        <v>17.775000000000002</v>
      </c>
      <c r="AY200" s="61">
        <f t="shared" si="102"/>
        <v>17.775000000000002</v>
      </c>
      <c r="AZ200" s="61">
        <f t="shared" si="102"/>
        <v>17.775000000000002</v>
      </c>
      <c r="BA200" s="54">
        <f t="shared" si="102"/>
        <v>17.775000000000002</v>
      </c>
      <c r="BB200" s="61">
        <f t="shared" si="102"/>
        <v>17.775000000000002</v>
      </c>
      <c r="BC200" s="54">
        <f t="shared" si="98"/>
        <v>29.625000000000004</v>
      </c>
      <c r="BD200" s="61">
        <f t="shared" si="98"/>
        <v>17.775000000000002</v>
      </c>
      <c r="BE200" s="61">
        <f t="shared" si="98"/>
        <v>17.775000000000002</v>
      </c>
      <c r="BF200" s="61">
        <f t="shared" si="98"/>
        <v>17.775000000000002</v>
      </c>
      <c r="BG200" s="61">
        <f t="shared" si="98"/>
        <v>17.775000000000002</v>
      </c>
      <c r="BH200" s="61">
        <f t="shared" si="98"/>
        <v>17.775000000000002</v>
      </c>
      <c r="BI200" s="63">
        <f t="shared" si="99"/>
        <v>-165.90000000000003</v>
      </c>
      <c r="BJ200" s="71">
        <f t="shared" si="91"/>
        <v>-165.90000000000003</v>
      </c>
      <c r="BK200" s="71">
        <f t="shared" si="91"/>
        <v>0</v>
      </c>
      <c r="BL200" s="71">
        <f t="shared" si="91"/>
        <v>0</v>
      </c>
      <c r="BM200" s="71">
        <f t="shared" si="91"/>
        <v>0</v>
      </c>
      <c r="BN200" s="71">
        <f t="shared" si="91"/>
        <v>0</v>
      </c>
      <c r="BO200" s="71">
        <f t="shared" si="91"/>
        <v>0</v>
      </c>
      <c r="BP200" s="71">
        <f t="shared" si="104"/>
        <v>0</v>
      </c>
      <c r="BQ200" s="71">
        <f t="shared" si="104"/>
        <v>0</v>
      </c>
      <c r="BR200" s="71">
        <f t="shared" si="104"/>
        <v>0</v>
      </c>
      <c r="BS200" s="71">
        <f t="shared" si="104"/>
        <v>0</v>
      </c>
      <c r="BT200" s="71">
        <f t="shared" si="104"/>
        <v>0</v>
      </c>
      <c r="BU200" s="71">
        <f t="shared" si="104"/>
        <v>0</v>
      </c>
      <c r="BV200" s="68">
        <f t="shared" ref="BV200:BV262" si="108">+AU200+AV200+BI200</f>
        <v>269.74615384615396</v>
      </c>
      <c r="BX200" s="54">
        <f t="shared" si="101"/>
        <v>24.323684210526316</v>
      </c>
      <c r="BY200" s="54">
        <f t="shared" si="101"/>
        <v>24.323684210526316</v>
      </c>
      <c r="BZ200" s="54">
        <f t="shared" si="101"/>
        <v>24.323684210526316</v>
      </c>
      <c r="CA200" s="54">
        <f t="shared" si="101"/>
        <v>24.323684210526316</v>
      </c>
      <c r="CB200" s="54">
        <f t="shared" si="101"/>
        <v>24.323684210526316</v>
      </c>
      <c r="CC200" s="54">
        <f t="shared" si="101"/>
        <v>24.323684210526316</v>
      </c>
      <c r="CD200" s="54">
        <f t="shared" si="95"/>
        <v>40.539473684210527</v>
      </c>
      <c r="CE200" s="54">
        <f t="shared" si="95"/>
        <v>24.323684210526316</v>
      </c>
      <c r="CF200" s="54">
        <f t="shared" si="95"/>
        <v>24.323684210526316</v>
      </c>
      <c r="CG200" s="54">
        <f t="shared" si="95"/>
        <v>24.323684210526316</v>
      </c>
      <c r="CH200" s="54">
        <f t="shared" si="95"/>
        <v>24.323684210526316</v>
      </c>
      <c r="CI200" s="54">
        <f t="shared" si="95"/>
        <v>24.323684210526316</v>
      </c>
      <c r="CJ200" s="76">
        <f t="shared" si="100"/>
        <v>308.10000000000002</v>
      </c>
      <c r="CK200" s="59">
        <f t="shared" si="86"/>
        <v>19</v>
      </c>
      <c r="CL200" s="8">
        <f t="shared" si="87"/>
        <v>0</v>
      </c>
      <c r="CM200" s="73">
        <f t="shared" ref="CM200:CM263" si="109">IF(L200=0,E200,(L200-E200+E200))</f>
        <v>308.10000000000002</v>
      </c>
      <c r="CN200" s="74"/>
      <c r="CO200" s="75"/>
    </row>
    <row r="201" spans="1:94" ht="20.25" customHeight="1">
      <c r="A201" t="s">
        <v>288</v>
      </c>
      <c r="D201">
        <v>972</v>
      </c>
      <c r="E201" s="2">
        <v>130</v>
      </c>
      <c r="G201" s="3">
        <v>43636</v>
      </c>
      <c r="H201" s="3">
        <f t="shared" si="105"/>
        <v>45281</v>
      </c>
      <c r="I201" s="3" t="s">
        <v>45</v>
      </c>
      <c r="J201" s="3">
        <f t="shared" si="106"/>
        <v>45281</v>
      </c>
      <c r="N201" s="2"/>
      <c r="P201" s="61">
        <f t="shared" ref="P201:P259" si="110">DATEDIF(G201,$AD$6,"m")/12</f>
        <v>5.5</v>
      </c>
      <c r="Q201" s="62">
        <v>0</v>
      </c>
      <c r="R201" s="63">
        <f t="shared" ref="R201:R264" si="111">SUM(S201:AD201)</f>
        <v>19</v>
      </c>
      <c r="S201" s="54">
        <f t="shared" si="97"/>
        <v>1.5</v>
      </c>
      <c r="T201" s="54">
        <f t="shared" si="103"/>
        <v>1.5</v>
      </c>
      <c r="U201" s="54">
        <f t="shared" si="103"/>
        <v>1.5</v>
      </c>
      <c r="V201" s="54">
        <f t="shared" si="103"/>
        <v>1.5</v>
      </c>
      <c r="W201" s="54">
        <f t="shared" si="103"/>
        <v>1.5</v>
      </c>
      <c r="X201" s="54">
        <f t="shared" si="103"/>
        <v>1.5</v>
      </c>
      <c r="Y201" s="54">
        <f t="shared" si="103"/>
        <v>2.5</v>
      </c>
      <c r="Z201" s="54">
        <f t="shared" si="103"/>
        <v>1.5</v>
      </c>
      <c r="AA201" s="54">
        <f t="shared" si="103"/>
        <v>1.5</v>
      </c>
      <c r="AB201" s="54">
        <f t="shared" si="103"/>
        <v>1.5</v>
      </c>
      <c r="AC201" s="54">
        <f t="shared" si="103"/>
        <v>1.5</v>
      </c>
      <c r="AD201" s="54">
        <f t="shared" si="103"/>
        <v>1.5</v>
      </c>
      <c r="AF201" s="63">
        <f t="shared" si="94"/>
        <v>18</v>
      </c>
      <c r="AG201" s="65">
        <v>0</v>
      </c>
      <c r="AH201" s="65">
        <v>18</v>
      </c>
      <c r="AI201" s="66"/>
      <c r="AJ201" s="67"/>
      <c r="AK201" s="65"/>
      <c r="AL201" s="65"/>
      <c r="AM201" s="65"/>
      <c r="AN201" s="65"/>
      <c r="AO201" s="65"/>
      <c r="AP201" s="65"/>
      <c r="AQ201" s="65"/>
      <c r="AR201" s="65"/>
      <c r="AS201" s="68">
        <f t="shared" si="107"/>
        <v>1</v>
      </c>
      <c r="AT201" s="69" t="e">
        <v>#N/A</v>
      </c>
      <c r="AU201" s="70">
        <v>0</v>
      </c>
      <c r="AV201" s="63">
        <f t="shared" si="88"/>
        <v>95</v>
      </c>
      <c r="AW201" s="61">
        <f t="shared" si="102"/>
        <v>7.5</v>
      </c>
      <c r="AX201" s="61">
        <f t="shared" si="102"/>
        <v>7.5</v>
      </c>
      <c r="AY201" s="61">
        <f t="shared" si="102"/>
        <v>7.5</v>
      </c>
      <c r="AZ201" s="61">
        <f t="shared" si="102"/>
        <v>7.5</v>
      </c>
      <c r="BA201" s="54">
        <f t="shared" si="102"/>
        <v>7.5</v>
      </c>
      <c r="BB201" s="61">
        <f t="shared" si="102"/>
        <v>7.5</v>
      </c>
      <c r="BC201" s="54">
        <f t="shared" si="98"/>
        <v>12.5</v>
      </c>
      <c r="BD201" s="61">
        <f t="shared" si="98"/>
        <v>7.5</v>
      </c>
      <c r="BE201" s="61">
        <f t="shared" si="98"/>
        <v>7.5</v>
      </c>
      <c r="BF201" s="61">
        <f t="shared" si="98"/>
        <v>7.5</v>
      </c>
      <c r="BG201" s="61">
        <f t="shared" si="98"/>
        <v>7.5</v>
      </c>
      <c r="BH201" s="61">
        <f t="shared" si="98"/>
        <v>7.5</v>
      </c>
      <c r="BI201" s="63">
        <f t="shared" si="99"/>
        <v>-90</v>
      </c>
      <c r="BJ201" s="71">
        <f t="shared" si="91"/>
        <v>0</v>
      </c>
      <c r="BK201" s="71">
        <f t="shared" si="91"/>
        <v>-90</v>
      </c>
      <c r="BL201" s="71">
        <f t="shared" si="91"/>
        <v>0</v>
      </c>
      <c r="BM201" s="71">
        <f t="shared" ref="BJ201:BU238" si="112">(+IF($K201="",$E201/26*AJ201,IF(MONTH($K201)=MONTH(BM$5),$L201/26*AJ201,IF(AND($K201&lt;BM$5,(MONTH($K201)&lt;&gt;MONTH(BM$5))),$L201/26*AJ201,$E201/26*AJ201))))*-1</f>
        <v>0</v>
      </c>
      <c r="BN201" s="71">
        <f t="shared" si="112"/>
        <v>0</v>
      </c>
      <c r="BO201" s="71">
        <f t="shared" si="112"/>
        <v>0</v>
      </c>
      <c r="BP201" s="71">
        <f t="shared" si="104"/>
        <v>0</v>
      </c>
      <c r="BQ201" s="71">
        <f t="shared" si="104"/>
        <v>0</v>
      </c>
      <c r="BR201" s="71">
        <f t="shared" si="104"/>
        <v>0</v>
      </c>
      <c r="BS201" s="71">
        <f t="shared" si="104"/>
        <v>0</v>
      </c>
      <c r="BT201" s="71">
        <f t="shared" si="104"/>
        <v>0</v>
      </c>
      <c r="BU201" s="71">
        <f t="shared" si="104"/>
        <v>0</v>
      </c>
      <c r="BV201" s="68">
        <f t="shared" si="108"/>
        <v>5</v>
      </c>
      <c r="BX201" s="54">
        <f t="shared" si="101"/>
        <v>10.263157894736842</v>
      </c>
      <c r="BY201" s="54">
        <f t="shared" si="101"/>
        <v>10.263157894736842</v>
      </c>
      <c r="BZ201" s="54">
        <f t="shared" si="101"/>
        <v>10.263157894736842</v>
      </c>
      <c r="CA201" s="54">
        <f t="shared" si="101"/>
        <v>10.263157894736842</v>
      </c>
      <c r="CB201" s="54">
        <f t="shared" si="101"/>
        <v>10.263157894736842</v>
      </c>
      <c r="CC201" s="54">
        <f t="shared" si="101"/>
        <v>10.263157894736842</v>
      </c>
      <c r="CD201" s="54">
        <f t="shared" si="95"/>
        <v>17.105263157894736</v>
      </c>
      <c r="CE201" s="54">
        <f t="shared" si="95"/>
        <v>10.263157894736842</v>
      </c>
      <c r="CF201" s="54">
        <f t="shared" si="95"/>
        <v>10.263157894736842</v>
      </c>
      <c r="CG201" s="54">
        <f t="shared" si="95"/>
        <v>10.263157894736842</v>
      </c>
      <c r="CH201" s="54">
        <f t="shared" si="95"/>
        <v>10.263157894736842</v>
      </c>
      <c r="CI201" s="54">
        <f t="shared" si="95"/>
        <v>10.263157894736842</v>
      </c>
      <c r="CJ201" s="76">
        <f t="shared" si="100"/>
        <v>130.00000000000003</v>
      </c>
      <c r="CK201" s="59">
        <f t="shared" ref="CK201:CK261" si="113">+IF(P201&lt;5,18,IF(AND(P201&gt;=5,P201&lt;10),19,IF(AND(P201&gt;=10,P201&lt;15),20,IF(AND(P201&gt;=15,P201&lt;20),21,0))))</f>
        <v>19</v>
      </c>
      <c r="CL201" s="8">
        <f t="shared" si="87"/>
        <v>0</v>
      </c>
      <c r="CM201" s="73">
        <f t="shared" si="109"/>
        <v>130</v>
      </c>
      <c r="CN201" s="54"/>
      <c r="CO201" s="55"/>
      <c r="CP201" s="56"/>
    </row>
    <row r="202" spans="1:94" ht="20.25" customHeight="1">
      <c r="A202" s="77" t="s">
        <v>289</v>
      </c>
      <c r="D202">
        <v>120</v>
      </c>
      <c r="E202" s="2">
        <v>150.80000000000001</v>
      </c>
      <c r="G202" s="3">
        <v>43639</v>
      </c>
      <c r="H202" s="3">
        <f t="shared" si="105"/>
        <v>45281</v>
      </c>
      <c r="I202" s="3" t="s">
        <v>45</v>
      </c>
      <c r="J202" s="3">
        <f t="shared" si="106"/>
        <v>45281</v>
      </c>
      <c r="N202" s="2"/>
      <c r="P202" s="61">
        <f t="shared" si="110"/>
        <v>5.416666666666667</v>
      </c>
      <c r="Q202" s="62">
        <v>0</v>
      </c>
      <c r="R202" s="63">
        <f t="shared" si="111"/>
        <v>19</v>
      </c>
      <c r="S202" s="54">
        <f t="shared" si="97"/>
        <v>1.5</v>
      </c>
      <c r="T202" s="54">
        <f t="shared" si="103"/>
        <v>1.5</v>
      </c>
      <c r="U202" s="54">
        <f t="shared" si="103"/>
        <v>1.5</v>
      </c>
      <c r="V202" s="54">
        <f t="shared" si="103"/>
        <v>1.5</v>
      </c>
      <c r="W202" s="54">
        <f t="shared" si="103"/>
        <v>1.5</v>
      </c>
      <c r="X202" s="54">
        <f t="shared" si="103"/>
        <v>1.5</v>
      </c>
      <c r="Y202" s="54">
        <f t="shared" si="103"/>
        <v>2.5</v>
      </c>
      <c r="Z202" s="54">
        <f t="shared" si="103"/>
        <v>1.5</v>
      </c>
      <c r="AA202" s="54">
        <f t="shared" si="103"/>
        <v>1.5</v>
      </c>
      <c r="AB202" s="54">
        <f t="shared" si="103"/>
        <v>1.5</v>
      </c>
      <c r="AC202" s="54">
        <f t="shared" si="103"/>
        <v>1.5</v>
      </c>
      <c r="AD202" s="54">
        <f t="shared" si="103"/>
        <v>1.5</v>
      </c>
      <c r="AF202" s="63">
        <f t="shared" si="94"/>
        <v>0</v>
      </c>
      <c r="AG202" s="65">
        <v>0</v>
      </c>
      <c r="AH202" s="65">
        <v>0</v>
      </c>
      <c r="AI202" s="66"/>
      <c r="AJ202" s="67"/>
      <c r="AK202" s="65"/>
      <c r="AL202" s="65"/>
      <c r="AM202" s="65"/>
      <c r="AN202" s="65"/>
      <c r="AO202" s="65"/>
      <c r="AP202" s="65"/>
      <c r="AQ202" s="65"/>
      <c r="AR202" s="65"/>
      <c r="AS202" s="68">
        <f t="shared" si="107"/>
        <v>19</v>
      </c>
      <c r="AT202" s="69" t="e">
        <v>#N/A</v>
      </c>
      <c r="AU202" s="70">
        <v>-0.15384615384611777</v>
      </c>
      <c r="AV202" s="63">
        <f t="shared" si="88"/>
        <v>110.20000000000003</v>
      </c>
      <c r="AW202" s="61">
        <f t="shared" si="102"/>
        <v>8.7000000000000011</v>
      </c>
      <c r="AX202" s="61">
        <f t="shared" si="102"/>
        <v>8.7000000000000011</v>
      </c>
      <c r="AY202" s="61">
        <f t="shared" si="102"/>
        <v>8.7000000000000011</v>
      </c>
      <c r="AZ202" s="61">
        <f t="shared" si="102"/>
        <v>8.7000000000000011</v>
      </c>
      <c r="BA202" s="54">
        <f t="shared" si="102"/>
        <v>8.7000000000000011</v>
      </c>
      <c r="BB202" s="61">
        <f t="shared" si="102"/>
        <v>8.7000000000000011</v>
      </c>
      <c r="BC202" s="54">
        <f t="shared" si="98"/>
        <v>14.500000000000002</v>
      </c>
      <c r="BD202" s="61">
        <f t="shared" si="98"/>
        <v>8.7000000000000011</v>
      </c>
      <c r="BE202" s="61">
        <f t="shared" si="98"/>
        <v>8.7000000000000011</v>
      </c>
      <c r="BF202" s="61">
        <f t="shared" si="98"/>
        <v>8.7000000000000011</v>
      </c>
      <c r="BG202" s="61">
        <f t="shared" si="98"/>
        <v>8.7000000000000011</v>
      </c>
      <c r="BH202" s="61">
        <f t="shared" si="98"/>
        <v>8.7000000000000011</v>
      </c>
      <c r="BI202" s="63">
        <f t="shared" si="99"/>
        <v>0</v>
      </c>
      <c r="BJ202" s="71">
        <f t="shared" si="112"/>
        <v>0</v>
      </c>
      <c r="BK202" s="71">
        <f t="shared" si="112"/>
        <v>0</v>
      </c>
      <c r="BL202" s="71">
        <f t="shared" si="112"/>
        <v>0</v>
      </c>
      <c r="BM202" s="71">
        <f t="shared" si="112"/>
        <v>0</v>
      </c>
      <c r="BN202" s="71">
        <f t="shared" si="112"/>
        <v>0</v>
      </c>
      <c r="BO202" s="71">
        <f t="shared" si="112"/>
        <v>0</v>
      </c>
      <c r="BP202" s="71">
        <f t="shared" si="104"/>
        <v>0</v>
      </c>
      <c r="BQ202" s="71">
        <f t="shared" si="104"/>
        <v>0</v>
      </c>
      <c r="BR202" s="71">
        <f t="shared" si="104"/>
        <v>0</v>
      </c>
      <c r="BS202" s="71">
        <f t="shared" si="104"/>
        <v>0</v>
      </c>
      <c r="BT202" s="71">
        <f t="shared" si="104"/>
        <v>0</v>
      </c>
      <c r="BU202" s="71">
        <f t="shared" si="104"/>
        <v>0</v>
      </c>
      <c r="BV202" s="68">
        <f t="shared" si="108"/>
        <v>110.04615384615391</v>
      </c>
      <c r="BX202" s="54">
        <f t="shared" si="101"/>
        <v>11.905263157894737</v>
      </c>
      <c r="BY202" s="54">
        <f t="shared" si="101"/>
        <v>11.905263157894737</v>
      </c>
      <c r="BZ202" s="54">
        <f t="shared" si="101"/>
        <v>11.905263157894737</v>
      </c>
      <c r="CA202" s="54">
        <f t="shared" si="101"/>
        <v>11.905263157894737</v>
      </c>
      <c r="CB202" s="54">
        <f t="shared" si="101"/>
        <v>11.905263157894737</v>
      </c>
      <c r="CC202" s="54">
        <f t="shared" si="101"/>
        <v>11.905263157894737</v>
      </c>
      <c r="CD202" s="54">
        <f t="shared" si="95"/>
        <v>19.842105263157897</v>
      </c>
      <c r="CE202" s="54">
        <f t="shared" si="95"/>
        <v>11.905263157894737</v>
      </c>
      <c r="CF202" s="54">
        <f t="shared" si="95"/>
        <v>11.905263157894737</v>
      </c>
      <c r="CG202" s="54">
        <f t="shared" si="95"/>
        <v>11.905263157894737</v>
      </c>
      <c r="CH202" s="54">
        <f t="shared" si="95"/>
        <v>11.905263157894737</v>
      </c>
      <c r="CI202" s="54">
        <f t="shared" si="95"/>
        <v>11.905263157894737</v>
      </c>
      <c r="CJ202" s="76">
        <f>SUM(BX202:CI202)</f>
        <v>150.80000000000001</v>
      </c>
      <c r="CK202" s="59">
        <f t="shared" si="113"/>
        <v>19</v>
      </c>
      <c r="CL202" s="8">
        <f t="shared" ref="CL202:CL276" si="114">+CM202-CJ202</f>
        <v>0</v>
      </c>
      <c r="CM202" s="73">
        <f t="shared" si="109"/>
        <v>150.80000000000001</v>
      </c>
      <c r="CN202" s="74"/>
      <c r="CO202" s="75"/>
    </row>
    <row r="203" spans="1:94" ht="20.25" customHeight="1">
      <c r="A203" t="s">
        <v>290</v>
      </c>
      <c r="D203">
        <v>481</v>
      </c>
      <c r="E203" s="2">
        <v>172.9</v>
      </c>
      <c r="G203" s="3">
        <v>43656</v>
      </c>
      <c r="H203" s="3">
        <f t="shared" si="105"/>
        <v>45281</v>
      </c>
      <c r="I203" s="3" t="s">
        <v>45</v>
      </c>
      <c r="J203" s="3">
        <f t="shared" si="106"/>
        <v>45281</v>
      </c>
      <c r="N203" s="2"/>
      <c r="P203" s="61">
        <f t="shared" si="110"/>
        <v>5.416666666666667</v>
      </c>
      <c r="Q203" s="62">
        <v>17</v>
      </c>
      <c r="R203" s="63">
        <f t="shared" si="111"/>
        <v>19</v>
      </c>
      <c r="S203" s="54">
        <f t="shared" si="97"/>
        <v>1.5</v>
      </c>
      <c r="T203" s="54">
        <f t="shared" si="103"/>
        <v>1.5</v>
      </c>
      <c r="U203" s="54">
        <f t="shared" si="103"/>
        <v>1.5</v>
      </c>
      <c r="V203" s="54">
        <f t="shared" si="103"/>
        <v>1.5</v>
      </c>
      <c r="W203" s="54">
        <f t="shared" si="103"/>
        <v>1.5</v>
      </c>
      <c r="X203" s="54">
        <f t="shared" si="103"/>
        <v>1.5</v>
      </c>
      <c r="Y203" s="54">
        <f t="shared" si="103"/>
        <v>1.5</v>
      </c>
      <c r="Z203" s="54">
        <f t="shared" si="103"/>
        <v>2.5</v>
      </c>
      <c r="AA203" s="54">
        <f t="shared" si="103"/>
        <v>1.5</v>
      </c>
      <c r="AB203" s="54">
        <f t="shared" si="103"/>
        <v>1.5</v>
      </c>
      <c r="AC203" s="54">
        <f t="shared" si="103"/>
        <v>1.5</v>
      </c>
      <c r="AD203" s="54">
        <f t="shared" si="103"/>
        <v>1.5</v>
      </c>
      <c r="AF203" s="63">
        <f t="shared" si="94"/>
        <v>19</v>
      </c>
      <c r="AG203" s="65">
        <v>19</v>
      </c>
      <c r="AH203" s="65">
        <v>0</v>
      </c>
      <c r="AI203" s="66"/>
      <c r="AJ203" s="67"/>
      <c r="AK203" s="65"/>
      <c r="AL203" s="65"/>
      <c r="AM203" s="65"/>
      <c r="AN203" s="65"/>
      <c r="AO203" s="65"/>
      <c r="AP203" s="65"/>
      <c r="AQ203" s="65"/>
      <c r="AR203" s="65"/>
      <c r="AS203" s="68">
        <f t="shared" si="107"/>
        <v>17</v>
      </c>
      <c r="AT203" s="69" t="e">
        <v>#N/A</v>
      </c>
      <c r="AU203" s="70">
        <v>108.64615384615382</v>
      </c>
      <c r="AV203" s="63">
        <f t="shared" ref="AV203:AV218" si="115">SUM(AW203:BH203)</f>
        <v>126.35</v>
      </c>
      <c r="AW203" s="61">
        <f t="shared" si="102"/>
        <v>9.9750000000000014</v>
      </c>
      <c r="AX203" s="61">
        <f t="shared" si="102"/>
        <v>9.9750000000000014</v>
      </c>
      <c r="AY203" s="61">
        <f t="shared" si="102"/>
        <v>9.9750000000000014</v>
      </c>
      <c r="AZ203" s="61">
        <f t="shared" si="102"/>
        <v>9.9750000000000014</v>
      </c>
      <c r="BA203" s="54">
        <f t="shared" si="102"/>
        <v>9.9750000000000014</v>
      </c>
      <c r="BB203" s="61">
        <f t="shared" si="102"/>
        <v>9.9750000000000014</v>
      </c>
      <c r="BC203" s="54">
        <f t="shared" si="98"/>
        <v>9.9750000000000014</v>
      </c>
      <c r="BD203" s="61">
        <f t="shared" si="98"/>
        <v>16.625</v>
      </c>
      <c r="BE203" s="61">
        <f t="shared" si="98"/>
        <v>9.9750000000000014</v>
      </c>
      <c r="BF203" s="61">
        <f t="shared" si="98"/>
        <v>9.9750000000000014</v>
      </c>
      <c r="BG203" s="61">
        <f t="shared" si="98"/>
        <v>9.9750000000000014</v>
      </c>
      <c r="BH203" s="61">
        <f t="shared" si="98"/>
        <v>9.9750000000000014</v>
      </c>
      <c r="BI203" s="63">
        <f t="shared" si="99"/>
        <v>-126.35000000000001</v>
      </c>
      <c r="BJ203" s="71">
        <f t="shared" si="112"/>
        <v>-126.35000000000001</v>
      </c>
      <c r="BK203" s="71">
        <f t="shared" si="112"/>
        <v>0</v>
      </c>
      <c r="BL203" s="71">
        <f t="shared" si="112"/>
        <v>0</v>
      </c>
      <c r="BM203" s="71">
        <f t="shared" si="112"/>
        <v>0</v>
      </c>
      <c r="BN203" s="71">
        <f t="shared" si="112"/>
        <v>0</v>
      </c>
      <c r="BO203" s="71">
        <f t="shared" si="112"/>
        <v>0</v>
      </c>
      <c r="BP203" s="71">
        <f t="shared" si="104"/>
        <v>0</v>
      </c>
      <c r="BQ203" s="71">
        <f t="shared" si="104"/>
        <v>0</v>
      </c>
      <c r="BR203" s="71">
        <f t="shared" si="104"/>
        <v>0</v>
      </c>
      <c r="BS203" s="71">
        <f t="shared" si="104"/>
        <v>0</v>
      </c>
      <c r="BT203" s="71">
        <f t="shared" si="104"/>
        <v>0</v>
      </c>
      <c r="BU203" s="71">
        <f t="shared" si="104"/>
        <v>0</v>
      </c>
      <c r="BV203" s="68">
        <f t="shared" si="108"/>
        <v>108.64615384615381</v>
      </c>
      <c r="BX203" s="54">
        <f t="shared" si="101"/>
        <v>13.649999999999999</v>
      </c>
      <c r="BY203" s="54">
        <f t="shared" si="101"/>
        <v>13.649999999999999</v>
      </c>
      <c r="BZ203" s="54">
        <f t="shared" si="101"/>
        <v>13.649999999999999</v>
      </c>
      <c r="CA203" s="54">
        <f t="shared" si="101"/>
        <v>13.649999999999999</v>
      </c>
      <c r="CB203" s="54">
        <f t="shared" si="101"/>
        <v>13.649999999999999</v>
      </c>
      <c r="CC203" s="54">
        <f t="shared" si="101"/>
        <v>13.649999999999999</v>
      </c>
      <c r="CD203" s="54">
        <f t="shared" si="95"/>
        <v>13.649999999999999</v>
      </c>
      <c r="CE203" s="54">
        <f t="shared" si="95"/>
        <v>22.75</v>
      </c>
      <c r="CF203" s="54">
        <f t="shared" si="95"/>
        <v>13.649999999999999</v>
      </c>
      <c r="CG203" s="54">
        <f t="shared" si="95"/>
        <v>13.649999999999999</v>
      </c>
      <c r="CH203" s="54">
        <f t="shared" si="95"/>
        <v>13.649999999999999</v>
      </c>
      <c r="CI203" s="54">
        <f t="shared" si="95"/>
        <v>13.649999999999999</v>
      </c>
      <c r="CJ203" s="76">
        <f t="shared" si="100"/>
        <v>172.90000000000003</v>
      </c>
      <c r="CK203" s="59">
        <f t="shared" si="113"/>
        <v>19</v>
      </c>
      <c r="CL203" s="8">
        <f t="shared" si="114"/>
        <v>0</v>
      </c>
      <c r="CM203" s="73">
        <f t="shared" si="109"/>
        <v>172.9</v>
      </c>
      <c r="CN203" s="54"/>
      <c r="CO203" s="55"/>
      <c r="CP203" s="56"/>
    </row>
    <row r="204" spans="1:94" ht="20.25" customHeight="1">
      <c r="A204" s="77" t="s">
        <v>291</v>
      </c>
      <c r="D204">
        <v>650</v>
      </c>
      <c r="E204" s="2">
        <v>150.80000000000001</v>
      </c>
      <c r="G204" s="3">
        <v>43643</v>
      </c>
      <c r="H204" s="3">
        <f t="shared" si="105"/>
        <v>45281</v>
      </c>
      <c r="I204" s="3" t="s">
        <v>45</v>
      </c>
      <c r="J204" s="3">
        <f t="shared" si="106"/>
        <v>45281</v>
      </c>
      <c r="N204" s="2"/>
      <c r="P204" s="61">
        <f t="shared" si="110"/>
        <v>5.416666666666667</v>
      </c>
      <c r="Q204" s="62">
        <v>-1</v>
      </c>
      <c r="R204" s="63">
        <f t="shared" si="111"/>
        <v>19</v>
      </c>
      <c r="S204" s="54">
        <f t="shared" si="97"/>
        <v>1.5</v>
      </c>
      <c r="T204" s="54">
        <f t="shared" si="103"/>
        <v>1.5</v>
      </c>
      <c r="U204" s="54">
        <f t="shared" si="103"/>
        <v>1.5</v>
      </c>
      <c r="V204" s="54">
        <f t="shared" si="103"/>
        <v>1.5</v>
      </c>
      <c r="W204" s="54">
        <f t="shared" si="103"/>
        <v>1.5</v>
      </c>
      <c r="X204" s="54">
        <f t="shared" si="103"/>
        <v>1.5</v>
      </c>
      <c r="Y204" s="54">
        <f t="shared" si="103"/>
        <v>2.5</v>
      </c>
      <c r="Z204" s="54">
        <f t="shared" si="103"/>
        <v>1.5</v>
      </c>
      <c r="AA204" s="54">
        <f t="shared" si="103"/>
        <v>1.5</v>
      </c>
      <c r="AB204" s="54">
        <f t="shared" si="103"/>
        <v>1.5</v>
      </c>
      <c r="AC204" s="54">
        <f t="shared" si="103"/>
        <v>1.5</v>
      </c>
      <c r="AD204" s="54">
        <f t="shared" si="103"/>
        <v>1.5</v>
      </c>
      <c r="AF204" s="63">
        <f t="shared" si="94"/>
        <v>0</v>
      </c>
      <c r="AG204" s="65">
        <v>0</v>
      </c>
      <c r="AH204" s="65">
        <v>0</v>
      </c>
      <c r="AI204" s="66"/>
      <c r="AJ204" s="67"/>
      <c r="AK204" s="65"/>
      <c r="AL204" s="65"/>
      <c r="AM204" s="65"/>
      <c r="AN204" s="65"/>
      <c r="AO204" s="65"/>
      <c r="AP204" s="65"/>
      <c r="AQ204" s="65"/>
      <c r="AR204" s="65"/>
      <c r="AS204" s="68">
        <f t="shared" si="107"/>
        <v>18</v>
      </c>
      <c r="AT204" s="69" t="e">
        <v>#N/A</v>
      </c>
      <c r="AU204" s="70">
        <v>-6.5692307692307566</v>
      </c>
      <c r="AV204" s="63">
        <f t="shared" si="115"/>
        <v>110.20000000000003</v>
      </c>
      <c r="AW204" s="61">
        <f t="shared" si="102"/>
        <v>8.7000000000000011</v>
      </c>
      <c r="AX204" s="61">
        <f t="shared" si="102"/>
        <v>8.7000000000000011</v>
      </c>
      <c r="AY204" s="61">
        <f t="shared" si="102"/>
        <v>8.7000000000000011</v>
      </c>
      <c r="AZ204" s="61">
        <f t="shared" si="102"/>
        <v>8.7000000000000011</v>
      </c>
      <c r="BA204" s="54">
        <f t="shared" si="102"/>
        <v>8.7000000000000011</v>
      </c>
      <c r="BB204" s="61">
        <f t="shared" si="102"/>
        <v>8.7000000000000011</v>
      </c>
      <c r="BC204" s="54">
        <f t="shared" si="98"/>
        <v>14.500000000000002</v>
      </c>
      <c r="BD204" s="61">
        <f t="shared" si="98"/>
        <v>8.7000000000000011</v>
      </c>
      <c r="BE204" s="61">
        <f t="shared" si="98"/>
        <v>8.7000000000000011</v>
      </c>
      <c r="BF204" s="61">
        <f t="shared" si="98"/>
        <v>8.7000000000000011</v>
      </c>
      <c r="BG204" s="61">
        <f t="shared" si="98"/>
        <v>8.7000000000000011</v>
      </c>
      <c r="BH204" s="61">
        <f t="shared" si="98"/>
        <v>8.7000000000000011</v>
      </c>
      <c r="BI204" s="63">
        <f t="shared" si="99"/>
        <v>0</v>
      </c>
      <c r="BJ204" s="71">
        <f t="shared" si="112"/>
        <v>0</v>
      </c>
      <c r="BK204" s="71">
        <f t="shared" si="112"/>
        <v>0</v>
      </c>
      <c r="BL204" s="71">
        <f t="shared" si="112"/>
        <v>0</v>
      </c>
      <c r="BM204" s="71">
        <f t="shared" si="112"/>
        <v>0</v>
      </c>
      <c r="BN204" s="71">
        <f t="shared" si="112"/>
        <v>0</v>
      </c>
      <c r="BO204" s="71">
        <f t="shared" si="112"/>
        <v>0</v>
      </c>
      <c r="BP204" s="71">
        <f t="shared" si="104"/>
        <v>0</v>
      </c>
      <c r="BQ204" s="71">
        <f t="shared" si="104"/>
        <v>0</v>
      </c>
      <c r="BR204" s="71">
        <f t="shared" si="104"/>
        <v>0</v>
      </c>
      <c r="BS204" s="71">
        <f t="shared" si="104"/>
        <v>0</v>
      </c>
      <c r="BT204" s="71">
        <f t="shared" si="104"/>
        <v>0</v>
      </c>
      <c r="BU204" s="71">
        <f t="shared" si="104"/>
        <v>0</v>
      </c>
      <c r="BV204" s="68">
        <f t="shared" si="108"/>
        <v>103.63076923076927</v>
      </c>
      <c r="BX204" s="54">
        <f t="shared" si="101"/>
        <v>11.905263157894737</v>
      </c>
      <c r="BY204" s="54">
        <f t="shared" si="101"/>
        <v>11.905263157894737</v>
      </c>
      <c r="BZ204" s="54">
        <f t="shared" si="101"/>
        <v>11.905263157894737</v>
      </c>
      <c r="CA204" s="54">
        <f t="shared" si="101"/>
        <v>11.905263157894737</v>
      </c>
      <c r="CB204" s="54">
        <f t="shared" si="101"/>
        <v>11.905263157894737</v>
      </c>
      <c r="CC204" s="54">
        <f t="shared" si="101"/>
        <v>11.905263157894737</v>
      </c>
      <c r="CD204" s="54">
        <f t="shared" si="95"/>
        <v>19.842105263157897</v>
      </c>
      <c r="CE204" s="54">
        <f t="shared" si="95"/>
        <v>11.905263157894737</v>
      </c>
      <c r="CF204" s="54">
        <f t="shared" si="95"/>
        <v>11.905263157894737</v>
      </c>
      <c r="CG204" s="54">
        <f t="shared" si="95"/>
        <v>11.905263157894737</v>
      </c>
      <c r="CH204" s="54">
        <f t="shared" si="95"/>
        <v>11.905263157894737</v>
      </c>
      <c r="CI204" s="54">
        <f t="shared" si="95"/>
        <v>11.905263157894737</v>
      </c>
      <c r="CJ204" s="76">
        <f t="shared" si="100"/>
        <v>150.80000000000001</v>
      </c>
      <c r="CK204" s="59">
        <f t="shared" si="113"/>
        <v>19</v>
      </c>
      <c r="CL204" s="8">
        <f t="shared" si="114"/>
        <v>0</v>
      </c>
      <c r="CM204" s="73">
        <f t="shared" si="109"/>
        <v>150.80000000000001</v>
      </c>
      <c r="CN204" s="74"/>
      <c r="CO204" s="75"/>
    </row>
    <row r="205" spans="1:94" ht="20.25" customHeight="1">
      <c r="A205" t="s">
        <v>292</v>
      </c>
      <c r="D205">
        <v>282</v>
      </c>
      <c r="E205" s="2">
        <v>130</v>
      </c>
      <c r="G205" s="3">
        <v>43654</v>
      </c>
      <c r="H205" s="3">
        <f t="shared" si="105"/>
        <v>45281</v>
      </c>
      <c r="I205" s="3" t="s">
        <v>45</v>
      </c>
      <c r="J205" s="3">
        <f t="shared" si="106"/>
        <v>45281</v>
      </c>
      <c r="N205" s="2"/>
      <c r="P205" s="61">
        <f t="shared" si="110"/>
        <v>5.416666666666667</v>
      </c>
      <c r="Q205" s="62">
        <v>0.5</v>
      </c>
      <c r="R205" s="63">
        <f t="shared" si="111"/>
        <v>19</v>
      </c>
      <c r="S205" s="54">
        <f t="shared" si="97"/>
        <v>1.5</v>
      </c>
      <c r="T205" s="54">
        <f t="shared" si="103"/>
        <v>1.5</v>
      </c>
      <c r="U205" s="54">
        <f t="shared" si="103"/>
        <v>1.5</v>
      </c>
      <c r="V205" s="54">
        <f t="shared" si="103"/>
        <v>1.5</v>
      </c>
      <c r="W205" s="54">
        <f t="shared" si="103"/>
        <v>1.5</v>
      </c>
      <c r="X205" s="54">
        <f t="shared" si="103"/>
        <v>1.5</v>
      </c>
      <c r="Y205" s="54">
        <f t="shared" si="103"/>
        <v>1.5</v>
      </c>
      <c r="Z205" s="54">
        <f t="shared" si="103"/>
        <v>2.5</v>
      </c>
      <c r="AA205" s="54">
        <f t="shared" si="103"/>
        <v>1.5</v>
      </c>
      <c r="AB205" s="54">
        <f t="shared" si="103"/>
        <v>1.5</v>
      </c>
      <c r="AC205" s="54">
        <f t="shared" si="103"/>
        <v>1.5</v>
      </c>
      <c r="AD205" s="54">
        <f t="shared" si="103"/>
        <v>1.5</v>
      </c>
      <c r="AF205" s="63">
        <f t="shared" si="94"/>
        <v>0</v>
      </c>
      <c r="AG205" s="65">
        <v>0</v>
      </c>
      <c r="AH205" s="65">
        <v>0</v>
      </c>
      <c r="AI205" s="66"/>
      <c r="AJ205" s="67"/>
      <c r="AK205" s="65"/>
      <c r="AL205" s="65"/>
      <c r="AM205" s="65"/>
      <c r="AN205" s="65"/>
      <c r="AO205" s="65"/>
      <c r="AP205" s="65"/>
      <c r="AQ205" s="65"/>
      <c r="AR205" s="65"/>
      <c r="AS205" s="68">
        <f t="shared" si="107"/>
        <v>19.5</v>
      </c>
      <c r="AT205" s="69" t="e">
        <v>#N/A</v>
      </c>
      <c r="AU205" s="70">
        <v>2.5</v>
      </c>
      <c r="AV205" s="63">
        <f t="shared" si="115"/>
        <v>95</v>
      </c>
      <c r="AW205" s="61">
        <f t="shared" si="102"/>
        <v>7.5</v>
      </c>
      <c r="AX205" s="61">
        <f t="shared" si="102"/>
        <v>7.5</v>
      </c>
      <c r="AY205" s="61">
        <f t="shared" si="102"/>
        <v>7.5</v>
      </c>
      <c r="AZ205" s="61">
        <f t="shared" si="102"/>
        <v>7.5</v>
      </c>
      <c r="BA205" s="54">
        <f t="shared" si="102"/>
        <v>7.5</v>
      </c>
      <c r="BB205" s="61">
        <f t="shared" si="102"/>
        <v>7.5</v>
      </c>
      <c r="BC205" s="54">
        <f t="shared" si="98"/>
        <v>7.5</v>
      </c>
      <c r="BD205" s="61">
        <f t="shared" si="98"/>
        <v>12.5</v>
      </c>
      <c r="BE205" s="61">
        <f t="shared" si="98"/>
        <v>7.5</v>
      </c>
      <c r="BF205" s="61">
        <f t="shared" si="98"/>
        <v>7.5</v>
      </c>
      <c r="BG205" s="61">
        <f t="shared" si="98"/>
        <v>7.5</v>
      </c>
      <c r="BH205" s="61">
        <f t="shared" si="98"/>
        <v>7.5</v>
      </c>
      <c r="BI205" s="63">
        <f t="shared" si="99"/>
        <v>0</v>
      </c>
      <c r="BJ205" s="71">
        <f t="shared" si="112"/>
        <v>0</v>
      </c>
      <c r="BK205" s="71">
        <f t="shared" si="112"/>
        <v>0</v>
      </c>
      <c r="BL205" s="71">
        <f t="shared" si="112"/>
        <v>0</v>
      </c>
      <c r="BM205" s="71">
        <f t="shared" si="112"/>
        <v>0</v>
      </c>
      <c r="BN205" s="71">
        <f t="shared" si="112"/>
        <v>0</v>
      </c>
      <c r="BO205" s="71">
        <f t="shared" si="112"/>
        <v>0</v>
      </c>
      <c r="BP205" s="71">
        <f t="shared" si="104"/>
        <v>0</v>
      </c>
      <c r="BQ205" s="71">
        <f t="shared" si="104"/>
        <v>0</v>
      </c>
      <c r="BR205" s="71">
        <f t="shared" si="104"/>
        <v>0</v>
      </c>
      <c r="BS205" s="71">
        <f t="shared" si="104"/>
        <v>0</v>
      </c>
      <c r="BT205" s="71">
        <f t="shared" si="104"/>
        <v>0</v>
      </c>
      <c r="BU205" s="71">
        <f t="shared" si="104"/>
        <v>0</v>
      </c>
      <c r="BV205" s="68">
        <f t="shared" si="108"/>
        <v>97.5</v>
      </c>
      <c r="BX205" s="54">
        <f t="shared" si="101"/>
        <v>10.263157894736842</v>
      </c>
      <c r="BY205" s="54">
        <f t="shared" si="101"/>
        <v>10.263157894736842</v>
      </c>
      <c r="BZ205" s="54">
        <f t="shared" si="101"/>
        <v>10.263157894736842</v>
      </c>
      <c r="CA205" s="54">
        <f t="shared" si="101"/>
        <v>10.263157894736842</v>
      </c>
      <c r="CB205" s="54">
        <f t="shared" si="101"/>
        <v>10.263157894736842</v>
      </c>
      <c r="CC205" s="54">
        <f t="shared" si="101"/>
        <v>10.263157894736842</v>
      </c>
      <c r="CD205" s="54">
        <f t="shared" si="95"/>
        <v>10.263157894736842</v>
      </c>
      <c r="CE205" s="54">
        <f t="shared" si="95"/>
        <v>17.105263157894736</v>
      </c>
      <c r="CF205" s="54">
        <f t="shared" si="95"/>
        <v>10.263157894736842</v>
      </c>
      <c r="CG205" s="54">
        <f t="shared" si="95"/>
        <v>10.263157894736842</v>
      </c>
      <c r="CH205" s="54">
        <f t="shared" si="95"/>
        <v>10.263157894736842</v>
      </c>
      <c r="CI205" s="54">
        <f t="shared" si="95"/>
        <v>10.263157894736842</v>
      </c>
      <c r="CJ205" s="76">
        <f t="shared" si="100"/>
        <v>130.00000000000003</v>
      </c>
      <c r="CK205" s="59">
        <f t="shared" si="113"/>
        <v>19</v>
      </c>
      <c r="CL205" s="8">
        <f t="shared" si="114"/>
        <v>0</v>
      </c>
      <c r="CM205" s="73">
        <f t="shared" si="109"/>
        <v>130</v>
      </c>
      <c r="CN205" s="54"/>
      <c r="CO205" s="55"/>
      <c r="CP205" s="56"/>
    </row>
    <row r="206" spans="1:94" ht="20.25" customHeight="1">
      <c r="A206" s="77" t="s">
        <v>293</v>
      </c>
      <c r="D206">
        <v>810</v>
      </c>
      <c r="E206" s="2">
        <v>200.2</v>
      </c>
      <c r="G206" s="3">
        <v>43810</v>
      </c>
      <c r="H206" s="3">
        <f t="shared" si="105"/>
        <v>45281</v>
      </c>
      <c r="I206" s="3" t="s">
        <v>45</v>
      </c>
      <c r="J206" s="3">
        <f t="shared" si="106"/>
        <v>45281</v>
      </c>
      <c r="N206" s="2"/>
      <c r="P206" s="61">
        <f t="shared" si="110"/>
        <v>5</v>
      </c>
      <c r="Q206" s="62">
        <v>0</v>
      </c>
      <c r="R206" s="63">
        <f t="shared" si="111"/>
        <v>19</v>
      </c>
      <c r="S206" s="54">
        <f t="shared" si="97"/>
        <v>2.5</v>
      </c>
      <c r="T206" s="54">
        <f t="shared" si="103"/>
        <v>1.5</v>
      </c>
      <c r="U206" s="54">
        <f t="shared" si="103"/>
        <v>1.5</v>
      </c>
      <c r="V206" s="54">
        <f t="shared" si="103"/>
        <v>1.5</v>
      </c>
      <c r="W206" s="54">
        <f t="shared" si="103"/>
        <v>1.5</v>
      </c>
      <c r="X206" s="54">
        <f t="shared" si="103"/>
        <v>1.5</v>
      </c>
      <c r="Y206" s="54">
        <f t="shared" si="103"/>
        <v>1.5</v>
      </c>
      <c r="Z206" s="54">
        <f t="shared" si="103"/>
        <v>1.5</v>
      </c>
      <c r="AA206" s="54">
        <f t="shared" si="103"/>
        <v>1.5</v>
      </c>
      <c r="AB206" s="54">
        <f t="shared" si="103"/>
        <v>1.5</v>
      </c>
      <c r="AC206" s="54">
        <f t="shared" si="103"/>
        <v>1.5</v>
      </c>
      <c r="AD206" s="54">
        <f t="shared" si="103"/>
        <v>1.5</v>
      </c>
      <c r="AF206" s="63">
        <f t="shared" si="94"/>
        <v>0</v>
      </c>
      <c r="AG206" s="65">
        <v>0</v>
      </c>
      <c r="AH206" s="65">
        <v>0</v>
      </c>
      <c r="AI206" s="66"/>
      <c r="AJ206" s="67"/>
      <c r="AK206" s="65"/>
      <c r="AL206" s="65"/>
      <c r="AM206" s="65"/>
      <c r="AN206" s="65"/>
      <c r="AO206" s="65"/>
      <c r="AP206" s="65"/>
      <c r="AQ206" s="65"/>
      <c r="AR206" s="65"/>
      <c r="AS206" s="68">
        <f t="shared" si="107"/>
        <v>19</v>
      </c>
      <c r="AT206" s="69" t="e">
        <v>#N/A</v>
      </c>
      <c r="AU206" s="70">
        <v>-4.6615384615384698</v>
      </c>
      <c r="AV206" s="63">
        <f>SUM(AW206:BH206)</f>
        <v>146.29999999999998</v>
      </c>
      <c r="AW206" s="61">
        <f t="shared" si="102"/>
        <v>19.25</v>
      </c>
      <c r="AX206" s="61">
        <f t="shared" si="102"/>
        <v>11.549999999999999</v>
      </c>
      <c r="AY206" s="61">
        <f t="shared" si="102"/>
        <v>11.549999999999999</v>
      </c>
      <c r="AZ206" s="61">
        <f t="shared" si="102"/>
        <v>11.549999999999999</v>
      </c>
      <c r="BA206" s="54">
        <f t="shared" si="102"/>
        <v>11.549999999999999</v>
      </c>
      <c r="BB206" s="61">
        <f t="shared" si="102"/>
        <v>11.549999999999999</v>
      </c>
      <c r="BC206" s="54">
        <f t="shared" si="98"/>
        <v>11.549999999999999</v>
      </c>
      <c r="BD206" s="61">
        <f t="shared" si="98"/>
        <v>11.549999999999999</v>
      </c>
      <c r="BE206" s="61">
        <f t="shared" si="98"/>
        <v>11.549999999999999</v>
      </c>
      <c r="BF206" s="61">
        <f t="shared" si="98"/>
        <v>11.549999999999999</v>
      </c>
      <c r="BG206" s="61">
        <f t="shared" si="98"/>
        <v>11.549999999999999</v>
      </c>
      <c r="BH206" s="61">
        <f t="shared" si="98"/>
        <v>11.549999999999999</v>
      </c>
      <c r="BI206" s="63">
        <f t="shared" si="99"/>
        <v>0</v>
      </c>
      <c r="BJ206" s="71">
        <f t="shared" si="112"/>
        <v>0</v>
      </c>
      <c r="BK206" s="71">
        <f t="shared" si="112"/>
        <v>0</v>
      </c>
      <c r="BL206" s="71">
        <f t="shared" si="112"/>
        <v>0</v>
      </c>
      <c r="BM206" s="71">
        <f t="shared" si="112"/>
        <v>0</v>
      </c>
      <c r="BN206" s="71">
        <f t="shared" si="112"/>
        <v>0</v>
      </c>
      <c r="BO206" s="71">
        <f t="shared" si="112"/>
        <v>0</v>
      </c>
      <c r="BP206" s="71">
        <f t="shared" si="104"/>
        <v>0</v>
      </c>
      <c r="BQ206" s="71">
        <f t="shared" si="104"/>
        <v>0</v>
      </c>
      <c r="BR206" s="71">
        <f t="shared" si="104"/>
        <v>0</v>
      </c>
      <c r="BS206" s="71">
        <f t="shared" si="104"/>
        <v>0</v>
      </c>
      <c r="BT206" s="71">
        <f t="shared" si="104"/>
        <v>0</v>
      </c>
      <c r="BU206" s="71">
        <f t="shared" si="104"/>
        <v>0</v>
      </c>
      <c r="BV206" s="68">
        <f t="shared" si="108"/>
        <v>141.63846153846151</v>
      </c>
      <c r="BX206" s="54">
        <f t="shared" si="101"/>
        <v>26.34210526315789</v>
      </c>
      <c r="BY206" s="54">
        <f t="shared" si="101"/>
        <v>15.805263157894736</v>
      </c>
      <c r="BZ206" s="54">
        <f t="shared" si="101"/>
        <v>15.805263157894736</v>
      </c>
      <c r="CA206" s="54">
        <f t="shared" si="101"/>
        <v>15.805263157894736</v>
      </c>
      <c r="CB206" s="54">
        <f t="shared" si="101"/>
        <v>15.805263157894736</v>
      </c>
      <c r="CC206" s="54">
        <f t="shared" si="101"/>
        <v>15.805263157894736</v>
      </c>
      <c r="CD206" s="54">
        <f t="shared" si="95"/>
        <v>15.805263157894736</v>
      </c>
      <c r="CE206" s="54">
        <f t="shared" si="95"/>
        <v>15.805263157894736</v>
      </c>
      <c r="CF206" s="54">
        <f t="shared" si="95"/>
        <v>15.805263157894736</v>
      </c>
      <c r="CG206" s="54">
        <f t="shared" si="95"/>
        <v>15.805263157894736</v>
      </c>
      <c r="CH206" s="54">
        <f t="shared" si="95"/>
        <v>15.805263157894736</v>
      </c>
      <c r="CI206" s="54">
        <f t="shared" si="95"/>
        <v>15.805263157894736</v>
      </c>
      <c r="CJ206" s="76">
        <f t="shared" si="100"/>
        <v>200.19999999999993</v>
      </c>
      <c r="CK206" s="59">
        <f t="shared" si="113"/>
        <v>19</v>
      </c>
      <c r="CL206" s="8">
        <f t="shared" si="114"/>
        <v>0</v>
      </c>
      <c r="CM206" s="73">
        <f t="shared" si="109"/>
        <v>200.2</v>
      </c>
      <c r="CN206" s="74"/>
      <c r="CO206" s="75"/>
    </row>
    <row r="207" spans="1:94" ht="20.25" customHeight="1">
      <c r="A207" t="s">
        <v>294</v>
      </c>
      <c r="D207">
        <v>212</v>
      </c>
      <c r="E207" s="2">
        <v>200.2</v>
      </c>
      <c r="G207" s="3">
        <v>44057</v>
      </c>
      <c r="H207" s="3">
        <f t="shared" si="105"/>
        <v>45281</v>
      </c>
      <c r="I207" s="3" t="s">
        <v>45</v>
      </c>
      <c r="J207" s="3">
        <f t="shared" si="106"/>
        <v>45281</v>
      </c>
      <c r="N207" s="2"/>
      <c r="P207" s="61">
        <f t="shared" si="110"/>
        <v>4.333333333333333</v>
      </c>
      <c r="Q207" s="62">
        <v>0</v>
      </c>
      <c r="R207" s="63">
        <f t="shared" si="111"/>
        <v>18</v>
      </c>
      <c r="S207" s="54">
        <f t="shared" si="97"/>
        <v>1.5</v>
      </c>
      <c r="T207" s="54">
        <f t="shared" si="103"/>
        <v>1.5</v>
      </c>
      <c r="U207" s="54">
        <f t="shared" si="103"/>
        <v>1.5</v>
      </c>
      <c r="V207" s="54">
        <f t="shared" si="103"/>
        <v>1.5</v>
      </c>
      <c r="W207" s="54">
        <f t="shared" si="103"/>
        <v>1.5</v>
      </c>
      <c r="X207" s="54">
        <f t="shared" si="103"/>
        <v>1.5</v>
      </c>
      <c r="Y207" s="54">
        <f t="shared" si="103"/>
        <v>1.5</v>
      </c>
      <c r="Z207" s="54">
        <f t="shared" si="103"/>
        <v>1.5</v>
      </c>
      <c r="AA207" s="54">
        <f t="shared" si="103"/>
        <v>1.5</v>
      </c>
      <c r="AB207" s="54">
        <f t="shared" si="103"/>
        <v>1.5</v>
      </c>
      <c r="AC207" s="54">
        <f t="shared" si="103"/>
        <v>1.5</v>
      </c>
      <c r="AD207" s="54">
        <f t="shared" si="103"/>
        <v>1.5</v>
      </c>
      <c r="AF207" s="63">
        <f t="shared" si="94"/>
        <v>8</v>
      </c>
      <c r="AG207" s="65">
        <v>0</v>
      </c>
      <c r="AH207" s="65">
        <v>8</v>
      </c>
      <c r="AI207" s="66"/>
      <c r="AJ207" s="67"/>
      <c r="AK207" s="65"/>
      <c r="AL207" s="65"/>
      <c r="AM207" s="65"/>
      <c r="AN207" s="65"/>
      <c r="AO207" s="65"/>
      <c r="AP207" s="65"/>
      <c r="AQ207" s="65"/>
      <c r="AR207" s="65"/>
      <c r="AS207" s="68">
        <f t="shared" si="107"/>
        <v>10</v>
      </c>
      <c r="AT207" s="69" t="e">
        <v>#N/A</v>
      </c>
      <c r="AU207" s="70">
        <v>9.3230769230769113</v>
      </c>
      <c r="AV207" s="63">
        <f>SUM(AW207:BH207)</f>
        <v>138.6</v>
      </c>
      <c r="AW207" s="61">
        <f t="shared" si="102"/>
        <v>11.549999999999999</v>
      </c>
      <c r="AX207" s="61">
        <f t="shared" si="102"/>
        <v>11.549999999999999</v>
      </c>
      <c r="AY207" s="61">
        <f t="shared" si="102"/>
        <v>11.549999999999999</v>
      </c>
      <c r="AZ207" s="61">
        <f t="shared" si="102"/>
        <v>11.549999999999999</v>
      </c>
      <c r="BA207" s="54">
        <f t="shared" si="102"/>
        <v>11.549999999999999</v>
      </c>
      <c r="BB207" s="61">
        <f t="shared" si="102"/>
        <v>11.549999999999999</v>
      </c>
      <c r="BC207" s="54">
        <f t="shared" si="98"/>
        <v>11.549999999999999</v>
      </c>
      <c r="BD207" s="61">
        <f t="shared" si="98"/>
        <v>11.549999999999999</v>
      </c>
      <c r="BE207" s="61">
        <f t="shared" si="98"/>
        <v>11.549999999999999</v>
      </c>
      <c r="BF207" s="61">
        <f t="shared" si="98"/>
        <v>11.549999999999999</v>
      </c>
      <c r="BG207" s="61">
        <f t="shared" si="98"/>
        <v>11.549999999999999</v>
      </c>
      <c r="BH207" s="61">
        <f t="shared" si="98"/>
        <v>11.549999999999999</v>
      </c>
      <c r="BI207" s="63">
        <f t="shared" si="99"/>
        <v>-61.599999999999994</v>
      </c>
      <c r="BJ207" s="71">
        <f t="shared" si="112"/>
        <v>0</v>
      </c>
      <c r="BK207" s="71">
        <f t="shared" si="112"/>
        <v>-61.599999999999994</v>
      </c>
      <c r="BL207" s="71">
        <f t="shared" si="112"/>
        <v>0</v>
      </c>
      <c r="BM207" s="71">
        <f t="shared" si="112"/>
        <v>0</v>
      </c>
      <c r="BN207" s="71">
        <f t="shared" si="112"/>
        <v>0</v>
      </c>
      <c r="BO207" s="71">
        <f t="shared" si="112"/>
        <v>0</v>
      </c>
      <c r="BP207" s="71">
        <f t="shared" si="104"/>
        <v>0</v>
      </c>
      <c r="BQ207" s="71">
        <f t="shared" si="104"/>
        <v>0</v>
      </c>
      <c r="BR207" s="71">
        <f t="shared" si="104"/>
        <v>0</v>
      </c>
      <c r="BS207" s="71">
        <f t="shared" si="104"/>
        <v>0</v>
      </c>
      <c r="BT207" s="71">
        <f t="shared" si="104"/>
        <v>0</v>
      </c>
      <c r="BU207" s="71">
        <f t="shared" si="104"/>
        <v>0</v>
      </c>
      <c r="BV207" s="68">
        <f t="shared" si="108"/>
        <v>86.323076923076911</v>
      </c>
      <c r="BX207" s="54">
        <f t="shared" si="101"/>
        <v>16.683333333333334</v>
      </c>
      <c r="BY207" s="54">
        <f t="shared" si="101"/>
        <v>16.683333333333334</v>
      </c>
      <c r="BZ207" s="54">
        <f t="shared" si="101"/>
        <v>16.683333333333334</v>
      </c>
      <c r="CA207" s="54">
        <f t="shared" si="101"/>
        <v>16.683333333333334</v>
      </c>
      <c r="CB207" s="54">
        <f t="shared" si="101"/>
        <v>16.683333333333334</v>
      </c>
      <c r="CC207" s="54">
        <f t="shared" si="101"/>
        <v>16.683333333333334</v>
      </c>
      <c r="CD207" s="54">
        <f t="shared" si="95"/>
        <v>16.683333333333334</v>
      </c>
      <c r="CE207" s="54">
        <f t="shared" si="95"/>
        <v>16.683333333333334</v>
      </c>
      <c r="CF207" s="54">
        <f t="shared" si="95"/>
        <v>16.683333333333334</v>
      </c>
      <c r="CG207" s="54">
        <f t="shared" si="95"/>
        <v>16.683333333333334</v>
      </c>
      <c r="CH207" s="54">
        <f t="shared" si="95"/>
        <v>16.683333333333334</v>
      </c>
      <c r="CI207" s="54">
        <f t="shared" si="95"/>
        <v>16.683333333333334</v>
      </c>
      <c r="CJ207" s="76">
        <f t="shared" si="100"/>
        <v>200.20000000000002</v>
      </c>
      <c r="CK207" s="59">
        <f t="shared" si="113"/>
        <v>18</v>
      </c>
      <c r="CL207" s="8">
        <f t="shared" si="114"/>
        <v>0</v>
      </c>
      <c r="CM207" s="73">
        <f t="shared" si="109"/>
        <v>200.2</v>
      </c>
      <c r="CN207" s="54"/>
      <c r="CO207" s="55"/>
      <c r="CP207" s="56"/>
    </row>
    <row r="208" spans="1:94" ht="20.25" customHeight="1">
      <c r="A208" s="77" t="s">
        <v>295</v>
      </c>
      <c r="D208">
        <v>215</v>
      </c>
      <c r="E208" s="2">
        <v>200.2</v>
      </c>
      <c r="G208" s="3">
        <v>44057</v>
      </c>
      <c r="H208" s="3">
        <f t="shared" si="105"/>
        <v>45281</v>
      </c>
      <c r="I208" s="3" t="s">
        <v>45</v>
      </c>
      <c r="J208" s="3">
        <f t="shared" si="106"/>
        <v>45281</v>
      </c>
      <c r="N208" s="2"/>
      <c r="P208" s="61">
        <f t="shared" si="110"/>
        <v>4.333333333333333</v>
      </c>
      <c r="Q208" s="62">
        <v>7</v>
      </c>
      <c r="R208" s="63">
        <f t="shared" si="111"/>
        <v>18</v>
      </c>
      <c r="S208" s="54">
        <f t="shared" si="97"/>
        <v>1.5</v>
      </c>
      <c r="T208" s="54">
        <f t="shared" si="103"/>
        <v>1.5</v>
      </c>
      <c r="U208" s="54">
        <f t="shared" si="103"/>
        <v>1.5</v>
      </c>
      <c r="V208" s="54">
        <f t="shared" si="103"/>
        <v>1.5</v>
      </c>
      <c r="W208" s="54">
        <f t="shared" si="103"/>
        <v>1.5</v>
      </c>
      <c r="X208" s="54">
        <f t="shared" si="103"/>
        <v>1.5</v>
      </c>
      <c r="Y208" s="54">
        <f t="shared" si="103"/>
        <v>1.5</v>
      </c>
      <c r="Z208" s="54">
        <f t="shared" si="103"/>
        <v>1.5</v>
      </c>
      <c r="AA208" s="54">
        <f t="shared" si="103"/>
        <v>1.5</v>
      </c>
      <c r="AB208" s="54">
        <f t="shared" si="103"/>
        <v>1.5</v>
      </c>
      <c r="AC208" s="54">
        <f t="shared" si="103"/>
        <v>1.5</v>
      </c>
      <c r="AD208" s="54">
        <f t="shared" si="103"/>
        <v>1.5</v>
      </c>
      <c r="AF208" s="63">
        <f t="shared" si="94"/>
        <v>0</v>
      </c>
      <c r="AG208" s="65">
        <v>0</v>
      </c>
      <c r="AH208" s="65">
        <v>0</v>
      </c>
      <c r="AI208" s="66"/>
      <c r="AJ208" s="67"/>
      <c r="AK208" s="65"/>
      <c r="AL208" s="65"/>
      <c r="AM208" s="65"/>
      <c r="AN208" s="65"/>
      <c r="AO208" s="65"/>
      <c r="AP208" s="65"/>
      <c r="AQ208" s="65"/>
      <c r="AR208" s="65"/>
      <c r="AS208" s="68">
        <f t="shared" si="107"/>
        <v>25</v>
      </c>
      <c r="AT208" s="69" t="e">
        <v>#N/A</v>
      </c>
      <c r="AU208" s="70">
        <v>44.576923076923094</v>
      </c>
      <c r="AV208" s="63">
        <f t="shared" ref="AV208:AV216" si="116">SUM(AW208:BH208)</f>
        <v>138.6</v>
      </c>
      <c r="AW208" s="61">
        <f t="shared" si="102"/>
        <v>11.549999999999999</v>
      </c>
      <c r="AX208" s="61">
        <f t="shared" si="102"/>
        <v>11.549999999999999</v>
      </c>
      <c r="AY208" s="61">
        <f t="shared" si="102"/>
        <v>11.549999999999999</v>
      </c>
      <c r="AZ208" s="61">
        <f t="shared" si="102"/>
        <v>11.549999999999999</v>
      </c>
      <c r="BA208" s="54">
        <f t="shared" si="102"/>
        <v>11.549999999999999</v>
      </c>
      <c r="BB208" s="61">
        <f t="shared" si="102"/>
        <v>11.549999999999999</v>
      </c>
      <c r="BC208" s="54">
        <f t="shared" si="98"/>
        <v>11.549999999999999</v>
      </c>
      <c r="BD208" s="61">
        <f t="shared" si="98"/>
        <v>11.549999999999999</v>
      </c>
      <c r="BE208" s="61">
        <f t="shared" si="98"/>
        <v>11.549999999999999</v>
      </c>
      <c r="BF208" s="61">
        <f t="shared" si="98"/>
        <v>11.549999999999999</v>
      </c>
      <c r="BG208" s="61">
        <f t="shared" si="98"/>
        <v>11.549999999999999</v>
      </c>
      <c r="BH208" s="61">
        <f t="shared" si="98"/>
        <v>11.549999999999999</v>
      </c>
      <c r="BI208" s="63">
        <f t="shared" si="99"/>
        <v>0</v>
      </c>
      <c r="BJ208" s="71">
        <f t="shared" si="112"/>
        <v>0</v>
      </c>
      <c r="BK208" s="71">
        <f t="shared" si="112"/>
        <v>0</v>
      </c>
      <c r="BL208" s="71">
        <f t="shared" si="112"/>
        <v>0</v>
      </c>
      <c r="BM208" s="71">
        <f t="shared" si="112"/>
        <v>0</v>
      </c>
      <c r="BN208" s="71">
        <f t="shared" si="112"/>
        <v>0</v>
      </c>
      <c r="BO208" s="71">
        <f t="shared" si="112"/>
        <v>0</v>
      </c>
      <c r="BP208" s="71">
        <f t="shared" si="104"/>
        <v>0</v>
      </c>
      <c r="BQ208" s="71">
        <f t="shared" si="104"/>
        <v>0</v>
      </c>
      <c r="BR208" s="71">
        <f t="shared" si="104"/>
        <v>0</v>
      </c>
      <c r="BS208" s="71">
        <f t="shared" si="104"/>
        <v>0</v>
      </c>
      <c r="BT208" s="71">
        <f t="shared" si="104"/>
        <v>0</v>
      </c>
      <c r="BU208" s="71">
        <f t="shared" si="104"/>
        <v>0</v>
      </c>
      <c r="BV208" s="68">
        <f t="shared" si="108"/>
        <v>183.17692307692309</v>
      </c>
      <c r="BX208" s="54">
        <f t="shared" si="101"/>
        <v>16.683333333333334</v>
      </c>
      <c r="BY208" s="54">
        <f t="shared" si="101"/>
        <v>16.683333333333334</v>
      </c>
      <c r="BZ208" s="54">
        <f t="shared" si="101"/>
        <v>16.683333333333334</v>
      </c>
      <c r="CA208" s="54">
        <f t="shared" si="101"/>
        <v>16.683333333333334</v>
      </c>
      <c r="CB208" s="54">
        <f t="shared" si="101"/>
        <v>16.683333333333334</v>
      </c>
      <c r="CC208" s="54">
        <f t="shared" si="101"/>
        <v>16.683333333333334</v>
      </c>
      <c r="CD208" s="54">
        <f t="shared" si="95"/>
        <v>16.683333333333334</v>
      </c>
      <c r="CE208" s="54">
        <f t="shared" si="95"/>
        <v>16.683333333333334</v>
      </c>
      <c r="CF208" s="54">
        <f t="shared" si="95"/>
        <v>16.683333333333334</v>
      </c>
      <c r="CG208" s="54">
        <f t="shared" si="95"/>
        <v>16.683333333333334</v>
      </c>
      <c r="CH208" s="54">
        <f t="shared" si="95"/>
        <v>16.683333333333334</v>
      </c>
      <c r="CI208" s="54">
        <f t="shared" si="95"/>
        <v>16.683333333333334</v>
      </c>
      <c r="CJ208" s="76">
        <f t="shared" si="100"/>
        <v>200.20000000000002</v>
      </c>
      <c r="CK208" s="59">
        <f t="shared" si="113"/>
        <v>18</v>
      </c>
      <c r="CL208" s="8">
        <f t="shared" si="114"/>
        <v>0</v>
      </c>
      <c r="CM208" s="73">
        <f t="shared" si="109"/>
        <v>200.2</v>
      </c>
      <c r="CN208" s="74"/>
      <c r="CO208" s="75"/>
    </row>
    <row r="209" spans="1:94" ht="20.25" customHeight="1">
      <c r="A209" s="77" t="s">
        <v>296</v>
      </c>
      <c r="D209">
        <v>212</v>
      </c>
      <c r="E209" s="2">
        <v>200.2</v>
      </c>
      <c r="G209" s="3">
        <v>44057</v>
      </c>
      <c r="H209" s="3">
        <f t="shared" si="105"/>
        <v>45281</v>
      </c>
      <c r="I209" s="3" t="s">
        <v>45</v>
      </c>
      <c r="J209" s="3">
        <f t="shared" si="106"/>
        <v>45281</v>
      </c>
      <c r="N209" s="2"/>
      <c r="P209" s="61">
        <f t="shared" si="110"/>
        <v>4.333333333333333</v>
      </c>
      <c r="Q209" s="62">
        <v>0.5</v>
      </c>
      <c r="R209" s="63">
        <f t="shared" si="111"/>
        <v>18</v>
      </c>
      <c r="S209" s="54">
        <f t="shared" si="97"/>
        <v>1.5</v>
      </c>
      <c r="T209" s="54">
        <f t="shared" si="103"/>
        <v>1.5</v>
      </c>
      <c r="U209" s="54">
        <f t="shared" si="103"/>
        <v>1.5</v>
      </c>
      <c r="V209" s="54">
        <f t="shared" si="103"/>
        <v>1.5</v>
      </c>
      <c r="W209" s="54">
        <f t="shared" si="103"/>
        <v>1.5</v>
      </c>
      <c r="X209" s="54">
        <f t="shared" si="103"/>
        <v>1.5</v>
      </c>
      <c r="Y209" s="54">
        <f t="shared" si="103"/>
        <v>1.5</v>
      </c>
      <c r="Z209" s="54">
        <f t="shared" si="103"/>
        <v>1.5</v>
      </c>
      <c r="AA209" s="54">
        <f t="shared" si="103"/>
        <v>1.5</v>
      </c>
      <c r="AB209" s="54">
        <f t="shared" si="103"/>
        <v>1.5</v>
      </c>
      <c r="AC209" s="54">
        <f t="shared" si="103"/>
        <v>1.5</v>
      </c>
      <c r="AD209" s="54">
        <f t="shared" si="103"/>
        <v>1.5</v>
      </c>
      <c r="AF209" s="63">
        <f t="shared" si="94"/>
        <v>0</v>
      </c>
      <c r="AG209" s="65">
        <v>0</v>
      </c>
      <c r="AH209" s="65">
        <v>0</v>
      </c>
      <c r="AI209" s="66"/>
      <c r="AJ209" s="67"/>
      <c r="AK209" s="65"/>
      <c r="AL209" s="65"/>
      <c r="AM209" s="65"/>
      <c r="AN209" s="65"/>
      <c r="AO209" s="65"/>
      <c r="AP209" s="65"/>
      <c r="AQ209" s="65"/>
      <c r="AR209" s="65"/>
      <c r="AS209" s="68">
        <f t="shared" si="107"/>
        <v>18.5</v>
      </c>
      <c r="AT209" s="69" t="e">
        <v>#N/A</v>
      </c>
      <c r="AU209" s="70">
        <v>-0.42307692307690559</v>
      </c>
      <c r="AV209" s="63">
        <f t="shared" si="116"/>
        <v>138.6</v>
      </c>
      <c r="AW209" s="61">
        <f t="shared" si="102"/>
        <v>11.549999999999999</v>
      </c>
      <c r="AX209" s="61">
        <f t="shared" si="102"/>
        <v>11.549999999999999</v>
      </c>
      <c r="AY209" s="61">
        <f t="shared" si="102"/>
        <v>11.549999999999999</v>
      </c>
      <c r="AZ209" s="61">
        <f t="shared" si="102"/>
        <v>11.549999999999999</v>
      </c>
      <c r="BA209" s="54">
        <f t="shared" si="102"/>
        <v>11.549999999999999</v>
      </c>
      <c r="BB209" s="61">
        <f t="shared" si="102"/>
        <v>11.549999999999999</v>
      </c>
      <c r="BC209" s="54">
        <f t="shared" si="98"/>
        <v>11.549999999999999</v>
      </c>
      <c r="BD209" s="61">
        <f t="shared" si="98"/>
        <v>11.549999999999999</v>
      </c>
      <c r="BE209" s="61">
        <f t="shared" si="98"/>
        <v>11.549999999999999</v>
      </c>
      <c r="BF209" s="61">
        <f t="shared" si="98"/>
        <v>11.549999999999999</v>
      </c>
      <c r="BG209" s="61">
        <f t="shared" si="98"/>
        <v>11.549999999999999</v>
      </c>
      <c r="BH209" s="61">
        <f t="shared" si="98"/>
        <v>11.549999999999999</v>
      </c>
      <c r="BI209" s="63">
        <f t="shared" si="99"/>
        <v>0</v>
      </c>
      <c r="BJ209" s="71">
        <f t="shared" si="112"/>
        <v>0</v>
      </c>
      <c r="BK209" s="71">
        <f t="shared" si="112"/>
        <v>0</v>
      </c>
      <c r="BL209" s="71">
        <f t="shared" si="112"/>
        <v>0</v>
      </c>
      <c r="BM209" s="71">
        <f t="shared" si="112"/>
        <v>0</v>
      </c>
      <c r="BN209" s="71">
        <f t="shared" si="112"/>
        <v>0</v>
      </c>
      <c r="BO209" s="71">
        <f t="shared" si="112"/>
        <v>0</v>
      </c>
      <c r="BP209" s="71">
        <f t="shared" si="104"/>
        <v>0</v>
      </c>
      <c r="BQ209" s="71">
        <f t="shared" si="104"/>
        <v>0</v>
      </c>
      <c r="BR209" s="71">
        <f t="shared" si="104"/>
        <v>0</v>
      </c>
      <c r="BS209" s="71">
        <f t="shared" si="104"/>
        <v>0</v>
      </c>
      <c r="BT209" s="71">
        <f t="shared" si="104"/>
        <v>0</v>
      </c>
      <c r="BU209" s="71">
        <f t="shared" si="104"/>
        <v>0</v>
      </c>
      <c r="BV209" s="68">
        <f t="shared" si="108"/>
        <v>138.17692307692309</v>
      </c>
      <c r="BX209" s="54">
        <f t="shared" si="101"/>
        <v>16.683333333333334</v>
      </c>
      <c r="BY209" s="54">
        <f t="shared" si="101"/>
        <v>16.683333333333334</v>
      </c>
      <c r="BZ209" s="54">
        <f t="shared" si="101"/>
        <v>16.683333333333334</v>
      </c>
      <c r="CA209" s="54">
        <f t="shared" si="101"/>
        <v>16.683333333333334</v>
      </c>
      <c r="CB209" s="54">
        <f t="shared" si="101"/>
        <v>16.683333333333334</v>
      </c>
      <c r="CC209" s="54">
        <f t="shared" si="101"/>
        <v>16.683333333333334</v>
      </c>
      <c r="CD209" s="54">
        <f t="shared" si="95"/>
        <v>16.683333333333334</v>
      </c>
      <c r="CE209" s="54">
        <f t="shared" si="95"/>
        <v>16.683333333333334</v>
      </c>
      <c r="CF209" s="54">
        <f t="shared" si="95"/>
        <v>16.683333333333334</v>
      </c>
      <c r="CG209" s="54">
        <f t="shared" si="95"/>
        <v>16.683333333333334</v>
      </c>
      <c r="CH209" s="54">
        <f t="shared" si="95"/>
        <v>16.683333333333334</v>
      </c>
      <c r="CI209" s="54">
        <f t="shared" si="95"/>
        <v>16.683333333333334</v>
      </c>
      <c r="CJ209" s="76">
        <f t="shared" si="100"/>
        <v>200.20000000000002</v>
      </c>
      <c r="CK209" s="59">
        <f t="shared" si="113"/>
        <v>18</v>
      </c>
      <c r="CL209" s="8">
        <f t="shared" si="114"/>
        <v>0</v>
      </c>
      <c r="CM209" s="73">
        <f t="shared" si="109"/>
        <v>200.2</v>
      </c>
      <c r="CN209" s="54"/>
      <c r="CO209" s="55"/>
      <c r="CP209" s="56"/>
    </row>
    <row r="210" spans="1:94" ht="20.25" customHeight="1">
      <c r="A210" t="s">
        <v>297</v>
      </c>
      <c r="D210">
        <v>216</v>
      </c>
      <c r="E210" s="2">
        <v>200.2</v>
      </c>
      <c r="G210" s="3">
        <v>44057</v>
      </c>
      <c r="H210" s="3">
        <f t="shared" si="105"/>
        <v>45281</v>
      </c>
      <c r="I210" s="3" t="s">
        <v>45</v>
      </c>
      <c r="J210" s="3">
        <f t="shared" si="106"/>
        <v>45281</v>
      </c>
      <c r="N210" s="2"/>
      <c r="P210" s="61">
        <f t="shared" si="110"/>
        <v>4.333333333333333</v>
      </c>
      <c r="Q210" s="62">
        <v>-4</v>
      </c>
      <c r="R210" s="63">
        <f t="shared" si="111"/>
        <v>18</v>
      </c>
      <c r="S210" s="54">
        <f t="shared" si="97"/>
        <v>1.5</v>
      </c>
      <c r="T210" s="54">
        <f t="shared" si="103"/>
        <v>1.5</v>
      </c>
      <c r="U210" s="54">
        <f t="shared" si="103"/>
        <v>1.5</v>
      </c>
      <c r="V210" s="54">
        <f t="shared" si="103"/>
        <v>1.5</v>
      </c>
      <c r="W210" s="54">
        <f t="shared" si="103"/>
        <v>1.5</v>
      </c>
      <c r="X210" s="54">
        <f t="shared" si="103"/>
        <v>1.5</v>
      </c>
      <c r="Y210" s="54">
        <f t="shared" si="103"/>
        <v>1.5</v>
      </c>
      <c r="Z210" s="54">
        <f t="shared" si="103"/>
        <v>1.5</v>
      </c>
      <c r="AA210" s="54">
        <f t="shared" si="103"/>
        <v>1.5</v>
      </c>
      <c r="AB210" s="54">
        <f t="shared" si="103"/>
        <v>1.5</v>
      </c>
      <c r="AC210" s="54">
        <f t="shared" si="103"/>
        <v>1.5</v>
      </c>
      <c r="AD210" s="54">
        <f t="shared" si="103"/>
        <v>1.5</v>
      </c>
      <c r="AF210" s="63">
        <f t="shared" si="94"/>
        <v>0</v>
      </c>
      <c r="AG210" s="65">
        <v>0</v>
      </c>
      <c r="AH210" s="65">
        <v>0</v>
      </c>
      <c r="AI210" s="66"/>
      <c r="AJ210" s="67"/>
      <c r="AK210" s="65"/>
      <c r="AL210" s="65"/>
      <c r="AM210" s="65"/>
      <c r="AN210" s="65"/>
      <c r="AO210" s="65"/>
      <c r="AP210" s="65"/>
      <c r="AQ210" s="65"/>
      <c r="AR210" s="65"/>
      <c r="AS210" s="68">
        <f t="shared" si="107"/>
        <v>14</v>
      </c>
      <c r="AT210" s="69" t="e">
        <v>#N/A</v>
      </c>
      <c r="AU210" s="70">
        <v>-33.130769230769204</v>
      </c>
      <c r="AV210" s="63">
        <f t="shared" si="116"/>
        <v>138.6</v>
      </c>
      <c r="AW210" s="61">
        <f t="shared" si="102"/>
        <v>11.549999999999999</v>
      </c>
      <c r="AX210" s="61">
        <f t="shared" si="102"/>
        <v>11.549999999999999</v>
      </c>
      <c r="AY210" s="61">
        <f t="shared" si="102"/>
        <v>11.549999999999999</v>
      </c>
      <c r="AZ210" s="61">
        <f t="shared" si="102"/>
        <v>11.549999999999999</v>
      </c>
      <c r="BA210" s="54">
        <f t="shared" si="102"/>
        <v>11.549999999999999</v>
      </c>
      <c r="BB210" s="61">
        <f t="shared" si="102"/>
        <v>11.549999999999999</v>
      </c>
      <c r="BC210" s="54">
        <f t="shared" si="98"/>
        <v>11.549999999999999</v>
      </c>
      <c r="BD210" s="61">
        <f t="shared" si="98"/>
        <v>11.549999999999999</v>
      </c>
      <c r="BE210" s="61">
        <f t="shared" si="98"/>
        <v>11.549999999999999</v>
      </c>
      <c r="BF210" s="61">
        <f t="shared" si="98"/>
        <v>11.549999999999999</v>
      </c>
      <c r="BG210" s="61">
        <f t="shared" si="98"/>
        <v>11.549999999999999</v>
      </c>
      <c r="BH210" s="61">
        <f t="shared" si="98"/>
        <v>11.549999999999999</v>
      </c>
      <c r="BI210" s="63">
        <f t="shared" si="99"/>
        <v>0</v>
      </c>
      <c r="BJ210" s="71">
        <f t="shared" si="112"/>
        <v>0</v>
      </c>
      <c r="BK210" s="71">
        <f t="shared" si="112"/>
        <v>0</v>
      </c>
      <c r="BL210" s="71">
        <f t="shared" si="112"/>
        <v>0</v>
      </c>
      <c r="BM210" s="71">
        <f t="shared" si="112"/>
        <v>0</v>
      </c>
      <c r="BN210" s="71">
        <f t="shared" si="112"/>
        <v>0</v>
      </c>
      <c r="BO210" s="71">
        <f t="shared" si="112"/>
        <v>0</v>
      </c>
      <c r="BP210" s="71">
        <f t="shared" si="104"/>
        <v>0</v>
      </c>
      <c r="BQ210" s="71">
        <f t="shared" si="104"/>
        <v>0</v>
      </c>
      <c r="BR210" s="71">
        <f t="shared" si="104"/>
        <v>0</v>
      </c>
      <c r="BS210" s="71">
        <f t="shared" si="104"/>
        <v>0</v>
      </c>
      <c r="BT210" s="71">
        <f t="shared" si="104"/>
        <v>0</v>
      </c>
      <c r="BU210" s="71">
        <f t="shared" si="104"/>
        <v>0</v>
      </c>
      <c r="BV210" s="68">
        <f t="shared" si="108"/>
        <v>105.46923076923079</v>
      </c>
      <c r="BX210" s="54">
        <f t="shared" si="101"/>
        <v>16.683333333333334</v>
      </c>
      <c r="BY210" s="54">
        <f t="shared" si="101"/>
        <v>16.683333333333334</v>
      </c>
      <c r="BZ210" s="54">
        <f t="shared" si="101"/>
        <v>16.683333333333334</v>
      </c>
      <c r="CA210" s="54">
        <f t="shared" si="101"/>
        <v>16.683333333333334</v>
      </c>
      <c r="CB210" s="54">
        <f t="shared" si="101"/>
        <v>16.683333333333334</v>
      </c>
      <c r="CC210" s="54">
        <f t="shared" si="101"/>
        <v>16.683333333333334</v>
      </c>
      <c r="CD210" s="54">
        <f t="shared" si="95"/>
        <v>16.683333333333334</v>
      </c>
      <c r="CE210" s="54">
        <f t="shared" si="95"/>
        <v>16.683333333333334</v>
      </c>
      <c r="CF210" s="54">
        <f t="shared" si="95"/>
        <v>16.683333333333334</v>
      </c>
      <c r="CG210" s="54">
        <f t="shared" si="95"/>
        <v>16.683333333333334</v>
      </c>
      <c r="CH210" s="54">
        <f t="shared" si="95"/>
        <v>16.683333333333334</v>
      </c>
      <c r="CI210" s="54">
        <f t="shared" si="95"/>
        <v>16.683333333333334</v>
      </c>
      <c r="CJ210" s="76">
        <f t="shared" si="100"/>
        <v>200.20000000000002</v>
      </c>
      <c r="CK210" s="59">
        <f t="shared" si="113"/>
        <v>18</v>
      </c>
      <c r="CL210" s="8">
        <f t="shared" si="114"/>
        <v>0</v>
      </c>
      <c r="CM210" s="73">
        <f t="shared" si="109"/>
        <v>200.2</v>
      </c>
      <c r="CN210" s="74"/>
      <c r="CO210" s="75"/>
    </row>
    <row r="211" spans="1:94" ht="20.25" customHeight="1">
      <c r="A211" s="77" t="s">
        <v>298</v>
      </c>
      <c r="D211">
        <v>640</v>
      </c>
      <c r="E211" s="2">
        <v>675.8</v>
      </c>
      <c r="G211" s="3">
        <v>44057</v>
      </c>
      <c r="H211" s="3">
        <f t="shared" si="105"/>
        <v>45281</v>
      </c>
      <c r="I211" s="3" t="s">
        <v>45</v>
      </c>
      <c r="J211" s="3">
        <f t="shared" si="106"/>
        <v>45281</v>
      </c>
      <c r="N211" s="2"/>
      <c r="P211" s="61">
        <f t="shared" si="110"/>
        <v>4.333333333333333</v>
      </c>
      <c r="Q211" s="62">
        <v>34</v>
      </c>
      <c r="R211" s="63">
        <f t="shared" si="111"/>
        <v>18</v>
      </c>
      <c r="S211" s="54">
        <f t="shared" si="97"/>
        <v>1.5</v>
      </c>
      <c r="T211" s="54">
        <f t="shared" si="103"/>
        <v>1.5</v>
      </c>
      <c r="U211" s="54">
        <f t="shared" si="103"/>
        <v>1.5</v>
      </c>
      <c r="V211" s="54">
        <f t="shared" si="103"/>
        <v>1.5</v>
      </c>
      <c r="W211" s="54">
        <f t="shared" si="103"/>
        <v>1.5</v>
      </c>
      <c r="X211" s="54">
        <f t="shared" si="103"/>
        <v>1.5</v>
      </c>
      <c r="Y211" s="54">
        <f t="shared" si="103"/>
        <v>1.5</v>
      </c>
      <c r="Z211" s="54">
        <f t="shared" si="103"/>
        <v>1.5</v>
      </c>
      <c r="AA211" s="54">
        <f t="shared" si="103"/>
        <v>1.5</v>
      </c>
      <c r="AB211" s="54">
        <f t="shared" si="103"/>
        <v>1.5</v>
      </c>
      <c r="AC211" s="54">
        <f t="shared" si="103"/>
        <v>1.5</v>
      </c>
      <c r="AD211" s="54">
        <f t="shared" si="103"/>
        <v>1.5</v>
      </c>
      <c r="AF211" s="63">
        <f t="shared" si="94"/>
        <v>0</v>
      </c>
      <c r="AG211" s="65">
        <v>0</v>
      </c>
      <c r="AH211" s="65">
        <v>0</v>
      </c>
      <c r="AI211" s="66"/>
      <c r="AJ211" s="67"/>
      <c r="AK211" s="65"/>
      <c r="AL211" s="65"/>
      <c r="AM211" s="65"/>
      <c r="AN211" s="65"/>
      <c r="AO211" s="65"/>
      <c r="AP211" s="65"/>
      <c r="AQ211" s="65"/>
      <c r="AR211" s="65"/>
      <c r="AS211" s="68">
        <f t="shared" si="107"/>
        <v>52</v>
      </c>
      <c r="AT211" s="69" t="e">
        <v>#N/A</v>
      </c>
      <c r="AU211" s="70">
        <v>620.72307692307686</v>
      </c>
      <c r="AV211" s="63">
        <f t="shared" si="116"/>
        <v>467.86153846153843</v>
      </c>
      <c r="AW211" s="61">
        <f t="shared" si="102"/>
        <v>38.988461538461536</v>
      </c>
      <c r="AX211" s="61">
        <f t="shared" si="102"/>
        <v>38.988461538461536</v>
      </c>
      <c r="AY211" s="61">
        <f t="shared" si="102"/>
        <v>38.988461538461536</v>
      </c>
      <c r="AZ211" s="61">
        <f t="shared" si="102"/>
        <v>38.988461538461536</v>
      </c>
      <c r="BA211" s="54">
        <f t="shared" si="102"/>
        <v>38.988461538461536</v>
      </c>
      <c r="BB211" s="61">
        <f t="shared" si="102"/>
        <v>38.988461538461536</v>
      </c>
      <c r="BC211" s="54">
        <f t="shared" si="98"/>
        <v>38.988461538461536</v>
      </c>
      <c r="BD211" s="61">
        <f t="shared" si="98"/>
        <v>38.988461538461536</v>
      </c>
      <c r="BE211" s="61">
        <f t="shared" si="98"/>
        <v>38.988461538461536</v>
      </c>
      <c r="BF211" s="61">
        <f t="shared" si="98"/>
        <v>38.988461538461536</v>
      </c>
      <c r="BG211" s="61">
        <f t="shared" si="98"/>
        <v>38.988461538461536</v>
      </c>
      <c r="BH211" s="61">
        <f t="shared" si="98"/>
        <v>38.988461538461536</v>
      </c>
      <c r="BI211" s="63">
        <f t="shared" si="99"/>
        <v>0</v>
      </c>
      <c r="BJ211" s="71">
        <f t="shared" si="112"/>
        <v>0</v>
      </c>
      <c r="BK211" s="71">
        <f t="shared" si="112"/>
        <v>0</v>
      </c>
      <c r="BL211" s="71">
        <f t="shared" si="112"/>
        <v>0</v>
      </c>
      <c r="BM211" s="71">
        <f t="shared" si="112"/>
        <v>0</v>
      </c>
      <c r="BN211" s="71">
        <f t="shared" si="112"/>
        <v>0</v>
      </c>
      <c r="BO211" s="71">
        <f t="shared" si="112"/>
        <v>0</v>
      </c>
      <c r="BP211" s="71">
        <f t="shared" si="104"/>
        <v>0</v>
      </c>
      <c r="BQ211" s="71">
        <f t="shared" si="104"/>
        <v>0</v>
      </c>
      <c r="BR211" s="71">
        <f t="shared" si="104"/>
        <v>0</v>
      </c>
      <c r="BS211" s="71">
        <f t="shared" si="104"/>
        <v>0</v>
      </c>
      <c r="BT211" s="71">
        <f t="shared" si="104"/>
        <v>0</v>
      </c>
      <c r="BU211" s="71">
        <f t="shared" si="104"/>
        <v>0</v>
      </c>
      <c r="BV211" s="68">
        <f t="shared" si="108"/>
        <v>1088.5846153846153</v>
      </c>
      <c r="BX211" s="54">
        <f t="shared" si="101"/>
        <v>56.316666666666663</v>
      </c>
      <c r="BY211" s="54">
        <f t="shared" si="101"/>
        <v>56.316666666666663</v>
      </c>
      <c r="BZ211" s="54">
        <f t="shared" si="101"/>
        <v>56.316666666666663</v>
      </c>
      <c r="CA211" s="54">
        <f t="shared" si="101"/>
        <v>56.316666666666663</v>
      </c>
      <c r="CB211" s="54">
        <f t="shared" si="101"/>
        <v>56.316666666666663</v>
      </c>
      <c r="CC211" s="54">
        <f t="shared" si="101"/>
        <v>56.316666666666663</v>
      </c>
      <c r="CD211" s="54">
        <f t="shared" si="95"/>
        <v>56.316666666666663</v>
      </c>
      <c r="CE211" s="54">
        <f t="shared" si="95"/>
        <v>56.316666666666663</v>
      </c>
      <c r="CF211" s="54">
        <f t="shared" si="95"/>
        <v>56.316666666666663</v>
      </c>
      <c r="CG211" s="54">
        <f t="shared" si="95"/>
        <v>56.316666666666663</v>
      </c>
      <c r="CH211" s="54">
        <f t="shared" si="95"/>
        <v>56.316666666666663</v>
      </c>
      <c r="CI211" s="54">
        <f t="shared" si="95"/>
        <v>56.316666666666663</v>
      </c>
      <c r="CJ211" s="76">
        <f t="shared" si="100"/>
        <v>675.8</v>
      </c>
      <c r="CK211" s="59">
        <f t="shared" si="113"/>
        <v>18</v>
      </c>
      <c r="CL211" s="8">
        <f t="shared" si="114"/>
        <v>0</v>
      </c>
      <c r="CM211" s="73">
        <f t="shared" si="109"/>
        <v>675.8</v>
      </c>
      <c r="CN211" s="54"/>
      <c r="CO211" s="55"/>
      <c r="CP211" s="56"/>
    </row>
    <row r="212" spans="1:94" ht="20.25" customHeight="1">
      <c r="A212" t="s">
        <v>299</v>
      </c>
      <c r="D212">
        <v>215</v>
      </c>
      <c r="E212" s="2">
        <v>200.2</v>
      </c>
      <c r="G212" s="3">
        <v>44057</v>
      </c>
      <c r="H212" s="3">
        <f t="shared" si="105"/>
        <v>45281</v>
      </c>
      <c r="I212" s="3" t="s">
        <v>45</v>
      </c>
      <c r="J212" s="3">
        <f t="shared" si="106"/>
        <v>45281</v>
      </c>
      <c r="N212" s="2"/>
      <c r="P212" s="61">
        <f t="shared" si="110"/>
        <v>4.333333333333333</v>
      </c>
      <c r="Q212" s="62">
        <v>0.5</v>
      </c>
      <c r="R212" s="63">
        <f t="shared" si="111"/>
        <v>18</v>
      </c>
      <c r="S212" s="54">
        <f t="shared" si="97"/>
        <v>1.5</v>
      </c>
      <c r="T212" s="54">
        <f t="shared" si="103"/>
        <v>1.5</v>
      </c>
      <c r="U212" s="54">
        <f t="shared" si="103"/>
        <v>1.5</v>
      </c>
      <c r="V212" s="54">
        <f t="shared" si="103"/>
        <v>1.5</v>
      </c>
      <c r="W212" s="54">
        <f t="shared" si="103"/>
        <v>1.5</v>
      </c>
      <c r="X212" s="54">
        <f t="shared" si="103"/>
        <v>1.5</v>
      </c>
      <c r="Y212" s="54">
        <f t="shared" si="103"/>
        <v>1.5</v>
      </c>
      <c r="Z212" s="54">
        <f t="shared" si="103"/>
        <v>1.5</v>
      </c>
      <c r="AA212" s="54">
        <f t="shared" si="103"/>
        <v>1.5</v>
      </c>
      <c r="AB212" s="54">
        <f t="shared" si="103"/>
        <v>1.5</v>
      </c>
      <c r="AC212" s="54">
        <f t="shared" si="103"/>
        <v>1.5</v>
      </c>
      <c r="AD212" s="54">
        <f t="shared" si="103"/>
        <v>1.5</v>
      </c>
      <c r="AF212" s="63">
        <f t="shared" si="94"/>
        <v>0</v>
      </c>
      <c r="AG212" s="65">
        <v>0</v>
      </c>
      <c r="AH212" s="65">
        <v>0</v>
      </c>
      <c r="AI212" s="66"/>
      <c r="AJ212" s="67"/>
      <c r="AK212" s="65"/>
      <c r="AL212" s="65"/>
      <c r="AM212" s="65"/>
      <c r="AN212" s="65"/>
      <c r="AO212" s="65"/>
      <c r="AP212" s="65"/>
      <c r="AQ212" s="65"/>
      <c r="AR212" s="65"/>
      <c r="AS212" s="68">
        <f t="shared" si="107"/>
        <v>18.5</v>
      </c>
      <c r="AT212" s="69" t="e">
        <v>#N/A</v>
      </c>
      <c r="AU212" s="70">
        <v>-2.7538461538461547</v>
      </c>
      <c r="AV212" s="63">
        <f t="shared" si="116"/>
        <v>138.6</v>
      </c>
      <c r="AW212" s="61">
        <f t="shared" si="102"/>
        <v>11.549999999999999</v>
      </c>
      <c r="AX212" s="61">
        <f t="shared" si="102"/>
        <v>11.549999999999999</v>
      </c>
      <c r="AY212" s="61">
        <f t="shared" si="102"/>
        <v>11.549999999999999</v>
      </c>
      <c r="AZ212" s="61">
        <f t="shared" si="102"/>
        <v>11.549999999999999</v>
      </c>
      <c r="BA212" s="54">
        <f t="shared" si="102"/>
        <v>11.549999999999999</v>
      </c>
      <c r="BB212" s="61">
        <f t="shared" si="102"/>
        <v>11.549999999999999</v>
      </c>
      <c r="BC212" s="54">
        <f t="shared" si="98"/>
        <v>11.549999999999999</v>
      </c>
      <c r="BD212" s="61">
        <f t="shared" si="98"/>
        <v>11.549999999999999</v>
      </c>
      <c r="BE212" s="61">
        <f t="shared" si="98"/>
        <v>11.549999999999999</v>
      </c>
      <c r="BF212" s="61">
        <f t="shared" si="98"/>
        <v>11.549999999999999</v>
      </c>
      <c r="BG212" s="61">
        <f t="shared" si="98"/>
        <v>11.549999999999999</v>
      </c>
      <c r="BH212" s="61">
        <f t="shared" si="98"/>
        <v>11.549999999999999</v>
      </c>
      <c r="BI212" s="63">
        <f t="shared" si="99"/>
        <v>0</v>
      </c>
      <c r="BJ212" s="71">
        <f t="shared" si="112"/>
        <v>0</v>
      </c>
      <c r="BK212" s="71">
        <f t="shared" si="112"/>
        <v>0</v>
      </c>
      <c r="BL212" s="71">
        <f t="shared" si="112"/>
        <v>0</v>
      </c>
      <c r="BM212" s="71">
        <f t="shared" si="112"/>
        <v>0</v>
      </c>
      <c r="BN212" s="71">
        <f t="shared" si="112"/>
        <v>0</v>
      </c>
      <c r="BO212" s="71">
        <f t="shared" si="112"/>
        <v>0</v>
      </c>
      <c r="BP212" s="71">
        <f t="shared" si="104"/>
        <v>0</v>
      </c>
      <c r="BQ212" s="71">
        <f t="shared" si="104"/>
        <v>0</v>
      </c>
      <c r="BR212" s="71">
        <f t="shared" si="104"/>
        <v>0</v>
      </c>
      <c r="BS212" s="71">
        <f t="shared" si="104"/>
        <v>0</v>
      </c>
      <c r="BT212" s="71">
        <f t="shared" si="104"/>
        <v>0</v>
      </c>
      <c r="BU212" s="71">
        <f t="shared" si="104"/>
        <v>0</v>
      </c>
      <c r="BV212" s="68">
        <f t="shared" si="108"/>
        <v>135.84615384615384</v>
      </c>
      <c r="BX212" s="54">
        <f t="shared" si="101"/>
        <v>16.683333333333334</v>
      </c>
      <c r="BY212" s="54">
        <f t="shared" si="101"/>
        <v>16.683333333333334</v>
      </c>
      <c r="BZ212" s="54">
        <f t="shared" si="101"/>
        <v>16.683333333333334</v>
      </c>
      <c r="CA212" s="54">
        <f t="shared" si="101"/>
        <v>16.683333333333334</v>
      </c>
      <c r="CB212" s="54">
        <f t="shared" si="101"/>
        <v>16.683333333333334</v>
      </c>
      <c r="CC212" s="54">
        <f t="shared" si="101"/>
        <v>16.683333333333334</v>
      </c>
      <c r="CD212" s="54">
        <f t="shared" si="95"/>
        <v>16.683333333333334</v>
      </c>
      <c r="CE212" s="54">
        <f t="shared" si="95"/>
        <v>16.683333333333334</v>
      </c>
      <c r="CF212" s="54">
        <f t="shared" si="95"/>
        <v>16.683333333333334</v>
      </c>
      <c r="CG212" s="54">
        <f t="shared" si="95"/>
        <v>16.683333333333334</v>
      </c>
      <c r="CH212" s="54">
        <f t="shared" si="95"/>
        <v>16.683333333333334</v>
      </c>
      <c r="CI212" s="54">
        <f t="shared" si="95"/>
        <v>16.683333333333334</v>
      </c>
      <c r="CJ212" s="76">
        <f t="shared" si="100"/>
        <v>200.20000000000002</v>
      </c>
      <c r="CK212" s="59">
        <f t="shared" si="113"/>
        <v>18</v>
      </c>
      <c r="CL212" s="8">
        <f t="shared" si="114"/>
        <v>0</v>
      </c>
      <c r="CM212" s="73">
        <f t="shared" si="109"/>
        <v>200.2</v>
      </c>
      <c r="CN212" s="74"/>
      <c r="CO212" s="75"/>
    </row>
    <row r="213" spans="1:94" ht="20.25" customHeight="1">
      <c r="A213" t="s">
        <v>300</v>
      </c>
      <c r="D213">
        <v>720</v>
      </c>
      <c r="E213" s="2">
        <v>733.2</v>
      </c>
      <c r="G213" s="3">
        <v>44237</v>
      </c>
      <c r="H213" s="3">
        <f t="shared" si="105"/>
        <v>45281</v>
      </c>
      <c r="I213" s="3" t="s">
        <v>45</v>
      </c>
      <c r="J213" s="3">
        <f t="shared" si="106"/>
        <v>45281</v>
      </c>
      <c r="N213" s="2"/>
      <c r="P213" s="61">
        <f t="shared" si="110"/>
        <v>3.8333333333333335</v>
      </c>
      <c r="Q213" s="62">
        <v>31.9</v>
      </c>
      <c r="R213" s="63">
        <f t="shared" si="111"/>
        <v>18</v>
      </c>
      <c r="S213" s="54">
        <f t="shared" si="97"/>
        <v>1.5</v>
      </c>
      <c r="T213" s="54">
        <f t="shared" si="103"/>
        <v>1.5</v>
      </c>
      <c r="U213" s="54">
        <f t="shared" si="103"/>
        <v>1.5</v>
      </c>
      <c r="V213" s="54">
        <f t="shared" si="103"/>
        <v>1.5</v>
      </c>
      <c r="W213" s="54">
        <f t="shared" si="103"/>
        <v>1.5</v>
      </c>
      <c r="X213" s="54">
        <f t="shared" si="103"/>
        <v>1.5</v>
      </c>
      <c r="Y213" s="54">
        <f t="shared" si="103"/>
        <v>1.5</v>
      </c>
      <c r="Z213" s="54">
        <f t="shared" si="103"/>
        <v>1.5</v>
      </c>
      <c r="AA213" s="54">
        <f t="shared" si="103"/>
        <v>1.5</v>
      </c>
      <c r="AB213" s="54">
        <f t="shared" si="103"/>
        <v>1.5</v>
      </c>
      <c r="AC213" s="54">
        <f t="shared" si="103"/>
        <v>1.5</v>
      </c>
      <c r="AD213" s="54">
        <f t="shared" si="103"/>
        <v>1.5</v>
      </c>
      <c r="AF213" s="63">
        <f t="shared" si="94"/>
        <v>0.9</v>
      </c>
      <c r="AG213" s="65">
        <v>0.9</v>
      </c>
      <c r="AH213" s="65">
        <v>0</v>
      </c>
      <c r="AI213" s="66"/>
      <c r="AJ213" s="67"/>
      <c r="AK213" s="65"/>
      <c r="AL213" s="65"/>
      <c r="AM213" s="65"/>
      <c r="AN213" s="65"/>
      <c r="AO213" s="65"/>
      <c r="AP213" s="65"/>
      <c r="AQ213" s="65"/>
      <c r="AR213" s="65"/>
      <c r="AS213" s="68">
        <f t="shared" si="107"/>
        <v>49</v>
      </c>
      <c r="AT213" s="69" t="e">
        <v>#N/A</v>
      </c>
      <c r="AU213" s="70">
        <v>877.36153846153843</v>
      </c>
      <c r="AV213" s="63">
        <f t="shared" si="116"/>
        <v>507.60000000000008</v>
      </c>
      <c r="AW213" s="61">
        <f t="shared" si="102"/>
        <v>42.300000000000004</v>
      </c>
      <c r="AX213" s="61">
        <f t="shared" si="102"/>
        <v>42.300000000000004</v>
      </c>
      <c r="AY213" s="61">
        <f t="shared" si="102"/>
        <v>42.300000000000004</v>
      </c>
      <c r="AZ213" s="61">
        <f t="shared" si="102"/>
        <v>42.300000000000004</v>
      </c>
      <c r="BA213" s="54">
        <f t="shared" si="102"/>
        <v>42.300000000000004</v>
      </c>
      <c r="BB213" s="61">
        <f t="shared" si="102"/>
        <v>42.300000000000004</v>
      </c>
      <c r="BC213" s="54">
        <f t="shared" si="98"/>
        <v>42.300000000000004</v>
      </c>
      <c r="BD213" s="61">
        <f t="shared" si="98"/>
        <v>42.300000000000004</v>
      </c>
      <c r="BE213" s="61">
        <f t="shared" si="98"/>
        <v>42.300000000000004</v>
      </c>
      <c r="BF213" s="61">
        <f t="shared" si="98"/>
        <v>42.300000000000004</v>
      </c>
      <c r="BG213" s="61">
        <f t="shared" si="98"/>
        <v>42.300000000000004</v>
      </c>
      <c r="BH213" s="61">
        <f t="shared" si="98"/>
        <v>42.300000000000004</v>
      </c>
      <c r="BI213" s="63">
        <f t="shared" si="99"/>
        <v>-25.380000000000003</v>
      </c>
      <c r="BJ213" s="71">
        <f t="shared" si="112"/>
        <v>-25.380000000000003</v>
      </c>
      <c r="BK213" s="71">
        <f t="shared" si="112"/>
        <v>0</v>
      </c>
      <c r="BL213" s="71">
        <f t="shared" si="112"/>
        <v>0</v>
      </c>
      <c r="BM213" s="71">
        <f t="shared" si="112"/>
        <v>0</v>
      </c>
      <c r="BN213" s="71">
        <f t="shared" si="112"/>
        <v>0</v>
      </c>
      <c r="BO213" s="71">
        <f t="shared" si="112"/>
        <v>0</v>
      </c>
      <c r="BP213" s="71">
        <f t="shared" si="112"/>
        <v>0</v>
      </c>
      <c r="BQ213" s="71">
        <f t="shared" si="112"/>
        <v>0</v>
      </c>
      <c r="BR213" s="71">
        <f t="shared" si="112"/>
        <v>0</v>
      </c>
      <c r="BS213" s="71">
        <f t="shared" si="112"/>
        <v>0</v>
      </c>
      <c r="BT213" s="71">
        <f t="shared" si="112"/>
        <v>0</v>
      </c>
      <c r="BU213" s="71">
        <f t="shared" si="112"/>
        <v>0</v>
      </c>
      <c r="BV213" s="68">
        <f t="shared" si="108"/>
        <v>1359.5815384615385</v>
      </c>
      <c r="BX213" s="54">
        <f t="shared" si="101"/>
        <v>61.1</v>
      </c>
      <c r="BY213" s="54">
        <f t="shared" si="101"/>
        <v>61.1</v>
      </c>
      <c r="BZ213" s="54">
        <f t="shared" si="101"/>
        <v>61.1</v>
      </c>
      <c r="CA213" s="54">
        <f t="shared" si="101"/>
        <v>61.1</v>
      </c>
      <c r="CB213" s="54">
        <f t="shared" si="101"/>
        <v>61.1</v>
      </c>
      <c r="CC213" s="54">
        <f t="shared" si="101"/>
        <v>61.1</v>
      </c>
      <c r="CD213" s="54">
        <f t="shared" si="95"/>
        <v>61.1</v>
      </c>
      <c r="CE213" s="54">
        <f t="shared" si="95"/>
        <v>61.1</v>
      </c>
      <c r="CF213" s="54">
        <f t="shared" si="95"/>
        <v>61.1</v>
      </c>
      <c r="CG213" s="54">
        <f t="shared" si="95"/>
        <v>61.1</v>
      </c>
      <c r="CH213" s="54">
        <f t="shared" si="95"/>
        <v>61.1</v>
      </c>
      <c r="CI213" s="54">
        <f t="shared" si="95"/>
        <v>61.1</v>
      </c>
      <c r="CJ213" s="76">
        <f t="shared" si="100"/>
        <v>733.20000000000016</v>
      </c>
      <c r="CK213" s="59">
        <f t="shared" si="113"/>
        <v>18</v>
      </c>
      <c r="CL213" s="8">
        <f>+CM213-CJ213</f>
        <v>0</v>
      </c>
      <c r="CM213" s="73">
        <f t="shared" si="109"/>
        <v>733.2</v>
      </c>
      <c r="CN213" s="54"/>
      <c r="CO213" s="55"/>
      <c r="CP213" s="56"/>
    </row>
    <row r="214" spans="1:94" ht="20.25" customHeight="1">
      <c r="A214" s="77" t="s">
        <v>301</v>
      </c>
      <c r="D214">
        <v>660</v>
      </c>
      <c r="E214" s="2">
        <v>200.2</v>
      </c>
      <c r="G214" s="3">
        <v>44264</v>
      </c>
      <c r="H214" s="3">
        <f t="shared" si="105"/>
        <v>45281</v>
      </c>
      <c r="I214" s="3" t="s">
        <v>44</v>
      </c>
      <c r="J214" s="3">
        <f t="shared" si="106"/>
        <v>45281</v>
      </c>
      <c r="N214" s="2"/>
      <c r="P214" s="61">
        <f t="shared" si="110"/>
        <v>3.75</v>
      </c>
      <c r="Q214" s="62">
        <v>5.6000000000000014</v>
      </c>
      <c r="R214" s="63">
        <f t="shared" si="111"/>
        <v>18</v>
      </c>
      <c r="S214" s="54">
        <f t="shared" si="97"/>
        <v>1.5</v>
      </c>
      <c r="T214" s="54">
        <f t="shared" si="103"/>
        <v>1.5</v>
      </c>
      <c r="U214" s="54">
        <f t="shared" si="103"/>
        <v>1.5</v>
      </c>
      <c r="V214" s="54">
        <f t="shared" si="103"/>
        <v>1.5</v>
      </c>
      <c r="W214" s="54">
        <f t="shared" si="103"/>
        <v>1.5</v>
      </c>
      <c r="X214" s="54">
        <f t="shared" si="103"/>
        <v>1.5</v>
      </c>
      <c r="Y214" s="54">
        <f t="shared" si="103"/>
        <v>1.5</v>
      </c>
      <c r="Z214" s="54">
        <f t="shared" si="103"/>
        <v>1.5</v>
      </c>
      <c r="AA214" s="54">
        <f t="shared" si="103"/>
        <v>1.5</v>
      </c>
      <c r="AB214" s="54">
        <f t="shared" si="103"/>
        <v>1.5</v>
      </c>
      <c r="AC214" s="54">
        <f t="shared" si="103"/>
        <v>1.5</v>
      </c>
      <c r="AD214" s="54">
        <f t="shared" si="103"/>
        <v>1.5</v>
      </c>
      <c r="AF214" s="63">
        <f t="shared" si="94"/>
        <v>2.1</v>
      </c>
      <c r="AG214" s="65">
        <v>0.1</v>
      </c>
      <c r="AH214" s="65">
        <v>2</v>
      </c>
      <c r="AI214" s="66"/>
      <c r="AJ214" s="67"/>
      <c r="AK214" s="65"/>
      <c r="AL214" s="65"/>
      <c r="AM214" s="65"/>
      <c r="AN214" s="65"/>
      <c r="AO214" s="65"/>
      <c r="AP214" s="65"/>
      <c r="AQ214" s="65"/>
      <c r="AR214" s="65"/>
      <c r="AS214" s="68">
        <f t="shared" si="107"/>
        <v>21.5</v>
      </c>
      <c r="AT214" s="69" t="e">
        <v>#N/A</v>
      </c>
      <c r="AU214" s="70">
        <v>35.538461538461547</v>
      </c>
      <c r="AV214" s="63">
        <f t="shared" si="116"/>
        <v>138.6</v>
      </c>
      <c r="AW214" s="61">
        <f t="shared" si="102"/>
        <v>11.549999999999999</v>
      </c>
      <c r="AX214" s="61">
        <f t="shared" si="102"/>
        <v>11.549999999999999</v>
      </c>
      <c r="AY214" s="61">
        <f t="shared" si="102"/>
        <v>11.549999999999999</v>
      </c>
      <c r="AZ214" s="61">
        <f t="shared" si="102"/>
        <v>11.549999999999999</v>
      </c>
      <c r="BA214" s="54">
        <f t="shared" si="102"/>
        <v>11.549999999999999</v>
      </c>
      <c r="BB214" s="61">
        <f t="shared" si="102"/>
        <v>11.549999999999999</v>
      </c>
      <c r="BC214" s="54">
        <f t="shared" si="98"/>
        <v>11.549999999999999</v>
      </c>
      <c r="BD214" s="61">
        <f t="shared" si="98"/>
        <v>11.549999999999999</v>
      </c>
      <c r="BE214" s="61">
        <f t="shared" si="98"/>
        <v>11.549999999999999</v>
      </c>
      <c r="BF214" s="61">
        <f t="shared" si="98"/>
        <v>11.549999999999999</v>
      </c>
      <c r="BG214" s="61">
        <f t="shared" si="98"/>
        <v>11.549999999999999</v>
      </c>
      <c r="BH214" s="61">
        <f t="shared" si="98"/>
        <v>11.549999999999999</v>
      </c>
      <c r="BI214" s="63">
        <f t="shared" si="99"/>
        <v>-16.169999999999998</v>
      </c>
      <c r="BJ214" s="71">
        <f t="shared" si="112"/>
        <v>-0.77</v>
      </c>
      <c r="BK214" s="71">
        <f t="shared" si="112"/>
        <v>-15.399999999999999</v>
      </c>
      <c r="BL214" s="71">
        <f t="shared" si="112"/>
        <v>0</v>
      </c>
      <c r="BM214" s="71">
        <f t="shared" si="112"/>
        <v>0</v>
      </c>
      <c r="BN214" s="71">
        <f t="shared" si="112"/>
        <v>0</v>
      </c>
      <c r="BO214" s="71">
        <f t="shared" si="112"/>
        <v>0</v>
      </c>
      <c r="BP214" s="71">
        <f t="shared" si="112"/>
        <v>0</v>
      </c>
      <c r="BQ214" s="71">
        <f t="shared" si="112"/>
        <v>0</v>
      </c>
      <c r="BR214" s="71">
        <f t="shared" si="112"/>
        <v>0</v>
      </c>
      <c r="BS214" s="71">
        <f t="shared" si="112"/>
        <v>0</v>
      </c>
      <c r="BT214" s="71">
        <f t="shared" si="112"/>
        <v>0</v>
      </c>
      <c r="BU214" s="71">
        <f t="shared" si="112"/>
        <v>0</v>
      </c>
      <c r="BV214" s="68">
        <f t="shared" si="108"/>
        <v>157.96846153846155</v>
      </c>
      <c r="BX214" s="54">
        <f t="shared" si="101"/>
        <v>16.683333333333334</v>
      </c>
      <c r="BY214" s="54">
        <f t="shared" si="101"/>
        <v>16.683333333333334</v>
      </c>
      <c r="BZ214" s="54">
        <f t="shared" si="101"/>
        <v>16.683333333333334</v>
      </c>
      <c r="CA214" s="54">
        <f t="shared" si="101"/>
        <v>16.683333333333334</v>
      </c>
      <c r="CB214" s="54">
        <f t="shared" si="101"/>
        <v>16.683333333333334</v>
      </c>
      <c r="CC214" s="54">
        <f t="shared" si="101"/>
        <v>16.683333333333334</v>
      </c>
      <c r="CD214" s="54">
        <f t="shared" si="95"/>
        <v>16.683333333333334</v>
      </c>
      <c r="CE214" s="54">
        <f t="shared" si="95"/>
        <v>16.683333333333334</v>
      </c>
      <c r="CF214" s="54">
        <f t="shared" si="95"/>
        <v>16.683333333333334</v>
      </c>
      <c r="CG214" s="54">
        <f t="shared" si="95"/>
        <v>16.683333333333334</v>
      </c>
      <c r="CH214" s="54">
        <f t="shared" si="95"/>
        <v>16.683333333333334</v>
      </c>
      <c r="CI214" s="54">
        <f t="shared" si="95"/>
        <v>16.683333333333334</v>
      </c>
      <c r="CJ214" s="76">
        <f t="shared" si="100"/>
        <v>200.20000000000002</v>
      </c>
      <c r="CK214" s="59">
        <f t="shared" si="113"/>
        <v>18</v>
      </c>
      <c r="CL214" s="8">
        <f>+CM214-CJ214</f>
        <v>0</v>
      </c>
      <c r="CM214" s="73">
        <f t="shared" si="109"/>
        <v>200.2</v>
      </c>
      <c r="CN214" s="74"/>
      <c r="CO214" s="75"/>
    </row>
    <row r="215" spans="1:94" ht="20.25" customHeight="1">
      <c r="A215" t="s">
        <v>302</v>
      </c>
      <c r="D215">
        <v>630</v>
      </c>
      <c r="E215" s="2">
        <v>548.5</v>
      </c>
      <c r="G215" s="3">
        <v>44427</v>
      </c>
      <c r="H215" s="3">
        <f t="shared" si="105"/>
        <v>45281</v>
      </c>
      <c r="I215" s="3" t="s">
        <v>44</v>
      </c>
      <c r="J215" s="3">
        <f t="shared" si="106"/>
        <v>45281</v>
      </c>
      <c r="N215" s="2"/>
      <c r="P215" s="61">
        <f t="shared" si="110"/>
        <v>3.3333333333333335</v>
      </c>
      <c r="Q215" s="62">
        <v>42.6</v>
      </c>
      <c r="R215" s="63">
        <f t="shared" si="111"/>
        <v>18</v>
      </c>
      <c r="S215" s="54">
        <f t="shared" si="97"/>
        <v>1.5</v>
      </c>
      <c r="T215" s="54">
        <f t="shared" si="103"/>
        <v>1.5</v>
      </c>
      <c r="U215" s="54">
        <f t="shared" si="103"/>
        <v>1.5</v>
      </c>
      <c r="V215" s="54">
        <f t="shared" si="103"/>
        <v>1.5</v>
      </c>
      <c r="W215" s="54">
        <f t="shared" si="103"/>
        <v>1.5</v>
      </c>
      <c r="X215" s="54">
        <f t="shared" si="103"/>
        <v>1.5</v>
      </c>
      <c r="Y215" s="54">
        <f t="shared" si="103"/>
        <v>1.5</v>
      </c>
      <c r="Z215" s="54">
        <f t="shared" si="103"/>
        <v>1.5</v>
      </c>
      <c r="AA215" s="54">
        <f t="shared" si="103"/>
        <v>1.5</v>
      </c>
      <c r="AB215" s="54">
        <f t="shared" si="103"/>
        <v>1.5</v>
      </c>
      <c r="AC215" s="54">
        <f t="shared" si="103"/>
        <v>1.5</v>
      </c>
      <c r="AD215" s="54">
        <f t="shared" si="103"/>
        <v>1.5</v>
      </c>
      <c r="AF215" s="63">
        <f t="shared" si="94"/>
        <v>0.6</v>
      </c>
      <c r="AG215" s="65">
        <v>0.6</v>
      </c>
      <c r="AH215" s="65">
        <v>0</v>
      </c>
      <c r="AI215" s="66"/>
      <c r="AJ215" s="67"/>
      <c r="AK215" s="65"/>
      <c r="AL215" s="65"/>
      <c r="AM215" s="65"/>
      <c r="AN215" s="65"/>
      <c r="AO215" s="65"/>
      <c r="AP215" s="65"/>
      <c r="AQ215" s="65"/>
      <c r="AR215" s="65"/>
      <c r="AS215" s="68">
        <f t="shared" si="107"/>
        <v>60</v>
      </c>
      <c r="AT215" s="69" t="e">
        <v>#N/A</v>
      </c>
      <c r="AU215" s="70">
        <v>713.90769230769229</v>
      </c>
      <c r="AV215" s="63">
        <f t="shared" si="116"/>
        <v>379.73076923076923</v>
      </c>
      <c r="AW215" s="61">
        <f t="shared" si="102"/>
        <v>31.64423076923077</v>
      </c>
      <c r="AX215" s="61">
        <f t="shared" si="102"/>
        <v>31.64423076923077</v>
      </c>
      <c r="AY215" s="61">
        <f t="shared" si="102"/>
        <v>31.64423076923077</v>
      </c>
      <c r="AZ215" s="61">
        <f t="shared" si="102"/>
        <v>31.64423076923077</v>
      </c>
      <c r="BA215" s="54">
        <f t="shared" si="102"/>
        <v>31.64423076923077</v>
      </c>
      <c r="BB215" s="61">
        <f t="shared" si="102"/>
        <v>31.64423076923077</v>
      </c>
      <c r="BC215" s="54">
        <f t="shared" si="98"/>
        <v>31.64423076923077</v>
      </c>
      <c r="BD215" s="61">
        <f t="shared" si="98"/>
        <v>31.64423076923077</v>
      </c>
      <c r="BE215" s="61">
        <f t="shared" si="98"/>
        <v>31.64423076923077</v>
      </c>
      <c r="BF215" s="61">
        <f t="shared" si="98"/>
        <v>31.64423076923077</v>
      </c>
      <c r="BG215" s="61">
        <f t="shared" si="98"/>
        <v>31.64423076923077</v>
      </c>
      <c r="BH215" s="61">
        <f t="shared" si="98"/>
        <v>31.64423076923077</v>
      </c>
      <c r="BI215" s="63">
        <f t="shared" si="99"/>
        <v>-12.657692307692308</v>
      </c>
      <c r="BJ215" s="71">
        <f t="shared" si="112"/>
        <v>-12.657692307692308</v>
      </c>
      <c r="BK215" s="71">
        <f t="shared" si="112"/>
        <v>0</v>
      </c>
      <c r="BL215" s="71">
        <f t="shared" si="112"/>
        <v>0</v>
      </c>
      <c r="BM215" s="71">
        <f t="shared" si="112"/>
        <v>0</v>
      </c>
      <c r="BN215" s="71">
        <f t="shared" si="112"/>
        <v>0</v>
      </c>
      <c r="BO215" s="71">
        <f t="shared" si="112"/>
        <v>0</v>
      </c>
      <c r="BP215" s="71">
        <f t="shared" si="112"/>
        <v>0</v>
      </c>
      <c r="BQ215" s="71">
        <f t="shared" si="112"/>
        <v>0</v>
      </c>
      <c r="BR215" s="71">
        <f t="shared" si="112"/>
        <v>0</v>
      </c>
      <c r="BS215" s="71">
        <f t="shared" si="112"/>
        <v>0</v>
      </c>
      <c r="BT215" s="71">
        <f t="shared" si="112"/>
        <v>0</v>
      </c>
      <c r="BU215" s="71">
        <f t="shared" si="112"/>
        <v>0</v>
      </c>
      <c r="BV215" s="68">
        <f t="shared" si="108"/>
        <v>1080.9807692307693</v>
      </c>
      <c r="BX215" s="54">
        <f t="shared" si="101"/>
        <v>45.708333333333329</v>
      </c>
      <c r="BY215" s="54">
        <f t="shared" si="101"/>
        <v>45.708333333333329</v>
      </c>
      <c r="BZ215" s="54">
        <f t="shared" si="101"/>
        <v>45.708333333333329</v>
      </c>
      <c r="CA215" s="54">
        <f t="shared" si="101"/>
        <v>45.708333333333329</v>
      </c>
      <c r="CB215" s="54">
        <f t="shared" si="101"/>
        <v>45.708333333333329</v>
      </c>
      <c r="CC215" s="54">
        <f t="shared" si="101"/>
        <v>45.708333333333329</v>
      </c>
      <c r="CD215" s="54">
        <f t="shared" si="95"/>
        <v>45.708333333333329</v>
      </c>
      <c r="CE215" s="54">
        <f t="shared" si="95"/>
        <v>45.708333333333329</v>
      </c>
      <c r="CF215" s="54">
        <f t="shared" si="95"/>
        <v>45.708333333333329</v>
      </c>
      <c r="CG215" s="54">
        <f t="shared" si="95"/>
        <v>45.708333333333329</v>
      </c>
      <c r="CH215" s="54">
        <f t="shared" si="95"/>
        <v>45.708333333333329</v>
      </c>
      <c r="CI215" s="54">
        <f t="shared" si="95"/>
        <v>45.708333333333329</v>
      </c>
      <c r="CJ215" s="76">
        <f t="shared" si="100"/>
        <v>548.49999999999989</v>
      </c>
      <c r="CK215" s="59">
        <f t="shared" si="113"/>
        <v>18</v>
      </c>
      <c r="CL215" s="8">
        <f>+CM215-CJ215</f>
        <v>0</v>
      </c>
      <c r="CM215" s="73">
        <f t="shared" si="109"/>
        <v>548.5</v>
      </c>
      <c r="CN215" s="54"/>
      <c r="CO215" s="55"/>
      <c r="CP215" s="56"/>
    </row>
    <row r="216" spans="1:94" ht="20.25" customHeight="1">
      <c r="A216" s="77" t="s">
        <v>303</v>
      </c>
      <c r="D216">
        <v>160</v>
      </c>
      <c r="E216" s="2">
        <v>130</v>
      </c>
      <c r="G216" s="3">
        <v>44441</v>
      </c>
      <c r="H216" s="3">
        <f t="shared" si="105"/>
        <v>45281</v>
      </c>
      <c r="I216" s="3" t="s">
        <v>44</v>
      </c>
      <c r="J216" s="3">
        <f t="shared" si="106"/>
        <v>45281</v>
      </c>
      <c r="N216" s="2"/>
      <c r="P216" s="61">
        <f t="shared" si="110"/>
        <v>3.25</v>
      </c>
      <c r="Q216" s="62">
        <v>-0.10000000000000142</v>
      </c>
      <c r="R216" s="63">
        <f t="shared" si="111"/>
        <v>18</v>
      </c>
      <c r="S216" s="54">
        <f t="shared" si="97"/>
        <v>1.5</v>
      </c>
      <c r="T216" s="54">
        <f t="shared" si="103"/>
        <v>1.5</v>
      </c>
      <c r="U216" s="54">
        <f t="shared" si="103"/>
        <v>1.5</v>
      </c>
      <c r="V216" s="54">
        <f t="shared" si="103"/>
        <v>1.5</v>
      </c>
      <c r="W216" s="54">
        <f t="shared" si="103"/>
        <v>1.5</v>
      </c>
      <c r="X216" s="54">
        <f t="shared" si="103"/>
        <v>1.5</v>
      </c>
      <c r="Y216" s="54">
        <f t="shared" si="103"/>
        <v>1.5</v>
      </c>
      <c r="Z216" s="54">
        <f t="shared" si="103"/>
        <v>1.5</v>
      </c>
      <c r="AA216" s="54">
        <f t="shared" si="103"/>
        <v>1.5</v>
      </c>
      <c r="AB216" s="54">
        <f t="shared" si="103"/>
        <v>1.5</v>
      </c>
      <c r="AC216" s="54">
        <f t="shared" si="103"/>
        <v>1.5</v>
      </c>
      <c r="AD216" s="54">
        <f t="shared" si="103"/>
        <v>1.5</v>
      </c>
      <c r="AF216" s="63">
        <f t="shared" si="94"/>
        <v>24.5</v>
      </c>
      <c r="AG216" s="65">
        <v>4.5</v>
      </c>
      <c r="AH216" s="65">
        <v>20</v>
      </c>
      <c r="AI216" s="66"/>
      <c r="AJ216" s="67"/>
      <c r="AK216" s="65"/>
      <c r="AL216" s="65"/>
      <c r="AM216" s="65"/>
      <c r="AN216" s="65"/>
      <c r="AO216" s="65"/>
      <c r="AP216" s="65"/>
      <c r="AQ216" s="65"/>
      <c r="AR216" s="65"/>
      <c r="AS216" s="68">
        <f t="shared" si="107"/>
        <v>-6.6000000000000014</v>
      </c>
      <c r="AT216" s="69" t="e">
        <v>#N/A</v>
      </c>
      <c r="AU216" s="70">
        <v>-0.5</v>
      </c>
      <c r="AV216" s="63">
        <f t="shared" si="116"/>
        <v>90</v>
      </c>
      <c r="AW216" s="61">
        <f t="shared" si="102"/>
        <v>7.5</v>
      </c>
      <c r="AX216" s="61">
        <f t="shared" si="102"/>
        <v>7.5</v>
      </c>
      <c r="AY216" s="61">
        <f t="shared" si="102"/>
        <v>7.5</v>
      </c>
      <c r="AZ216" s="61">
        <f t="shared" si="102"/>
        <v>7.5</v>
      </c>
      <c r="BA216" s="54">
        <f t="shared" si="102"/>
        <v>7.5</v>
      </c>
      <c r="BB216" s="61">
        <f t="shared" si="102"/>
        <v>7.5</v>
      </c>
      <c r="BC216" s="54">
        <f t="shared" si="98"/>
        <v>7.5</v>
      </c>
      <c r="BD216" s="61">
        <f t="shared" si="98"/>
        <v>7.5</v>
      </c>
      <c r="BE216" s="61">
        <f t="shared" si="98"/>
        <v>7.5</v>
      </c>
      <c r="BF216" s="61">
        <f t="shared" si="98"/>
        <v>7.5</v>
      </c>
      <c r="BG216" s="61">
        <f t="shared" si="98"/>
        <v>7.5</v>
      </c>
      <c r="BH216" s="61">
        <f t="shared" si="98"/>
        <v>7.5</v>
      </c>
      <c r="BI216" s="63">
        <f>SUM(BJ216:BU216)</f>
        <v>-122.5</v>
      </c>
      <c r="BJ216" s="71">
        <f t="shared" si="112"/>
        <v>-22.5</v>
      </c>
      <c r="BK216" s="71">
        <f t="shared" si="112"/>
        <v>-100</v>
      </c>
      <c r="BL216" s="71">
        <f t="shared" si="112"/>
        <v>0</v>
      </c>
      <c r="BM216" s="71">
        <f t="shared" si="112"/>
        <v>0</v>
      </c>
      <c r="BN216" s="71">
        <f t="shared" si="112"/>
        <v>0</v>
      </c>
      <c r="BO216" s="71">
        <f t="shared" si="112"/>
        <v>0</v>
      </c>
      <c r="BP216" s="71">
        <f t="shared" si="112"/>
        <v>0</v>
      </c>
      <c r="BQ216" s="71">
        <f t="shared" si="112"/>
        <v>0</v>
      </c>
      <c r="BR216" s="71">
        <f t="shared" si="112"/>
        <v>0</v>
      </c>
      <c r="BS216" s="71">
        <f t="shared" si="112"/>
        <v>0</v>
      </c>
      <c r="BT216" s="71">
        <f t="shared" si="112"/>
        <v>0</v>
      </c>
      <c r="BU216" s="71">
        <f t="shared" si="112"/>
        <v>0</v>
      </c>
      <c r="BV216" s="68">
        <f t="shared" si="108"/>
        <v>-33</v>
      </c>
      <c r="BX216" s="54">
        <f t="shared" si="101"/>
        <v>10.833333333333334</v>
      </c>
      <c r="BY216" s="54">
        <f t="shared" si="101"/>
        <v>10.833333333333334</v>
      </c>
      <c r="BZ216" s="54">
        <f t="shared" si="101"/>
        <v>10.833333333333334</v>
      </c>
      <c r="CA216" s="54">
        <f t="shared" si="101"/>
        <v>10.833333333333334</v>
      </c>
      <c r="CB216" s="54">
        <f t="shared" si="101"/>
        <v>10.833333333333334</v>
      </c>
      <c r="CC216" s="54">
        <f t="shared" si="101"/>
        <v>10.833333333333334</v>
      </c>
      <c r="CD216" s="54">
        <f t="shared" si="95"/>
        <v>10.833333333333334</v>
      </c>
      <c r="CE216" s="54">
        <f t="shared" si="95"/>
        <v>10.833333333333334</v>
      </c>
      <c r="CF216" s="54">
        <f t="shared" si="95"/>
        <v>10.833333333333334</v>
      </c>
      <c r="CG216" s="54">
        <f t="shared" si="95"/>
        <v>10.833333333333334</v>
      </c>
      <c r="CH216" s="54">
        <f t="shared" si="95"/>
        <v>10.833333333333334</v>
      </c>
      <c r="CI216" s="54">
        <f t="shared" si="95"/>
        <v>10.833333333333334</v>
      </c>
      <c r="CJ216" s="76">
        <f t="shared" si="100"/>
        <v>129.99999999999997</v>
      </c>
      <c r="CK216" s="59">
        <f t="shared" si="113"/>
        <v>18</v>
      </c>
      <c r="CL216" s="8">
        <f t="shared" si="114"/>
        <v>0</v>
      </c>
      <c r="CM216" s="73">
        <f t="shared" si="109"/>
        <v>130</v>
      </c>
      <c r="CN216" s="74"/>
      <c r="CO216" s="75"/>
    </row>
    <row r="217" spans="1:94" ht="20.25" customHeight="1">
      <c r="A217" s="77" t="s">
        <v>304</v>
      </c>
      <c r="D217">
        <v>120</v>
      </c>
      <c r="E217" s="2">
        <v>200.2</v>
      </c>
      <c r="G217" s="3">
        <v>44501</v>
      </c>
      <c r="H217" s="3">
        <f t="shared" si="105"/>
        <v>45281</v>
      </c>
      <c r="I217" s="3" t="s">
        <v>44</v>
      </c>
      <c r="J217" s="3">
        <f t="shared" si="106"/>
        <v>45281</v>
      </c>
      <c r="N217" s="2"/>
      <c r="P217" s="61">
        <f t="shared" si="110"/>
        <v>3.0833333333333335</v>
      </c>
      <c r="Q217" s="62">
        <v>3</v>
      </c>
      <c r="R217" s="63">
        <f t="shared" si="111"/>
        <v>18</v>
      </c>
      <c r="S217" s="54">
        <f t="shared" si="97"/>
        <v>1.5</v>
      </c>
      <c r="T217" s="54">
        <f t="shared" si="103"/>
        <v>1.5</v>
      </c>
      <c r="U217" s="54">
        <f t="shared" si="103"/>
        <v>1.5</v>
      </c>
      <c r="V217" s="54">
        <f t="shared" si="103"/>
        <v>1.5</v>
      </c>
      <c r="W217" s="54">
        <f t="shared" si="103"/>
        <v>1.5</v>
      </c>
      <c r="X217" s="54">
        <f t="shared" si="103"/>
        <v>1.5</v>
      </c>
      <c r="Y217" s="54">
        <f t="shared" si="103"/>
        <v>1.5</v>
      </c>
      <c r="Z217" s="54">
        <f t="shared" si="103"/>
        <v>1.5</v>
      </c>
      <c r="AA217" s="54">
        <f t="shared" si="103"/>
        <v>1.5</v>
      </c>
      <c r="AB217" s="54">
        <f t="shared" si="103"/>
        <v>1.5</v>
      </c>
      <c r="AC217" s="54">
        <f t="shared" si="103"/>
        <v>1.5</v>
      </c>
      <c r="AD217" s="54">
        <f t="shared" si="103"/>
        <v>1.5</v>
      </c>
      <c r="AF217" s="63">
        <f t="shared" si="94"/>
        <v>1.75</v>
      </c>
      <c r="AG217" s="65">
        <v>1.75</v>
      </c>
      <c r="AH217" s="65">
        <v>0</v>
      </c>
      <c r="AI217" s="66"/>
      <c r="AJ217" s="67"/>
      <c r="AK217" s="65"/>
      <c r="AL217" s="65"/>
      <c r="AM217" s="65"/>
      <c r="AN217" s="65"/>
      <c r="AO217" s="65"/>
      <c r="AP217" s="65"/>
      <c r="AQ217" s="65"/>
      <c r="AR217" s="65"/>
      <c r="AS217" s="68">
        <f t="shared" si="107"/>
        <v>19.25</v>
      </c>
      <c r="AT217" s="69" t="e">
        <v>#N/A</v>
      </c>
      <c r="AU217" s="70">
        <v>23.030769230769181</v>
      </c>
      <c r="AV217" s="63">
        <f>SUM(AW217:BH217)</f>
        <v>138.6</v>
      </c>
      <c r="AW217" s="61">
        <f t="shared" si="102"/>
        <v>11.549999999999999</v>
      </c>
      <c r="AX217" s="61">
        <f t="shared" si="102"/>
        <v>11.549999999999999</v>
      </c>
      <c r="AY217" s="61">
        <f t="shared" si="102"/>
        <v>11.549999999999999</v>
      </c>
      <c r="AZ217" s="61">
        <f t="shared" si="102"/>
        <v>11.549999999999999</v>
      </c>
      <c r="BA217" s="54">
        <f t="shared" si="102"/>
        <v>11.549999999999999</v>
      </c>
      <c r="BB217" s="61">
        <f t="shared" si="102"/>
        <v>11.549999999999999</v>
      </c>
      <c r="BC217" s="54">
        <f t="shared" si="98"/>
        <v>11.549999999999999</v>
      </c>
      <c r="BD217" s="61">
        <f t="shared" si="98"/>
        <v>11.549999999999999</v>
      </c>
      <c r="BE217" s="61">
        <f t="shared" si="98"/>
        <v>11.549999999999999</v>
      </c>
      <c r="BF217" s="61">
        <f t="shared" si="98"/>
        <v>11.549999999999999</v>
      </c>
      <c r="BG217" s="61">
        <f t="shared" si="98"/>
        <v>11.549999999999999</v>
      </c>
      <c r="BH217" s="61">
        <f t="shared" si="98"/>
        <v>11.549999999999999</v>
      </c>
      <c r="BI217" s="63">
        <f t="shared" si="99"/>
        <v>-13.474999999999998</v>
      </c>
      <c r="BJ217" s="71">
        <f t="shared" si="112"/>
        <v>-13.474999999999998</v>
      </c>
      <c r="BK217" s="71">
        <f t="shared" si="112"/>
        <v>0</v>
      </c>
      <c r="BL217" s="71">
        <f t="shared" si="112"/>
        <v>0</v>
      </c>
      <c r="BM217" s="71">
        <f t="shared" si="112"/>
        <v>0</v>
      </c>
      <c r="BN217" s="71">
        <f t="shared" si="112"/>
        <v>0</v>
      </c>
      <c r="BO217" s="71">
        <f t="shared" si="112"/>
        <v>0</v>
      </c>
      <c r="BP217" s="71">
        <f t="shared" si="112"/>
        <v>0</v>
      </c>
      <c r="BQ217" s="71">
        <f t="shared" si="112"/>
        <v>0</v>
      </c>
      <c r="BR217" s="71">
        <f t="shared" si="112"/>
        <v>0</v>
      </c>
      <c r="BS217" s="71">
        <f t="shared" si="112"/>
        <v>0</v>
      </c>
      <c r="BT217" s="71">
        <f t="shared" si="112"/>
        <v>0</v>
      </c>
      <c r="BU217" s="71">
        <f t="shared" si="112"/>
        <v>0</v>
      </c>
      <c r="BV217" s="68">
        <f t="shared" si="108"/>
        <v>148.15576923076918</v>
      </c>
      <c r="BX217" s="54">
        <f t="shared" si="101"/>
        <v>16.683333333333334</v>
      </c>
      <c r="BY217" s="54">
        <f t="shared" si="101"/>
        <v>16.683333333333334</v>
      </c>
      <c r="BZ217" s="54">
        <f t="shared" si="101"/>
        <v>16.683333333333334</v>
      </c>
      <c r="CA217" s="54">
        <f t="shared" si="101"/>
        <v>16.683333333333334</v>
      </c>
      <c r="CB217" s="54">
        <f t="shared" si="101"/>
        <v>16.683333333333334</v>
      </c>
      <c r="CC217" s="54">
        <f t="shared" si="101"/>
        <v>16.683333333333334</v>
      </c>
      <c r="CD217" s="54">
        <f t="shared" si="95"/>
        <v>16.683333333333334</v>
      </c>
      <c r="CE217" s="54">
        <f t="shared" si="95"/>
        <v>16.683333333333334</v>
      </c>
      <c r="CF217" s="54">
        <f t="shared" si="95"/>
        <v>16.683333333333334</v>
      </c>
      <c r="CG217" s="54">
        <f t="shared" si="95"/>
        <v>16.683333333333334</v>
      </c>
      <c r="CH217" s="54">
        <f t="shared" si="95"/>
        <v>16.683333333333334</v>
      </c>
      <c r="CI217" s="54">
        <f t="shared" si="95"/>
        <v>16.683333333333334</v>
      </c>
      <c r="CJ217" s="76">
        <f t="shared" si="100"/>
        <v>200.20000000000002</v>
      </c>
      <c r="CK217" s="59">
        <f t="shared" si="113"/>
        <v>18</v>
      </c>
      <c r="CL217" s="8">
        <f t="shared" si="114"/>
        <v>0</v>
      </c>
      <c r="CM217" s="73">
        <f t="shared" si="109"/>
        <v>200.2</v>
      </c>
      <c r="CN217" s="54"/>
      <c r="CO217" s="55"/>
      <c r="CP217" s="56"/>
    </row>
    <row r="218" spans="1:94" ht="20.25" customHeight="1">
      <c r="A218" t="s">
        <v>305</v>
      </c>
      <c r="D218">
        <v>120</v>
      </c>
      <c r="E218" s="2">
        <v>200.2</v>
      </c>
      <c r="G218" s="3">
        <v>44501</v>
      </c>
      <c r="H218" s="3">
        <f t="shared" si="105"/>
        <v>45281</v>
      </c>
      <c r="I218" s="3" t="s">
        <v>44</v>
      </c>
      <c r="J218" s="3">
        <f t="shared" si="106"/>
        <v>45281</v>
      </c>
      <c r="N218" s="2"/>
      <c r="P218" s="61">
        <f t="shared" si="110"/>
        <v>3.0833333333333335</v>
      </c>
      <c r="Q218" s="62">
        <v>0</v>
      </c>
      <c r="R218" s="63">
        <f t="shared" si="111"/>
        <v>18</v>
      </c>
      <c r="S218" s="54">
        <f t="shared" si="97"/>
        <v>1.5</v>
      </c>
      <c r="T218" s="54">
        <f t="shared" si="97"/>
        <v>1.5</v>
      </c>
      <c r="U218" s="54">
        <f t="shared" si="97"/>
        <v>1.5</v>
      </c>
      <c r="V218" s="54">
        <f t="shared" si="97"/>
        <v>1.5</v>
      </c>
      <c r="W218" s="54">
        <f t="shared" si="97"/>
        <v>1.5</v>
      </c>
      <c r="X218" s="54">
        <f t="shared" si="97"/>
        <v>1.5</v>
      </c>
      <c r="Y218" s="54">
        <f t="shared" si="97"/>
        <v>1.5</v>
      </c>
      <c r="Z218" s="54">
        <f t="shared" si="97"/>
        <v>1.5</v>
      </c>
      <c r="AA218" s="54">
        <f t="shared" si="97"/>
        <v>1.5</v>
      </c>
      <c r="AB218" s="54">
        <f t="shared" si="97"/>
        <v>1.5</v>
      </c>
      <c r="AC218" s="54">
        <f t="shared" si="97"/>
        <v>1.5</v>
      </c>
      <c r="AD218" s="54">
        <f t="shared" si="97"/>
        <v>1.5</v>
      </c>
      <c r="AF218" s="63">
        <f t="shared" si="94"/>
        <v>0.75</v>
      </c>
      <c r="AG218" s="65">
        <v>0.75</v>
      </c>
      <c r="AH218" s="65">
        <v>0</v>
      </c>
      <c r="AI218" s="66"/>
      <c r="AJ218" s="67"/>
      <c r="AK218" s="65"/>
      <c r="AL218" s="65"/>
      <c r="AM218" s="65"/>
      <c r="AN218" s="65"/>
      <c r="AO218" s="65"/>
      <c r="AP218" s="65"/>
      <c r="AQ218" s="65"/>
      <c r="AR218" s="65"/>
      <c r="AS218" s="68">
        <f t="shared" si="107"/>
        <v>17.25</v>
      </c>
      <c r="AT218" s="69" t="e">
        <v>#N/A</v>
      </c>
      <c r="AU218" s="70">
        <v>1.5384615384533618E-2</v>
      </c>
      <c r="AV218" s="63">
        <f>SUM(AW218:BH218)</f>
        <v>138.6</v>
      </c>
      <c r="AW218" s="61">
        <f t="shared" si="102"/>
        <v>11.549999999999999</v>
      </c>
      <c r="AX218" s="61">
        <f t="shared" si="102"/>
        <v>11.549999999999999</v>
      </c>
      <c r="AY218" s="61">
        <f t="shared" si="102"/>
        <v>11.549999999999999</v>
      </c>
      <c r="AZ218" s="61">
        <f t="shared" si="102"/>
        <v>11.549999999999999</v>
      </c>
      <c r="BA218" s="54">
        <f t="shared" si="102"/>
        <v>11.549999999999999</v>
      </c>
      <c r="BB218" s="61">
        <f t="shared" si="102"/>
        <v>11.549999999999999</v>
      </c>
      <c r="BC218" s="54">
        <f t="shared" si="98"/>
        <v>11.549999999999999</v>
      </c>
      <c r="BD218" s="61">
        <f t="shared" si="98"/>
        <v>11.549999999999999</v>
      </c>
      <c r="BE218" s="61">
        <f t="shared" si="98"/>
        <v>11.549999999999999</v>
      </c>
      <c r="BF218" s="61">
        <f t="shared" si="98"/>
        <v>11.549999999999999</v>
      </c>
      <c r="BG218" s="61">
        <f t="shared" si="98"/>
        <v>11.549999999999999</v>
      </c>
      <c r="BH218" s="61">
        <f t="shared" si="98"/>
        <v>11.549999999999999</v>
      </c>
      <c r="BI218" s="63">
        <f t="shared" si="99"/>
        <v>-5.7749999999999995</v>
      </c>
      <c r="BJ218" s="71">
        <f t="shared" si="112"/>
        <v>-5.7749999999999995</v>
      </c>
      <c r="BK218" s="71">
        <f t="shared" si="112"/>
        <v>0</v>
      </c>
      <c r="BL218" s="71">
        <f t="shared" si="112"/>
        <v>0</v>
      </c>
      <c r="BM218" s="71">
        <f t="shared" si="112"/>
        <v>0</v>
      </c>
      <c r="BN218" s="71">
        <f t="shared" si="112"/>
        <v>0</v>
      </c>
      <c r="BO218" s="71">
        <f t="shared" si="112"/>
        <v>0</v>
      </c>
      <c r="BP218" s="71">
        <f t="shared" si="112"/>
        <v>0</v>
      </c>
      <c r="BQ218" s="71">
        <f t="shared" si="112"/>
        <v>0</v>
      </c>
      <c r="BR218" s="71">
        <f t="shared" si="112"/>
        <v>0</v>
      </c>
      <c r="BS218" s="71">
        <f t="shared" si="112"/>
        <v>0</v>
      </c>
      <c r="BT218" s="71">
        <f t="shared" si="112"/>
        <v>0</v>
      </c>
      <c r="BU218" s="71">
        <f t="shared" si="112"/>
        <v>0</v>
      </c>
      <c r="BV218" s="68">
        <f t="shared" si="108"/>
        <v>132.84038461538452</v>
      </c>
      <c r="BX218" s="54">
        <f t="shared" si="101"/>
        <v>16.683333333333334</v>
      </c>
      <c r="BY218" s="54">
        <f t="shared" si="101"/>
        <v>16.683333333333334</v>
      </c>
      <c r="BZ218" s="54">
        <f t="shared" si="101"/>
        <v>16.683333333333334</v>
      </c>
      <c r="CA218" s="54">
        <f t="shared" si="101"/>
        <v>16.683333333333334</v>
      </c>
      <c r="CB218" s="54">
        <f t="shared" si="101"/>
        <v>16.683333333333334</v>
      </c>
      <c r="CC218" s="54">
        <f t="shared" si="101"/>
        <v>16.683333333333334</v>
      </c>
      <c r="CD218" s="54">
        <f t="shared" si="95"/>
        <v>16.683333333333334</v>
      </c>
      <c r="CE218" s="54">
        <f t="shared" si="95"/>
        <v>16.683333333333334</v>
      </c>
      <c r="CF218" s="54">
        <f t="shared" si="95"/>
        <v>16.683333333333334</v>
      </c>
      <c r="CG218" s="54">
        <f t="shared" si="95"/>
        <v>16.683333333333334</v>
      </c>
      <c r="CH218" s="54">
        <f t="shared" si="95"/>
        <v>16.683333333333334</v>
      </c>
      <c r="CI218" s="54">
        <f t="shared" si="95"/>
        <v>16.683333333333334</v>
      </c>
      <c r="CJ218" s="76">
        <f t="shared" si="100"/>
        <v>200.20000000000002</v>
      </c>
      <c r="CK218" s="59">
        <f t="shared" si="113"/>
        <v>18</v>
      </c>
      <c r="CL218" s="8">
        <f t="shared" si="114"/>
        <v>0</v>
      </c>
      <c r="CM218" s="73">
        <f t="shared" si="109"/>
        <v>200.2</v>
      </c>
      <c r="CN218" s="74"/>
      <c r="CO218" s="75"/>
    </row>
    <row r="219" spans="1:94" ht="20.25" customHeight="1">
      <c r="A219" s="77" t="s">
        <v>306</v>
      </c>
      <c r="D219">
        <v>650</v>
      </c>
      <c r="E219" s="2">
        <v>130</v>
      </c>
      <c r="G219" s="3">
        <v>44652</v>
      </c>
      <c r="H219" s="3">
        <f t="shared" si="105"/>
        <v>45281</v>
      </c>
      <c r="I219" s="3" t="s">
        <v>44</v>
      </c>
      <c r="J219" s="3">
        <f t="shared" si="106"/>
        <v>45281</v>
      </c>
      <c r="N219" s="2"/>
      <c r="P219" s="61">
        <f t="shared" si="110"/>
        <v>2.6666666666666665</v>
      </c>
      <c r="Q219" s="62">
        <v>0</v>
      </c>
      <c r="R219" s="63">
        <f t="shared" si="111"/>
        <v>18</v>
      </c>
      <c r="S219" s="54">
        <f t="shared" si="97"/>
        <v>1.5</v>
      </c>
      <c r="T219" s="54">
        <f t="shared" si="97"/>
        <v>1.5</v>
      </c>
      <c r="U219" s="54">
        <f t="shared" si="97"/>
        <v>1.5</v>
      </c>
      <c r="V219" s="54">
        <f t="shared" si="97"/>
        <v>1.5</v>
      </c>
      <c r="W219" s="54">
        <f t="shared" si="97"/>
        <v>1.5</v>
      </c>
      <c r="X219" s="54">
        <f t="shared" si="97"/>
        <v>1.5</v>
      </c>
      <c r="Y219" s="54">
        <f t="shared" si="97"/>
        <v>1.5</v>
      </c>
      <c r="Z219" s="54">
        <f t="shared" si="97"/>
        <v>1.5</v>
      </c>
      <c r="AA219" s="54">
        <f t="shared" si="97"/>
        <v>1.5</v>
      </c>
      <c r="AB219" s="54">
        <f t="shared" si="97"/>
        <v>1.5</v>
      </c>
      <c r="AC219" s="54">
        <f t="shared" si="97"/>
        <v>1.5</v>
      </c>
      <c r="AD219" s="54">
        <f t="shared" si="97"/>
        <v>1.5</v>
      </c>
      <c r="AF219" s="63">
        <f t="shared" si="94"/>
        <v>0.75</v>
      </c>
      <c r="AG219" s="65">
        <v>0.75</v>
      </c>
      <c r="AH219" s="65">
        <v>0</v>
      </c>
      <c r="AI219" s="66"/>
      <c r="AJ219" s="67"/>
      <c r="AK219" s="65"/>
      <c r="AL219" s="65"/>
      <c r="AM219" s="65"/>
      <c r="AN219" s="65"/>
      <c r="AO219" s="65"/>
      <c r="AP219" s="65"/>
      <c r="AQ219" s="65"/>
      <c r="AR219" s="65"/>
      <c r="AS219" s="68">
        <f t="shared" si="107"/>
        <v>17.25</v>
      </c>
      <c r="AT219" s="69" t="e">
        <v>#N/A</v>
      </c>
      <c r="AU219" s="70">
        <v>0</v>
      </c>
      <c r="AV219" s="63">
        <f>SUM(AW219:BH219)</f>
        <v>90</v>
      </c>
      <c r="AW219" s="61">
        <f t="shared" si="102"/>
        <v>7.5</v>
      </c>
      <c r="AX219" s="61">
        <f t="shared" si="102"/>
        <v>7.5</v>
      </c>
      <c r="AY219" s="61">
        <f t="shared" si="102"/>
        <v>7.5</v>
      </c>
      <c r="AZ219" s="61">
        <f t="shared" si="102"/>
        <v>7.5</v>
      </c>
      <c r="BA219" s="54">
        <f t="shared" si="102"/>
        <v>7.5</v>
      </c>
      <c r="BB219" s="61">
        <f t="shared" si="102"/>
        <v>7.5</v>
      </c>
      <c r="BC219" s="54">
        <f t="shared" si="98"/>
        <v>7.5</v>
      </c>
      <c r="BD219" s="61">
        <f t="shared" si="98"/>
        <v>7.5</v>
      </c>
      <c r="BE219" s="61">
        <f t="shared" si="98"/>
        <v>7.5</v>
      </c>
      <c r="BF219" s="61">
        <f t="shared" si="98"/>
        <v>7.5</v>
      </c>
      <c r="BG219" s="61">
        <f t="shared" si="98"/>
        <v>7.5</v>
      </c>
      <c r="BH219" s="61">
        <f t="shared" si="98"/>
        <v>7.5</v>
      </c>
      <c r="BI219" s="63">
        <f>SUM(BJ219:BU219)</f>
        <v>-3.75</v>
      </c>
      <c r="BJ219" s="71">
        <f t="shared" si="112"/>
        <v>-3.75</v>
      </c>
      <c r="BK219" s="71">
        <f t="shared" si="112"/>
        <v>0</v>
      </c>
      <c r="BL219" s="71">
        <f t="shared" si="112"/>
        <v>0</v>
      </c>
      <c r="BM219" s="71">
        <f t="shared" si="112"/>
        <v>0</v>
      </c>
      <c r="BN219" s="71">
        <f t="shared" si="112"/>
        <v>0</v>
      </c>
      <c r="BO219" s="71">
        <f t="shared" si="112"/>
        <v>0</v>
      </c>
      <c r="BP219" s="71">
        <f t="shared" si="112"/>
        <v>0</v>
      </c>
      <c r="BQ219" s="71">
        <f t="shared" si="112"/>
        <v>0</v>
      </c>
      <c r="BR219" s="71">
        <f t="shared" si="112"/>
        <v>0</v>
      </c>
      <c r="BS219" s="71">
        <f t="shared" si="112"/>
        <v>0</v>
      </c>
      <c r="BT219" s="71">
        <f t="shared" si="112"/>
        <v>0</v>
      </c>
      <c r="BU219" s="71">
        <f t="shared" si="112"/>
        <v>0</v>
      </c>
      <c r="BV219" s="68">
        <f t="shared" si="108"/>
        <v>86.25</v>
      </c>
      <c r="BX219" s="54">
        <f t="shared" si="101"/>
        <v>10.833333333333334</v>
      </c>
      <c r="BY219" s="54">
        <f t="shared" si="101"/>
        <v>10.833333333333334</v>
      </c>
      <c r="BZ219" s="54">
        <f t="shared" si="101"/>
        <v>10.833333333333334</v>
      </c>
      <c r="CA219" s="54">
        <f t="shared" si="101"/>
        <v>10.833333333333334</v>
      </c>
      <c r="CB219" s="54">
        <f t="shared" si="101"/>
        <v>10.833333333333334</v>
      </c>
      <c r="CC219" s="54">
        <f t="shared" si="101"/>
        <v>10.833333333333334</v>
      </c>
      <c r="CD219" s="54">
        <f t="shared" si="95"/>
        <v>10.833333333333334</v>
      </c>
      <c r="CE219" s="54">
        <f t="shared" si="95"/>
        <v>10.833333333333334</v>
      </c>
      <c r="CF219" s="54">
        <f t="shared" si="95"/>
        <v>10.833333333333334</v>
      </c>
      <c r="CG219" s="54">
        <f t="shared" si="95"/>
        <v>10.833333333333334</v>
      </c>
      <c r="CH219" s="54">
        <f t="shared" si="95"/>
        <v>10.833333333333334</v>
      </c>
      <c r="CI219" s="54">
        <f t="shared" si="95"/>
        <v>10.833333333333334</v>
      </c>
      <c r="CJ219" s="76">
        <f t="shared" si="100"/>
        <v>129.99999999999997</v>
      </c>
      <c r="CK219" s="59">
        <f t="shared" si="113"/>
        <v>18</v>
      </c>
      <c r="CL219" s="8">
        <f t="shared" si="114"/>
        <v>0</v>
      </c>
      <c r="CM219" s="73">
        <f t="shared" si="109"/>
        <v>130</v>
      </c>
      <c r="CN219" s="54"/>
      <c r="CO219" s="55"/>
      <c r="CP219" s="56"/>
    </row>
    <row r="220" spans="1:94" ht="20.25" customHeight="1">
      <c r="A220" s="89" t="s">
        <v>307</v>
      </c>
      <c r="B220" s="78"/>
      <c r="C220" s="78"/>
      <c r="D220" s="78">
        <v>630</v>
      </c>
      <c r="E220" s="79">
        <v>1302</v>
      </c>
      <c r="F220" s="79"/>
      <c r="G220" s="80">
        <v>44676</v>
      </c>
      <c r="H220" s="80">
        <f t="shared" si="105"/>
        <v>45281</v>
      </c>
      <c r="I220" s="80" t="s">
        <v>44</v>
      </c>
      <c r="J220" s="80">
        <f t="shared" si="106"/>
        <v>45281</v>
      </c>
      <c r="K220" s="80"/>
      <c r="L220" s="79"/>
      <c r="M220" s="80"/>
      <c r="N220" s="79"/>
      <c r="O220" s="80"/>
      <c r="P220" s="81">
        <f t="shared" si="110"/>
        <v>2.5833333333333335</v>
      </c>
      <c r="Q220" s="62">
        <v>16.5</v>
      </c>
      <c r="R220" s="82">
        <f t="shared" si="111"/>
        <v>30</v>
      </c>
      <c r="S220" s="83">
        <f>+IF(AND(AND($P220=5,$O220="",MONTH($G220)=MONTH(S$5))),2.5,+IF(AND($H220&gt;S$5,MONTH($H220)=MONTH(S$5)),2.5/30*(S$4-DAY($H220)),+IF(AND(MONTH($H220)&lt;MONTH(S$5),$O220=""),2.5,+IF(AND($H220=$S$5,$O220=""),2.5,IF($O220&lt;S$5,0,IF(MONTH($O220)=MONTH(S$5),2.5/30*($O220-S$5),1.5))))))</f>
        <v>2.5</v>
      </c>
      <c r="T220" s="83">
        <f t="shared" ref="T220:AD220" si="117">+IF(AND(AND($P220=5,$O220="",MONTH($G220)=MONTH(T$5))),2.5,+IF(AND($H220&gt;T$5,MONTH($H220)=MONTH(T$5)),2.5/30*(T$4-DAY($H220)),+IF(AND(MONTH($H220)&lt;MONTH(T$5),$O220=""),2.5,+IF(AND($H220=$S$5,$O220=""),2.5,IF($O220&lt;T$5,0,IF(MONTH($O220)=MONTH(T$5),2.5/30*($O220-T$5),1.5))))))</f>
        <v>2.5</v>
      </c>
      <c r="U220" s="83">
        <f t="shared" si="117"/>
        <v>2.5</v>
      </c>
      <c r="V220" s="83">
        <f t="shared" si="117"/>
        <v>2.5</v>
      </c>
      <c r="W220" s="83">
        <f t="shared" si="117"/>
        <v>2.5</v>
      </c>
      <c r="X220" s="83">
        <f t="shared" si="117"/>
        <v>2.5</v>
      </c>
      <c r="Y220" s="83">
        <f t="shared" si="117"/>
        <v>2.5</v>
      </c>
      <c r="Z220" s="83">
        <f t="shared" si="117"/>
        <v>2.5</v>
      </c>
      <c r="AA220" s="83">
        <f t="shared" si="117"/>
        <v>2.5</v>
      </c>
      <c r="AB220" s="83">
        <f t="shared" si="117"/>
        <v>2.5</v>
      </c>
      <c r="AC220" s="83">
        <f t="shared" si="117"/>
        <v>2.5</v>
      </c>
      <c r="AD220" s="83">
        <f t="shared" si="117"/>
        <v>2.5</v>
      </c>
      <c r="AE220" s="78"/>
      <c r="AF220" s="82">
        <f t="shared" ref="AF220:AF229" si="118">SUM(AG220:AR220)</f>
        <v>0.75</v>
      </c>
      <c r="AG220" s="65">
        <v>0.75</v>
      </c>
      <c r="AH220" s="65">
        <v>0</v>
      </c>
      <c r="AI220" s="66"/>
      <c r="AJ220" s="67"/>
      <c r="AK220" s="65"/>
      <c r="AL220" s="65"/>
      <c r="AM220" s="65"/>
      <c r="AN220" s="65"/>
      <c r="AO220" s="65"/>
      <c r="AP220" s="65"/>
      <c r="AQ220" s="65"/>
      <c r="AR220" s="65"/>
      <c r="AS220" s="84">
        <f t="shared" si="107"/>
        <v>45.75</v>
      </c>
      <c r="AT220" s="69" t="e">
        <v>#N/A</v>
      </c>
      <c r="AU220" s="85">
        <v>1001.0176923076924</v>
      </c>
      <c r="AV220" s="82">
        <f t="shared" ref="AV220:AV226" si="119">SUM(AW220:BH220)</f>
        <v>1302</v>
      </c>
      <c r="AW220" s="81">
        <f>+IF($K220="",$E220/30*S220,IF(MONTH($K220)=MONTH(AW$5),$L220/30*S220,IF(AND($K220&lt;AW$5,(MONTH($K220)&lt;&gt;MONTH(AW$5))),$L220/30*S220,$E220/30*S220)))</f>
        <v>108.5</v>
      </c>
      <c r="AX220" s="81">
        <f t="shared" ref="AX220:BH220" si="120">+IF($K220="",$E220/30*T220,IF(MONTH($K220)=MONTH(AX$5),$L220/30*T220,IF(AND($K220&lt;AX$5,(MONTH($K220)&lt;&gt;MONTH(AX$5))),$L220/30*T220,$E220/30*T220)))</f>
        <v>108.5</v>
      </c>
      <c r="AY220" s="81">
        <f t="shared" si="120"/>
        <v>108.5</v>
      </c>
      <c r="AZ220" s="81">
        <f t="shared" si="120"/>
        <v>108.5</v>
      </c>
      <c r="BA220" s="81">
        <f t="shared" si="120"/>
        <v>108.5</v>
      </c>
      <c r="BB220" s="81">
        <f t="shared" si="120"/>
        <v>108.5</v>
      </c>
      <c r="BC220" s="81">
        <f t="shared" si="120"/>
        <v>108.5</v>
      </c>
      <c r="BD220" s="81">
        <f t="shared" si="120"/>
        <v>108.5</v>
      </c>
      <c r="BE220" s="81">
        <f t="shared" si="120"/>
        <v>108.5</v>
      </c>
      <c r="BF220" s="81">
        <f t="shared" si="120"/>
        <v>108.5</v>
      </c>
      <c r="BG220" s="81">
        <f t="shared" si="120"/>
        <v>108.5</v>
      </c>
      <c r="BH220" s="81">
        <f t="shared" si="120"/>
        <v>108.5</v>
      </c>
      <c r="BI220" s="82">
        <f t="shared" ref="BI220:BI244" si="121">SUM(BJ220:BU220)</f>
        <v>-37.557692307692307</v>
      </c>
      <c r="BJ220" s="86">
        <f t="shared" si="112"/>
        <v>-37.557692307692307</v>
      </c>
      <c r="BK220" s="86">
        <f t="shared" si="112"/>
        <v>0</v>
      </c>
      <c r="BL220" s="86">
        <f t="shared" si="112"/>
        <v>0</v>
      </c>
      <c r="BM220" s="86">
        <f t="shared" si="112"/>
        <v>0</v>
      </c>
      <c r="BN220" s="86">
        <f t="shared" si="112"/>
        <v>0</v>
      </c>
      <c r="BO220" s="86">
        <f t="shared" si="112"/>
        <v>0</v>
      </c>
      <c r="BP220" s="86">
        <f t="shared" si="112"/>
        <v>0</v>
      </c>
      <c r="BQ220" s="86">
        <f t="shared" si="112"/>
        <v>0</v>
      </c>
      <c r="BR220" s="86">
        <f t="shared" si="112"/>
        <v>0</v>
      </c>
      <c r="BS220" s="86">
        <f t="shared" si="112"/>
        <v>0</v>
      </c>
      <c r="BT220" s="86">
        <f t="shared" si="112"/>
        <v>0</v>
      </c>
      <c r="BU220" s="86">
        <f t="shared" si="112"/>
        <v>0</v>
      </c>
      <c r="BV220" s="84">
        <f t="shared" si="108"/>
        <v>2265.46</v>
      </c>
      <c r="BW220" s="78"/>
      <c r="BX220" s="83">
        <f t="shared" si="101"/>
        <v>108.5</v>
      </c>
      <c r="BY220" s="83">
        <f t="shared" si="101"/>
        <v>108.5</v>
      </c>
      <c r="BZ220" s="83">
        <f t="shared" si="101"/>
        <v>108.5</v>
      </c>
      <c r="CA220" s="83">
        <f t="shared" si="101"/>
        <v>108.5</v>
      </c>
      <c r="CB220" s="83">
        <f t="shared" si="101"/>
        <v>108.5</v>
      </c>
      <c r="CC220" s="83">
        <f t="shared" si="101"/>
        <v>108.5</v>
      </c>
      <c r="CD220" s="83">
        <f t="shared" si="95"/>
        <v>108.5</v>
      </c>
      <c r="CE220" s="83">
        <f t="shared" si="95"/>
        <v>108.5</v>
      </c>
      <c r="CF220" s="83">
        <f t="shared" si="95"/>
        <v>108.5</v>
      </c>
      <c r="CG220" s="83">
        <f t="shared" si="95"/>
        <v>108.5</v>
      </c>
      <c r="CH220" s="83">
        <f t="shared" si="95"/>
        <v>108.5</v>
      </c>
      <c r="CI220" s="83">
        <f t="shared" si="95"/>
        <v>108.5</v>
      </c>
      <c r="CJ220" s="87">
        <f t="shared" si="100"/>
        <v>1302</v>
      </c>
      <c r="CK220" s="59">
        <f t="shared" si="113"/>
        <v>18</v>
      </c>
      <c r="CL220" s="8">
        <f t="shared" si="114"/>
        <v>0</v>
      </c>
      <c r="CM220" s="73">
        <f t="shared" si="109"/>
        <v>1302</v>
      </c>
      <c r="CN220" s="88"/>
      <c r="CO220" s="75"/>
    </row>
    <row r="221" spans="1:94" ht="20.25" customHeight="1">
      <c r="A221" s="77" t="s">
        <v>308</v>
      </c>
      <c r="D221">
        <v>710</v>
      </c>
      <c r="E221" s="2">
        <v>308.10000000000002</v>
      </c>
      <c r="G221" s="3">
        <v>44725</v>
      </c>
      <c r="H221" s="3">
        <f t="shared" si="105"/>
        <v>45281</v>
      </c>
      <c r="I221" s="3" t="s">
        <v>44</v>
      </c>
      <c r="J221" s="3">
        <f t="shared" si="106"/>
        <v>45281</v>
      </c>
      <c r="N221" s="2"/>
      <c r="P221" s="61">
        <f t="shared" si="110"/>
        <v>2.5</v>
      </c>
      <c r="Q221" s="62">
        <v>25.85</v>
      </c>
      <c r="R221" s="63">
        <f t="shared" si="111"/>
        <v>18</v>
      </c>
      <c r="S221" s="54">
        <f t="shared" si="97"/>
        <v>1.5</v>
      </c>
      <c r="T221" s="54">
        <f t="shared" si="97"/>
        <v>1.5</v>
      </c>
      <c r="U221" s="54">
        <f t="shared" si="97"/>
        <v>1.5</v>
      </c>
      <c r="V221" s="54">
        <f t="shared" si="97"/>
        <v>1.5</v>
      </c>
      <c r="W221" s="54">
        <f t="shared" si="97"/>
        <v>1.5</v>
      </c>
      <c r="X221" s="54">
        <f t="shared" si="97"/>
        <v>1.5</v>
      </c>
      <c r="Y221" s="54">
        <f t="shared" si="97"/>
        <v>1.5</v>
      </c>
      <c r="Z221" s="54">
        <f t="shared" si="97"/>
        <v>1.5</v>
      </c>
      <c r="AA221" s="54">
        <f t="shared" si="97"/>
        <v>1.5</v>
      </c>
      <c r="AB221" s="54">
        <f t="shared" si="97"/>
        <v>1.5</v>
      </c>
      <c r="AC221" s="54">
        <f t="shared" si="97"/>
        <v>1.5</v>
      </c>
      <c r="AD221" s="54">
        <f t="shared" si="97"/>
        <v>1.5</v>
      </c>
      <c r="AF221" s="63">
        <f t="shared" si="118"/>
        <v>-0.5</v>
      </c>
      <c r="AG221" s="65">
        <v>-0.5</v>
      </c>
      <c r="AH221" s="65">
        <v>0</v>
      </c>
      <c r="AI221" s="66"/>
      <c r="AJ221" s="67"/>
      <c r="AK221" s="65"/>
      <c r="AL221" s="65"/>
      <c r="AM221" s="65"/>
      <c r="AN221" s="65"/>
      <c r="AO221" s="65"/>
      <c r="AP221" s="65"/>
      <c r="AQ221" s="65"/>
      <c r="AR221" s="65"/>
      <c r="AS221" s="68">
        <f t="shared" si="107"/>
        <v>44.35</v>
      </c>
      <c r="AT221" s="69" t="e">
        <v>#N/A</v>
      </c>
      <c r="AU221" s="70">
        <v>301.38461538461542</v>
      </c>
      <c r="AV221" s="63">
        <f t="shared" si="119"/>
        <v>213.30000000000004</v>
      </c>
      <c r="AW221" s="61">
        <f t="shared" si="102"/>
        <v>17.775000000000002</v>
      </c>
      <c r="AX221" s="61">
        <f t="shared" si="102"/>
        <v>17.775000000000002</v>
      </c>
      <c r="AY221" s="61">
        <f t="shared" si="102"/>
        <v>17.775000000000002</v>
      </c>
      <c r="AZ221" s="61">
        <f t="shared" si="102"/>
        <v>17.775000000000002</v>
      </c>
      <c r="BA221" s="54">
        <f t="shared" si="102"/>
        <v>17.775000000000002</v>
      </c>
      <c r="BB221" s="61">
        <f t="shared" si="102"/>
        <v>17.775000000000002</v>
      </c>
      <c r="BC221" s="54">
        <f t="shared" si="98"/>
        <v>17.775000000000002</v>
      </c>
      <c r="BD221" s="61">
        <f t="shared" si="98"/>
        <v>17.775000000000002</v>
      </c>
      <c r="BE221" s="61">
        <f t="shared" si="98"/>
        <v>17.775000000000002</v>
      </c>
      <c r="BF221" s="61">
        <f t="shared" si="98"/>
        <v>17.775000000000002</v>
      </c>
      <c r="BG221" s="61">
        <f t="shared" si="98"/>
        <v>17.775000000000002</v>
      </c>
      <c r="BH221" s="61">
        <f t="shared" si="98"/>
        <v>17.775000000000002</v>
      </c>
      <c r="BI221" s="63">
        <f t="shared" si="121"/>
        <v>5.9250000000000007</v>
      </c>
      <c r="BJ221" s="71">
        <f t="shared" si="112"/>
        <v>5.9250000000000007</v>
      </c>
      <c r="BK221" s="71">
        <f t="shared" si="112"/>
        <v>0</v>
      </c>
      <c r="BL221" s="71">
        <f t="shared" si="112"/>
        <v>0</v>
      </c>
      <c r="BM221" s="71">
        <f t="shared" si="112"/>
        <v>0</v>
      </c>
      <c r="BN221" s="71">
        <f t="shared" si="112"/>
        <v>0</v>
      </c>
      <c r="BO221" s="71">
        <f t="shared" si="112"/>
        <v>0</v>
      </c>
      <c r="BP221" s="71">
        <f t="shared" si="112"/>
        <v>0</v>
      </c>
      <c r="BQ221" s="71">
        <f t="shared" si="112"/>
        <v>0</v>
      </c>
      <c r="BR221" s="71">
        <f t="shared" si="112"/>
        <v>0</v>
      </c>
      <c r="BS221" s="71">
        <f t="shared" si="112"/>
        <v>0</v>
      </c>
      <c r="BT221" s="71">
        <f t="shared" si="112"/>
        <v>0</v>
      </c>
      <c r="BU221" s="71">
        <f t="shared" si="112"/>
        <v>0</v>
      </c>
      <c r="BV221" s="68">
        <f t="shared" si="108"/>
        <v>520.60961538461538</v>
      </c>
      <c r="BX221" s="54">
        <f t="shared" si="101"/>
        <v>25.675000000000001</v>
      </c>
      <c r="BY221" s="54">
        <f t="shared" si="101"/>
        <v>25.675000000000001</v>
      </c>
      <c r="BZ221" s="54">
        <f t="shared" si="101"/>
        <v>25.675000000000001</v>
      </c>
      <c r="CA221" s="54">
        <f t="shared" si="101"/>
        <v>25.675000000000001</v>
      </c>
      <c r="CB221" s="54">
        <f t="shared" si="101"/>
        <v>25.675000000000001</v>
      </c>
      <c r="CC221" s="54">
        <f t="shared" si="101"/>
        <v>25.675000000000001</v>
      </c>
      <c r="CD221" s="54">
        <f t="shared" si="95"/>
        <v>25.675000000000001</v>
      </c>
      <c r="CE221" s="54">
        <f t="shared" si="95"/>
        <v>25.675000000000001</v>
      </c>
      <c r="CF221" s="54">
        <f t="shared" si="95"/>
        <v>25.675000000000001</v>
      </c>
      <c r="CG221" s="54">
        <f t="shared" si="95"/>
        <v>25.675000000000001</v>
      </c>
      <c r="CH221" s="54">
        <f t="shared" si="95"/>
        <v>25.675000000000001</v>
      </c>
      <c r="CI221" s="54">
        <f t="shared" si="95"/>
        <v>25.675000000000001</v>
      </c>
      <c r="CJ221" s="76">
        <f t="shared" si="100"/>
        <v>308.10000000000008</v>
      </c>
      <c r="CK221" s="59">
        <f t="shared" si="113"/>
        <v>18</v>
      </c>
      <c r="CL221" s="8">
        <f t="shared" si="114"/>
        <v>0</v>
      </c>
      <c r="CM221" s="73">
        <f t="shared" si="109"/>
        <v>308.10000000000002</v>
      </c>
      <c r="CN221" s="54"/>
      <c r="CO221" s="55"/>
      <c r="CP221" s="56"/>
    </row>
    <row r="222" spans="1:94" ht="20.25" customHeight="1">
      <c r="A222" s="77" t="s">
        <v>309</v>
      </c>
      <c r="D222">
        <v>216</v>
      </c>
      <c r="E222" s="2">
        <v>130</v>
      </c>
      <c r="G222" s="3">
        <v>44727</v>
      </c>
      <c r="H222" s="3">
        <f t="shared" si="105"/>
        <v>45281</v>
      </c>
      <c r="I222" s="3" t="s">
        <v>44</v>
      </c>
      <c r="J222" s="3">
        <f t="shared" si="106"/>
        <v>45281</v>
      </c>
      <c r="N222" s="2"/>
      <c r="P222" s="61">
        <f t="shared" si="110"/>
        <v>2.5</v>
      </c>
      <c r="Q222" s="62">
        <v>-16.25</v>
      </c>
      <c r="R222" s="63">
        <f t="shared" si="111"/>
        <v>18</v>
      </c>
      <c r="S222" s="54">
        <f t="shared" si="97"/>
        <v>1.5</v>
      </c>
      <c r="T222" s="54">
        <f t="shared" si="97"/>
        <v>1.5</v>
      </c>
      <c r="U222" s="54">
        <f t="shared" si="97"/>
        <v>1.5</v>
      </c>
      <c r="V222" s="54">
        <f t="shared" si="97"/>
        <v>1.5</v>
      </c>
      <c r="W222" s="54">
        <f t="shared" si="97"/>
        <v>1.5</v>
      </c>
      <c r="X222" s="54">
        <f t="shared" si="97"/>
        <v>1.5</v>
      </c>
      <c r="Y222" s="54">
        <f t="shared" si="97"/>
        <v>1.5</v>
      </c>
      <c r="Z222" s="54">
        <f t="shared" si="97"/>
        <v>1.5</v>
      </c>
      <c r="AA222" s="54">
        <f t="shared" si="97"/>
        <v>1.5</v>
      </c>
      <c r="AB222" s="54">
        <f t="shared" si="97"/>
        <v>1.5</v>
      </c>
      <c r="AC222" s="54">
        <f t="shared" si="97"/>
        <v>1.5</v>
      </c>
      <c r="AD222" s="54">
        <f t="shared" si="97"/>
        <v>1.5</v>
      </c>
      <c r="AF222" s="63">
        <f t="shared" si="118"/>
        <v>-1.5</v>
      </c>
      <c r="AG222" s="65">
        <v>-1.5</v>
      </c>
      <c r="AH222" s="65">
        <v>0</v>
      </c>
      <c r="AI222" s="66"/>
      <c r="AJ222" s="67"/>
      <c r="AK222" s="65"/>
      <c r="AL222" s="65"/>
      <c r="AM222" s="65"/>
      <c r="AN222" s="65"/>
      <c r="AO222" s="65"/>
      <c r="AP222" s="65"/>
      <c r="AQ222" s="65"/>
      <c r="AR222" s="65"/>
      <c r="AS222" s="68">
        <f t="shared" si="107"/>
        <v>3.25</v>
      </c>
      <c r="AT222" s="69" t="e">
        <v>#N/A</v>
      </c>
      <c r="AU222" s="70">
        <v>-81.25</v>
      </c>
      <c r="AV222" s="63">
        <f t="shared" si="119"/>
        <v>90</v>
      </c>
      <c r="AW222" s="61">
        <f t="shared" si="102"/>
        <v>7.5</v>
      </c>
      <c r="AX222" s="61">
        <f t="shared" si="102"/>
        <v>7.5</v>
      </c>
      <c r="AY222" s="61">
        <f t="shared" si="102"/>
        <v>7.5</v>
      </c>
      <c r="AZ222" s="61">
        <f t="shared" si="102"/>
        <v>7.5</v>
      </c>
      <c r="BA222" s="54">
        <f t="shared" si="102"/>
        <v>7.5</v>
      </c>
      <c r="BB222" s="61">
        <f t="shared" si="102"/>
        <v>7.5</v>
      </c>
      <c r="BC222" s="54">
        <f t="shared" si="98"/>
        <v>7.5</v>
      </c>
      <c r="BD222" s="61">
        <f t="shared" si="98"/>
        <v>7.5</v>
      </c>
      <c r="BE222" s="61">
        <f t="shared" si="98"/>
        <v>7.5</v>
      </c>
      <c r="BF222" s="61">
        <f t="shared" si="98"/>
        <v>7.5</v>
      </c>
      <c r="BG222" s="61">
        <f t="shared" si="98"/>
        <v>7.5</v>
      </c>
      <c r="BH222" s="61">
        <f t="shared" si="98"/>
        <v>7.5</v>
      </c>
      <c r="BI222" s="63">
        <f t="shared" si="121"/>
        <v>7.5</v>
      </c>
      <c r="BJ222" s="71">
        <f t="shared" si="112"/>
        <v>7.5</v>
      </c>
      <c r="BK222" s="71">
        <f t="shared" si="112"/>
        <v>0</v>
      </c>
      <c r="BL222" s="71">
        <f t="shared" si="112"/>
        <v>0</v>
      </c>
      <c r="BM222" s="71">
        <f t="shared" si="112"/>
        <v>0</v>
      </c>
      <c r="BN222" s="71">
        <f t="shared" si="112"/>
        <v>0</v>
      </c>
      <c r="BO222" s="71">
        <f t="shared" si="112"/>
        <v>0</v>
      </c>
      <c r="BP222" s="71">
        <f t="shared" si="112"/>
        <v>0</v>
      </c>
      <c r="BQ222" s="71">
        <f t="shared" si="112"/>
        <v>0</v>
      </c>
      <c r="BR222" s="71">
        <f t="shared" si="112"/>
        <v>0</v>
      </c>
      <c r="BS222" s="71">
        <f t="shared" si="112"/>
        <v>0</v>
      </c>
      <c r="BT222" s="71">
        <f t="shared" si="112"/>
        <v>0</v>
      </c>
      <c r="BU222" s="71">
        <f t="shared" si="112"/>
        <v>0</v>
      </c>
      <c r="BV222" s="68">
        <f t="shared" si="108"/>
        <v>16.25</v>
      </c>
      <c r="BX222" s="54">
        <f t="shared" si="101"/>
        <v>10.833333333333334</v>
      </c>
      <c r="BY222" s="54">
        <f t="shared" si="101"/>
        <v>10.833333333333334</v>
      </c>
      <c r="BZ222" s="54">
        <f t="shared" si="101"/>
        <v>10.833333333333334</v>
      </c>
      <c r="CA222" s="54">
        <f t="shared" si="101"/>
        <v>10.833333333333334</v>
      </c>
      <c r="CB222" s="54">
        <f t="shared" si="101"/>
        <v>10.833333333333334</v>
      </c>
      <c r="CC222" s="54">
        <f t="shared" si="101"/>
        <v>10.833333333333334</v>
      </c>
      <c r="CD222" s="54">
        <f t="shared" si="95"/>
        <v>10.833333333333334</v>
      </c>
      <c r="CE222" s="54">
        <f t="shared" si="95"/>
        <v>10.833333333333334</v>
      </c>
      <c r="CF222" s="54">
        <f t="shared" si="95"/>
        <v>10.833333333333334</v>
      </c>
      <c r="CG222" s="54">
        <f t="shared" si="95"/>
        <v>10.833333333333334</v>
      </c>
      <c r="CH222" s="54">
        <f t="shared" si="95"/>
        <v>10.833333333333334</v>
      </c>
      <c r="CI222" s="54">
        <f t="shared" si="95"/>
        <v>10.833333333333334</v>
      </c>
      <c r="CJ222" s="76">
        <f t="shared" si="100"/>
        <v>129.99999999999997</v>
      </c>
      <c r="CK222" s="59">
        <f t="shared" si="113"/>
        <v>18</v>
      </c>
      <c r="CL222" s="8">
        <f t="shared" si="114"/>
        <v>0</v>
      </c>
      <c r="CM222" s="73">
        <f t="shared" si="109"/>
        <v>130</v>
      </c>
      <c r="CN222" s="74"/>
      <c r="CO222" s="75"/>
    </row>
    <row r="223" spans="1:94" ht="20.25" customHeight="1">
      <c r="A223" s="77" t="s">
        <v>310</v>
      </c>
      <c r="D223">
        <v>216</v>
      </c>
      <c r="E223" s="2">
        <v>130</v>
      </c>
      <c r="G223" s="3">
        <v>44727</v>
      </c>
      <c r="H223" s="3">
        <f t="shared" si="105"/>
        <v>45281</v>
      </c>
      <c r="I223" s="3" t="s">
        <v>44</v>
      </c>
      <c r="J223" s="3">
        <f t="shared" si="106"/>
        <v>45281</v>
      </c>
      <c r="N223" s="2"/>
      <c r="P223" s="61">
        <f t="shared" si="110"/>
        <v>2.5</v>
      </c>
      <c r="Q223" s="62">
        <v>1.75</v>
      </c>
      <c r="R223" s="63">
        <f t="shared" si="111"/>
        <v>18</v>
      </c>
      <c r="S223" s="54">
        <f t="shared" si="97"/>
        <v>1.5</v>
      </c>
      <c r="T223" s="54">
        <f t="shared" si="97"/>
        <v>1.5</v>
      </c>
      <c r="U223" s="54">
        <f t="shared" si="97"/>
        <v>1.5</v>
      </c>
      <c r="V223" s="54">
        <f t="shared" si="97"/>
        <v>1.5</v>
      </c>
      <c r="W223" s="54">
        <f t="shared" si="97"/>
        <v>1.5</v>
      </c>
      <c r="X223" s="54">
        <f t="shared" si="97"/>
        <v>1.5</v>
      </c>
      <c r="Y223" s="54">
        <f t="shared" si="97"/>
        <v>1.5</v>
      </c>
      <c r="Z223" s="54">
        <f t="shared" si="97"/>
        <v>1.5</v>
      </c>
      <c r="AA223" s="54">
        <f t="shared" si="97"/>
        <v>1.5</v>
      </c>
      <c r="AB223" s="54">
        <f t="shared" si="97"/>
        <v>1.5</v>
      </c>
      <c r="AC223" s="54">
        <f t="shared" si="97"/>
        <v>1.5</v>
      </c>
      <c r="AD223" s="54">
        <f t="shared" si="97"/>
        <v>1.5</v>
      </c>
      <c r="AF223" s="63">
        <f t="shared" si="118"/>
        <v>0.75</v>
      </c>
      <c r="AG223" s="65">
        <v>0.75</v>
      </c>
      <c r="AH223" s="65">
        <v>0</v>
      </c>
      <c r="AI223" s="66"/>
      <c r="AJ223" s="67"/>
      <c r="AK223" s="65"/>
      <c r="AL223" s="65"/>
      <c r="AM223" s="65"/>
      <c r="AN223" s="65"/>
      <c r="AO223" s="65"/>
      <c r="AP223" s="65"/>
      <c r="AQ223" s="65"/>
      <c r="AR223" s="65"/>
      <c r="AS223" s="68">
        <f t="shared" si="107"/>
        <v>19</v>
      </c>
      <c r="AT223" s="69" t="e">
        <v>#N/A</v>
      </c>
      <c r="AU223" s="70">
        <v>8.75</v>
      </c>
      <c r="AV223" s="63">
        <f t="shared" si="119"/>
        <v>90</v>
      </c>
      <c r="AW223" s="61">
        <f t="shared" si="102"/>
        <v>7.5</v>
      </c>
      <c r="AX223" s="61">
        <f t="shared" si="102"/>
        <v>7.5</v>
      </c>
      <c r="AY223" s="61">
        <f t="shared" si="102"/>
        <v>7.5</v>
      </c>
      <c r="AZ223" s="61">
        <f t="shared" si="102"/>
        <v>7.5</v>
      </c>
      <c r="BA223" s="54">
        <f t="shared" si="102"/>
        <v>7.5</v>
      </c>
      <c r="BB223" s="61">
        <f t="shared" si="102"/>
        <v>7.5</v>
      </c>
      <c r="BC223" s="54">
        <f t="shared" si="98"/>
        <v>7.5</v>
      </c>
      <c r="BD223" s="61">
        <f t="shared" si="98"/>
        <v>7.5</v>
      </c>
      <c r="BE223" s="61">
        <f t="shared" si="98"/>
        <v>7.5</v>
      </c>
      <c r="BF223" s="61">
        <f t="shared" si="98"/>
        <v>7.5</v>
      </c>
      <c r="BG223" s="61">
        <f t="shared" si="98"/>
        <v>7.5</v>
      </c>
      <c r="BH223" s="61">
        <f t="shared" si="98"/>
        <v>7.5</v>
      </c>
      <c r="BI223" s="63">
        <f t="shared" si="121"/>
        <v>-3.75</v>
      </c>
      <c r="BJ223" s="71">
        <f t="shared" si="112"/>
        <v>-3.75</v>
      </c>
      <c r="BK223" s="71">
        <f t="shared" si="112"/>
        <v>0</v>
      </c>
      <c r="BL223" s="71">
        <f t="shared" si="112"/>
        <v>0</v>
      </c>
      <c r="BM223" s="71">
        <f t="shared" si="112"/>
        <v>0</v>
      </c>
      <c r="BN223" s="71">
        <f t="shared" si="112"/>
        <v>0</v>
      </c>
      <c r="BO223" s="71">
        <f t="shared" si="112"/>
        <v>0</v>
      </c>
      <c r="BP223" s="71">
        <f t="shared" si="112"/>
        <v>0</v>
      </c>
      <c r="BQ223" s="71">
        <f t="shared" si="112"/>
        <v>0</v>
      </c>
      <c r="BR223" s="71">
        <f t="shared" si="112"/>
        <v>0</v>
      </c>
      <c r="BS223" s="71">
        <f t="shared" si="112"/>
        <v>0</v>
      </c>
      <c r="BT223" s="71">
        <f t="shared" si="112"/>
        <v>0</v>
      </c>
      <c r="BU223" s="71">
        <f t="shared" si="112"/>
        <v>0</v>
      </c>
      <c r="BV223" s="68">
        <f t="shared" si="108"/>
        <v>95</v>
      </c>
      <c r="BX223" s="54">
        <f t="shared" si="101"/>
        <v>10.833333333333334</v>
      </c>
      <c r="BY223" s="54">
        <f t="shared" si="101"/>
        <v>10.833333333333334</v>
      </c>
      <c r="BZ223" s="54">
        <f t="shared" si="101"/>
        <v>10.833333333333334</v>
      </c>
      <c r="CA223" s="54">
        <f t="shared" si="101"/>
        <v>10.833333333333334</v>
      </c>
      <c r="CB223" s="54">
        <f t="shared" si="101"/>
        <v>10.833333333333334</v>
      </c>
      <c r="CC223" s="54">
        <f t="shared" si="101"/>
        <v>10.833333333333334</v>
      </c>
      <c r="CD223" s="54">
        <f t="shared" si="95"/>
        <v>10.833333333333334</v>
      </c>
      <c r="CE223" s="54">
        <f t="shared" si="95"/>
        <v>10.833333333333334</v>
      </c>
      <c r="CF223" s="54">
        <f t="shared" si="95"/>
        <v>10.833333333333334</v>
      </c>
      <c r="CG223" s="54">
        <f t="shared" si="95"/>
        <v>10.833333333333334</v>
      </c>
      <c r="CH223" s="54">
        <f t="shared" si="95"/>
        <v>10.833333333333334</v>
      </c>
      <c r="CI223" s="54">
        <f t="shared" si="95"/>
        <v>10.833333333333334</v>
      </c>
      <c r="CJ223" s="76">
        <f t="shared" si="100"/>
        <v>129.99999999999997</v>
      </c>
      <c r="CK223" s="59">
        <f t="shared" si="113"/>
        <v>18</v>
      </c>
      <c r="CL223" s="8">
        <f t="shared" si="114"/>
        <v>0</v>
      </c>
      <c r="CM223" s="73">
        <f t="shared" si="109"/>
        <v>130</v>
      </c>
      <c r="CN223" s="54"/>
      <c r="CO223" s="55"/>
      <c r="CP223" s="56"/>
    </row>
    <row r="224" spans="1:94" ht="20.25" customHeight="1">
      <c r="A224" s="77" t="s">
        <v>311</v>
      </c>
      <c r="D224">
        <v>216</v>
      </c>
      <c r="E224" s="2">
        <v>130</v>
      </c>
      <c r="G224" s="3">
        <v>44727</v>
      </c>
      <c r="H224" s="3">
        <f t="shared" si="105"/>
        <v>45281</v>
      </c>
      <c r="I224" s="3" t="s">
        <v>44</v>
      </c>
      <c r="J224" s="3">
        <f t="shared" si="106"/>
        <v>45281</v>
      </c>
      <c r="N224" s="2"/>
      <c r="P224" s="61">
        <f t="shared" si="110"/>
        <v>2.5</v>
      </c>
      <c r="Q224" s="62">
        <v>9.75</v>
      </c>
      <c r="R224" s="63">
        <f t="shared" si="111"/>
        <v>18</v>
      </c>
      <c r="S224" s="54">
        <f t="shared" si="97"/>
        <v>1.5</v>
      </c>
      <c r="T224" s="54">
        <f t="shared" si="97"/>
        <v>1.5</v>
      </c>
      <c r="U224" s="54">
        <f t="shared" si="97"/>
        <v>1.5</v>
      </c>
      <c r="V224" s="54">
        <f t="shared" si="97"/>
        <v>1.5</v>
      </c>
      <c r="W224" s="54">
        <f t="shared" si="97"/>
        <v>1.5</v>
      </c>
      <c r="X224" s="54">
        <f t="shared" si="97"/>
        <v>1.5</v>
      </c>
      <c r="Y224" s="54">
        <f t="shared" si="97"/>
        <v>1.5</v>
      </c>
      <c r="Z224" s="54">
        <f t="shared" si="97"/>
        <v>1.5</v>
      </c>
      <c r="AA224" s="54">
        <f t="shared" si="97"/>
        <v>1.5</v>
      </c>
      <c r="AB224" s="54">
        <f t="shared" si="97"/>
        <v>1.5</v>
      </c>
      <c r="AC224" s="54">
        <f t="shared" si="97"/>
        <v>1.5</v>
      </c>
      <c r="AD224" s="54">
        <f t="shared" si="97"/>
        <v>1.5</v>
      </c>
      <c r="AF224" s="63">
        <f t="shared" si="118"/>
        <v>0.75</v>
      </c>
      <c r="AG224" s="65">
        <v>0.75</v>
      </c>
      <c r="AH224" s="65">
        <v>0</v>
      </c>
      <c r="AI224" s="66"/>
      <c r="AJ224" s="67"/>
      <c r="AK224" s="65"/>
      <c r="AL224" s="65"/>
      <c r="AM224" s="65"/>
      <c r="AN224" s="65"/>
      <c r="AO224" s="65"/>
      <c r="AP224" s="65"/>
      <c r="AQ224" s="65"/>
      <c r="AR224" s="65"/>
      <c r="AS224" s="68">
        <f t="shared" si="107"/>
        <v>27</v>
      </c>
      <c r="AT224" s="69" t="e">
        <v>#N/A</v>
      </c>
      <c r="AU224" s="70">
        <v>48.75</v>
      </c>
      <c r="AV224" s="63">
        <f t="shared" si="119"/>
        <v>90</v>
      </c>
      <c r="AW224" s="61">
        <f t="shared" si="102"/>
        <v>7.5</v>
      </c>
      <c r="AX224" s="61">
        <f t="shared" si="102"/>
        <v>7.5</v>
      </c>
      <c r="AY224" s="61">
        <f t="shared" si="102"/>
        <v>7.5</v>
      </c>
      <c r="AZ224" s="61">
        <f t="shared" si="102"/>
        <v>7.5</v>
      </c>
      <c r="BA224" s="54">
        <f t="shared" si="102"/>
        <v>7.5</v>
      </c>
      <c r="BB224" s="61">
        <f t="shared" si="102"/>
        <v>7.5</v>
      </c>
      <c r="BC224" s="54">
        <f t="shared" si="98"/>
        <v>7.5</v>
      </c>
      <c r="BD224" s="61">
        <f t="shared" si="98"/>
        <v>7.5</v>
      </c>
      <c r="BE224" s="61">
        <f t="shared" si="98"/>
        <v>7.5</v>
      </c>
      <c r="BF224" s="61">
        <f t="shared" si="98"/>
        <v>7.5</v>
      </c>
      <c r="BG224" s="61">
        <f t="shared" si="98"/>
        <v>7.5</v>
      </c>
      <c r="BH224" s="61">
        <f t="shared" si="98"/>
        <v>7.5</v>
      </c>
      <c r="BI224" s="63">
        <f t="shared" si="121"/>
        <v>-3.75</v>
      </c>
      <c r="BJ224" s="71">
        <f t="shared" si="112"/>
        <v>-3.75</v>
      </c>
      <c r="BK224" s="71">
        <f t="shared" si="112"/>
        <v>0</v>
      </c>
      <c r="BL224" s="71">
        <f t="shared" si="112"/>
        <v>0</v>
      </c>
      <c r="BM224" s="71">
        <f t="shared" si="112"/>
        <v>0</v>
      </c>
      <c r="BN224" s="71">
        <f t="shared" si="112"/>
        <v>0</v>
      </c>
      <c r="BO224" s="71">
        <f t="shared" si="112"/>
        <v>0</v>
      </c>
      <c r="BP224" s="71">
        <f t="shared" si="112"/>
        <v>0</v>
      </c>
      <c r="BQ224" s="71">
        <f t="shared" si="112"/>
        <v>0</v>
      </c>
      <c r="BR224" s="71">
        <f t="shared" si="112"/>
        <v>0</v>
      </c>
      <c r="BS224" s="71">
        <f t="shared" si="112"/>
        <v>0</v>
      </c>
      <c r="BT224" s="71">
        <f t="shared" si="112"/>
        <v>0</v>
      </c>
      <c r="BU224" s="71">
        <f t="shared" si="112"/>
        <v>0</v>
      </c>
      <c r="BV224" s="68">
        <f t="shared" si="108"/>
        <v>135</v>
      </c>
      <c r="BX224" s="54">
        <f t="shared" si="101"/>
        <v>10.833333333333334</v>
      </c>
      <c r="BY224" s="54">
        <f t="shared" si="101"/>
        <v>10.833333333333334</v>
      </c>
      <c r="BZ224" s="54">
        <f t="shared" si="101"/>
        <v>10.833333333333334</v>
      </c>
      <c r="CA224" s="54">
        <f t="shared" si="101"/>
        <v>10.833333333333334</v>
      </c>
      <c r="CB224" s="54">
        <f t="shared" si="101"/>
        <v>10.833333333333334</v>
      </c>
      <c r="CC224" s="54">
        <f t="shared" si="101"/>
        <v>10.833333333333334</v>
      </c>
      <c r="CD224" s="54">
        <f t="shared" si="95"/>
        <v>10.833333333333334</v>
      </c>
      <c r="CE224" s="54">
        <f t="shared" si="95"/>
        <v>10.833333333333334</v>
      </c>
      <c r="CF224" s="54">
        <f t="shared" si="95"/>
        <v>10.833333333333334</v>
      </c>
      <c r="CG224" s="54">
        <f t="shared" si="95"/>
        <v>10.833333333333334</v>
      </c>
      <c r="CH224" s="54">
        <f t="shared" si="95"/>
        <v>10.833333333333334</v>
      </c>
      <c r="CI224" s="54">
        <f t="shared" si="95"/>
        <v>10.833333333333334</v>
      </c>
      <c r="CJ224" s="76">
        <f t="shared" si="100"/>
        <v>129.99999999999997</v>
      </c>
      <c r="CK224" s="59">
        <f t="shared" si="113"/>
        <v>18</v>
      </c>
      <c r="CL224" s="8">
        <f t="shared" si="114"/>
        <v>0</v>
      </c>
      <c r="CM224" s="73">
        <f t="shared" si="109"/>
        <v>130</v>
      </c>
      <c r="CN224" s="74"/>
      <c r="CO224" s="75"/>
    </row>
    <row r="225" spans="1:94" ht="20.25" customHeight="1">
      <c r="A225" s="77" t="s">
        <v>312</v>
      </c>
      <c r="D225">
        <v>216</v>
      </c>
      <c r="E225" s="2">
        <v>130</v>
      </c>
      <c r="G225" s="3">
        <v>44727</v>
      </c>
      <c r="H225" s="3">
        <f t="shared" si="105"/>
        <v>45281</v>
      </c>
      <c r="I225" s="3" t="s">
        <v>44</v>
      </c>
      <c r="J225" s="3">
        <f t="shared" si="106"/>
        <v>45281</v>
      </c>
      <c r="N225" s="2"/>
      <c r="P225" s="61">
        <f t="shared" si="110"/>
        <v>2.5</v>
      </c>
      <c r="Q225" s="62">
        <v>9.75</v>
      </c>
      <c r="R225" s="63">
        <f t="shared" si="111"/>
        <v>18</v>
      </c>
      <c r="S225" s="54">
        <f t="shared" si="97"/>
        <v>1.5</v>
      </c>
      <c r="T225" s="54">
        <f t="shared" si="97"/>
        <v>1.5</v>
      </c>
      <c r="U225" s="54">
        <f t="shared" si="97"/>
        <v>1.5</v>
      </c>
      <c r="V225" s="54">
        <f t="shared" si="97"/>
        <v>1.5</v>
      </c>
      <c r="W225" s="54">
        <f t="shared" si="97"/>
        <v>1.5</v>
      </c>
      <c r="X225" s="54">
        <f t="shared" si="97"/>
        <v>1.5</v>
      </c>
      <c r="Y225" s="54">
        <f t="shared" si="97"/>
        <v>1.5</v>
      </c>
      <c r="Z225" s="54">
        <f t="shared" si="97"/>
        <v>1.5</v>
      </c>
      <c r="AA225" s="54">
        <f t="shared" si="97"/>
        <v>1.5</v>
      </c>
      <c r="AB225" s="54">
        <f t="shared" si="97"/>
        <v>1.5</v>
      </c>
      <c r="AC225" s="54">
        <f t="shared" si="97"/>
        <v>1.5</v>
      </c>
      <c r="AD225" s="54">
        <f t="shared" si="97"/>
        <v>1.5</v>
      </c>
      <c r="AF225" s="63">
        <f t="shared" si="118"/>
        <v>0.75</v>
      </c>
      <c r="AG225" s="65">
        <v>0.75</v>
      </c>
      <c r="AH225" s="65">
        <v>0</v>
      </c>
      <c r="AI225" s="66"/>
      <c r="AJ225" s="67"/>
      <c r="AK225" s="65"/>
      <c r="AL225" s="65"/>
      <c r="AM225" s="65"/>
      <c r="AN225" s="65"/>
      <c r="AO225" s="65"/>
      <c r="AP225" s="65"/>
      <c r="AQ225" s="65"/>
      <c r="AR225" s="65"/>
      <c r="AS225" s="68">
        <f t="shared" si="107"/>
        <v>27</v>
      </c>
      <c r="AT225" s="69" t="e">
        <v>#N/A</v>
      </c>
      <c r="AU225" s="70">
        <v>48.75</v>
      </c>
      <c r="AV225" s="63">
        <f t="shared" si="119"/>
        <v>90</v>
      </c>
      <c r="AW225" s="61">
        <f t="shared" si="102"/>
        <v>7.5</v>
      </c>
      <c r="AX225" s="61">
        <f t="shared" si="102"/>
        <v>7.5</v>
      </c>
      <c r="AY225" s="61">
        <f t="shared" si="102"/>
        <v>7.5</v>
      </c>
      <c r="AZ225" s="61">
        <f t="shared" si="102"/>
        <v>7.5</v>
      </c>
      <c r="BA225" s="54">
        <f t="shared" si="102"/>
        <v>7.5</v>
      </c>
      <c r="BB225" s="61">
        <f t="shared" si="102"/>
        <v>7.5</v>
      </c>
      <c r="BC225" s="54">
        <f t="shared" si="98"/>
        <v>7.5</v>
      </c>
      <c r="BD225" s="61">
        <f t="shared" si="98"/>
        <v>7.5</v>
      </c>
      <c r="BE225" s="61">
        <f t="shared" si="98"/>
        <v>7.5</v>
      </c>
      <c r="BF225" s="61">
        <f t="shared" si="98"/>
        <v>7.5</v>
      </c>
      <c r="BG225" s="61">
        <f t="shared" si="98"/>
        <v>7.5</v>
      </c>
      <c r="BH225" s="61">
        <f t="shared" si="98"/>
        <v>7.5</v>
      </c>
      <c r="BI225" s="63">
        <f t="shared" si="121"/>
        <v>-3.75</v>
      </c>
      <c r="BJ225" s="71">
        <f t="shared" si="112"/>
        <v>-3.75</v>
      </c>
      <c r="BK225" s="71">
        <f t="shared" si="112"/>
        <v>0</v>
      </c>
      <c r="BL225" s="71">
        <f t="shared" si="112"/>
        <v>0</v>
      </c>
      <c r="BM225" s="71">
        <f t="shared" si="112"/>
        <v>0</v>
      </c>
      <c r="BN225" s="71">
        <f t="shared" si="112"/>
        <v>0</v>
      </c>
      <c r="BO225" s="71">
        <f t="shared" si="112"/>
        <v>0</v>
      </c>
      <c r="BP225" s="71">
        <f t="shared" si="112"/>
        <v>0</v>
      </c>
      <c r="BQ225" s="71">
        <f t="shared" si="112"/>
        <v>0</v>
      </c>
      <c r="BR225" s="71">
        <f t="shared" si="112"/>
        <v>0</v>
      </c>
      <c r="BS225" s="71">
        <f t="shared" si="112"/>
        <v>0</v>
      </c>
      <c r="BT225" s="71">
        <f t="shared" si="112"/>
        <v>0</v>
      </c>
      <c r="BU225" s="71">
        <f t="shared" si="112"/>
        <v>0</v>
      </c>
      <c r="BV225" s="68">
        <f t="shared" si="108"/>
        <v>135</v>
      </c>
      <c r="BX225" s="54">
        <f t="shared" si="101"/>
        <v>10.833333333333334</v>
      </c>
      <c r="BY225" s="54">
        <f t="shared" si="101"/>
        <v>10.833333333333334</v>
      </c>
      <c r="BZ225" s="54">
        <f t="shared" si="101"/>
        <v>10.833333333333334</v>
      </c>
      <c r="CA225" s="54">
        <f t="shared" si="101"/>
        <v>10.833333333333334</v>
      </c>
      <c r="CB225" s="54">
        <f t="shared" si="101"/>
        <v>10.833333333333334</v>
      </c>
      <c r="CC225" s="54">
        <f t="shared" si="101"/>
        <v>10.833333333333334</v>
      </c>
      <c r="CD225" s="54">
        <f t="shared" si="95"/>
        <v>10.833333333333334</v>
      </c>
      <c r="CE225" s="54">
        <f t="shared" si="95"/>
        <v>10.833333333333334</v>
      </c>
      <c r="CF225" s="54">
        <f t="shared" si="95"/>
        <v>10.833333333333334</v>
      </c>
      <c r="CG225" s="54">
        <f t="shared" si="95"/>
        <v>10.833333333333334</v>
      </c>
      <c r="CH225" s="54">
        <f t="shared" si="95"/>
        <v>10.833333333333334</v>
      </c>
      <c r="CI225" s="54">
        <f t="shared" si="95"/>
        <v>10.833333333333334</v>
      </c>
      <c r="CJ225" s="76">
        <f t="shared" si="100"/>
        <v>129.99999999999997</v>
      </c>
      <c r="CK225" s="59">
        <f t="shared" si="113"/>
        <v>18</v>
      </c>
      <c r="CL225" s="8">
        <f t="shared" si="114"/>
        <v>0</v>
      </c>
      <c r="CM225" s="73">
        <f t="shared" si="109"/>
        <v>130</v>
      </c>
      <c r="CN225" s="54"/>
      <c r="CO225" s="55"/>
      <c r="CP225" s="56"/>
    </row>
    <row r="226" spans="1:94" ht="20.25" customHeight="1">
      <c r="A226" s="77" t="s">
        <v>313</v>
      </c>
      <c r="D226">
        <v>212</v>
      </c>
      <c r="E226" s="2">
        <v>200.2</v>
      </c>
      <c r="G226" s="3">
        <v>44733</v>
      </c>
      <c r="H226" s="3">
        <f t="shared" si="105"/>
        <v>45281</v>
      </c>
      <c r="I226" s="3" t="s">
        <v>44</v>
      </c>
      <c r="J226" s="3">
        <f t="shared" si="106"/>
        <v>45281</v>
      </c>
      <c r="N226" s="2"/>
      <c r="P226" s="61">
        <f t="shared" si="110"/>
        <v>2.4166666666666665</v>
      </c>
      <c r="Q226" s="62">
        <v>-0.5</v>
      </c>
      <c r="R226" s="63">
        <f t="shared" si="111"/>
        <v>18</v>
      </c>
      <c r="S226" s="54">
        <f t="shared" si="97"/>
        <v>1.5</v>
      </c>
      <c r="T226" s="54">
        <f t="shared" si="97"/>
        <v>1.5</v>
      </c>
      <c r="U226" s="54">
        <f t="shared" si="97"/>
        <v>1.5</v>
      </c>
      <c r="V226" s="54">
        <f t="shared" si="97"/>
        <v>1.5</v>
      </c>
      <c r="W226" s="54">
        <f t="shared" si="97"/>
        <v>1.5</v>
      </c>
      <c r="X226" s="54">
        <f t="shared" si="97"/>
        <v>1.5</v>
      </c>
      <c r="Y226" s="54">
        <f t="shared" si="97"/>
        <v>1.5</v>
      </c>
      <c r="Z226" s="54">
        <f t="shared" si="97"/>
        <v>1.5</v>
      </c>
      <c r="AA226" s="54">
        <f t="shared" si="97"/>
        <v>1.5</v>
      </c>
      <c r="AB226" s="54">
        <f t="shared" si="97"/>
        <v>1.5</v>
      </c>
      <c r="AC226" s="54">
        <f t="shared" si="97"/>
        <v>1.5</v>
      </c>
      <c r="AD226" s="54">
        <f t="shared" si="97"/>
        <v>1.5</v>
      </c>
      <c r="AF226" s="63">
        <f t="shared" si="118"/>
        <v>-0.5</v>
      </c>
      <c r="AG226" s="65">
        <v>-0.5</v>
      </c>
      <c r="AH226" s="65">
        <v>0</v>
      </c>
      <c r="AI226" s="66"/>
      <c r="AJ226" s="67"/>
      <c r="AK226" s="65"/>
      <c r="AL226" s="65"/>
      <c r="AM226" s="65"/>
      <c r="AN226" s="65"/>
      <c r="AO226" s="65"/>
      <c r="AP226" s="65"/>
      <c r="AQ226" s="65"/>
      <c r="AR226" s="65"/>
      <c r="AS226" s="68">
        <f t="shared" si="107"/>
        <v>18</v>
      </c>
      <c r="AT226" s="69" t="e">
        <v>#N/A</v>
      </c>
      <c r="AU226" s="70">
        <v>-16</v>
      </c>
      <c r="AV226" s="63">
        <f t="shared" si="119"/>
        <v>138.6</v>
      </c>
      <c r="AW226" s="61">
        <f t="shared" si="102"/>
        <v>11.549999999999999</v>
      </c>
      <c r="AX226" s="61">
        <f t="shared" si="102"/>
        <v>11.549999999999999</v>
      </c>
      <c r="AY226" s="61">
        <f t="shared" si="102"/>
        <v>11.549999999999999</v>
      </c>
      <c r="AZ226" s="61">
        <f t="shared" si="102"/>
        <v>11.549999999999999</v>
      </c>
      <c r="BA226" s="54">
        <f t="shared" si="102"/>
        <v>11.549999999999999</v>
      </c>
      <c r="BB226" s="61">
        <f t="shared" si="102"/>
        <v>11.549999999999999</v>
      </c>
      <c r="BC226" s="54">
        <f t="shared" si="98"/>
        <v>11.549999999999999</v>
      </c>
      <c r="BD226" s="61">
        <f t="shared" si="98"/>
        <v>11.549999999999999</v>
      </c>
      <c r="BE226" s="61">
        <f t="shared" si="98"/>
        <v>11.549999999999999</v>
      </c>
      <c r="BF226" s="61">
        <f t="shared" si="98"/>
        <v>11.549999999999999</v>
      </c>
      <c r="BG226" s="61">
        <f t="shared" si="98"/>
        <v>11.549999999999999</v>
      </c>
      <c r="BH226" s="61">
        <f t="shared" si="98"/>
        <v>11.549999999999999</v>
      </c>
      <c r="BI226" s="63">
        <f t="shared" si="121"/>
        <v>3.8499999999999996</v>
      </c>
      <c r="BJ226" s="71">
        <f t="shared" si="112"/>
        <v>3.8499999999999996</v>
      </c>
      <c r="BK226" s="71">
        <f t="shared" si="112"/>
        <v>0</v>
      </c>
      <c r="BL226" s="71">
        <f t="shared" si="112"/>
        <v>0</v>
      </c>
      <c r="BM226" s="71">
        <f t="shared" si="112"/>
        <v>0</v>
      </c>
      <c r="BN226" s="71">
        <f t="shared" si="112"/>
        <v>0</v>
      </c>
      <c r="BO226" s="71">
        <f t="shared" si="112"/>
        <v>0</v>
      </c>
      <c r="BP226" s="71">
        <f t="shared" si="112"/>
        <v>0</v>
      </c>
      <c r="BQ226" s="71">
        <f t="shared" si="112"/>
        <v>0</v>
      </c>
      <c r="BR226" s="71">
        <f t="shared" si="112"/>
        <v>0</v>
      </c>
      <c r="BS226" s="71">
        <f t="shared" si="112"/>
        <v>0</v>
      </c>
      <c r="BT226" s="71">
        <f t="shared" si="112"/>
        <v>0</v>
      </c>
      <c r="BU226" s="71">
        <f t="shared" si="112"/>
        <v>0</v>
      </c>
      <c r="BV226" s="68">
        <f t="shared" si="108"/>
        <v>126.44999999999999</v>
      </c>
      <c r="BX226" s="54">
        <f t="shared" si="101"/>
        <v>16.683333333333334</v>
      </c>
      <c r="BY226" s="54">
        <f t="shared" si="101"/>
        <v>16.683333333333334</v>
      </c>
      <c r="BZ226" s="54">
        <f t="shared" si="101"/>
        <v>16.683333333333334</v>
      </c>
      <c r="CA226" s="54">
        <f t="shared" si="101"/>
        <v>16.683333333333334</v>
      </c>
      <c r="CB226" s="54">
        <f t="shared" si="101"/>
        <v>16.683333333333334</v>
      </c>
      <c r="CC226" s="54">
        <f t="shared" si="101"/>
        <v>16.683333333333334</v>
      </c>
      <c r="CD226" s="54">
        <f t="shared" si="95"/>
        <v>16.683333333333334</v>
      </c>
      <c r="CE226" s="54">
        <f t="shared" si="95"/>
        <v>16.683333333333334</v>
      </c>
      <c r="CF226" s="54">
        <f t="shared" si="95"/>
        <v>16.683333333333334</v>
      </c>
      <c r="CG226" s="54">
        <f t="shared" si="95"/>
        <v>16.683333333333334</v>
      </c>
      <c r="CH226" s="54">
        <f t="shared" si="95"/>
        <v>16.683333333333334</v>
      </c>
      <c r="CI226" s="54">
        <f t="shared" si="95"/>
        <v>16.683333333333334</v>
      </c>
      <c r="CJ226" s="76">
        <f t="shared" si="100"/>
        <v>200.20000000000002</v>
      </c>
      <c r="CK226" s="59">
        <f t="shared" si="113"/>
        <v>18</v>
      </c>
      <c r="CL226" s="8">
        <f t="shared" si="114"/>
        <v>0</v>
      </c>
      <c r="CM226" s="73">
        <f t="shared" si="109"/>
        <v>200.2</v>
      </c>
      <c r="CN226" s="74"/>
      <c r="CO226" s="75"/>
    </row>
    <row r="227" spans="1:94" ht="21" customHeight="1">
      <c r="A227" s="77" t="s">
        <v>314</v>
      </c>
      <c r="D227">
        <v>281</v>
      </c>
      <c r="E227" s="2">
        <v>130</v>
      </c>
      <c r="G227" s="3">
        <v>44794</v>
      </c>
      <c r="H227" s="3">
        <f t="shared" si="105"/>
        <v>45281</v>
      </c>
      <c r="I227" s="3" t="s">
        <v>44</v>
      </c>
      <c r="J227" s="3">
        <f t="shared" si="106"/>
        <v>45281</v>
      </c>
      <c r="N227" s="2"/>
      <c r="P227" s="61">
        <f t="shared" si="110"/>
        <v>2.25</v>
      </c>
      <c r="Q227" s="62">
        <v>3.5</v>
      </c>
      <c r="R227" s="63">
        <f t="shared" si="111"/>
        <v>18</v>
      </c>
      <c r="S227" s="54">
        <f t="shared" si="97"/>
        <v>1.5</v>
      </c>
      <c r="T227" s="54">
        <f t="shared" si="97"/>
        <v>1.5</v>
      </c>
      <c r="U227" s="54">
        <f t="shared" si="97"/>
        <v>1.5</v>
      </c>
      <c r="V227" s="54">
        <f t="shared" si="97"/>
        <v>1.5</v>
      </c>
      <c r="W227" s="54">
        <f t="shared" si="97"/>
        <v>1.5</v>
      </c>
      <c r="X227" s="54">
        <f t="shared" si="97"/>
        <v>1.5</v>
      </c>
      <c r="Y227" s="54">
        <f t="shared" si="97"/>
        <v>1.5</v>
      </c>
      <c r="Z227" s="54">
        <f t="shared" si="97"/>
        <v>1.5</v>
      </c>
      <c r="AA227" s="54">
        <f t="shared" si="97"/>
        <v>1.5</v>
      </c>
      <c r="AB227" s="54">
        <f t="shared" si="97"/>
        <v>1.5</v>
      </c>
      <c r="AC227" s="54">
        <f t="shared" si="97"/>
        <v>1.5</v>
      </c>
      <c r="AD227" s="54">
        <f t="shared" si="97"/>
        <v>1.5</v>
      </c>
      <c r="AF227" s="63">
        <f t="shared" si="118"/>
        <v>-1.5</v>
      </c>
      <c r="AG227" s="65">
        <v>-1.5</v>
      </c>
      <c r="AH227" s="65">
        <v>0</v>
      </c>
      <c r="AI227" s="66"/>
      <c r="AJ227" s="67"/>
      <c r="AK227" s="65"/>
      <c r="AL227" s="65"/>
      <c r="AM227" s="65"/>
      <c r="AN227" s="65"/>
      <c r="AO227" s="65"/>
      <c r="AP227" s="65"/>
      <c r="AQ227" s="65"/>
      <c r="AR227" s="65"/>
      <c r="AS227" s="68">
        <f t="shared" si="107"/>
        <v>23</v>
      </c>
      <c r="AT227" s="69" t="e">
        <v>#N/A</v>
      </c>
      <c r="AU227" s="70">
        <v>17.5</v>
      </c>
      <c r="AV227" s="63">
        <f>SUM(AW227:BH227)</f>
        <v>90</v>
      </c>
      <c r="AW227" s="61">
        <f t="shared" si="102"/>
        <v>7.5</v>
      </c>
      <c r="AX227" s="61">
        <f t="shared" si="102"/>
        <v>7.5</v>
      </c>
      <c r="AY227" s="61">
        <f t="shared" si="102"/>
        <v>7.5</v>
      </c>
      <c r="AZ227" s="61">
        <f t="shared" si="102"/>
        <v>7.5</v>
      </c>
      <c r="BA227" s="54">
        <f t="shared" si="102"/>
        <v>7.5</v>
      </c>
      <c r="BB227" s="61">
        <f t="shared" si="102"/>
        <v>7.5</v>
      </c>
      <c r="BC227" s="54">
        <f t="shared" si="98"/>
        <v>7.5</v>
      </c>
      <c r="BD227" s="61">
        <f t="shared" si="98"/>
        <v>7.5</v>
      </c>
      <c r="BE227" s="61">
        <f t="shared" si="98"/>
        <v>7.5</v>
      </c>
      <c r="BF227" s="61">
        <f t="shared" si="98"/>
        <v>7.5</v>
      </c>
      <c r="BG227" s="61">
        <f t="shared" si="98"/>
        <v>7.5</v>
      </c>
      <c r="BH227" s="61">
        <f t="shared" si="98"/>
        <v>7.5</v>
      </c>
      <c r="BI227" s="63">
        <f t="shared" si="121"/>
        <v>7.5</v>
      </c>
      <c r="BJ227" s="71">
        <f t="shared" si="112"/>
        <v>7.5</v>
      </c>
      <c r="BK227" s="71">
        <f t="shared" si="112"/>
        <v>0</v>
      </c>
      <c r="BL227" s="71">
        <f t="shared" si="112"/>
        <v>0</v>
      </c>
      <c r="BM227" s="71">
        <f t="shared" si="112"/>
        <v>0</v>
      </c>
      <c r="BN227" s="71">
        <f t="shared" si="112"/>
        <v>0</v>
      </c>
      <c r="BO227" s="71">
        <f t="shared" si="112"/>
        <v>0</v>
      </c>
      <c r="BP227" s="71">
        <f t="shared" si="112"/>
        <v>0</v>
      </c>
      <c r="BQ227" s="71">
        <f t="shared" si="112"/>
        <v>0</v>
      </c>
      <c r="BR227" s="71">
        <f t="shared" si="112"/>
        <v>0</v>
      </c>
      <c r="BS227" s="71">
        <f t="shared" si="112"/>
        <v>0</v>
      </c>
      <c r="BT227" s="71">
        <f t="shared" si="112"/>
        <v>0</v>
      </c>
      <c r="BU227" s="71">
        <f t="shared" si="112"/>
        <v>0</v>
      </c>
      <c r="BV227" s="68">
        <f t="shared" si="108"/>
        <v>115</v>
      </c>
      <c r="BX227" s="54">
        <f t="shared" si="101"/>
        <v>10.833333333333334</v>
      </c>
      <c r="BY227" s="54">
        <f t="shared" si="101"/>
        <v>10.833333333333334</v>
      </c>
      <c r="BZ227" s="54">
        <f t="shared" si="101"/>
        <v>10.833333333333334</v>
      </c>
      <c r="CA227" s="54">
        <f t="shared" si="101"/>
        <v>10.833333333333334</v>
      </c>
      <c r="CB227" s="54">
        <f t="shared" si="101"/>
        <v>10.833333333333334</v>
      </c>
      <c r="CC227" s="54">
        <f t="shared" si="101"/>
        <v>10.833333333333334</v>
      </c>
      <c r="CD227" s="54">
        <f t="shared" si="95"/>
        <v>10.833333333333334</v>
      </c>
      <c r="CE227" s="54">
        <f t="shared" si="95"/>
        <v>10.833333333333334</v>
      </c>
      <c r="CF227" s="54">
        <f t="shared" si="95"/>
        <v>10.833333333333334</v>
      </c>
      <c r="CG227" s="54">
        <f t="shared" ref="CG227:CI290" si="122">+IF(AND($J227&gt;CG$5,MONTH($J227&lt;&gt;CG$5)),0,+IF(AND($J227&gt;CG$5,MONTH($J227=CG$5)),$E227/$R227*DAY($J227),IF(AND($O227&lt;&gt;"",$O227&lt;CG$5),0,IF($K227="",$E227/$R227*AB227,IF(MONTH($K227)=MONTH(CG$5),$L227/$R227*AB227,IF(AND($K227&lt;CG$5,(MONTH($K227)&lt;&gt;MONTH(CG$5))),$L227/$R227*AB227,$E227/$R227*AB227))))))</f>
        <v>10.833333333333334</v>
      </c>
      <c r="CH227" s="54">
        <f t="shared" si="122"/>
        <v>10.833333333333334</v>
      </c>
      <c r="CI227" s="54">
        <f t="shared" si="122"/>
        <v>10.833333333333334</v>
      </c>
      <c r="CJ227" s="76">
        <f t="shared" si="100"/>
        <v>129.99999999999997</v>
      </c>
      <c r="CK227" s="59">
        <f t="shared" si="113"/>
        <v>18</v>
      </c>
      <c r="CL227" s="8">
        <f t="shared" si="114"/>
        <v>0</v>
      </c>
      <c r="CM227" s="73">
        <f t="shared" si="109"/>
        <v>130</v>
      </c>
      <c r="CN227" s="54"/>
      <c r="CO227" s="55"/>
      <c r="CP227" s="56"/>
    </row>
    <row r="228" spans="1:94" ht="21" customHeight="1">
      <c r="A228" s="77" t="s">
        <v>315</v>
      </c>
      <c r="D228">
        <v>481</v>
      </c>
      <c r="E228" s="2">
        <v>150.80000000000001</v>
      </c>
      <c r="G228" s="3">
        <v>44855</v>
      </c>
      <c r="H228" s="3">
        <f t="shared" si="105"/>
        <v>45281</v>
      </c>
      <c r="I228" s="3" t="s">
        <v>44</v>
      </c>
      <c r="J228" s="3">
        <f t="shared" si="106"/>
        <v>45281</v>
      </c>
      <c r="N228" s="2"/>
      <c r="P228" s="61">
        <f t="shared" si="110"/>
        <v>2.0833333333333335</v>
      </c>
      <c r="Q228" s="62">
        <v>21.5</v>
      </c>
      <c r="R228" s="63">
        <f t="shared" si="111"/>
        <v>18</v>
      </c>
      <c r="S228" s="54">
        <f t="shared" si="97"/>
        <v>1.5</v>
      </c>
      <c r="T228" s="54">
        <f t="shared" si="97"/>
        <v>1.5</v>
      </c>
      <c r="U228" s="54">
        <f t="shared" si="97"/>
        <v>1.5</v>
      </c>
      <c r="V228" s="54">
        <f t="shared" si="97"/>
        <v>1.5</v>
      </c>
      <c r="W228" s="54">
        <f t="shared" si="97"/>
        <v>1.5</v>
      </c>
      <c r="X228" s="54">
        <f t="shared" si="97"/>
        <v>1.5</v>
      </c>
      <c r="Y228" s="54">
        <f t="shared" si="97"/>
        <v>1.5</v>
      </c>
      <c r="Z228" s="54">
        <f t="shared" si="97"/>
        <v>1.5</v>
      </c>
      <c r="AA228" s="54">
        <f t="shared" si="97"/>
        <v>1.5</v>
      </c>
      <c r="AB228" s="54">
        <f t="shared" si="97"/>
        <v>1.5</v>
      </c>
      <c r="AC228" s="54">
        <f t="shared" si="97"/>
        <v>1.5</v>
      </c>
      <c r="AD228" s="54">
        <f t="shared" si="97"/>
        <v>1.5</v>
      </c>
      <c r="AF228" s="63">
        <f t="shared" si="118"/>
        <v>0.5</v>
      </c>
      <c r="AG228" s="65">
        <v>0.5</v>
      </c>
      <c r="AH228" s="65">
        <v>0</v>
      </c>
      <c r="AI228" s="66"/>
      <c r="AJ228" s="67"/>
      <c r="AK228" s="65"/>
      <c r="AL228" s="65"/>
      <c r="AM228" s="65"/>
      <c r="AN228" s="65"/>
      <c r="AO228" s="65"/>
      <c r="AP228" s="65"/>
      <c r="AQ228" s="65"/>
      <c r="AR228" s="65"/>
      <c r="AS228" s="68">
        <f t="shared" si="107"/>
        <v>39</v>
      </c>
      <c r="AT228" s="69" t="e">
        <v>#N/A</v>
      </c>
      <c r="AU228" s="70">
        <v>104.21538461538464</v>
      </c>
      <c r="AV228" s="63">
        <f t="shared" ref="AV228:AV232" si="123">SUM(AW228:BH228)</f>
        <v>104.40000000000002</v>
      </c>
      <c r="AW228" s="61">
        <f t="shared" si="102"/>
        <v>8.7000000000000011</v>
      </c>
      <c r="AX228" s="61">
        <f t="shared" si="102"/>
        <v>8.7000000000000011</v>
      </c>
      <c r="AY228" s="61">
        <f t="shared" si="102"/>
        <v>8.7000000000000011</v>
      </c>
      <c r="AZ228" s="61">
        <f t="shared" si="102"/>
        <v>8.7000000000000011</v>
      </c>
      <c r="BA228" s="54">
        <f t="shared" si="102"/>
        <v>8.7000000000000011</v>
      </c>
      <c r="BB228" s="61">
        <f t="shared" si="102"/>
        <v>8.7000000000000011</v>
      </c>
      <c r="BC228" s="54">
        <f t="shared" si="98"/>
        <v>8.7000000000000011</v>
      </c>
      <c r="BD228" s="61">
        <f t="shared" si="98"/>
        <v>8.7000000000000011</v>
      </c>
      <c r="BE228" s="61">
        <f t="shared" si="98"/>
        <v>8.7000000000000011</v>
      </c>
      <c r="BF228" s="61">
        <f t="shared" si="98"/>
        <v>8.7000000000000011</v>
      </c>
      <c r="BG228" s="61">
        <f t="shared" si="98"/>
        <v>8.7000000000000011</v>
      </c>
      <c r="BH228" s="61">
        <f t="shared" si="98"/>
        <v>8.7000000000000011</v>
      </c>
      <c r="BI228" s="63">
        <f t="shared" si="121"/>
        <v>-2.9000000000000004</v>
      </c>
      <c r="BJ228" s="71">
        <f t="shared" si="112"/>
        <v>-2.9000000000000004</v>
      </c>
      <c r="BK228" s="71">
        <f t="shared" si="112"/>
        <v>0</v>
      </c>
      <c r="BL228" s="71">
        <f t="shared" si="112"/>
        <v>0</v>
      </c>
      <c r="BM228" s="71">
        <f t="shared" si="112"/>
        <v>0</v>
      </c>
      <c r="BN228" s="71">
        <f t="shared" si="112"/>
        <v>0</v>
      </c>
      <c r="BO228" s="71">
        <f t="shared" si="112"/>
        <v>0</v>
      </c>
      <c r="BP228" s="71">
        <f t="shared" ref="BM228:BU261" si="124">(+IF($K228="",$E228/26*AM228,IF(MONTH($K228)=MONTH(BP$5),$L228/26*AM228,IF(AND($K228&lt;BP$5,(MONTH($K228)&lt;&gt;MONTH(BP$5))),$L228/26*AM228,$E228/26*AM228))))*-1</f>
        <v>0</v>
      </c>
      <c r="BQ228" s="71">
        <f t="shared" si="124"/>
        <v>0</v>
      </c>
      <c r="BR228" s="71">
        <f t="shared" si="124"/>
        <v>0</v>
      </c>
      <c r="BS228" s="71">
        <f t="shared" si="124"/>
        <v>0</v>
      </c>
      <c r="BT228" s="71">
        <f t="shared" si="124"/>
        <v>0</v>
      </c>
      <c r="BU228" s="71">
        <f t="shared" si="124"/>
        <v>0</v>
      </c>
      <c r="BV228" s="68">
        <f t="shared" si="108"/>
        <v>205.71538461538464</v>
      </c>
      <c r="BX228" s="54">
        <f t="shared" si="101"/>
        <v>12.566666666666666</v>
      </c>
      <c r="BY228" s="54">
        <f t="shared" si="101"/>
        <v>12.566666666666666</v>
      </c>
      <c r="BZ228" s="54">
        <f t="shared" si="101"/>
        <v>12.566666666666666</v>
      </c>
      <c r="CA228" s="54">
        <f t="shared" si="101"/>
        <v>12.566666666666666</v>
      </c>
      <c r="CB228" s="54">
        <f t="shared" si="101"/>
        <v>12.566666666666666</v>
      </c>
      <c r="CC228" s="54">
        <f t="shared" si="101"/>
        <v>12.566666666666666</v>
      </c>
      <c r="CD228" s="54">
        <f t="shared" si="101"/>
        <v>12.566666666666666</v>
      </c>
      <c r="CE228" s="54">
        <f t="shared" si="101"/>
        <v>12.566666666666666</v>
      </c>
      <c r="CF228" s="54">
        <f t="shared" si="101"/>
        <v>12.566666666666666</v>
      </c>
      <c r="CG228" s="54">
        <f t="shared" si="122"/>
        <v>12.566666666666666</v>
      </c>
      <c r="CH228" s="54">
        <f t="shared" si="122"/>
        <v>12.566666666666666</v>
      </c>
      <c r="CI228" s="54">
        <f t="shared" si="122"/>
        <v>12.566666666666666</v>
      </c>
      <c r="CJ228" s="76">
        <f t="shared" si="100"/>
        <v>150.79999999999998</v>
      </c>
      <c r="CK228" s="59">
        <f t="shared" si="113"/>
        <v>18</v>
      </c>
      <c r="CL228" s="8">
        <f t="shared" si="114"/>
        <v>0</v>
      </c>
      <c r="CM228" s="73">
        <f t="shared" si="109"/>
        <v>150.80000000000001</v>
      </c>
      <c r="CN228" s="74"/>
      <c r="CO228" s="75"/>
    </row>
    <row r="229" spans="1:94" ht="20.25" customHeight="1">
      <c r="A229" s="77" t="s">
        <v>316</v>
      </c>
      <c r="D229">
        <v>120</v>
      </c>
      <c r="E229" s="2">
        <v>130</v>
      </c>
      <c r="G229" s="3">
        <v>44872</v>
      </c>
      <c r="H229" s="3">
        <f t="shared" si="105"/>
        <v>45281</v>
      </c>
      <c r="I229" s="3" t="s">
        <v>44</v>
      </c>
      <c r="J229" s="3">
        <f t="shared" si="106"/>
        <v>45281</v>
      </c>
      <c r="N229" s="2"/>
      <c r="P229" s="61">
        <f t="shared" si="110"/>
        <v>2.0833333333333335</v>
      </c>
      <c r="Q229" s="62">
        <v>1.6499999999999986</v>
      </c>
      <c r="R229" s="63">
        <f t="shared" si="111"/>
        <v>18</v>
      </c>
      <c r="S229" s="54">
        <f t="shared" si="97"/>
        <v>1.5</v>
      </c>
      <c r="T229" s="54">
        <f t="shared" si="97"/>
        <v>1.5</v>
      </c>
      <c r="U229" s="54">
        <f t="shared" si="97"/>
        <v>1.5</v>
      </c>
      <c r="V229" s="54">
        <f t="shared" si="97"/>
        <v>1.5</v>
      </c>
      <c r="W229" s="54">
        <f t="shared" si="97"/>
        <v>1.5</v>
      </c>
      <c r="X229" s="54">
        <f t="shared" si="97"/>
        <v>1.5</v>
      </c>
      <c r="Y229" s="54">
        <f t="shared" si="97"/>
        <v>1.5</v>
      </c>
      <c r="Z229" s="54">
        <f t="shared" si="97"/>
        <v>1.5</v>
      </c>
      <c r="AA229" s="54">
        <f t="shared" si="97"/>
        <v>1.5</v>
      </c>
      <c r="AB229" s="54">
        <f t="shared" si="97"/>
        <v>1.5</v>
      </c>
      <c r="AC229" s="54">
        <f t="shared" si="97"/>
        <v>1.5</v>
      </c>
      <c r="AD229" s="54">
        <f t="shared" si="97"/>
        <v>1.5</v>
      </c>
      <c r="AF229" s="63">
        <f t="shared" si="118"/>
        <v>1.1499999999999999</v>
      </c>
      <c r="AG229" s="65">
        <v>1.1499999999999999</v>
      </c>
      <c r="AH229" s="65">
        <v>0</v>
      </c>
      <c r="AI229" s="66"/>
      <c r="AJ229" s="67"/>
      <c r="AK229" s="65"/>
      <c r="AL229" s="65"/>
      <c r="AM229" s="65"/>
      <c r="AN229" s="65"/>
      <c r="AO229" s="65"/>
      <c r="AP229" s="65"/>
      <c r="AQ229" s="65"/>
      <c r="AR229" s="65"/>
      <c r="AS229" s="68">
        <f t="shared" si="107"/>
        <v>18.5</v>
      </c>
      <c r="AT229" s="69" t="e">
        <v>#N/A</v>
      </c>
      <c r="AU229" s="70">
        <v>-5</v>
      </c>
      <c r="AV229" s="63">
        <f t="shared" si="123"/>
        <v>90</v>
      </c>
      <c r="AW229" s="61">
        <f t="shared" si="102"/>
        <v>7.5</v>
      </c>
      <c r="AX229" s="61">
        <f t="shared" si="102"/>
        <v>7.5</v>
      </c>
      <c r="AY229" s="61">
        <f t="shared" si="102"/>
        <v>7.5</v>
      </c>
      <c r="AZ229" s="61">
        <f t="shared" si="102"/>
        <v>7.5</v>
      </c>
      <c r="BA229" s="54">
        <f t="shared" si="102"/>
        <v>7.5</v>
      </c>
      <c r="BB229" s="61">
        <f t="shared" si="102"/>
        <v>7.5</v>
      </c>
      <c r="BC229" s="54">
        <f t="shared" si="98"/>
        <v>7.5</v>
      </c>
      <c r="BD229" s="61">
        <f t="shared" si="98"/>
        <v>7.5</v>
      </c>
      <c r="BE229" s="61">
        <f t="shared" si="98"/>
        <v>7.5</v>
      </c>
      <c r="BF229" s="61">
        <f t="shared" ref="BF229:BH292" si="125">+IF($K229="",$E229/26*AB229,IF(MONTH($K229)=MONTH(BF$5),$L229/26*AB229,IF(AND($K229&lt;BF$5,(MONTH($K229)&lt;&gt;MONTH(BF$5))),$L229/26*AB229,$E229/26*AB229)))</f>
        <v>7.5</v>
      </c>
      <c r="BG229" s="61">
        <f t="shared" si="125"/>
        <v>7.5</v>
      </c>
      <c r="BH229" s="61">
        <f t="shared" si="125"/>
        <v>7.5</v>
      </c>
      <c r="BI229" s="63">
        <f t="shared" si="121"/>
        <v>-5.75</v>
      </c>
      <c r="BJ229" s="71">
        <f t="shared" ref="BJ229:BU261" si="126">(+IF($K229="",$E229/26*AG229,IF(MONTH($K229)=MONTH(BJ$5),$L229/26*AG229,IF(AND($K229&lt;BJ$5,(MONTH($K229)&lt;&gt;MONTH(BJ$5))),$L229/26*AG229,$E229/26*AG229))))*-1</f>
        <v>-5.75</v>
      </c>
      <c r="BK229" s="71">
        <f t="shared" si="126"/>
        <v>0</v>
      </c>
      <c r="BL229" s="71">
        <f t="shared" si="126"/>
        <v>0</v>
      </c>
      <c r="BM229" s="71">
        <f t="shared" si="124"/>
        <v>0</v>
      </c>
      <c r="BN229" s="71">
        <f t="shared" si="124"/>
        <v>0</v>
      </c>
      <c r="BO229" s="71">
        <f t="shared" si="124"/>
        <v>0</v>
      </c>
      <c r="BP229" s="71">
        <f t="shared" si="124"/>
        <v>0</v>
      </c>
      <c r="BQ229" s="71">
        <f t="shared" si="124"/>
        <v>0</v>
      </c>
      <c r="BR229" s="71">
        <f t="shared" si="124"/>
        <v>0</v>
      </c>
      <c r="BS229" s="71">
        <f t="shared" si="124"/>
        <v>0</v>
      </c>
      <c r="BT229" s="71">
        <f t="shared" si="124"/>
        <v>0</v>
      </c>
      <c r="BU229" s="71">
        <f t="shared" si="124"/>
        <v>0</v>
      </c>
      <c r="BV229" s="68">
        <f t="shared" si="108"/>
        <v>79.25</v>
      </c>
      <c r="BX229" s="54">
        <f t="shared" ref="BX229:CF292" si="127">+IF(AND($J229&gt;BX$5,MONTH($J229&lt;&gt;BX$5)),0,+IF(AND($J229&gt;BX$5,MONTH($J229=BX$5)),$E229/$R229*DAY($J229),IF(AND($O229&lt;&gt;"",$O229&lt;BX$5),0,IF($K229="",$E229/$R229*S229,IF(MONTH($K229)=MONTH(BX$5),$L229/$R229*S229,IF(AND($K229&lt;BX$5,(MONTH($K229)&lt;&gt;MONTH(BX$5))),$L229/$R229*S229,$E229/$R229*S229))))))</f>
        <v>10.833333333333334</v>
      </c>
      <c r="BY229" s="54">
        <f t="shared" si="127"/>
        <v>10.833333333333334</v>
      </c>
      <c r="BZ229" s="54">
        <f t="shared" si="127"/>
        <v>10.833333333333334</v>
      </c>
      <c r="CA229" s="54">
        <f t="shared" si="127"/>
        <v>10.833333333333334</v>
      </c>
      <c r="CB229" s="54">
        <f t="shared" si="127"/>
        <v>10.833333333333334</v>
      </c>
      <c r="CC229" s="54">
        <f t="shared" si="127"/>
        <v>10.833333333333334</v>
      </c>
      <c r="CD229" s="54">
        <f t="shared" si="127"/>
        <v>10.833333333333334</v>
      </c>
      <c r="CE229" s="54">
        <f t="shared" si="127"/>
        <v>10.833333333333334</v>
      </c>
      <c r="CF229" s="54">
        <f t="shared" si="127"/>
        <v>10.833333333333334</v>
      </c>
      <c r="CG229" s="54">
        <f t="shared" si="122"/>
        <v>10.833333333333334</v>
      </c>
      <c r="CH229" s="54">
        <f t="shared" si="122"/>
        <v>10.833333333333334</v>
      </c>
      <c r="CI229" s="54">
        <f t="shared" si="122"/>
        <v>10.833333333333334</v>
      </c>
      <c r="CJ229" s="76">
        <f t="shared" si="100"/>
        <v>129.99999999999997</v>
      </c>
      <c r="CK229" s="59">
        <f t="shared" si="113"/>
        <v>18</v>
      </c>
      <c r="CL229" s="8">
        <f t="shared" si="114"/>
        <v>0</v>
      </c>
      <c r="CM229" s="73">
        <f t="shared" si="109"/>
        <v>130</v>
      </c>
      <c r="CN229" s="54"/>
      <c r="CO229" s="55"/>
      <c r="CP229" s="56"/>
    </row>
    <row r="230" spans="1:94" ht="20.25" customHeight="1">
      <c r="A230" s="77" t="s">
        <v>317</v>
      </c>
      <c r="D230">
        <v>120</v>
      </c>
      <c r="E230" s="2">
        <v>308.10000000000002</v>
      </c>
      <c r="G230" s="3">
        <v>44904</v>
      </c>
      <c r="H230" s="3">
        <f t="shared" si="105"/>
        <v>45281</v>
      </c>
      <c r="I230" s="3" t="s">
        <v>44</v>
      </c>
      <c r="J230" s="3">
        <f t="shared" si="106"/>
        <v>45281</v>
      </c>
      <c r="N230" s="2"/>
      <c r="P230" s="61">
        <f t="shared" si="110"/>
        <v>2</v>
      </c>
      <c r="Q230" s="62">
        <v>19.100000000000001</v>
      </c>
      <c r="R230" s="63">
        <f t="shared" si="111"/>
        <v>18</v>
      </c>
      <c r="S230" s="54">
        <f t="shared" si="97"/>
        <v>1.5</v>
      </c>
      <c r="T230" s="54">
        <f t="shared" si="97"/>
        <v>1.5</v>
      </c>
      <c r="U230" s="54">
        <f t="shared" si="97"/>
        <v>1.5</v>
      </c>
      <c r="V230" s="54">
        <f t="shared" si="97"/>
        <v>1.5</v>
      </c>
      <c r="W230" s="54">
        <f t="shared" si="97"/>
        <v>1.5</v>
      </c>
      <c r="X230" s="54">
        <f t="shared" si="97"/>
        <v>1.5</v>
      </c>
      <c r="Y230" s="54">
        <f t="shared" si="97"/>
        <v>1.5</v>
      </c>
      <c r="Z230" s="54">
        <f t="shared" si="97"/>
        <v>1.5</v>
      </c>
      <c r="AA230" s="54">
        <f t="shared" si="97"/>
        <v>1.5</v>
      </c>
      <c r="AB230" s="54">
        <f t="shared" si="97"/>
        <v>1.5</v>
      </c>
      <c r="AC230" s="54">
        <f t="shared" si="97"/>
        <v>1.5</v>
      </c>
      <c r="AD230" s="54">
        <f t="shared" si="97"/>
        <v>1.5</v>
      </c>
      <c r="AF230" s="63">
        <f t="shared" ref="AF230:AF231" si="128">SUM(AG230:AR230)</f>
        <v>18</v>
      </c>
      <c r="AG230" s="65">
        <v>1.25</v>
      </c>
      <c r="AH230" s="65">
        <v>16.75</v>
      </c>
      <c r="AI230" s="66"/>
      <c r="AJ230" s="67"/>
      <c r="AK230" s="65"/>
      <c r="AL230" s="65"/>
      <c r="AM230" s="65"/>
      <c r="AN230" s="65"/>
      <c r="AO230" s="65"/>
      <c r="AP230" s="65"/>
      <c r="AQ230" s="65"/>
      <c r="AR230" s="65"/>
      <c r="AS230" s="68">
        <f t="shared" si="107"/>
        <v>19.100000000000001</v>
      </c>
      <c r="AT230" s="69" t="e">
        <v>#N/A</v>
      </c>
      <c r="AU230" s="61">
        <v>209.12307692307695</v>
      </c>
      <c r="AV230" s="63">
        <f t="shared" si="123"/>
        <v>213.30000000000004</v>
      </c>
      <c r="AW230" s="71">
        <f t="shared" si="102"/>
        <v>17.775000000000002</v>
      </c>
      <c r="AX230" s="71">
        <f t="shared" si="102"/>
        <v>17.775000000000002</v>
      </c>
      <c r="AY230" s="71">
        <f t="shared" si="102"/>
        <v>17.775000000000002</v>
      </c>
      <c r="AZ230" s="71">
        <f t="shared" si="102"/>
        <v>17.775000000000002</v>
      </c>
      <c r="BA230" s="71">
        <f t="shared" si="102"/>
        <v>17.775000000000002</v>
      </c>
      <c r="BB230" s="71">
        <f t="shared" si="102"/>
        <v>17.775000000000002</v>
      </c>
      <c r="BC230" s="71">
        <f t="shared" si="102"/>
        <v>17.775000000000002</v>
      </c>
      <c r="BD230" s="71">
        <f t="shared" si="102"/>
        <v>17.775000000000002</v>
      </c>
      <c r="BE230" s="71">
        <f t="shared" si="102"/>
        <v>17.775000000000002</v>
      </c>
      <c r="BF230" s="71">
        <f t="shared" si="125"/>
        <v>17.775000000000002</v>
      </c>
      <c r="BG230" s="71">
        <f t="shared" si="125"/>
        <v>17.775000000000002</v>
      </c>
      <c r="BH230" s="71">
        <f t="shared" si="125"/>
        <v>17.775000000000002</v>
      </c>
      <c r="BI230" s="68">
        <f t="shared" si="121"/>
        <v>-213.3</v>
      </c>
      <c r="BJ230">
        <f t="shared" si="126"/>
        <v>-14.812500000000002</v>
      </c>
      <c r="BK230" s="54">
        <f t="shared" si="126"/>
        <v>-198.48750000000001</v>
      </c>
      <c r="BL230" s="54">
        <f t="shared" si="126"/>
        <v>0</v>
      </c>
      <c r="BM230" s="54">
        <f t="shared" si="126"/>
        <v>0</v>
      </c>
      <c r="BN230" s="54">
        <f t="shared" si="124"/>
        <v>0</v>
      </c>
      <c r="BO230" s="54">
        <f t="shared" si="124"/>
        <v>0</v>
      </c>
      <c r="BP230" s="54">
        <f t="shared" si="126"/>
        <v>0</v>
      </c>
      <c r="BQ230" s="54">
        <f t="shared" si="126"/>
        <v>0</v>
      </c>
      <c r="BR230" s="54">
        <f t="shared" si="126"/>
        <v>0</v>
      </c>
      <c r="BS230" s="54">
        <f t="shared" si="126"/>
        <v>0</v>
      </c>
      <c r="BT230" s="54">
        <f t="shared" si="126"/>
        <v>0</v>
      </c>
      <c r="BU230" s="54">
        <f t="shared" si="126"/>
        <v>0</v>
      </c>
      <c r="BV230" s="54">
        <f t="shared" si="108"/>
        <v>209.12307692307701</v>
      </c>
      <c r="BW230" s="76"/>
      <c r="BX230" s="54">
        <f t="shared" si="127"/>
        <v>25.675000000000001</v>
      </c>
      <c r="BY230" s="54">
        <f t="shared" si="127"/>
        <v>25.675000000000001</v>
      </c>
      <c r="BZ230" s="54">
        <f t="shared" si="127"/>
        <v>25.675000000000001</v>
      </c>
      <c r="CA230" s="54">
        <f t="shared" si="127"/>
        <v>25.675000000000001</v>
      </c>
      <c r="CB230" s="54">
        <f t="shared" si="127"/>
        <v>25.675000000000001</v>
      </c>
      <c r="CC230" s="54">
        <f t="shared" si="127"/>
        <v>25.675000000000001</v>
      </c>
      <c r="CD230" s="54">
        <f t="shared" si="127"/>
        <v>25.675000000000001</v>
      </c>
      <c r="CE230" s="54">
        <f t="shared" si="127"/>
        <v>25.675000000000001</v>
      </c>
      <c r="CF230" s="54">
        <f t="shared" si="127"/>
        <v>25.675000000000001</v>
      </c>
      <c r="CG230" s="54">
        <f t="shared" si="122"/>
        <v>25.675000000000001</v>
      </c>
      <c r="CH230" s="54">
        <f t="shared" si="122"/>
        <v>25.675000000000001</v>
      </c>
      <c r="CI230" s="54">
        <f t="shared" si="122"/>
        <v>25.675000000000001</v>
      </c>
      <c r="CJ230">
        <f t="shared" si="100"/>
        <v>308.10000000000008</v>
      </c>
      <c r="CK230" s="59">
        <f t="shared" si="113"/>
        <v>18</v>
      </c>
      <c r="CL230">
        <f t="shared" si="114"/>
        <v>0</v>
      </c>
      <c r="CM230" s="73">
        <f t="shared" si="109"/>
        <v>308.10000000000002</v>
      </c>
      <c r="CN230" s="74"/>
      <c r="CO230" s="75"/>
    </row>
    <row r="231" spans="1:94" s="58" customFormat="1" ht="20.25" customHeight="1">
      <c r="A231" s="57" t="s">
        <v>318</v>
      </c>
      <c r="D231" s="58">
        <v>620</v>
      </c>
      <c r="E231" s="59">
        <v>412.1</v>
      </c>
      <c r="F231" s="59"/>
      <c r="G231" s="60">
        <v>44987</v>
      </c>
      <c r="H231" s="60">
        <f t="shared" si="105"/>
        <v>45281</v>
      </c>
      <c r="I231" s="60" t="s">
        <v>44</v>
      </c>
      <c r="J231" s="60">
        <f t="shared" si="106"/>
        <v>45281</v>
      </c>
      <c r="K231" s="3"/>
      <c r="L231" s="2"/>
      <c r="M231" s="60"/>
      <c r="N231" s="59"/>
      <c r="O231" s="60"/>
      <c r="P231" s="61">
        <f t="shared" si="110"/>
        <v>1.75</v>
      </c>
      <c r="Q231" s="62">
        <v>14.75</v>
      </c>
      <c r="R231" s="63">
        <f t="shared" si="111"/>
        <v>18</v>
      </c>
      <c r="S231" s="54">
        <f t="shared" si="97"/>
        <v>1.5</v>
      </c>
      <c r="T231" s="54">
        <f t="shared" si="97"/>
        <v>1.5</v>
      </c>
      <c r="U231" s="54">
        <f t="shared" si="97"/>
        <v>1.5</v>
      </c>
      <c r="V231" s="54">
        <f t="shared" si="97"/>
        <v>1.5</v>
      </c>
      <c r="W231" s="54">
        <f t="shared" si="97"/>
        <v>1.5</v>
      </c>
      <c r="X231" s="54">
        <f t="shared" si="97"/>
        <v>1.5</v>
      </c>
      <c r="Y231" s="54">
        <f t="shared" si="97"/>
        <v>1.5</v>
      </c>
      <c r="Z231" s="54">
        <f t="shared" si="97"/>
        <v>1.5</v>
      </c>
      <c r="AA231" s="54">
        <f t="shared" si="97"/>
        <v>1.5</v>
      </c>
      <c r="AB231" s="54">
        <f t="shared" si="97"/>
        <v>1.5</v>
      </c>
      <c r="AC231" s="54">
        <f t="shared" si="97"/>
        <v>1.5</v>
      </c>
      <c r="AD231" s="54">
        <f t="shared" si="97"/>
        <v>1.5</v>
      </c>
      <c r="AE231"/>
      <c r="AF231" s="63">
        <f t="shared" si="128"/>
        <v>0.95</v>
      </c>
      <c r="AG231" s="65">
        <v>0.95</v>
      </c>
      <c r="AH231" s="65">
        <v>0</v>
      </c>
      <c r="AI231" s="66"/>
      <c r="AJ231" s="67"/>
      <c r="AK231" s="65"/>
      <c r="AL231" s="65"/>
      <c r="AM231" s="65"/>
      <c r="AN231" s="65"/>
      <c r="AO231" s="65"/>
      <c r="AP231" s="65"/>
      <c r="AQ231" s="65"/>
      <c r="AR231" s="65"/>
      <c r="AS231" s="68">
        <f t="shared" si="107"/>
        <v>31.8</v>
      </c>
      <c r="AT231" s="69" t="e">
        <v>#N/A</v>
      </c>
      <c r="AU231" s="70">
        <v>232.50769230769234</v>
      </c>
      <c r="AV231" s="64">
        <f t="shared" si="123"/>
        <v>285.3</v>
      </c>
      <c r="AW231" s="61">
        <f t="shared" ref="AW231:BE294" si="129">+IF($K231="",$E231/26*S231,IF(MONTH($K231)=MONTH(AW$5),$L231/26*S231,IF(AND($K231&lt;AW$5,(MONTH($K231)&lt;&gt;MONTH(AW$5))),$L231/26*S231,$E231/26*S231)))</f>
        <v>23.775000000000002</v>
      </c>
      <c r="AX231" s="61">
        <f t="shared" si="129"/>
        <v>23.775000000000002</v>
      </c>
      <c r="AY231" s="61">
        <f t="shared" si="129"/>
        <v>23.775000000000002</v>
      </c>
      <c r="AZ231" s="61">
        <f t="shared" si="129"/>
        <v>23.775000000000002</v>
      </c>
      <c r="BA231" s="54">
        <f t="shared" si="129"/>
        <v>23.775000000000002</v>
      </c>
      <c r="BB231" s="61">
        <f t="shared" si="129"/>
        <v>23.775000000000002</v>
      </c>
      <c r="BC231" s="54">
        <f t="shared" si="129"/>
        <v>23.775000000000002</v>
      </c>
      <c r="BD231" s="61">
        <f t="shared" si="129"/>
        <v>23.775000000000002</v>
      </c>
      <c r="BE231" s="61">
        <f t="shared" si="129"/>
        <v>23.775000000000002</v>
      </c>
      <c r="BF231" s="61">
        <f t="shared" si="125"/>
        <v>23.775000000000002</v>
      </c>
      <c r="BG231" s="61">
        <f t="shared" si="125"/>
        <v>23.775000000000002</v>
      </c>
      <c r="BH231" s="61">
        <f t="shared" si="125"/>
        <v>23.775000000000002</v>
      </c>
      <c r="BI231" s="64">
        <f t="shared" si="121"/>
        <v>-15.057500000000001</v>
      </c>
      <c r="BJ231" s="59">
        <f t="shared" si="126"/>
        <v>-15.057500000000001</v>
      </c>
      <c r="BK231" s="59">
        <f t="shared" si="126"/>
        <v>0</v>
      </c>
      <c r="BL231" s="59">
        <f t="shared" si="126"/>
        <v>0</v>
      </c>
      <c r="BM231" s="59">
        <f t="shared" si="126"/>
        <v>0</v>
      </c>
      <c r="BN231" s="71">
        <f t="shared" si="126"/>
        <v>0</v>
      </c>
      <c r="BO231" s="59">
        <f t="shared" si="124"/>
        <v>0</v>
      </c>
      <c r="BP231" s="59">
        <f t="shared" si="126"/>
        <v>0</v>
      </c>
      <c r="BQ231" s="59">
        <f t="shared" si="126"/>
        <v>0</v>
      </c>
      <c r="BR231" s="59">
        <f t="shared" si="126"/>
        <v>0</v>
      </c>
      <c r="BS231" s="59">
        <f t="shared" si="126"/>
        <v>0</v>
      </c>
      <c r="BT231" s="59">
        <f t="shared" si="126"/>
        <v>0</v>
      </c>
      <c r="BU231" s="59">
        <f t="shared" si="126"/>
        <v>0</v>
      </c>
      <c r="BV231" s="72">
        <f t="shared" si="108"/>
        <v>502.75019230769237</v>
      </c>
      <c r="BX231" s="54">
        <f t="shared" si="127"/>
        <v>34.341666666666669</v>
      </c>
      <c r="BY231" s="54">
        <f t="shared" si="127"/>
        <v>34.341666666666669</v>
      </c>
      <c r="BZ231" s="54">
        <f t="shared" si="127"/>
        <v>34.341666666666669</v>
      </c>
      <c r="CA231" s="54">
        <f t="shared" si="127"/>
        <v>34.341666666666669</v>
      </c>
      <c r="CB231" s="54">
        <f t="shared" si="127"/>
        <v>34.341666666666669</v>
      </c>
      <c r="CC231" s="54">
        <f t="shared" si="127"/>
        <v>34.341666666666669</v>
      </c>
      <c r="CD231" s="54">
        <f t="shared" si="127"/>
        <v>34.341666666666669</v>
      </c>
      <c r="CE231" s="54">
        <f t="shared" si="127"/>
        <v>34.341666666666669</v>
      </c>
      <c r="CF231" s="54">
        <f t="shared" si="127"/>
        <v>34.341666666666669</v>
      </c>
      <c r="CG231" s="54">
        <f t="shared" si="122"/>
        <v>34.341666666666669</v>
      </c>
      <c r="CH231" s="54">
        <f t="shared" si="122"/>
        <v>34.341666666666669</v>
      </c>
      <c r="CI231" s="54">
        <f t="shared" si="122"/>
        <v>34.341666666666669</v>
      </c>
      <c r="CJ231" s="72">
        <f t="shared" si="100"/>
        <v>412.10000000000014</v>
      </c>
      <c r="CK231" s="59">
        <f t="shared" si="113"/>
        <v>18</v>
      </c>
      <c r="CL231" s="59">
        <f>+CM231-CJ231</f>
        <v>0</v>
      </c>
      <c r="CM231" s="73">
        <f t="shared" si="109"/>
        <v>412.1</v>
      </c>
      <c r="CN231" s="54"/>
      <c r="CO231" s="55"/>
      <c r="CP231" s="56"/>
    </row>
    <row r="232" spans="1:94" s="58" customFormat="1" ht="20.25" customHeight="1">
      <c r="A232" s="57" t="s">
        <v>319</v>
      </c>
      <c r="D232" s="58">
        <v>640</v>
      </c>
      <c r="E232" s="59">
        <v>130</v>
      </c>
      <c r="F232" s="59"/>
      <c r="G232" s="60">
        <v>44993</v>
      </c>
      <c r="H232" s="60">
        <f t="shared" si="105"/>
        <v>45281</v>
      </c>
      <c r="I232" s="60" t="s">
        <v>44</v>
      </c>
      <c r="J232" s="60">
        <f t="shared" si="106"/>
        <v>45281</v>
      </c>
      <c r="K232" s="3"/>
      <c r="L232" s="2"/>
      <c r="M232" s="60"/>
      <c r="N232" s="59"/>
      <c r="O232" s="60"/>
      <c r="P232" s="61">
        <f t="shared" si="110"/>
        <v>1.75</v>
      </c>
      <c r="Q232" s="62">
        <v>14.45</v>
      </c>
      <c r="R232" s="63">
        <f t="shared" si="111"/>
        <v>18</v>
      </c>
      <c r="S232" s="54">
        <f t="shared" si="97"/>
        <v>1.5</v>
      </c>
      <c r="T232" s="54">
        <f t="shared" si="97"/>
        <v>1.5</v>
      </c>
      <c r="U232" s="54">
        <f t="shared" si="97"/>
        <v>1.5</v>
      </c>
      <c r="V232" s="54">
        <f t="shared" si="97"/>
        <v>1.5</v>
      </c>
      <c r="W232" s="54">
        <f t="shared" si="97"/>
        <v>1.5</v>
      </c>
      <c r="X232" s="54">
        <f t="shared" si="97"/>
        <v>1.5</v>
      </c>
      <c r="Y232" s="54">
        <f t="shared" si="97"/>
        <v>1.5</v>
      </c>
      <c r="Z232" s="54">
        <f t="shared" si="97"/>
        <v>1.5</v>
      </c>
      <c r="AA232" s="54">
        <f t="shared" si="97"/>
        <v>1.5</v>
      </c>
      <c r="AB232" s="54">
        <f t="shared" si="97"/>
        <v>1.5</v>
      </c>
      <c r="AC232" s="54">
        <f t="shared" si="97"/>
        <v>1.5</v>
      </c>
      <c r="AD232" s="54">
        <f t="shared" si="97"/>
        <v>1.5</v>
      </c>
      <c r="AF232" s="64">
        <f t="shared" ref="AF232:AF257" si="130">SUM(AG232:AR232)</f>
        <v>1.2</v>
      </c>
      <c r="AG232" s="65">
        <v>1.2</v>
      </c>
      <c r="AH232" s="65">
        <v>0</v>
      </c>
      <c r="AI232" s="66"/>
      <c r="AJ232" s="67"/>
      <c r="AK232" s="65"/>
      <c r="AL232" s="65"/>
      <c r="AM232" s="65"/>
      <c r="AN232" s="65"/>
      <c r="AO232" s="65"/>
      <c r="AP232" s="65"/>
      <c r="AQ232" s="65"/>
      <c r="AR232" s="65"/>
      <c r="AS232" s="72">
        <f t="shared" si="107"/>
        <v>31.250000000000004</v>
      </c>
      <c r="AT232" s="69" t="e">
        <v>#N/A</v>
      </c>
      <c r="AU232" s="70">
        <v>72.25</v>
      </c>
      <c r="AV232" s="64">
        <f t="shared" si="123"/>
        <v>90</v>
      </c>
      <c r="AW232" s="61">
        <f t="shared" si="129"/>
        <v>7.5</v>
      </c>
      <c r="AX232" s="61">
        <f t="shared" si="129"/>
        <v>7.5</v>
      </c>
      <c r="AY232" s="61">
        <f t="shared" si="129"/>
        <v>7.5</v>
      </c>
      <c r="AZ232" s="61">
        <f t="shared" si="129"/>
        <v>7.5</v>
      </c>
      <c r="BA232" s="54">
        <f t="shared" si="129"/>
        <v>7.5</v>
      </c>
      <c r="BB232" s="61">
        <f t="shared" si="129"/>
        <v>7.5</v>
      </c>
      <c r="BC232" s="54">
        <f t="shared" si="129"/>
        <v>7.5</v>
      </c>
      <c r="BD232" s="61">
        <f t="shared" si="129"/>
        <v>7.5</v>
      </c>
      <c r="BE232" s="61">
        <f t="shared" si="129"/>
        <v>7.5</v>
      </c>
      <c r="BF232" s="61">
        <f t="shared" si="125"/>
        <v>7.5</v>
      </c>
      <c r="BG232" s="61">
        <f t="shared" si="125"/>
        <v>7.5</v>
      </c>
      <c r="BH232" s="61">
        <f t="shared" si="125"/>
        <v>7.5</v>
      </c>
      <c r="BI232" s="64">
        <f t="shared" si="121"/>
        <v>-6</v>
      </c>
      <c r="BJ232" s="59">
        <f t="shared" si="126"/>
        <v>-6</v>
      </c>
      <c r="BK232" s="59">
        <f t="shared" si="126"/>
        <v>0</v>
      </c>
      <c r="BL232" s="59">
        <f t="shared" si="126"/>
        <v>0</v>
      </c>
      <c r="BM232" s="59">
        <f t="shared" si="126"/>
        <v>0</v>
      </c>
      <c r="BN232" s="71">
        <f t="shared" si="126"/>
        <v>0</v>
      </c>
      <c r="BO232" s="59">
        <f t="shared" si="124"/>
        <v>0</v>
      </c>
      <c r="BP232" s="59">
        <f t="shared" si="126"/>
        <v>0</v>
      </c>
      <c r="BQ232" s="59">
        <f t="shared" si="126"/>
        <v>0</v>
      </c>
      <c r="BR232" s="59">
        <f t="shared" si="126"/>
        <v>0</v>
      </c>
      <c r="BS232" s="59">
        <f t="shared" si="126"/>
        <v>0</v>
      </c>
      <c r="BT232" s="59">
        <f t="shared" si="126"/>
        <v>0</v>
      </c>
      <c r="BU232" s="59">
        <f t="shared" si="126"/>
        <v>0</v>
      </c>
      <c r="BV232" s="72">
        <f t="shared" si="108"/>
        <v>156.25</v>
      </c>
      <c r="BX232" s="54">
        <f t="shared" si="127"/>
        <v>10.833333333333334</v>
      </c>
      <c r="BY232" s="54">
        <f t="shared" si="127"/>
        <v>10.833333333333334</v>
      </c>
      <c r="BZ232" s="54">
        <f t="shared" si="127"/>
        <v>10.833333333333334</v>
      </c>
      <c r="CA232" s="54">
        <f t="shared" si="127"/>
        <v>10.833333333333334</v>
      </c>
      <c r="CB232" s="54">
        <f t="shared" si="127"/>
        <v>10.833333333333334</v>
      </c>
      <c r="CC232" s="54">
        <f t="shared" si="127"/>
        <v>10.833333333333334</v>
      </c>
      <c r="CD232" s="54">
        <f t="shared" si="127"/>
        <v>10.833333333333334</v>
      </c>
      <c r="CE232" s="54">
        <f t="shared" si="127"/>
        <v>10.833333333333334</v>
      </c>
      <c r="CF232" s="54">
        <f t="shared" si="127"/>
        <v>10.833333333333334</v>
      </c>
      <c r="CG232" s="54">
        <f t="shared" si="122"/>
        <v>10.833333333333334</v>
      </c>
      <c r="CH232" s="54">
        <f t="shared" si="122"/>
        <v>10.833333333333334</v>
      </c>
      <c r="CI232" s="54">
        <f t="shared" si="122"/>
        <v>10.833333333333334</v>
      </c>
      <c r="CJ232" s="72">
        <f t="shared" si="100"/>
        <v>129.99999999999997</v>
      </c>
      <c r="CK232" s="59">
        <f t="shared" si="113"/>
        <v>18</v>
      </c>
      <c r="CL232" s="59">
        <f>+CM232-CJ232</f>
        <v>0</v>
      </c>
      <c r="CM232" s="73">
        <f t="shared" si="109"/>
        <v>130</v>
      </c>
      <c r="CN232" s="74"/>
      <c r="CO232" s="75"/>
      <c r="CP232"/>
    </row>
    <row r="233" spans="1:94" s="58" customFormat="1" ht="20.25" customHeight="1">
      <c r="A233" s="57" t="s">
        <v>320</v>
      </c>
      <c r="D233" s="58">
        <v>160</v>
      </c>
      <c r="E233" s="59">
        <v>130</v>
      </c>
      <c r="F233" s="59"/>
      <c r="G233" s="60">
        <v>45013</v>
      </c>
      <c r="H233" s="60">
        <f t="shared" si="105"/>
        <v>45281</v>
      </c>
      <c r="I233" s="60" t="s">
        <v>44</v>
      </c>
      <c r="J233" s="60">
        <f t="shared" si="106"/>
        <v>45281</v>
      </c>
      <c r="K233" s="3"/>
      <c r="L233" s="2"/>
      <c r="M233" s="60"/>
      <c r="N233" s="59"/>
      <c r="O233" s="60"/>
      <c r="P233" s="61">
        <f t="shared" si="110"/>
        <v>1.6666666666666667</v>
      </c>
      <c r="Q233" s="62">
        <v>7.5</v>
      </c>
      <c r="R233" s="63">
        <f t="shared" si="111"/>
        <v>18</v>
      </c>
      <c r="S233" s="54">
        <f t="shared" si="97"/>
        <v>1.5</v>
      </c>
      <c r="T233" s="54">
        <f t="shared" si="97"/>
        <v>1.5</v>
      </c>
      <c r="U233" s="54">
        <f t="shared" si="97"/>
        <v>1.5</v>
      </c>
      <c r="V233" s="54">
        <f t="shared" si="97"/>
        <v>1.5</v>
      </c>
      <c r="W233" s="54">
        <f t="shared" si="97"/>
        <v>1.5</v>
      </c>
      <c r="X233" s="54">
        <f t="shared" si="97"/>
        <v>1.5</v>
      </c>
      <c r="Y233" s="54">
        <f t="shared" si="97"/>
        <v>1.5</v>
      </c>
      <c r="Z233" s="54">
        <f t="shared" si="97"/>
        <v>1.5</v>
      </c>
      <c r="AA233" s="54">
        <f t="shared" si="97"/>
        <v>1.5</v>
      </c>
      <c r="AB233" s="54">
        <f t="shared" si="97"/>
        <v>1.5</v>
      </c>
      <c r="AC233" s="54">
        <f t="shared" si="97"/>
        <v>1.5</v>
      </c>
      <c r="AD233" s="54">
        <f t="shared" si="97"/>
        <v>1.5</v>
      </c>
      <c r="AF233" s="64">
        <f t="shared" si="130"/>
        <v>0.95</v>
      </c>
      <c r="AG233" s="65">
        <v>0.95</v>
      </c>
      <c r="AH233" s="65">
        <v>0</v>
      </c>
      <c r="AI233" s="66"/>
      <c r="AJ233" s="67"/>
      <c r="AK233" s="65"/>
      <c r="AL233" s="65"/>
      <c r="AM233" s="65"/>
      <c r="AN233" s="65"/>
      <c r="AO233" s="65"/>
      <c r="AP233" s="65"/>
      <c r="AQ233" s="65"/>
      <c r="AR233" s="65"/>
      <c r="AS233" s="72">
        <f t="shared" si="107"/>
        <v>24.55</v>
      </c>
      <c r="AT233" s="69" t="e">
        <v>#N/A</v>
      </c>
      <c r="AU233" s="70">
        <v>37.5</v>
      </c>
      <c r="AV233" s="64">
        <f>SUM(AW233:BH233)</f>
        <v>90</v>
      </c>
      <c r="AW233" s="61">
        <f t="shared" si="129"/>
        <v>7.5</v>
      </c>
      <c r="AX233" s="61">
        <f t="shared" si="129"/>
        <v>7.5</v>
      </c>
      <c r="AY233" s="61">
        <f t="shared" si="129"/>
        <v>7.5</v>
      </c>
      <c r="AZ233" s="61">
        <f t="shared" si="129"/>
        <v>7.5</v>
      </c>
      <c r="BA233" s="54">
        <f t="shared" si="129"/>
        <v>7.5</v>
      </c>
      <c r="BB233" s="61">
        <f t="shared" si="129"/>
        <v>7.5</v>
      </c>
      <c r="BC233" s="54">
        <f t="shared" si="129"/>
        <v>7.5</v>
      </c>
      <c r="BD233" s="61">
        <f t="shared" si="129"/>
        <v>7.5</v>
      </c>
      <c r="BE233" s="61">
        <f t="shared" si="129"/>
        <v>7.5</v>
      </c>
      <c r="BF233" s="61">
        <f t="shared" si="125"/>
        <v>7.5</v>
      </c>
      <c r="BG233" s="61">
        <f t="shared" si="125"/>
        <v>7.5</v>
      </c>
      <c r="BH233" s="61">
        <f t="shared" si="125"/>
        <v>7.5</v>
      </c>
      <c r="BI233" s="64">
        <f t="shared" si="121"/>
        <v>-4.75</v>
      </c>
      <c r="BJ233" s="59">
        <f t="shared" si="126"/>
        <v>-4.75</v>
      </c>
      <c r="BK233" s="59">
        <f t="shared" si="126"/>
        <v>0</v>
      </c>
      <c r="BL233" s="59">
        <f t="shared" si="126"/>
        <v>0</v>
      </c>
      <c r="BM233" s="59">
        <f t="shared" si="126"/>
        <v>0</v>
      </c>
      <c r="BN233" s="71">
        <f t="shared" si="126"/>
        <v>0</v>
      </c>
      <c r="BO233" s="59">
        <f t="shared" si="124"/>
        <v>0</v>
      </c>
      <c r="BP233" s="59">
        <f t="shared" si="126"/>
        <v>0</v>
      </c>
      <c r="BQ233" s="59">
        <f t="shared" si="126"/>
        <v>0</v>
      </c>
      <c r="BR233" s="59">
        <f t="shared" si="126"/>
        <v>0</v>
      </c>
      <c r="BS233" s="59">
        <f t="shared" si="126"/>
        <v>0</v>
      </c>
      <c r="BT233" s="59">
        <f t="shared" si="126"/>
        <v>0</v>
      </c>
      <c r="BU233" s="59">
        <f t="shared" si="126"/>
        <v>0</v>
      </c>
      <c r="BV233" s="72">
        <f t="shared" si="108"/>
        <v>122.75</v>
      </c>
      <c r="BX233" s="54">
        <f t="shared" si="127"/>
        <v>10.833333333333334</v>
      </c>
      <c r="BY233" s="54">
        <f t="shared" si="127"/>
        <v>10.833333333333334</v>
      </c>
      <c r="BZ233" s="54">
        <f t="shared" si="127"/>
        <v>10.833333333333334</v>
      </c>
      <c r="CA233" s="54">
        <f t="shared" si="127"/>
        <v>10.833333333333334</v>
      </c>
      <c r="CB233" s="54">
        <f t="shared" si="127"/>
        <v>10.833333333333334</v>
      </c>
      <c r="CC233" s="54">
        <f t="shared" si="127"/>
        <v>10.833333333333334</v>
      </c>
      <c r="CD233" s="54">
        <f t="shared" si="127"/>
        <v>10.833333333333334</v>
      </c>
      <c r="CE233" s="54">
        <f t="shared" si="127"/>
        <v>10.833333333333334</v>
      </c>
      <c r="CF233" s="54">
        <f t="shared" si="127"/>
        <v>10.833333333333334</v>
      </c>
      <c r="CG233" s="54">
        <f t="shared" si="122"/>
        <v>10.833333333333334</v>
      </c>
      <c r="CH233" s="54">
        <f t="shared" si="122"/>
        <v>10.833333333333334</v>
      </c>
      <c r="CI233" s="54">
        <f t="shared" si="122"/>
        <v>10.833333333333334</v>
      </c>
      <c r="CJ233" s="72">
        <f t="shared" si="100"/>
        <v>129.99999999999997</v>
      </c>
      <c r="CK233" s="59">
        <f t="shared" si="113"/>
        <v>18</v>
      </c>
      <c r="CL233" s="59">
        <f t="shared" ref="CL233:CL258" si="131">+CM233-CJ233</f>
        <v>0</v>
      </c>
      <c r="CM233" s="73">
        <f t="shared" si="109"/>
        <v>130</v>
      </c>
      <c r="CN233" s="54"/>
      <c r="CO233" s="55"/>
      <c r="CP233" s="56"/>
    </row>
    <row r="234" spans="1:94" s="58" customFormat="1" ht="20.25" customHeight="1">
      <c r="A234" s="57" t="s">
        <v>321</v>
      </c>
      <c r="D234" s="58">
        <v>160</v>
      </c>
      <c r="E234" s="59">
        <v>130</v>
      </c>
      <c r="F234" s="59"/>
      <c r="G234" s="60">
        <v>45013</v>
      </c>
      <c r="H234" s="60">
        <f t="shared" si="105"/>
        <v>45281</v>
      </c>
      <c r="I234" s="60" t="s">
        <v>44</v>
      </c>
      <c r="J234" s="60">
        <f t="shared" si="106"/>
        <v>45281</v>
      </c>
      <c r="K234" s="3"/>
      <c r="L234" s="2"/>
      <c r="M234" s="60"/>
      <c r="N234" s="59"/>
      <c r="O234" s="60"/>
      <c r="P234" s="61">
        <f t="shared" si="110"/>
        <v>1.6666666666666667</v>
      </c>
      <c r="Q234" s="62">
        <v>7.5</v>
      </c>
      <c r="R234" s="63">
        <f t="shared" si="111"/>
        <v>18</v>
      </c>
      <c r="S234" s="54">
        <f t="shared" si="97"/>
        <v>1.5</v>
      </c>
      <c r="T234" s="54">
        <f t="shared" si="97"/>
        <v>1.5</v>
      </c>
      <c r="U234" s="54">
        <f t="shared" si="97"/>
        <v>1.5</v>
      </c>
      <c r="V234" s="54">
        <f t="shared" si="97"/>
        <v>1.5</v>
      </c>
      <c r="W234" s="54">
        <f t="shared" si="97"/>
        <v>1.5</v>
      </c>
      <c r="X234" s="54">
        <f t="shared" si="97"/>
        <v>1.5</v>
      </c>
      <c r="Y234" s="54">
        <f t="shared" si="97"/>
        <v>1.5</v>
      </c>
      <c r="Z234" s="54">
        <f t="shared" si="97"/>
        <v>1.5</v>
      </c>
      <c r="AA234" s="54">
        <f t="shared" si="97"/>
        <v>1.5</v>
      </c>
      <c r="AB234" s="54">
        <f t="shared" si="97"/>
        <v>1.5</v>
      </c>
      <c r="AC234" s="54">
        <f t="shared" si="97"/>
        <v>1.5</v>
      </c>
      <c r="AD234" s="54">
        <f t="shared" si="97"/>
        <v>1.5</v>
      </c>
      <c r="AF234" s="64">
        <f t="shared" si="130"/>
        <v>0.8</v>
      </c>
      <c r="AG234" s="65">
        <v>0.8</v>
      </c>
      <c r="AH234" s="65">
        <v>0</v>
      </c>
      <c r="AI234" s="66"/>
      <c r="AJ234" s="67"/>
      <c r="AK234" s="65"/>
      <c r="AL234" s="65"/>
      <c r="AM234" s="65"/>
      <c r="AN234" s="65"/>
      <c r="AO234" s="65"/>
      <c r="AP234" s="65"/>
      <c r="AQ234" s="65"/>
      <c r="AR234" s="65"/>
      <c r="AS234" s="72">
        <f t="shared" si="107"/>
        <v>24.7</v>
      </c>
      <c r="AT234" s="69" t="e">
        <v>#N/A</v>
      </c>
      <c r="AU234" s="70">
        <v>37.5</v>
      </c>
      <c r="AV234" s="64">
        <f t="shared" ref="AV234:AV262" si="132">SUM(AW234:BH234)</f>
        <v>90</v>
      </c>
      <c r="AW234" s="61">
        <f t="shared" si="129"/>
        <v>7.5</v>
      </c>
      <c r="AX234" s="61">
        <f t="shared" si="129"/>
        <v>7.5</v>
      </c>
      <c r="AY234" s="61">
        <f t="shared" si="129"/>
        <v>7.5</v>
      </c>
      <c r="AZ234" s="61">
        <f t="shared" si="129"/>
        <v>7.5</v>
      </c>
      <c r="BA234" s="54">
        <f t="shared" si="129"/>
        <v>7.5</v>
      </c>
      <c r="BB234" s="61">
        <f t="shared" si="129"/>
        <v>7.5</v>
      </c>
      <c r="BC234" s="54">
        <f t="shared" si="129"/>
        <v>7.5</v>
      </c>
      <c r="BD234" s="61">
        <f t="shared" si="129"/>
        <v>7.5</v>
      </c>
      <c r="BE234" s="61">
        <f t="shared" si="129"/>
        <v>7.5</v>
      </c>
      <c r="BF234" s="61">
        <f t="shared" si="125"/>
        <v>7.5</v>
      </c>
      <c r="BG234" s="61">
        <f t="shared" si="125"/>
        <v>7.5</v>
      </c>
      <c r="BH234" s="61">
        <f t="shared" si="125"/>
        <v>7.5</v>
      </c>
      <c r="BI234" s="64">
        <f t="shared" si="121"/>
        <v>-4</v>
      </c>
      <c r="BJ234" s="59">
        <f t="shared" si="126"/>
        <v>-4</v>
      </c>
      <c r="BK234" s="59">
        <f t="shared" si="126"/>
        <v>0</v>
      </c>
      <c r="BL234" s="59">
        <f t="shared" si="126"/>
        <v>0</v>
      </c>
      <c r="BM234" s="59">
        <f t="shared" si="126"/>
        <v>0</v>
      </c>
      <c r="BN234" s="71">
        <f t="shared" si="126"/>
        <v>0</v>
      </c>
      <c r="BO234" s="59">
        <f t="shared" si="124"/>
        <v>0</v>
      </c>
      <c r="BP234" s="59">
        <f t="shared" si="126"/>
        <v>0</v>
      </c>
      <c r="BQ234" s="59">
        <f t="shared" si="126"/>
        <v>0</v>
      </c>
      <c r="BR234" s="59">
        <f t="shared" si="126"/>
        <v>0</v>
      </c>
      <c r="BS234" s="59">
        <f t="shared" si="126"/>
        <v>0</v>
      </c>
      <c r="BT234" s="59">
        <f t="shared" si="126"/>
        <v>0</v>
      </c>
      <c r="BU234" s="59">
        <f t="shared" si="126"/>
        <v>0</v>
      </c>
      <c r="BV234" s="72">
        <f t="shared" si="108"/>
        <v>123.5</v>
      </c>
      <c r="BX234" s="54">
        <f t="shared" si="127"/>
        <v>10.833333333333334</v>
      </c>
      <c r="BY234" s="54">
        <f t="shared" si="127"/>
        <v>10.833333333333334</v>
      </c>
      <c r="BZ234" s="54">
        <f t="shared" si="127"/>
        <v>10.833333333333334</v>
      </c>
      <c r="CA234" s="54">
        <f t="shared" si="127"/>
        <v>10.833333333333334</v>
      </c>
      <c r="CB234" s="54">
        <f t="shared" si="127"/>
        <v>10.833333333333334</v>
      </c>
      <c r="CC234" s="54">
        <f t="shared" si="127"/>
        <v>10.833333333333334</v>
      </c>
      <c r="CD234" s="54">
        <f t="shared" si="127"/>
        <v>10.833333333333334</v>
      </c>
      <c r="CE234" s="54">
        <f t="shared" si="127"/>
        <v>10.833333333333334</v>
      </c>
      <c r="CF234" s="54">
        <f t="shared" si="127"/>
        <v>10.833333333333334</v>
      </c>
      <c r="CG234" s="54">
        <f t="shared" si="122"/>
        <v>10.833333333333334</v>
      </c>
      <c r="CH234" s="54">
        <f t="shared" si="122"/>
        <v>10.833333333333334</v>
      </c>
      <c r="CI234" s="54">
        <f t="shared" si="122"/>
        <v>10.833333333333334</v>
      </c>
      <c r="CJ234" s="72">
        <f t="shared" si="100"/>
        <v>129.99999999999997</v>
      </c>
      <c r="CK234" s="59">
        <f t="shared" si="113"/>
        <v>18</v>
      </c>
      <c r="CL234" s="59">
        <f t="shared" si="131"/>
        <v>0</v>
      </c>
      <c r="CM234" s="73">
        <f t="shared" si="109"/>
        <v>130</v>
      </c>
      <c r="CN234" s="74"/>
      <c r="CO234" s="75"/>
      <c r="CP234"/>
    </row>
    <row r="235" spans="1:94" ht="20.25" customHeight="1">
      <c r="A235" s="77" t="s">
        <v>322</v>
      </c>
      <c r="C235" s="58"/>
      <c r="D235" s="58">
        <v>160</v>
      </c>
      <c r="E235" s="59">
        <v>130</v>
      </c>
      <c r="G235" s="60">
        <v>45013</v>
      </c>
      <c r="H235" s="60">
        <f t="shared" si="105"/>
        <v>45281</v>
      </c>
      <c r="I235" s="60" t="s">
        <v>44</v>
      </c>
      <c r="J235" s="60">
        <f t="shared" si="106"/>
        <v>45281</v>
      </c>
      <c r="N235" s="2"/>
      <c r="P235" s="61">
        <f t="shared" si="110"/>
        <v>1.6666666666666667</v>
      </c>
      <c r="Q235" s="62">
        <v>7.5</v>
      </c>
      <c r="R235" s="63">
        <f t="shared" si="111"/>
        <v>18</v>
      </c>
      <c r="S235" s="54">
        <f t="shared" si="97"/>
        <v>1.5</v>
      </c>
      <c r="T235" s="54">
        <f t="shared" si="97"/>
        <v>1.5</v>
      </c>
      <c r="U235" s="54">
        <f t="shared" si="97"/>
        <v>1.5</v>
      </c>
      <c r="V235" s="54">
        <f t="shared" si="97"/>
        <v>1.5</v>
      </c>
      <c r="W235" s="54">
        <f t="shared" si="97"/>
        <v>1.5</v>
      </c>
      <c r="X235" s="54">
        <f t="shared" si="97"/>
        <v>1.5</v>
      </c>
      <c r="Y235" s="54">
        <f t="shared" si="97"/>
        <v>1.5</v>
      </c>
      <c r="Z235" s="54">
        <f t="shared" si="97"/>
        <v>1.5</v>
      </c>
      <c r="AA235" s="54">
        <f t="shared" si="97"/>
        <v>1.5</v>
      </c>
      <c r="AB235" s="54">
        <f t="shared" si="97"/>
        <v>1.5</v>
      </c>
      <c r="AC235" s="54">
        <f t="shared" si="97"/>
        <v>1.5</v>
      </c>
      <c r="AD235" s="54">
        <f t="shared" si="97"/>
        <v>1.5</v>
      </c>
      <c r="AF235" s="64">
        <f t="shared" si="130"/>
        <v>0.7</v>
      </c>
      <c r="AG235" s="65">
        <v>0.7</v>
      </c>
      <c r="AH235" s="65">
        <v>0</v>
      </c>
      <c r="AI235" s="66"/>
      <c r="AJ235" s="67"/>
      <c r="AK235" s="65"/>
      <c r="AL235" s="65"/>
      <c r="AM235" s="65"/>
      <c r="AN235" s="65"/>
      <c r="AO235" s="65"/>
      <c r="AP235" s="65"/>
      <c r="AQ235" s="65"/>
      <c r="AR235" s="65"/>
      <c r="AS235" s="72">
        <f t="shared" si="107"/>
        <v>24.8</v>
      </c>
      <c r="AT235" s="69" t="e">
        <v>#N/A</v>
      </c>
      <c r="AU235" s="70">
        <v>37.5</v>
      </c>
      <c r="AV235" s="64">
        <f t="shared" si="132"/>
        <v>90</v>
      </c>
      <c r="AW235" s="61">
        <f t="shared" si="129"/>
        <v>7.5</v>
      </c>
      <c r="AX235" s="61">
        <f t="shared" si="129"/>
        <v>7.5</v>
      </c>
      <c r="AY235" s="61">
        <f t="shared" si="129"/>
        <v>7.5</v>
      </c>
      <c r="AZ235" s="61">
        <f t="shared" si="129"/>
        <v>7.5</v>
      </c>
      <c r="BA235" s="54">
        <f t="shared" si="129"/>
        <v>7.5</v>
      </c>
      <c r="BB235" s="61">
        <f t="shared" si="129"/>
        <v>7.5</v>
      </c>
      <c r="BC235" s="54">
        <f t="shared" si="129"/>
        <v>7.5</v>
      </c>
      <c r="BD235" s="61">
        <f t="shared" si="129"/>
        <v>7.5</v>
      </c>
      <c r="BE235" s="61">
        <f t="shared" si="129"/>
        <v>7.5</v>
      </c>
      <c r="BF235" s="61">
        <f t="shared" si="125"/>
        <v>7.5</v>
      </c>
      <c r="BG235" s="61">
        <f t="shared" si="125"/>
        <v>7.5</v>
      </c>
      <c r="BH235" s="61">
        <f t="shared" si="125"/>
        <v>7.5</v>
      </c>
      <c r="BI235" s="64">
        <f t="shared" si="121"/>
        <v>-3.5</v>
      </c>
      <c r="BJ235" s="59">
        <f t="shared" si="126"/>
        <v>-3.5</v>
      </c>
      <c r="BK235" s="59">
        <f t="shared" si="126"/>
        <v>0</v>
      </c>
      <c r="BL235" s="59">
        <f t="shared" si="126"/>
        <v>0</v>
      </c>
      <c r="BM235" s="59">
        <f t="shared" si="126"/>
        <v>0</v>
      </c>
      <c r="BN235" s="71">
        <f t="shared" si="126"/>
        <v>0</v>
      </c>
      <c r="BO235" s="59">
        <f t="shared" si="124"/>
        <v>0</v>
      </c>
      <c r="BP235" s="59">
        <f t="shared" si="126"/>
        <v>0</v>
      </c>
      <c r="BQ235" s="59">
        <f t="shared" si="126"/>
        <v>0</v>
      </c>
      <c r="BR235" s="59">
        <f t="shared" si="126"/>
        <v>0</v>
      </c>
      <c r="BS235" s="59">
        <f t="shared" si="126"/>
        <v>0</v>
      </c>
      <c r="BT235" s="59">
        <f t="shared" si="126"/>
        <v>0</v>
      </c>
      <c r="BU235" s="59">
        <f t="shared" si="126"/>
        <v>0</v>
      </c>
      <c r="BV235" s="72">
        <f t="shared" si="108"/>
        <v>124</v>
      </c>
      <c r="BX235" s="54">
        <f t="shared" si="127"/>
        <v>10.833333333333334</v>
      </c>
      <c r="BY235" s="54">
        <f t="shared" si="127"/>
        <v>10.833333333333334</v>
      </c>
      <c r="BZ235" s="54">
        <f t="shared" si="127"/>
        <v>10.833333333333334</v>
      </c>
      <c r="CA235" s="54">
        <f t="shared" si="127"/>
        <v>10.833333333333334</v>
      </c>
      <c r="CB235" s="54">
        <f t="shared" si="127"/>
        <v>10.833333333333334</v>
      </c>
      <c r="CC235" s="54">
        <f t="shared" si="127"/>
        <v>10.833333333333334</v>
      </c>
      <c r="CD235" s="54">
        <f t="shared" si="127"/>
        <v>10.833333333333334</v>
      </c>
      <c r="CE235" s="54">
        <f t="shared" si="127"/>
        <v>10.833333333333334</v>
      </c>
      <c r="CF235" s="54">
        <f t="shared" si="127"/>
        <v>10.833333333333334</v>
      </c>
      <c r="CG235" s="54">
        <f t="shared" si="122"/>
        <v>10.833333333333334</v>
      </c>
      <c r="CH235" s="54">
        <f t="shared" si="122"/>
        <v>10.833333333333334</v>
      </c>
      <c r="CI235" s="54">
        <f t="shared" si="122"/>
        <v>10.833333333333334</v>
      </c>
      <c r="CJ235" s="72">
        <f t="shared" si="100"/>
        <v>129.99999999999997</v>
      </c>
      <c r="CK235" s="59">
        <f t="shared" si="113"/>
        <v>18</v>
      </c>
      <c r="CL235" s="59">
        <f t="shared" si="131"/>
        <v>0</v>
      </c>
      <c r="CM235" s="73">
        <f t="shared" si="109"/>
        <v>130</v>
      </c>
      <c r="CN235" s="54"/>
      <c r="CO235" s="55"/>
      <c r="CP235" s="56"/>
    </row>
    <row r="236" spans="1:94" ht="20.25" customHeight="1">
      <c r="A236" s="77" t="s">
        <v>323</v>
      </c>
      <c r="C236" s="58"/>
      <c r="D236" s="58">
        <v>810</v>
      </c>
      <c r="E236" s="59">
        <v>200.2</v>
      </c>
      <c r="G236" s="60">
        <v>45045</v>
      </c>
      <c r="H236" s="60">
        <f t="shared" si="105"/>
        <v>45281</v>
      </c>
      <c r="I236" s="60" t="s">
        <v>44</v>
      </c>
      <c r="J236" s="60">
        <f t="shared" si="106"/>
        <v>45281</v>
      </c>
      <c r="N236" s="2"/>
      <c r="P236" s="61">
        <f t="shared" si="110"/>
        <v>1.5833333333333333</v>
      </c>
      <c r="Q236" s="62">
        <v>9.1</v>
      </c>
      <c r="R236" s="63">
        <f t="shared" si="111"/>
        <v>18</v>
      </c>
      <c r="S236" s="54">
        <f t="shared" ref="S236:AD299" si="133">+IF(AND(AND($O236="",$P236&gt;=10,MONTH($G236)=MONTH(S$5))),1.5+2,+IF(AND(AND($O236="",$P236&gt;=5,MONTH($G236)=MONTH(S$5))),1.5+1,+IF(AND(AND($P236=5,$O236="",MONTH($G236)=MONTH(S$5))),1.5,+IF(AND($H236&gt;S$5,MONTH($H236)=MONTH(S$5)),1.5/30*(S$4-DAY($H236)),+IF(AND(MONTH($H236)&lt;MONTH(S$5),$O236=""),1.5,+IF(AND($H236=$S$5,$O236=""),1.5,IF($O236&lt;S$5,0,IF(MONTH($O236)=MONTH(S$5),1.5/30*($O236-S$5),1.5))))))))</f>
        <v>1.5</v>
      </c>
      <c r="T236" s="54">
        <f t="shared" si="133"/>
        <v>1.5</v>
      </c>
      <c r="U236" s="54">
        <f t="shared" si="133"/>
        <v>1.5</v>
      </c>
      <c r="V236" s="54">
        <f t="shared" si="133"/>
        <v>1.5</v>
      </c>
      <c r="W236" s="54">
        <f t="shared" si="133"/>
        <v>1.5</v>
      </c>
      <c r="X236" s="54">
        <f t="shared" si="133"/>
        <v>1.5</v>
      </c>
      <c r="Y236" s="54">
        <f t="shared" si="133"/>
        <v>1.5</v>
      </c>
      <c r="Z236" s="54">
        <f t="shared" si="133"/>
        <v>1.5</v>
      </c>
      <c r="AA236" s="54">
        <f t="shared" si="133"/>
        <v>1.5</v>
      </c>
      <c r="AB236" s="54">
        <f t="shared" si="133"/>
        <v>1.5</v>
      </c>
      <c r="AC236" s="54">
        <f t="shared" si="133"/>
        <v>1.5</v>
      </c>
      <c r="AD236" s="54">
        <f t="shared" si="133"/>
        <v>1.5</v>
      </c>
      <c r="AF236" s="64">
        <f t="shared" si="130"/>
        <v>-0.65000000000000036</v>
      </c>
      <c r="AG236" s="65">
        <v>-0.65000000000000036</v>
      </c>
      <c r="AH236" s="65">
        <v>0</v>
      </c>
      <c r="AI236" s="66"/>
      <c r="AJ236" s="67"/>
      <c r="AK236" s="65"/>
      <c r="AL236" s="65"/>
      <c r="AM236" s="65"/>
      <c r="AN236" s="65"/>
      <c r="AO236" s="65"/>
      <c r="AP236" s="65"/>
      <c r="AQ236" s="65"/>
      <c r="AR236" s="65"/>
      <c r="AS236" s="72">
        <f t="shared" si="107"/>
        <v>27.75</v>
      </c>
      <c r="AT236" s="69" t="e">
        <v>#N/A</v>
      </c>
      <c r="AU236" s="70">
        <v>70.069999999999993</v>
      </c>
      <c r="AV236" s="64">
        <f t="shared" si="132"/>
        <v>138.6</v>
      </c>
      <c r="AW236" s="61">
        <f t="shared" si="129"/>
        <v>11.549999999999999</v>
      </c>
      <c r="AX236" s="61">
        <f t="shared" si="129"/>
        <v>11.549999999999999</v>
      </c>
      <c r="AY236" s="61">
        <f t="shared" si="129"/>
        <v>11.549999999999999</v>
      </c>
      <c r="AZ236" s="61">
        <f t="shared" si="129"/>
        <v>11.549999999999999</v>
      </c>
      <c r="BA236" s="54">
        <f t="shared" si="129"/>
        <v>11.549999999999999</v>
      </c>
      <c r="BB236" s="61">
        <f t="shared" si="129"/>
        <v>11.549999999999999</v>
      </c>
      <c r="BC236" s="54">
        <f t="shared" si="129"/>
        <v>11.549999999999999</v>
      </c>
      <c r="BD236" s="61">
        <f t="shared" si="129"/>
        <v>11.549999999999999</v>
      </c>
      <c r="BE236" s="61">
        <f t="shared" si="129"/>
        <v>11.549999999999999</v>
      </c>
      <c r="BF236" s="61">
        <f t="shared" si="125"/>
        <v>11.549999999999999</v>
      </c>
      <c r="BG236" s="61">
        <f t="shared" si="125"/>
        <v>11.549999999999999</v>
      </c>
      <c r="BH236" s="61">
        <f t="shared" si="125"/>
        <v>11.549999999999999</v>
      </c>
      <c r="BI236" s="64">
        <f t="shared" si="121"/>
        <v>5.0050000000000026</v>
      </c>
      <c r="BJ236" s="59">
        <f t="shared" si="126"/>
        <v>5.0050000000000026</v>
      </c>
      <c r="BK236" s="59">
        <f t="shared" si="126"/>
        <v>0</v>
      </c>
      <c r="BL236" s="59">
        <f t="shared" si="126"/>
        <v>0</v>
      </c>
      <c r="BM236" s="59">
        <f t="shared" si="126"/>
        <v>0</v>
      </c>
      <c r="BN236" s="71">
        <f t="shared" si="126"/>
        <v>0</v>
      </c>
      <c r="BO236" s="59">
        <f t="shared" si="124"/>
        <v>0</v>
      </c>
      <c r="BP236" s="59">
        <f t="shared" si="126"/>
        <v>0</v>
      </c>
      <c r="BQ236" s="59">
        <f t="shared" si="126"/>
        <v>0</v>
      </c>
      <c r="BR236" s="59">
        <f t="shared" si="126"/>
        <v>0</v>
      </c>
      <c r="BS236" s="59">
        <f t="shared" si="126"/>
        <v>0</v>
      </c>
      <c r="BT236" s="59">
        <f t="shared" si="126"/>
        <v>0</v>
      </c>
      <c r="BU236" s="59">
        <f t="shared" si="126"/>
        <v>0</v>
      </c>
      <c r="BV236" s="72">
        <f t="shared" si="108"/>
        <v>213.67499999999998</v>
      </c>
      <c r="BX236" s="54">
        <f t="shared" si="127"/>
        <v>16.683333333333334</v>
      </c>
      <c r="BY236" s="54">
        <f t="shared" si="127"/>
        <v>16.683333333333334</v>
      </c>
      <c r="BZ236" s="54">
        <f t="shared" si="127"/>
        <v>16.683333333333334</v>
      </c>
      <c r="CA236" s="54">
        <f t="shared" si="127"/>
        <v>16.683333333333334</v>
      </c>
      <c r="CB236" s="54">
        <f t="shared" si="127"/>
        <v>16.683333333333334</v>
      </c>
      <c r="CC236" s="54">
        <f t="shared" si="127"/>
        <v>16.683333333333334</v>
      </c>
      <c r="CD236" s="54">
        <f t="shared" si="127"/>
        <v>16.683333333333334</v>
      </c>
      <c r="CE236" s="54">
        <f t="shared" si="127"/>
        <v>16.683333333333334</v>
      </c>
      <c r="CF236" s="54">
        <f t="shared" si="127"/>
        <v>16.683333333333334</v>
      </c>
      <c r="CG236" s="54">
        <f t="shared" si="122"/>
        <v>16.683333333333334</v>
      </c>
      <c r="CH236" s="54">
        <f t="shared" si="122"/>
        <v>16.683333333333334</v>
      </c>
      <c r="CI236" s="54">
        <f t="shared" si="122"/>
        <v>16.683333333333334</v>
      </c>
      <c r="CJ236" s="72">
        <f t="shared" si="100"/>
        <v>200.20000000000002</v>
      </c>
      <c r="CK236" s="59">
        <f t="shared" si="113"/>
        <v>18</v>
      </c>
      <c r="CL236" s="59">
        <f t="shared" si="131"/>
        <v>0</v>
      </c>
      <c r="CM236" s="73">
        <f t="shared" si="109"/>
        <v>200.2</v>
      </c>
      <c r="CN236" s="74"/>
      <c r="CO236" s="75"/>
    </row>
    <row r="237" spans="1:94" ht="20.25" customHeight="1">
      <c r="A237" s="77" t="s">
        <v>324</v>
      </c>
      <c r="C237" s="58"/>
      <c r="D237" s="58">
        <v>281</v>
      </c>
      <c r="E237" s="59">
        <v>130</v>
      </c>
      <c r="G237" s="60">
        <v>45051</v>
      </c>
      <c r="H237" s="60">
        <f t="shared" si="105"/>
        <v>45281</v>
      </c>
      <c r="I237" s="60" t="s">
        <v>44</v>
      </c>
      <c r="J237" s="60">
        <f t="shared" si="106"/>
        <v>45281</v>
      </c>
      <c r="N237" s="2"/>
      <c r="P237" s="61">
        <f t="shared" si="110"/>
        <v>1.5833333333333333</v>
      </c>
      <c r="Q237" s="62">
        <v>11.7</v>
      </c>
      <c r="R237" s="63">
        <f t="shared" si="111"/>
        <v>18</v>
      </c>
      <c r="S237" s="54">
        <f t="shared" si="133"/>
        <v>1.5</v>
      </c>
      <c r="T237" s="54">
        <f t="shared" si="133"/>
        <v>1.5</v>
      </c>
      <c r="U237" s="54">
        <f t="shared" si="133"/>
        <v>1.5</v>
      </c>
      <c r="V237" s="54">
        <f t="shared" si="133"/>
        <v>1.5</v>
      </c>
      <c r="W237" s="54">
        <f t="shared" si="133"/>
        <v>1.5</v>
      </c>
      <c r="X237" s="54">
        <f t="shared" si="133"/>
        <v>1.5</v>
      </c>
      <c r="Y237" s="54">
        <f t="shared" si="133"/>
        <v>1.5</v>
      </c>
      <c r="Z237" s="54">
        <f t="shared" si="133"/>
        <v>1.5</v>
      </c>
      <c r="AA237" s="54">
        <f t="shared" si="133"/>
        <v>1.5</v>
      </c>
      <c r="AB237" s="54">
        <f t="shared" si="133"/>
        <v>1.5</v>
      </c>
      <c r="AC237" s="54">
        <f t="shared" si="133"/>
        <v>1.5</v>
      </c>
      <c r="AD237" s="54">
        <f t="shared" si="133"/>
        <v>1.5</v>
      </c>
      <c r="AF237" s="64">
        <f t="shared" si="130"/>
        <v>18.2</v>
      </c>
      <c r="AG237" s="65">
        <v>1.2</v>
      </c>
      <c r="AH237" s="65">
        <v>17</v>
      </c>
      <c r="AI237" s="66"/>
      <c r="AJ237" s="67"/>
      <c r="AK237" s="65"/>
      <c r="AL237" s="65"/>
      <c r="AM237" s="65"/>
      <c r="AN237" s="65"/>
      <c r="AO237" s="65"/>
      <c r="AP237" s="65"/>
      <c r="AQ237" s="65"/>
      <c r="AR237" s="65"/>
      <c r="AS237" s="72">
        <f t="shared" si="107"/>
        <v>11.5</v>
      </c>
      <c r="AT237" s="69" t="e">
        <v>#N/A</v>
      </c>
      <c r="AU237" s="70">
        <v>58.5</v>
      </c>
      <c r="AV237" s="64">
        <f t="shared" si="132"/>
        <v>90</v>
      </c>
      <c r="AW237" s="61">
        <f t="shared" si="129"/>
        <v>7.5</v>
      </c>
      <c r="AX237" s="61">
        <f t="shared" si="129"/>
        <v>7.5</v>
      </c>
      <c r="AY237" s="61">
        <f t="shared" si="129"/>
        <v>7.5</v>
      </c>
      <c r="AZ237" s="61">
        <f t="shared" si="129"/>
        <v>7.5</v>
      </c>
      <c r="BA237" s="54">
        <f t="shared" si="129"/>
        <v>7.5</v>
      </c>
      <c r="BB237" s="61">
        <f t="shared" si="129"/>
        <v>7.5</v>
      </c>
      <c r="BC237" s="54">
        <f t="shared" si="129"/>
        <v>7.5</v>
      </c>
      <c r="BD237" s="61">
        <f t="shared" si="129"/>
        <v>7.5</v>
      </c>
      <c r="BE237" s="61">
        <f t="shared" si="129"/>
        <v>7.5</v>
      </c>
      <c r="BF237" s="61">
        <f t="shared" si="125"/>
        <v>7.5</v>
      </c>
      <c r="BG237" s="61">
        <f t="shared" si="125"/>
        <v>7.5</v>
      </c>
      <c r="BH237" s="61">
        <f t="shared" si="125"/>
        <v>7.5</v>
      </c>
      <c r="BI237" s="64">
        <f t="shared" si="121"/>
        <v>-91</v>
      </c>
      <c r="BJ237" s="59">
        <f t="shared" si="126"/>
        <v>-6</v>
      </c>
      <c r="BK237" s="59">
        <f t="shared" si="126"/>
        <v>-85</v>
      </c>
      <c r="BL237" s="59">
        <f t="shared" si="126"/>
        <v>0</v>
      </c>
      <c r="BM237" s="59">
        <f t="shared" si="126"/>
        <v>0</v>
      </c>
      <c r="BN237" s="71">
        <f t="shared" si="126"/>
        <v>0</v>
      </c>
      <c r="BO237" s="59">
        <f t="shared" si="124"/>
        <v>0</v>
      </c>
      <c r="BP237" s="59">
        <f t="shared" si="126"/>
        <v>0</v>
      </c>
      <c r="BQ237" s="59">
        <f t="shared" si="126"/>
        <v>0</v>
      </c>
      <c r="BR237" s="59">
        <f t="shared" si="126"/>
        <v>0</v>
      </c>
      <c r="BS237" s="59">
        <f t="shared" si="126"/>
        <v>0</v>
      </c>
      <c r="BT237" s="59">
        <f t="shared" si="126"/>
        <v>0</v>
      </c>
      <c r="BU237" s="59">
        <f t="shared" si="126"/>
        <v>0</v>
      </c>
      <c r="BV237" s="72">
        <f t="shared" si="108"/>
        <v>57.5</v>
      </c>
      <c r="BX237" s="54">
        <f t="shared" si="127"/>
        <v>10.833333333333334</v>
      </c>
      <c r="BY237" s="54">
        <f t="shared" si="127"/>
        <v>10.833333333333334</v>
      </c>
      <c r="BZ237" s="54">
        <f t="shared" si="127"/>
        <v>10.833333333333334</v>
      </c>
      <c r="CA237" s="54">
        <f t="shared" si="127"/>
        <v>10.833333333333334</v>
      </c>
      <c r="CB237" s="54">
        <f t="shared" si="127"/>
        <v>10.833333333333334</v>
      </c>
      <c r="CC237" s="54">
        <f t="shared" si="127"/>
        <v>10.833333333333334</v>
      </c>
      <c r="CD237" s="54">
        <f t="shared" si="127"/>
        <v>10.833333333333334</v>
      </c>
      <c r="CE237" s="54">
        <f t="shared" si="127"/>
        <v>10.833333333333334</v>
      </c>
      <c r="CF237" s="54">
        <f t="shared" si="127"/>
        <v>10.833333333333334</v>
      </c>
      <c r="CG237" s="54">
        <f t="shared" si="122"/>
        <v>10.833333333333334</v>
      </c>
      <c r="CH237" s="54">
        <f t="shared" si="122"/>
        <v>10.833333333333334</v>
      </c>
      <c r="CI237" s="54">
        <f t="shared" si="122"/>
        <v>10.833333333333334</v>
      </c>
      <c r="CJ237" s="72">
        <f t="shared" si="100"/>
        <v>129.99999999999997</v>
      </c>
      <c r="CK237" s="59">
        <f t="shared" si="113"/>
        <v>18</v>
      </c>
      <c r="CL237" s="59">
        <f t="shared" si="131"/>
        <v>0</v>
      </c>
      <c r="CM237" s="73">
        <f t="shared" si="109"/>
        <v>130</v>
      </c>
      <c r="CN237" s="54"/>
      <c r="CO237" s="55"/>
      <c r="CP237" s="56"/>
    </row>
    <row r="238" spans="1:94" ht="20.25" customHeight="1">
      <c r="A238" s="77" t="s">
        <v>325</v>
      </c>
      <c r="C238" s="58"/>
      <c r="D238" s="58">
        <v>120</v>
      </c>
      <c r="E238" s="59">
        <v>130</v>
      </c>
      <c r="G238" s="60">
        <v>45056</v>
      </c>
      <c r="H238" s="60">
        <f t="shared" si="105"/>
        <v>45281</v>
      </c>
      <c r="I238" s="60" t="s">
        <v>44</v>
      </c>
      <c r="J238" s="60">
        <f t="shared" si="106"/>
        <v>45281</v>
      </c>
      <c r="N238" s="2"/>
      <c r="P238" s="61">
        <f t="shared" si="110"/>
        <v>1.5833333333333333</v>
      </c>
      <c r="Q238" s="62">
        <v>11.45</v>
      </c>
      <c r="R238" s="63">
        <f t="shared" si="111"/>
        <v>18</v>
      </c>
      <c r="S238" s="54">
        <f t="shared" si="133"/>
        <v>1.5</v>
      </c>
      <c r="T238" s="54">
        <f t="shared" si="133"/>
        <v>1.5</v>
      </c>
      <c r="U238" s="54">
        <f t="shared" si="133"/>
        <v>1.5</v>
      </c>
      <c r="V238" s="54">
        <f t="shared" si="133"/>
        <v>1.5</v>
      </c>
      <c r="W238" s="54">
        <f t="shared" si="133"/>
        <v>1.5</v>
      </c>
      <c r="X238" s="54">
        <f t="shared" si="133"/>
        <v>1.5</v>
      </c>
      <c r="Y238" s="54">
        <f t="shared" si="133"/>
        <v>1.5</v>
      </c>
      <c r="Z238" s="54">
        <f t="shared" si="133"/>
        <v>1.5</v>
      </c>
      <c r="AA238" s="54">
        <f t="shared" si="133"/>
        <v>1.5</v>
      </c>
      <c r="AB238" s="54">
        <f t="shared" si="133"/>
        <v>1.5</v>
      </c>
      <c r="AC238" s="54">
        <f t="shared" si="133"/>
        <v>1.5</v>
      </c>
      <c r="AD238" s="54">
        <f t="shared" si="133"/>
        <v>1.5</v>
      </c>
      <c r="AF238" s="64">
        <f t="shared" si="130"/>
        <v>0.95</v>
      </c>
      <c r="AG238" s="65">
        <v>0.95</v>
      </c>
      <c r="AH238" s="65">
        <v>0</v>
      </c>
      <c r="AI238" s="66"/>
      <c r="AJ238" s="67"/>
      <c r="AK238" s="65"/>
      <c r="AL238" s="65"/>
      <c r="AM238" s="65"/>
      <c r="AN238" s="65"/>
      <c r="AO238" s="65"/>
      <c r="AP238" s="65"/>
      <c r="AQ238" s="65"/>
      <c r="AR238" s="65"/>
      <c r="AS238" s="72">
        <f t="shared" si="107"/>
        <v>28.5</v>
      </c>
      <c r="AT238" s="69" t="e">
        <v>#N/A</v>
      </c>
      <c r="AU238" s="70">
        <v>57.25</v>
      </c>
      <c r="AV238" s="64">
        <f t="shared" si="132"/>
        <v>90</v>
      </c>
      <c r="AW238" s="61">
        <f t="shared" si="129"/>
        <v>7.5</v>
      </c>
      <c r="AX238" s="61">
        <f t="shared" si="129"/>
        <v>7.5</v>
      </c>
      <c r="AY238" s="61">
        <f t="shared" si="129"/>
        <v>7.5</v>
      </c>
      <c r="AZ238" s="61">
        <f t="shared" si="129"/>
        <v>7.5</v>
      </c>
      <c r="BA238" s="54">
        <f t="shared" si="129"/>
        <v>7.5</v>
      </c>
      <c r="BB238" s="61">
        <f t="shared" si="129"/>
        <v>7.5</v>
      </c>
      <c r="BC238" s="54">
        <f t="shared" si="129"/>
        <v>7.5</v>
      </c>
      <c r="BD238" s="61">
        <f t="shared" si="129"/>
        <v>7.5</v>
      </c>
      <c r="BE238" s="61">
        <f t="shared" si="129"/>
        <v>7.5</v>
      </c>
      <c r="BF238" s="61">
        <f t="shared" si="125"/>
        <v>7.5</v>
      </c>
      <c r="BG238" s="61">
        <f t="shared" si="125"/>
        <v>7.5</v>
      </c>
      <c r="BH238" s="61">
        <f t="shared" si="125"/>
        <v>7.5</v>
      </c>
      <c r="BI238" s="64">
        <f t="shared" si="121"/>
        <v>-4.75</v>
      </c>
      <c r="BJ238" s="59">
        <f t="shared" si="126"/>
        <v>-4.75</v>
      </c>
      <c r="BK238" s="59">
        <f t="shared" si="126"/>
        <v>0</v>
      </c>
      <c r="BL238" s="59">
        <f t="shared" si="126"/>
        <v>0</v>
      </c>
      <c r="BM238" s="59">
        <f t="shared" si="126"/>
        <v>0</v>
      </c>
      <c r="BN238" s="71">
        <f t="shared" si="126"/>
        <v>0</v>
      </c>
      <c r="BO238" s="59">
        <f t="shared" si="124"/>
        <v>0</v>
      </c>
      <c r="BP238" s="59">
        <f t="shared" si="126"/>
        <v>0</v>
      </c>
      <c r="BQ238" s="59">
        <f t="shared" si="126"/>
        <v>0</v>
      </c>
      <c r="BR238" s="59">
        <f t="shared" si="126"/>
        <v>0</v>
      </c>
      <c r="BS238" s="59">
        <f t="shared" si="126"/>
        <v>0</v>
      </c>
      <c r="BT238" s="59">
        <f t="shared" si="126"/>
        <v>0</v>
      </c>
      <c r="BU238" s="59">
        <f t="shared" si="126"/>
        <v>0</v>
      </c>
      <c r="BV238" s="72">
        <f t="shared" si="108"/>
        <v>142.5</v>
      </c>
      <c r="BX238" s="54">
        <f t="shared" si="127"/>
        <v>10.833333333333334</v>
      </c>
      <c r="BY238" s="54">
        <f t="shared" si="127"/>
        <v>10.833333333333334</v>
      </c>
      <c r="BZ238" s="54">
        <f t="shared" si="127"/>
        <v>10.833333333333334</v>
      </c>
      <c r="CA238" s="54">
        <f t="shared" si="127"/>
        <v>10.833333333333334</v>
      </c>
      <c r="CB238" s="54">
        <f t="shared" si="127"/>
        <v>10.833333333333334</v>
      </c>
      <c r="CC238" s="54">
        <f t="shared" si="127"/>
        <v>10.833333333333334</v>
      </c>
      <c r="CD238" s="54">
        <f t="shared" si="127"/>
        <v>10.833333333333334</v>
      </c>
      <c r="CE238" s="54">
        <f t="shared" si="127"/>
        <v>10.833333333333334</v>
      </c>
      <c r="CF238" s="54">
        <f t="shared" si="127"/>
        <v>10.833333333333334</v>
      </c>
      <c r="CG238" s="54">
        <f t="shared" si="122"/>
        <v>10.833333333333334</v>
      </c>
      <c r="CH238" s="54">
        <f t="shared" si="122"/>
        <v>10.833333333333334</v>
      </c>
      <c r="CI238" s="54">
        <f t="shared" si="122"/>
        <v>10.833333333333334</v>
      </c>
      <c r="CJ238" s="72">
        <f t="shared" si="100"/>
        <v>129.99999999999997</v>
      </c>
      <c r="CK238" s="59">
        <f t="shared" si="113"/>
        <v>18</v>
      </c>
      <c r="CL238" s="59">
        <f t="shared" si="131"/>
        <v>0</v>
      </c>
      <c r="CM238" s="73">
        <f t="shared" si="109"/>
        <v>130</v>
      </c>
      <c r="CN238" s="74"/>
      <c r="CO238" s="75"/>
    </row>
    <row r="239" spans="1:94" ht="20.25" customHeight="1">
      <c r="A239" s="77" t="s">
        <v>326</v>
      </c>
      <c r="C239" s="58"/>
      <c r="D239" s="58">
        <v>281</v>
      </c>
      <c r="E239" s="59">
        <v>130</v>
      </c>
      <c r="G239" s="60">
        <v>45067</v>
      </c>
      <c r="H239" s="60">
        <f t="shared" si="105"/>
        <v>45281</v>
      </c>
      <c r="I239" s="60" t="s">
        <v>44</v>
      </c>
      <c r="J239" s="60">
        <f t="shared" si="106"/>
        <v>45281</v>
      </c>
      <c r="N239" s="2"/>
      <c r="P239" s="61">
        <f t="shared" si="110"/>
        <v>1.5</v>
      </c>
      <c r="Q239" s="62">
        <v>11.3</v>
      </c>
      <c r="R239" s="63">
        <f t="shared" si="111"/>
        <v>18</v>
      </c>
      <c r="S239" s="54">
        <f t="shared" si="133"/>
        <v>1.5</v>
      </c>
      <c r="T239" s="54">
        <f t="shared" si="133"/>
        <v>1.5</v>
      </c>
      <c r="U239" s="54">
        <f t="shared" si="133"/>
        <v>1.5</v>
      </c>
      <c r="V239" s="54">
        <f t="shared" si="133"/>
        <v>1.5</v>
      </c>
      <c r="W239" s="54">
        <f t="shared" si="133"/>
        <v>1.5</v>
      </c>
      <c r="X239" s="54">
        <f t="shared" si="133"/>
        <v>1.5</v>
      </c>
      <c r="Y239" s="54">
        <f t="shared" si="133"/>
        <v>1.5</v>
      </c>
      <c r="Z239" s="54">
        <f t="shared" si="133"/>
        <v>1.5</v>
      </c>
      <c r="AA239" s="54">
        <f t="shared" si="133"/>
        <v>1.5</v>
      </c>
      <c r="AB239" s="54">
        <f t="shared" si="133"/>
        <v>1.5</v>
      </c>
      <c r="AC239" s="54">
        <f t="shared" si="133"/>
        <v>1.5</v>
      </c>
      <c r="AD239" s="54">
        <f t="shared" si="133"/>
        <v>1.5</v>
      </c>
      <c r="AF239" s="64">
        <f t="shared" si="130"/>
        <v>0.8</v>
      </c>
      <c r="AG239" s="65">
        <v>0.8</v>
      </c>
      <c r="AH239" s="65">
        <v>0</v>
      </c>
      <c r="AI239" s="66"/>
      <c r="AJ239" s="67"/>
      <c r="AK239" s="65"/>
      <c r="AL239" s="65"/>
      <c r="AM239" s="65"/>
      <c r="AN239" s="65"/>
      <c r="AO239" s="65"/>
      <c r="AP239" s="65"/>
      <c r="AQ239" s="65"/>
      <c r="AR239" s="65"/>
      <c r="AS239" s="72">
        <f t="shared" si="107"/>
        <v>28.5</v>
      </c>
      <c r="AT239" s="69" t="e">
        <v>#N/A</v>
      </c>
      <c r="AU239" s="70">
        <v>56.5</v>
      </c>
      <c r="AV239" s="64">
        <f t="shared" si="132"/>
        <v>90</v>
      </c>
      <c r="AW239" s="61">
        <f t="shared" si="129"/>
        <v>7.5</v>
      </c>
      <c r="AX239" s="61">
        <f t="shared" si="129"/>
        <v>7.5</v>
      </c>
      <c r="AY239" s="61">
        <f t="shared" si="129"/>
        <v>7.5</v>
      </c>
      <c r="AZ239" s="61">
        <f t="shared" si="129"/>
        <v>7.5</v>
      </c>
      <c r="BA239" s="54">
        <f t="shared" si="129"/>
        <v>7.5</v>
      </c>
      <c r="BB239" s="61">
        <f t="shared" si="129"/>
        <v>7.5</v>
      </c>
      <c r="BC239" s="54">
        <f t="shared" si="129"/>
        <v>7.5</v>
      </c>
      <c r="BD239" s="61">
        <f t="shared" si="129"/>
        <v>7.5</v>
      </c>
      <c r="BE239" s="61">
        <f t="shared" si="129"/>
        <v>7.5</v>
      </c>
      <c r="BF239" s="61">
        <f t="shared" si="125"/>
        <v>7.5</v>
      </c>
      <c r="BG239" s="61">
        <f t="shared" si="125"/>
        <v>7.5</v>
      </c>
      <c r="BH239" s="61">
        <f t="shared" si="125"/>
        <v>7.5</v>
      </c>
      <c r="BI239" s="64">
        <f t="shared" si="121"/>
        <v>-4</v>
      </c>
      <c r="BJ239" s="59">
        <f t="shared" si="126"/>
        <v>-4</v>
      </c>
      <c r="BK239" s="59">
        <f t="shared" si="126"/>
        <v>0</v>
      </c>
      <c r="BL239" s="59">
        <f t="shared" si="126"/>
        <v>0</v>
      </c>
      <c r="BM239" s="59">
        <f t="shared" si="126"/>
        <v>0</v>
      </c>
      <c r="BN239" s="71">
        <f t="shared" si="126"/>
        <v>0</v>
      </c>
      <c r="BO239" s="59">
        <f t="shared" si="124"/>
        <v>0</v>
      </c>
      <c r="BP239" s="59">
        <f t="shared" si="126"/>
        <v>0</v>
      </c>
      <c r="BQ239" s="59">
        <f t="shared" si="126"/>
        <v>0</v>
      </c>
      <c r="BR239" s="59">
        <f t="shared" si="126"/>
        <v>0</v>
      </c>
      <c r="BS239" s="59">
        <f t="shared" si="126"/>
        <v>0</v>
      </c>
      <c r="BT239" s="59">
        <f t="shared" si="126"/>
        <v>0</v>
      </c>
      <c r="BU239" s="59">
        <f t="shared" si="126"/>
        <v>0</v>
      </c>
      <c r="BV239" s="72">
        <f t="shared" si="108"/>
        <v>142.5</v>
      </c>
      <c r="BX239" s="54">
        <f t="shared" si="127"/>
        <v>10.833333333333334</v>
      </c>
      <c r="BY239" s="54">
        <f t="shared" si="127"/>
        <v>10.833333333333334</v>
      </c>
      <c r="BZ239" s="54">
        <f t="shared" si="127"/>
        <v>10.833333333333334</v>
      </c>
      <c r="CA239" s="54">
        <f t="shared" si="127"/>
        <v>10.833333333333334</v>
      </c>
      <c r="CB239" s="54">
        <f t="shared" si="127"/>
        <v>10.833333333333334</v>
      </c>
      <c r="CC239" s="54">
        <f t="shared" si="127"/>
        <v>10.833333333333334</v>
      </c>
      <c r="CD239" s="54">
        <f t="shared" si="127"/>
        <v>10.833333333333334</v>
      </c>
      <c r="CE239" s="54">
        <f t="shared" si="127"/>
        <v>10.833333333333334</v>
      </c>
      <c r="CF239" s="54">
        <f t="shared" si="127"/>
        <v>10.833333333333334</v>
      </c>
      <c r="CG239" s="54">
        <f t="shared" si="122"/>
        <v>10.833333333333334</v>
      </c>
      <c r="CH239" s="54">
        <f t="shared" si="122"/>
        <v>10.833333333333334</v>
      </c>
      <c r="CI239" s="54">
        <f t="shared" si="122"/>
        <v>10.833333333333334</v>
      </c>
      <c r="CJ239" s="72">
        <f t="shared" ref="CJ239:CJ241" si="134">SUM(BX239:CI239)</f>
        <v>129.99999999999997</v>
      </c>
      <c r="CK239" s="59">
        <f t="shared" si="113"/>
        <v>18</v>
      </c>
      <c r="CL239" s="59">
        <f t="shared" si="131"/>
        <v>0</v>
      </c>
      <c r="CM239" s="73">
        <f t="shared" si="109"/>
        <v>130</v>
      </c>
      <c r="CN239" s="54"/>
      <c r="CO239" s="55"/>
      <c r="CP239" s="56"/>
    </row>
    <row r="240" spans="1:94" ht="20.25" customHeight="1">
      <c r="A240" s="77" t="s">
        <v>327</v>
      </c>
      <c r="C240" s="58"/>
      <c r="D240" s="58">
        <v>620</v>
      </c>
      <c r="E240" s="59">
        <v>846.3</v>
      </c>
      <c r="G240" s="60">
        <v>45078</v>
      </c>
      <c r="H240" s="60">
        <f t="shared" si="105"/>
        <v>45281</v>
      </c>
      <c r="I240" s="60" t="s">
        <v>44</v>
      </c>
      <c r="J240" s="60">
        <f t="shared" si="106"/>
        <v>45281</v>
      </c>
      <c r="N240" s="2"/>
      <c r="P240" s="61">
        <f t="shared" si="110"/>
        <v>1.5</v>
      </c>
      <c r="Q240" s="62">
        <v>10.45</v>
      </c>
      <c r="R240" s="63">
        <f t="shared" si="111"/>
        <v>18</v>
      </c>
      <c r="S240" s="54">
        <f t="shared" si="133"/>
        <v>1.5</v>
      </c>
      <c r="T240" s="54">
        <f t="shared" si="133"/>
        <v>1.5</v>
      </c>
      <c r="U240" s="54">
        <f t="shared" si="133"/>
        <v>1.5</v>
      </c>
      <c r="V240" s="54">
        <f t="shared" si="133"/>
        <v>1.5</v>
      </c>
      <c r="W240" s="54">
        <f t="shared" si="133"/>
        <v>1.5</v>
      </c>
      <c r="X240" s="54">
        <f t="shared" si="133"/>
        <v>1.5</v>
      </c>
      <c r="Y240" s="54">
        <f t="shared" si="133"/>
        <v>1.5</v>
      </c>
      <c r="Z240" s="54">
        <f t="shared" si="133"/>
        <v>1.5</v>
      </c>
      <c r="AA240" s="54">
        <f t="shared" si="133"/>
        <v>1.5</v>
      </c>
      <c r="AB240" s="54">
        <f t="shared" si="133"/>
        <v>1.5</v>
      </c>
      <c r="AC240" s="54">
        <f t="shared" si="133"/>
        <v>1.5</v>
      </c>
      <c r="AD240" s="54">
        <f t="shared" si="133"/>
        <v>1.5</v>
      </c>
      <c r="AF240" s="64">
        <f t="shared" si="130"/>
        <v>0.7</v>
      </c>
      <c r="AG240" s="65">
        <v>0.7</v>
      </c>
      <c r="AH240" s="65">
        <v>0</v>
      </c>
      <c r="AI240" s="66"/>
      <c r="AJ240" s="67"/>
      <c r="AK240" s="65"/>
      <c r="AL240" s="65"/>
      <c r="AM240" s="65"/>
      <c r="AN240" s="65"/>
      <c r="AO240" s="65"/>
      <c r="AP240" s="65"/>
      <c r="AQ240" s="65"/>
      <c r="AR240" s="65"/>
      <c r="AS240" s="72">
        <f t="shared" si="107"/>
        <v>27.75</v>
      </c>
      <c r="AT240" s="69" t="e">
        <v>#N/A</v>
      </c>
      <c r="AU240" s="70">
        <v>340.14749999999998</v>
      </c>
      <c r="AV240" s="64">
        <f t="shared" si="132"/>
        <v>585.9</v>
      </c>
      <c r="AW240" s="61">
        <f t="shared" si="129"/>
        <v>48.824999999999996</v>
      </c>
      <c r="AX240" s="61">
        <f t="shared" si="129"/>
        <v>48.824999999999996</v>
      </c>
      <c r="AY240" s="61">
        <f t="shared" si="129"/>
        <v>48.824999999999996</v>
      </c>
      <c r="AZ240" s="61">
        <f t="shared" si="129"/>
        <v>48.824999999999996</v>
      </c>
      <c r="BA240" s="54">
        <f t="shared" si="129"/>
        <v>48.824999999999996</v>
      </c>
      <c r="BB240" s="61">
        <f t="shared" si="129"/>
        <v>48.824999999999996</v>
      </c>
      <c r="BC240" s="54">
        <f t="shared" si="129"/>
        <v>48.824999999999996</v>
      </c>
      <c r="BD240" s="61">
        <f t="shared" si="129"/>
        <v>48.824999999999996</v>
      </c>
      <c r="BE240" s="61">
        <f t="shared" si="129"/>
        <v>48.824999999999996</v>
      </c>
      <c r="BF240" s="61">
        <f t="shared" si="125"/>
        <v>48.824999999999996</v>
      </c>
      <c r="BG240" s="61">
        <f t="shared" si="125"/>
        <v>48.824999999999996</v>
      </c>
      <c r="BH240" s="61">
        <f t="shared" si="125"/>
        <v>48.824999999999996</v>
      </c>
      <c r="BI240" s="64">
        <f t="shared" si="121"/>
        <v>-22.784999999999997</v>
      </c>
      <c r="BJ240" s="59">
        <f t="shared" si="126"/>
        <v>-22.784999999999997</v>
      </c>
      <c r="BK240" s="59">
        <f t="shared" si="126"/>
        <v>0</v>
      </c>
      <c r="BL240" s="59">
        <f t="shared" si="126"/>
        <v>0</v>
      </c>
      <c r="BM240" s="59">
        <f t="shared" si="126"/>
        <v>0</v>
      </c>
      <c r="BN240" s="71">
        <f t="shared" si="126"/>
        <v>0</v>
      </c>
      <c r="BO240" s="59">
        <f t="shared" si="124"/>
        <v>0</v>
      </c>
      <c r="BP240" s="59">
        <f t="shared" si="126"/>
        <v>0</v>
      </c>
      <c r="BQ240" s="59">
        <f t="shared" si="126"/>
        <v>0</v>
      </c>
      <c r="BR240" s="59">
        <f t="shared" si="126"/>
        <v>0</v>
      </c>
      <c r="BS240" s="59">
        <f t="shared" si="126"/>
        <v>0</v>
      </c>
      <c r="BT240" s="59">
        <f t="shared" si="126"/>
        <v>0</v>
      </c>
      <c r="BU240" s="59">
        <f t="shared" si="126"/>
        <v>0</v>
      </c>
      <c r="BV240" s="72">
        <f t="shared" si="108"/>
        <v>903.26249999999993</v>
      </c>
      <c r="BX240" s="54">
        <f t="shared" si="127"/>
        <v>70.525000000000006</v>
      </c>
      <c r="BY240" s="54">
        <f t="shared" si="127"/>
        <v>70.525000000000006</v>
      </c>
      <c r="BZ240" s="54">
        <f t="shared" si="127"/>
        <v>70.525000000000006</v>
      </c>
      <c r="CA240" s="54">
        <f t="shared" si="127"/>
        <v>70.525000000000006</v>
      </c>
      <c r="CB240" s="54">
        <f t="shared" si="127"/>
        <v>70.525000000000006</v>
      </c>
      <c r="CC240" s="54">
        <f t="shared" si="127"/>
        <v>70.525000000000006</v>
      </c>
      <c r="CD240" s="54">
        <f t="shared" si="127"/>
        <v>70.525000000000006</v>
      </c>
      <c r="CE240" s="54">
        <f t="shared" si="127"/>
        <v>70.525000000000006</v>
      </c>
      <c r="CF240" s="54">
        <f t="shared" si="127"/>
        <v>70.525000000000006</v>
      </c>
      <c r="CG240" s="54">
        <f t="shared" si="122"/>
        <v>70.525000000000006</v>
      </c>
      <c r="CH240" s="54">
        <f t="shared" si="122"/>
        <v>70.525000000000006</v>
      </c>
      <c r="CI240" s="54">
        <f t="shared" si="122"/>
        <v>70.525000000000006</v>
      </c>
      <c r="CJ240" s="72">
        <f t="shared" si="134"/>
        <v>846.29999999999984</v>
      </c>
      <c r="CK240" s="59">
        <f t="shared" si="113"/>
        <v>18</v>
      </c>
      <c r="CL240" s="59">
        <f>+CM240-CJ240</f>
        <v>0</v>
      </c>
      <c r="CM240" s="73">
        <f t="shared" si="109"/>
        <v>846.3</v>
      </c>
      <c r="CN240" s="74"/>
      <c r="CO240" s="75"/>
    </row>
    <row r="241" spans="1:94" ht="20.25" customHeight="1">
      <c r="A241" s="77" t="s">
        <v>328</v>
      </c>
      <c r="C241" s="58"/>
      <c r="D241" s="58">
        <v>810</v>
      </c>
      <c r="E241" s="59">
        <v>172.9</v>
      </c>
      <c r="G241" s="60">
        <v>45093</v>
      </c>
      <c r="H241" s="60">
        <f t="shared" si="105"/>
        <v>45281</v>
      </c>
      <c r="I241" s="60" t="s">
        <v>44</v>
      </c>
      <c r="J241" s="60">
        <f t="shared" si="106"/>
        <v>45281</v>
      </c>
      <c r="N241" s="2"/>
      <c r="P241" s="61">
        <f t="shared" si="110"/>
        <v>1.5</v>
      </c>
      <c r="Q241" s="62">
        <v>0.69999999999999929</v>
      </c>
      <c r="R241" s="63">
        <f t="shared" si="111"/>
        <v>18</v>
      </c>
      <c r="S241" s="54">
        <f t="shared" si="133"/>
        <v>1.5</v>
      </c>
      <c r="T241" s="54">
        <f t="shared" si="133"/>
        <v>1.5</v>
      </c>
      <c r="U241" s="54">
        <f t="shared" si="133"/>
        <v>1.5</v>
      </c>
      <c r="V241" s="54">
        <f t="shared" si="133"/>
        <v>1.5</v>
      </c>
      <c r="W241" s="54">
        <f t="shared" si="133"/>
        <v>1.5</v>
      </c>
      <c r="X241" s="54">
        <f t="shared" si="133"/>
        <v>1.5</v>
      </c>
      <c r="Y241" s="54">
        <f t="shared" si="133"/>
        <v>1.5</v>
      </c>
      <c r="Z241" s="54">
        <f t="shared" si="133"/>
        <v>1.5</v>
      </c>
      <c r="AA241" s="54">
        <f t="shared" si="133"/>
        <v>1.5</v>
      </c>
      <c r="AB241" s="54">
        <f t="shared" si="133"/>
        <v>1.5</v>
      </c>
      <c r="AC241" s="54">
        <f t="shared" si="133"/>
        <v>1.5</v>
      </c>
      <c r="AD241" s="54">
        <f t="shared" si="133"/>
        <v>1.5</v>
      </c>
      <c r="AF241" s="64">
        <f t="shared" si="130"/>
        <v>0.7</v>
      </c>
      <c r="AG241" s="65">
        <v>0.7</v>
      </c>
      <c r="AH241" s="65">
        <v>0</v>
      </c>
      <c r="AI241" s="66"/>
      <c r="AJ241" s="67"/>
      <c r="AK241" s="65"/>
      <c r="AL241" s="65"/>
      <c r="AM241" s="65"/>
      <c r="AN241" s="65"/>
      <c r="AO241" s="65"/>
      <c r="AP241" s="65"/>
      <c r="AQ241" s="65"/>
      <c r="AR241" s="65"/>
      <c r="AS241" s="72">
        <f t="shared" si="107"/>
        <v>18</v>
      </c>
      <c r="AT241" s="69" t="e">
        <v>#N/A</v>
      </c>
      <c r="AU241" s="70">
        <v>4.6550000000000082</v>
      </c>
      <c r="AV241" s="64">
        <f t="shared" si="132"/>
        <v>119.69999999999999</v>
      </c>
      <c r="AW241" s="61">
        <f t="shared" si="129"/>
        <v>9.9750000000000014</v>
      </c>
      <c r="AX241" s="61">
        <f t="shared" si="129"/>
        <v>9.9750000000000014</v>
      </c>
      <c r="AY241" s="61">
        <f t="shared" si="129"/>
        <v>9.9750000000000014</v>
      </c>
      <c r="AZ241" s="61">
        <f t="shared" si="129"/>
        <v>9.9750000000000014</v>
      </c>
      <c r="BA241" s="54">
        <f t="shared" si="129"/>
        <v>9.9750000000000014</v>
      </c>
      <c r="BB241" s="61">
        <f t="shared" si="129"/>
        <v>9.9750000000000014</v>
      </c>
      <c r="BC241" s="54">
        <f t="shared" si="129"/>
        <v>9.9750000000000014</v>
      </c>
      <c r="BD241" s="61">
        <f t="shared" si="129"/>
        <v>9.9750000000000014</v>
      </c>
      <c r="BE241" s="61">
        <f t="shared" si="129"/>
        <v>9.9750000000000014</v>
      </c>
      <c r="BF241" s="61">
        <f t="shared" si="125"/>
        <v>9.9750000000000014</v>
      </c>
      <c r="BG241" s="61">
        <f t="shared" si="125"/>
        <v>9.9750000000000014</v>
      </c>
      <c r="BH241" s="61">
        <f t="shared" si="125"/>
        <v>9.9750000000000014</v>
      </c>
      <c r="BI241" s="64">
        <f t="shared" si="121"/>
        <v>-4.6550000000000002</v>
      </c>
      <c r="BJ241" s="59">
        <f t="shared" si="126"/>
        <v>-4.6550000000000002</v>
      </c>
      <c r="BK241" s="59">
        <f t="shared" si="126"/>
        <v>0</v>
      </c>
      <c r="BL241" s="59">
        <f t="shared" si="126"/>
        <v>0</v>
      </c>
      <c r="BM241" s="59">
        <f t="shared" si="126"/>
        <v>0</v>
      </c>
      <c r="BN241" s="71">
        <f t="shared" si="126"/>
        <v>0</v>
      </c>
      <c r="BO241" s="59">
        <f t="shared" si="124"/>
        <v>0</v>
      </c>
      <c r="BP241" s="59">
        <f t="shared" si="126"/>
        <v>0</v>
      </c>
      <c r="BQ241" s="59">
        <f t="shared" si="126"/>
        <v>0</v>
      </c>
      <c r="BR241" s="59">
        <f t="shared" si="126"/>
        <v>0</v>
      </c>
      <c r="BS241" s="59">
        <f t="shared" si="126"/>
        <v>0</v>
      </c>
      <c r="BT241" s="59">
        <f t="shared" si="126"/>
        <v>0</v>
      </c>
      <c r="BU241" s="59">
        <f t="shared" si="126"/>
        <v>0</v>
      </c>
      <c r="BV241" s="72">
        <f t="shared" si="108"/>
        <v>119.69999999999999</v>
      </c>
      <c r="BX241" s="54">
        <f t="shared" si="127"/>
        <v>14.408333333333335</v>
      </c>
      <c r="BY241" s="54">
        <f t="shared" si="127"/>
        <v>14.408333333333335</v>
      </c>
      <c r="BZ241" s="54">
        <f t="shared" si="127"/>
        <v>14.408333333333335</v>
      </c>
      <c r="CA241" s="54">
        <f t="shared" si="127"/>
        <v>14.408333333333335</v>
      </c>
      <c r="CB241" s="54">
        <f t="shared" si="127"/>
        <v>14.408333333333335</v>
      </c>
      <c r="CC241" s="54">
        <f t="shared" si="127"/>
        <v>14.408333333333335</v>
      </c>
      <c r="CD241" s="54">
        <f t="shared" si="127"/>
        <v>14.408333333333335</v>
      </c>
      <c r="CE241" s="54">
        <f t="shared" si="127"/>
        <v>14.408333333333335</v>
      </c>
      <c r="CF241" s="54">
        <f t="shared" si="127"/>
        <v>14.408333333333335</v>
      </c>
      <c r="CG241" s="54">
        <f t="shared" si="122"/>
        <v>14.408333333333335</v>
      </c>
      <c r="CH241" s="54">
        <f t="shared" si="122"/>
        <v>14.408333333333335</v>
      </c>
      <c r="CI241" s="54">
        <f t="shared" si="122"/>
        <v>14.408333333333335</v>
      </c>
      <c r="CJ241" s="72">
        <f t="shared" si="134"/>
        <v>172.9</v>
      </c>
      <c r="CK241" s="59">
        <f t="shared" si="113"/>
        <v>18</v>
      </c>
      <c r="CL241" s="59">
        <f t="shared" si="131"/>
        <v>0</v>
      </c>
      <c r="CM241" s="73">
        <f t="shared" si="109"/>
        <v>172.9</v>
      </c>
      <c r="CN241" s="54"/>
      <c r="CO241" s="55"/>
      <c r="CP241" s="56"/>
    </row>
    <row r="242" spans="1:94" ht="20.25" customHeight="1">
      <c r="A242" s="77" t="s">
        <v>329</v>
      </c>
      <c r="C242" s="58"/>
      <c r="D242" s="58">
        <v>120</v>
      </c>
      <c r="E242" s="59">
        <v>130</v>
      </c>
      <c r="G242" s="60">
        <v>45098</v>
      </c>
      <c r="H242" s="60">
        <f t="shared" si="105"/>
        <v>45281</v>
      </c>
      <c r="I242" s="60" t="s">
        <v>44</v>
      </c>
      <c r="J242" s="60">
        <f t="shared" si="106"/>
        <v>45281</v>
      </c>
      <c r="N242" s="2"/>
      <c r="P242" s="61">
        <f t="shared" si="110"/>
        <v>1.4166666666666667</v>
      </c>
      <c r="Q242" s="62">
        <v>9</v>
      </c>
      <c r="R242" s="63">
        <f t="shared" si="111"/>
        <v>18</v>
      </c>
      <c r="S242" s="54">
        <f t="shared" si="133"/>
        <v>1.5</v>
      </c>
      <c r="T242" s="54">
        <f t="shared" si="133"/>
        <v>1.5</v>
      </c>
      <c r="U242" s="54">
        <f t="shared" si="133"/>
        <v>1.5</v>
      </c>
      <c r="V242" s="54">
        <f t="shared" si="133"/>
        <v>1.5</v>
      </c>
      <c r="W242" s="54">
        <f t="shared" si="133"/>
        <v>1.5</v>
      </c>
      <c r="X242" s="54">
        <f t="shared" si="133"/>
        <v>1.5</v>
      </c>
      <c r="Y242" s="54">
        <f t="shared" si="133"/>
        <v>1.5</v>
      </c>
      <c r="Z242" s="54">
        <f t="shared" si="133"/>
        <v>1.5</v>
      </c>
      <c r="AA242" s="54">
        <f t="shared" si="133"/>
        <v>1.5</v>
      </c>
      <c r="AB242" s="54">
        <f t="shared" si="133"/>
        <v>1.5</v>
      </c>
      <c r="AC242" s="54">
        <f t="shared" si="133"/>
        <v>1.5</v>
      </c>
      <c r="AD242" s="54">
        <f t="shared" si="133"/>
        <v>1.5</v>
      </c>
      <c r="AF242" s="64">
        <f t="shared" si="130"/>
        <v>0</v>
      </c>
      <c r="AG242" s="65">
        <v>0</v>
      </c>
      <c r="AH242" s="65">
        <v>0</v>
      </c>
      <c r="AI242" s="66"/>
      <c r="AJ242" s="67"/>
      <c r="AK242" s="65"/>
      <c r="AL242" s="65"/>
      <c r="AM242" s="65"/>
      <c r="AN242" s="65"/>
      <c r="AO242" s="65"/>
      <c r="AP242" s="65"/>
      <c r="AQ242" s="65"/>
      <c r="AR242" s="65"/>
      <c r="AS242" s="72">
        <f t="shared" si="107"/>
        <v>27</v>
      </c>
      <c r="AT242" s="69" t="e">
        <v>#N/A</v>
      </c>
      <c r="AU242" s="70">
        <v>45</v>
      </c>
      <c r="AV242" s="64">
        <f t="shared" si="132"/>
        <v>90</v>
      </c>
      <c r="AW242" s="61">
        <f t="shared" si="129"/>
        <v>7.5</v>
      </c>
      <c r="AX242" s="61">
        <f t="shared" si="129"/>
        <v>7.5</v>
      </c>
      <c r="AY242" s="61">
        <f t="shared" si="129"/>
        <v>7.5</v>
      </c>
      <c r="AZ242" s="61">
        <f t="shared" si="129"/>
        <v>7.5</v>
      </c>
      <c r="BA242" s="54">
        <f t="shared" si="129"/>
        <v>7.5</v>
      </c>
      <c r="BB242" s="61">
        <f t="shared" si="129"/>
        <v>7.5</v>
      </c>
      <c r="BC242" s="54">
        <f t="shared" si="129"/>
        <v>7.5</v>
      </c>
      <c r="BD242" s="61">
        <f t="shared" si="129"/>
        <v>7.5</v>
      </c>
      <c r="BE242" s="61">
        <f t="shared" si="129"/>
        <v>7.5</v>
      </c>
      <c r="BF242" s="61">
        <f t="shared" si="125"/>
        <v>7.5</v>
      </c>
      <c r="BG242" s="61">
        <f t="shared" si="125"/>
        <v>7.5</v>
      </c>
      <c r="BH242" s="61">
        <f t="shared" si="125"/>
        <v>7.5</v>
      </c>
      <c r="BI242" s="64">
        <f t="shared" si="121"/>
        <v>0</v>
      </c>
      <c r="BJ242" s="59">
        <f t="shared" si="126"/>
        <v>0</v>
      </c>
      <c r="BK242" s="59">
        <f t="shared" si="126"/>
        <v>0</v>
      </c>
      <c r="BL242" s="59">
        <f t="shared" si="126"/>
        <v>0</v>
      </c>
      <c r="BM242" s="59">
        <f t="shared" si="126"/>
        <v>0</v>
      </c>
      <c r="BN242" s="71">
        <f t="shared" si="126"/>
        <v>0</v>
      </c>
      <c r="BO242" s="59">
        <f t="shared" si="124"/>
        <v>0</v>
      </c>
      <c r="BP242" s="59">
        <f t="shared" si="126"/>
        <v>0</v>
      </c>
      <c r="BQ242" s="59">
        <f t="shared" si="126"/>
        <v>0</v>
      </c>
      <c r="BR242" s="59">
        <f t="shared" si="126"/>
        <v>0</v>
      </c>
      <c r="BS242" s="59">
        <f t="shared" si="126"/>
        <v>0</v>
      </c>
      <c r="BT242" s="59">
        <f t="shared" si="126"/>
        <v>0</v>
      </c>
      <c r="BU242" s="59">
        <f t="shared" si="126"/>
        <v>0</v>
      </c>
      <c r="BV242" s="72">
        <f t="shared" si="108"/>
        <v>135</v>
      </c>
      <c r="BX242" s="54">
        <f t="shared" si="127"/>
        <v>10.833333333333334</v>
      </c>
      <c r="BY242" s="54">
        <f t="shared" si="127"/>
        <v>10.833333333333334</v>
      </c>
      <c r="BZ242" s="54">
        <f t="shared" si="127"/>
        <v>10.833333333333334</v>
      </c>
      <c r="CA242" s="54">
        <f t="shared" si="127"/>
        <v>10.833333333333334</v>
      </c>
      <c r="CB242" s="54">
        <f t="shared" si="127"/>
        <v>10.833333333333334</v>
      </c>
      <c r="CC242" s="54">
        <f t="shared" si="127"/>
        <v>10.833333333333334</v>
      </c>
      <c r="CD242" s="54">
        <f t="shared" si="127"/>
        <v>10.833333333333334</v>
      </c>
      <c r="CE242" s="54">
        <f t="shared" si="127"/>
        <v>10.833333333333334</v>
      </c>
      <c r="CF242" s="54">
        <f t="shared" si="127"/>
        <v>10.833333333333334</v>
      </c>
      <c r="CG242" s="54">
        <f t="shared" si="122"/>
        <v>10.833333333333334</v>
      </c>
      <c r="CH242" s="54">
        <f t="shared" si="122"/>
        <v>10.833333333333334</v>
      </c>
      <c r="CI242" s="54">
        <f t="shared" si="122"/>
        <v>10.833333333333334</v>
      </c>
      <c r="CJ242" s="72">
        <f t="shared" ref="CJ242:CJ243" si="135">SUM(BX242:CI242)</f>
        <v>129.99999999999997</v>
      </c>
      <c r="CK242" s="59">
        <f t="shared" si="113"/>
        <v>18</v>
      </c>
      <c r="CL242" s="59">
        <f t="shared" si="131"/>
        <v>0</v>
      </c>
      <c r="CM242" s="73">
        <f t="shared" si="109"/>
        <v>130</v>
      </c>
      <c r="CN242" s="74"/>
      <c r="CO242" s="75"/>
    </row>
    <row r="243" spans="1:94" ht="20.25" customHeight="1">
      <c r="A243" s="77" t="s">
        <v>330</v>
      </c>
      <c r="C243" s="58"/>
      <c r="D243" s="58">
        <v>120</v>
      </c>
      <c r="E243" s="59">
        <v>130</v>
      </c>
      <c r="G243" s="60">
        <v>45119</v>
      </c>
      <c r="H243" s="60">
        <f t="shared" si="105"/>
        <v>45281</v>
      </c>
      <c r="I243" s="60" t="s">
        <v>44</v>
      </c>
      <c r="J243" s="60">
        <f t="shared" si="106"/>
        <v>45281</v>
      </c>
      <c r="N243" s="2"/>
      <c r="P243" s="61">
        <f t="shared" si="110"/>
        <v>1.4166666666666667</v>
      </c>
      <c r="Q243" s="62">
        <v>8.35</v>
      </c>
      <c r="R243" s="63">
        <f t="shared" si="111"/>
        <v>18</v>
      </c>
      <c r="S243" s="54">
        <f t="shared" si="133"/>
        <v>1.5</v>
      </c>
      <c r="T243" s="54">
        <f t="shared" si="133"/>
        <v>1.5</v>
      </c>
      <c r="U243" s="54">
        <f t="shared" si="133"/>
        <v>1.5</v>
      </c>
      <c r="V243" s="54">
        <f t="shared" si="133"/>
        <v>1.5</v>
      </c>
      <c r="W243" s="54">
        <f t="shared" si="133"/>
        <v>1.5</v>
      </c>
      <c r="X243" s="54">
        <f t="shared" si="133"/>
        <v>1.5</v>
      </c>
      <c r="Y243" s="54">
        <f t="shared" si="133"/>
        <v>1.5</v>
      </c>
      <c r="Z243" s="54">
        <f t="shared" si="133"/>
        <v>1.5</v>
      </c>
      <c r="AA243" s="54">
        <f t="shared" si="133"/>
        <v>1.5</v>
      </c>
      <c r="AB243" s="54">
        <f t="shared" si="133"/>
        <v>1.5</v>
      </c>
      <c r="AC243" s="54">
        <f t="shared" si="133"/>
        <v>1.5</v>
      </c>
      <c r="AD243" s="54">
        <f t="shared" si="133"/>
        <v>1.5</v>
      </c>
      <c r="AF243" s="64">
        <f t="shared" si="130"/>
        <v>-1</v>
      </c>
      <c r="AG243" s="65">
        <v>-1</v>
      </c>
      <c r="AH243" s="65">
        <v>0</v>
      </c>
      <c r="AI243" s="66"/>
      <c r="AJ243" s="67"/>
      <c r="AK243" s="65"/>
      <c r="AL243" s="65"/>
      <c r="AM243" s="65"/>
      <c r="AN243" s="65"/>
      <c r="AO243" s="65"/>
      <c r="AP243" s="65"/>
      <c r="AQ243" s="65"/>
      <c r="AR243" s="65"/>
      <c r="AS243" s="72">
        <f t="shared" si="107"/>
        <v>27.35</v>
      </c>
      <c r="AT243" s="69" t="e">
        <v>#N/A</v>
      </c>
      <c r="AU243" s="70">
        <v>41.75</v>
      </c>
      <c r="AV243" s="64">
        <f t="shared" si="132"/>
        <v>90</v>
      </c>
      <c r="AW243" s="61">
        <f t="shared" si="129"/>
        <v>7.5</v>
      </c>
      <c r="AX243" s="61">
        <f t="shared" si="129"/>
        <v>7.5</v>
      </c>
      <c r="AY243" s="61">
        <f t="shared" si="129"/>
        <v>7.5</v>
      </c>
      <c r="AZ243" s="61">
        <f t="shared" si="129"/>
        <v>7.5</v>
      </c>
      <c r="BA243" s="54">
        <f t="shared" si="129"/>
        <v>7.5</v>
      </c>
      <c r="BB243" s="61">
        <f t="shared" si="129"/>
        <v>7.5</v>
      </c>
      <c r="BC243" s="54">
        <f t="shared" si="129"/>
        <v>7.5</v>
      </c>
      <c r="BD243" s="61">
        <f t="shared" si="129"/>
        <v>7.5</v>
      </c>
      <c r="BE243" s="61">
        <f t="shared" si="129"/>
        <v>7.5</v>
      </c>
      <c r="BF243" s="61">
        <f t="shared" si="125"/>
        <v>7.5</v>
      </c>
      <c r="BG243" s="61">
        <f t="shared" si="125"/>
        <v>7.5</v>
      </c>
      <c r="BH243" s="61">
        <f t="shared" si="125"/>
        <v>7.5</v>
      </c>
      <c r="BI243" s="64">
        <f t="shared" si="121"/>
        <v>5</v>
      </c>
      <c r="BJ243" s="59">
        <f t="shared" si="126"/>
        <v>5</v>
      </c>
      <c r="BK243" s="59">
        <f t="shared" si="126"/>
        <v>0</v>
      </c>
      <c r="BL243" s="59">
        <f t="shared" si="126"/>
        <v>0</v>
      </c>
      <c r="BM243" s="59">
        <f t="shared" si="126"/>
        <v>0</v>
      </c>
      <c r="BN243" s="71">
        <f t="shared" si="126"/>
        <v>0</v>
      </c>
      <c r="BO243" s="59">
        <f t="shared" si="124"/>
        <v>0</v>
      </c>
      <c r="BP243" s="59">
        <f t="shared" si="126"/>
        <v>0</v>
      </c>
      <c r="BQ243" s="59">
        <f t="shared" si="126"/>
        <v>0</v>
      </c>
      <c r="BR243" s="59">
        <f t="shared" si="126"/>
        <v>0</v>
      </c>
      <c r="BS243" s="59">
        <f t="shared" si="126"/>
        <v>0</v>
      </c>
      <c r="BT243" s="59">
        <f t="shared" si="126"/>
        <v>0</v>
      </c>
      <c r="BU243" s="59">
        <f t="shared" si="126"/>
        <v>0</v>
      </c>
      <c r="BV243" s="72">
        <f t="shared" si="108"/>
        <v>136.75</v>
      </c>
      <c r="BX243" s="54">
        <f t="shared" si="127"/>
        <v>10.833333333333334</v>
      </c>
      <c r="BY243" s="54">
        <f t="shared" si="127"/>
        <v>10.833333333333334</v>
      </c>
      <c r="BZ243" s="54">
        <f t="shared" si="127"/>
        <v>10.833333333333334</v>
      </c>
      <c r="CA243" s="54">
        <f t="shared" si="127"/>
        <v>10.833333333333334</v>
      </c>
      <c r="CB243" s="54">
        <f t="shared" si="127"/>
        <v>10.833333333333334</v>
      </c>
      <c r="CC243" s="54">
        <f t="shared" si="127"/>
        <v>10.833333333333334</v>
      </c>
      <c r="CD243" s="54">
        <f t="shared" si="127"/>
        <v>10.833333333333334</v>
      </c>
      <c r="CE243" s="54">
        <f t="shared" si="127"/>
        <v>10.833333333333334</v>
      </c>
      <c r="CF243" s="54">
        <f t="shared" si="127"/>
        <v>10.833333333333334</v>
      </c>
      <c r="CG243" s="54">
        <f t="shared" si="122"/>
        <v>10.833333333333334</v>
      </c>
      <c r="CH243" s="54">
        <f t="shared" si="122"/>
        <v>10.833333333333334</v>
      </c>
      <c r="CI243" s="54">
        <f t="shared" si="122"/>
        <v>10.833333333333334</v>
      </c>
      <c r="CJ243" s="72">
        <f t="shared" si="135"/>
        <v>129.99999999999997</v>
      </c>
      <c r="CK243" s="59">
        <f t="shared" si="113"/>
        <v>18</v>
      </c>
      <c r="CL243" s="59">
        <f t="shared" si="131"/>
        <v>0</v>
      </c>
      <c r="CM243" s="73">
        <f t="shared" si="109"/>
        <v>130</v>
      </c>
      <c r="CN243" s="54"/>
      <c r="CO243" s="55"/>
      <c r="CP243" s="56"/>
    </row>
    <row r="244" spans="1:94" ht="20.25" customHeight="1">
      <c r="A244" s="77" t="s">
        <v>331</v>
      </c>
      <c r="C244" s="58"/>
      <c r="D244" s="58">
        <v>610</v>
      </c>
      <c r="E244" s="59">
        <v>231.4</v>
      </c>
      <c r="G244" s="3">
        <v>45124</v>
      </c>
      <c r="H244" s="60">
        <f t="shared" si="105"/>
        <v>45281</v>
      </c>
      <c r="I244" s="60" t="s">
        <v>44</v>
      </c>
      <c r="J244" s="60">
        <f t="shared" si="106"/>
        <v>45281</v>
      </c>
      <c r="N244" s="2"/>
      <c r="P244" s="61">
        <f t="shared" si="110"/>
        <v>1.4166666666666667</v>
      </c>
      <c r="Q244" s="62">
        <v>8.1</v>
      </c>
      <c r="R244" s="63">
        <f t="shared" si="111"/>
        <v>18</v>
      </c>
      <c r="S244" s="54">
        <f t="shared" si="133"/>
        <v>1.5</v>
      </c>
      <c r="T244" s="54">
        <f t="shared" si="133"/>
        <v>1.5</v>
      </c>
      <c r="U244" s="54">
        <f t="shared" si="133"/>
        <v>1.5</v>
      </c>
      <c r="V244" s="54">
        <f t="shared" si="133"/>
        <v>1.5</v>
      </c>
      <c r="W244" s="54">
        <f t="shared" si="133"/>
        <v>1.5</v>
      </c>
      <c r="X244" s="54">
        <f t="shared" si="133"/>
        <v>1.5</v>
      </c>
      <c r="Y244" s="54">
        <f t="shared" si="133"/>
        <v>1.5</v>
      </c>
      <c r="Z244" s="54">
        <f t="shared" si="133"/>
        <v>1.5</v>
      </c>
      <c r="AA244" s="54">
        <f t="shared" si="133"/>
        <v>1.5</v>
      </c>
      <c r="AB244" s="54">
        <f t="shared" si="133"/>
        <v>1.5</v>
      </c>
      <c r="AC244" s="54">
        <f t="shared" si="133"/>
        <v>1.5</v>
      </c>
      <c r="AD244" s="54">
        <f t="shared" si="133"/>
        <v>1.5</v>
      </c>
      <c r="AF244" s="64">
        <f t="shared" si="130"/>
        <v>0.6</v>
      </c>
      <c r="AG244" s="65">
        <v>0.6</v>
      </c>
      <c r="AH244" s="65">
        <v>0</v>
      </c>
      <c r="AI244" s="66"/>
      <c r="AJ244" s="67"/>
      <c r="AK244" s="65"/>
      <c r="AL244" s="65"/>
      <c r="AM244" s="65"/>
      <c r="AN244" s="65"/>
      <c r="AO244" s="65"/>
      <c r="AP244" s="65"/>
      <c r="AQ244" s="65"/>
      <c r="AR244" s="65"/>
      <c r="AS244" s="72">
        <f t="shared" si="107"/>
        <v>25.5</v>
      </c>
      <c r="AT244" s="69" t="e">
        <v>#N/A</v>
      </c>
      <c r="AU244" s="70">
        <v>72.09</v>
      </c>
      <c r="AV244" s="64">
        <f t="shared" si="132"/>
        <v>160.19999999999996</v>
      </c>
      <c r="AW244" s="61">
        <f t="shared" si="129"/>
        <v>13.350000000000001</v>
      </c>
      <c r="AX244" s="61">
        <f t="shared" si="129"/>
        <v>13.350000000000001</v>
      </c>
      <c r="AY244" s="61">
        <f t="shared" si="129"/>
        <v>13.350000000000001</v>
      </c>
      <c r="AZ244" s="61">
        <f t="shared" si="129"/>
        <v>13.350000000000001</v>
      </c>
      <c r="BA244" s="54">
        <f t="shared" si="129"/>
        <v>13.350000000000001</v>
      </c>
      <c r="BB244" s="61">
        <f t="shared" si="129"/>
        <v>13.350000000000001</v>
      </c>
      <c r="BC244" s="54">
        <f t="shared" si="129"/>
        <v>13.350000000000001</v>
      </c>
      <c r="BD244" s="61">
        <f t="shared" si="129"/>
        <v>13.350000000000001</v>
      </c>
      <c r="BE244" s="61">
        <f t="shared" si="129"/>
        <v>13.350000000000001</v>
      </c>
      <c r="BF244" s="61">
        <f t="shared" si="125"/>
        <v>13.350000000000001</v>
      </c>
      <c r="BG244" s="61">
        <f t="shared" si="125"/>
        <v>13.350000000000001</v>
      </c>
      <c r="BH244" s="61">
        <f t="shared" si="125"/>
        <v>13.350000000000001</v>
      </c>
      <c r="BI244" s="64">
        <f t="shared" si="121"/>
        <v>-5.34</v>
      </c>
      <c r="BJ244" s="59">
        <f t="shared" si="126"/>
        <v>-5.34</v>
      </c>
      <c r="BK244" s="59">
        <f t="shared" si="126"/>
        <v>0</v>
      </c>
      <c r="BL244" s="59">
        <f t="shared" si="126"/>
        <v>0</v>
      </c>
      <c r="BM244" s="59">
        <f t="shared" si="126"/>
        <v>0</v>
      </c>
      <c r="BN244" s="71">
        <f t="shared" si="126"/>
        <v>0</v>
      </c>
      <c r="BO244" s="59">
        <f t="shared" si="124"/>
        <v>0</v>
      </c>
      <c r="BP244" s="59">
        <f t="shared" si="126"/>
        <v>0</v>
      </c>
      <c r="BQ244" s="59">
        <f t="shared" si="126"/>
        <v>0</v>
      </c>
      <c r="BR244" s="59">
        <f t="shared" si="126"/>
        <v>0</v>
      </c>
      <c r="BS244" s="59">
        <f t="shared" si="126"/>
        <v>0</v>
      </c>
      <c r="BT244" s="59">
        <f t="shared" si="126"/>
        <v>0</v>
      </c>
      <c r="BU244" s="59">
        <f t="shared" si="126"/>
        <v>0</v>
      </c>
      <c r="BV244" s="72">
        <f t="shared" si="108"/>
        <v>226.94999999999996</v>
      </c>
      <c r="BX244" s="54">
        <f t="shared" si="127"/>
        <v>19.283333333333335</v>
      </c>
      <c r="BY244" s="54">
        <f t="shared" si="127"/>
        <v>19.283333333333335</v>
      </c>
      <c r="BZ244" s="54">
        <f t="shared" si="127"/>
        <v>19.283333333333335</v>
      </c>
      <c r="CA244" s="54">
        <f t="shared" si="127"/>
        <v>19.283333333333335</v>
      </c>
      <c r="CB244" s="54">
        <f t="shared" si="127"/>
        <v>19.283333333333335</v>
      </c>
      <c r="CC244" s="54">
        <f t="shared" si="127"/>
        <v>19.283333333333335</v>
      </c>
      <c r="CD244" s="54">
        <f t="shared" si="127"/>
        <v>19.283333333333335</v>
      </c>
      <c r="CE244" s="54">
        <f t="shared" si="127"/>
        <v>19.283333333333335</v>
      </c>
      <c r="CF244" s="54">
        <f t="shared" si="127"/>
        <v>19.283333333333335</v>
      </c>
      <c r="CG244" s="54">
        <f t="shared" si="122"/>
        <v>19.283333333333335</v>
      </c>
      <c r="CH244" s="54">
        <f t="shared" si="122"/>
        <v>19.283333333333335</v>
      </c>
      <c r="CI244" s="54">
        <f t="shared" si="122"/>
        <v>19.283333333333335</v>
      </c>
      <c r="CJ244" s="72">
        <f>SUM(BX244:CI244)</f>
        <v>231.4</v>
      </c>
      <c r="CK244" s="59">
        <f t="shared" si="113"/>
        <v>18</v>
      </c>
      <c r="CL244" s="59">
        <f t="shared" si="131"/>
        <v>0</v>
      </c>
      <c r="CM244" s="73">
        <f t="shared" si="109"/>
        <v>231.4</v>
      </c>
      <c r="CN244" s="74"/>
      <c r="CO244" s="75"/>
    </row>
    <row r="245" spans="1:94" ht="20.25" customHeight="1">
      <c r="A245" s="77" t="s">
        <v>332</v>
      </c>
      <c r="C245" s="58"/>
      <c r="D245" s="58">
        <v>216</v>
      </c>
      <c r="E245" s="59">
        <v>130</v>
      </c>
      <c r="G245" s="60">
        <v>45128</v>
      </c>
      <c r="H245" s="60">
        <f t="shared" si="105"/>
        <v>45281</v>
      </c>
      <c r="I245" s="60" t="s">
        <v>44</v>
      </c>
      <c r="J245" s="60">
        <f t="shared" si="106"/>
        <v>45281</v>
      </c>
      <c r="N245" s="2"/>
      <c r="P245" s="61">
        <f t="shared" si="110"/>
        <v>1.3333333333333333</v>
      </c>
      <c r="Q245" s="62">
        <v>-5.6999999999999993</v>
      </c>
      <c r="R245" s="63">
        <f t="shared" si="111"/>
        <v>18</v>
      </c>
      <c r="S245" s="54">
        <f t="shared" si="133"/>
        <v>1.5</v>
      </c>
      <c r="T245" s="54">
        <f t="shared" si="133"/>
        <v>1.5</v>
      </c>
      <c r="U245" s="54">
        <f t="shared" si="133"/>
        <v>1.5</v>
      </c>
      <c r="V245" s="54">
        <f t="shared" si="133"/>
        <v>1.5</v>
      </c>
      <c r="W245" s="54">
        <f t="shared" si="133"/>
        <v>1.5</v>
      </c>
      <c r="X245" s="54">
        <f t="shared" si="133"/>
        <v>1.5</v>
      </c>
      <c r="Y245" s="54">
        <f t="shared" si="133"/>
        <v>1.5</v>
      </c>
      <c r="Z245" s="54">
        <f t="shared" si="133"/>
        <v>1.5</v>
      </c>
      <c r="AA245" s="54">
        <f t="shared" si="133"/>
        <v>1.5</v>
      </c>
      <c r="AB245" s="54">
        <f t="shared" si="133"/>
        <v>1.5</v>
      </c>
      <c r="AC245" s="54">
        <f t="shared" si="133"/>
        <v>1.5</v>
      </c>
      <c r="AD245" s="54">
        <f t="shared" si="133"/>
        <v>1.5</v>
      </c>
      <c r="AF245" s="64">
        <f t="shared" si="130"/>
        <v>0.79999999999999982</v>
      </c>
      <c r="AG245" s="65">
        <v>0.79999999999999982</v>
      </c>
      <c r="AH245" s="65">
        <v>0</v>
      </c>
      <c r="AI245" s="66"/>
      <c r="AJ245" s="67"/>
      <c r="AK245" s="65"/>
      <c r="AL245" s="65"/>
      <c r="AM245" s="65"/>
      <c r="AN245" s="65"/>
      <c r="AO245" s="65"/>
      <c r="AP245" s="65"/>
      <c r="AQ245" s="65"/>
      <c r="AR245" s="65"/>
      <c r="AS245" s="72">
        <f t="shared" si="107"/>
        <v>11.5</v>
      </c>
      <c r="AT245" s="69" t="e">
        <v>#N/A</v>
      </c>
      <c r="AU245" s="70">
        <v>-28.5</v>
      </c>
      <c r="AV245" s="64">
        <f t="shared" si="132"/>
        <v>90</v>
      </c>
      <c r="AW245" s="61">
        <f t="shared" si="129"/>
        <v>7.5</v>
      </c>
      <c r="AX245" s="61">
        <f t="shared" si="129"/>
        <v>7.5</v>
      </c>
      <c r="AY245" s="61">
        <f t="shared" si="129"/>
        <v>7.5</v>
      </c>
      <c r="AZ245" s="61">
        <f t="shared" si="129"/>
        <v>7.5</v>
      </c>
      <c r="BA245" s="54">
        <f t="shared" si="129"/>
        <v>7.5</v>
      </c>
      <c r="BB245" s="61">
        <f t="shared" si="129"/>
        <v>7.5</v>
      </c>
      <c r="BC245" s="54">
        <f t="shared" si="129"/>
        <v>7.5</v>
      </c>
      <c r="BD245" s="61">
        <f t="shared" si="129"/>
        <v>7.5</v>
      </c>
      <c r="BE245" s="61">
        <f t="shared" si="129"/>
        <v>7.5</v>
      </c>
      <c r="BF245" s="61">
        <f t="shared" si="125"/>
        <v>7.5</v>
      </c>
      <c r="BG245" s="61">
        <f t="shared" si="125"/>
        <v>7.5</v>
      </c>
      <c r="BH245" s="61">
        <f t="shared" si="125"/>
        <v>7.5</v>
      </c>
      <c r="BI245" s="64">
        <f t="shared" ref="BI245:BI257" si="136">SUM(BJ245:BU245)</f>
        <v>-3.9999999999999991</v>
      </c>
      <c r="BJ245" s="59">
        <f t="shared" si="126"/>
        <v>-3.9999999999999991</v>
      </c>
      <c r="BK245" s="59">
        <f t="shared" si="126"/>
        <v>0</v>
      </c>
      <c r="BL245" s="59">
        <f t="shared" si="126"/>
        <v>0</v>
      </c>
      <c r="BM245" s="59">
        <f t="shared" si="126"/>
        <v>0</v>
      </c>
      <c r="BN245" s="71">
        <f t="shared" si="126"/>
        <v>0</v>
      </c>
      <c r="BO245" s="59">
        <f t="shared" si="124"/>
        <v>0</v>
      </c>
      <c r="BP245" s="59">
        <f t="shared" si="126"/>
        <v>0</v>
      </c>
      <c r="BQ245" s="59">
        <f t="shared" si="126"/>
        <v>0</v>
      </c>
      <c r="BR245" s="59">
        <f t="shared" si="126"/>
        <v>0</v>
      </c>
      <c r="BS245" s="59">
        <f t="shared" si="126"/>
        <v>0</v>
      </c>
      <c r="BT245" s="59">
        <f t="shared" si="126"/>
        <v>0</v>
      </c>
      <c r="BU245" s="59">
        <f t="shared" si="126"/>
        <v>0</v>
      </c>
      <c r="BV245" s="72">
        <f t="shared" si="108"/>
        <v>57.5</v>
      </c>
      <c r="BX245" s="54">
        <f t="shared" si="127"/>
        <v>10.833333333333334</v>
      </c>
      <c r="BY245" s="54">
        <f t="shared" si="127"/>
        <v>10.833333333333334</v>
      </c>
      <c r="BZ245" s="54">
        <f t="shared" si="127"/>
        <v>10.833333333333334</v>
      </c>
      <c r="CA245" s="54">
        <f t="shared" si="127"/>
        <v>10.833333333333334</v>
      </c>
      <c r="CB245" s="54">
        <f t="shared" si="127"/>
        <v>10.833333333333334</v>
      </c>
      <c r="CC245" s="54">
        <f t="shared" si="127"/>
        <v>10.833333333333334</v>
      </c>
      <c r="CD245" s="54">
        <f t="shared" si="127"/>
        <v>10.833333333333334</v>
      </c>
      <c r="CE245" s="54">
        <f t="shared" si="127"/>
        <v>10.833333333333334</v>
      </c>
      <c r="CF245" s="54">
        <f t="shared" si="127"/>
        <v>10.833333333333334</v>
      </c>
      <c r="CG245" s="54">
        <f t="shared" si="122"/>
        <v>10.833333333333334</v>
      </c>
      <c r="CH245" s="54">
        <f t="shared" si="122"/>
        <v>10.833333333333334</v>
      </c>
      <c r="CI245" s="54">
        <f t="shared" si="122"/>
        <v>10.833333333333334</v>
      </c>
      <c r="CJ245" s="72">
        <f t="shared" ref="CJ245:CJ262" si="137">SUM(BX245:CI245)</f>
        <v>129.99999999999997</v>
      </c>
      <c r="CK245" s="59">
        <f t="shared" si="113"/>
        <v>18</v>
      </c>
      <c r="CL245" s="59">
        <f t="shared" si="131"/>
        <v>0</v>
      </c>
      <c r="CM245" s="73">
        <f t="shared" si="109"/>
        <v>130</v>
      </c>
      <c r="CN245" s="54"/>
      <c r="CO245" s="55"/>
      <c r="CP245" s="56"/>
    </row>
    <row r="246" spans="1:94" ht="20.25" customHeight="1">
      <c r="A246" s="77" t="s">
        <v>333</v>
      </c>
      <c r="C246" s="58"/>
      <c r="D246" s="58">
        <v>281</v>
      </c>
      <c r="E246" s="59">
        <v>130</v>
      </c>
      <c r="G246" s="60">
        <v>45128</v>
      </c>
      <c r="H246" s="60">
        <f t="shared" si="105"/>
        <v>45281</v>
      </c>
      <c r="I246" s="60" t="s">
        <v>44</v>
      </c>
      <c r="J246" s="60">
        <f t="shared" si="106"/>
        <v>45281</v>
      </c>
      <c r="N246" s="2"/>
      <c r="P246" s="61">
        <f t="shared" si="110"/>
        <v>1.3333333333333333</v>
      </c>
      <c r="Q246" s="62">
        <v>8.3000000000000007</v>
      </c>
      <c r="R246" s="63">
        <f t="shared" si="111"/>
        <v>18</v>
      </c>
      <c r="S246" s="54">
        <f t="shared" si="133"/>
        <v>1.5</v>
      </c>
      <c r="T246" s="54">
        <f t="shared" si="133"/>
        <v>1.5</v>
      </c>
      <c r="U246" s="54">
        <f t="shared" si="133"/>
        <v>1.5</v>
      </c>
      <c r="V246" s="54">
        <f t="shared" si="133"/>
        <v>1.5</v>
      </c>
      <c r="W246" s="54">
        <f t="shared" si="133"/>
        <v>1.5</v>
      </c>
      <c r="X246" s="54">
        <f t="shared" si="133"/>
        <v>1.5</v>
      </c>
      <c r="Y246" s="54">
        <f t="shared" si="133"/>
        <v>1.5</v>
      </c>
      <c r="Z246" s="54">
        <f t="shared" si="133"/>
        <v>1.5</v>
      </c>
      <c r="AA246" s="54">
        <f t="shared" si="133"/>
        <v>1.5</v>
      </c>
      <c r="AB246" s="54">
        <f t="shared" si="133"/>
        <v>1.5</v>
      </c>
      <c r="AC246" s="54">
        <f t="shared" si="133"/>
        <v>1.5</v>
      </c>
      <c r="AD246" s="54">
        <f t="shared" si="133"/>
        <v>1.5</v>
      </c>
      <c r="AF246" s="64">
        <f t="shared" si="130"/>
        <v>13.8</v>
      </c>
      <c r="AG246" s="65">
        <v>0.79999999999999982</v>
      </c>
      <c r="AH246" s="65">
        <v>13</v>
      </c>
      <c r="AI246" s="66"/>
      <c r="AJ246" s="67"/>
      <c r="AK246" s="65"/>
      <c r="AL246" s="65"/>
      <c r="AM246" s="65"/>
      <c r="AN246" s="65"/>
      <c r="AO246" s="65"/>
      <c r="AP246" s="65"/>
      <c r="AQ246" s="65"/>
      <c r="AR246" s="65"/>
      <c r="AS246" s="72">
        <f t="shared" si="107"/>
        <v>12.5</v>
      </c>
      <c r="AT246" s="69" t="e">
        <v>#N/A</v>
      </c>
      <c r="AU246" s="70">
        <v>41.5</v>
      </c>
      <c r="AV246" s="64">
        <f t="shared" si="132"/>
        <v>90</v>
      </c>
      <c r="AW246" s="61">
        <f t="shared" si="129"/>
        <v>7.5</v>
      </c>
      <c r="AX246" s="61">
        <f t="shared" si="129"/>
        <v>7.5</v>
      </c>
      <c r="AY246" s="61">
        <f t="shared" si="129"/>
        <v>7.5</v>
      </c>
      <c r="AZ246" s="61">
        <f t="shared" si="129"/>
        <v>7.5</v>
      </c>
      <c r="BA246" s="54">
        <f t="shared" si="129"/>
        <v>7.5</v>
      </c>
      <c r="BB246" s="61">
        <f t="shared" si="129"/>
        <v>7.5</v>
      </c>
      <c r="BC246" s="54">
        <f t="shared" si="129"/>
        <v>7.5</v>
      </c>
      <c r="BD246" s="61">
        <f t="shared" si="129"/>
        <v>7.5</v>
      </c>
      <c r="BE246" s="61">
        <f t="shared" si="129"/>
        <v>7.5</v>
      </c>
      <c r="BF246" s="61">
        <f t="shared" si="125"/>
        <v>7.5</v>
      </c>
      <c r="BG246" s="61">
        <f t="shared" si="125"/>
        <v>7.5</v>
      </c>
      <c r="BH246" s="61">
        <f t="shared" si="125"/>
        <v>7.5</v>
      </c>
      <c r="BI246" s="64">
        <f t="shared" si="136"/>
        <v>-69</v>
      </c>
      <c r="BJ246" s="59">
        <f t="shared" si="126"/>
        <v>-3.9999999999999991</v>
      </c>
      <c r="BK246" s="59">
        <f t="shared" si="126"/>
        <v>-65</v>
      </c>
      <c r="BL246" s="59">
        <f t="shared" si="126"/>
        <v>0</v>
      </c>
      <c r="BM246" s="59">
        <f t="shared" si="126"/>
        <v>0</v>
      </c>
      <c r="BN246" s="71">
        <f t="shared" si="126"/>
        <v>0</v>
      </c>
      <c r="BO246" s="59">
        <f t="shared" si="124"/>
        <v>0</v>
      </c>
      <c r="BP246" s="59">
        <f t="shared" si="126"/>
        <v>0</v>
      </c>
      <c r="BQ246" s="59">
        <f t="shared" si="126"/>
        <v>0</v>
      </c>
      <c r="BR246" s="59">
        <f t="shared" si="126"/>
        <v>0</v>
      </c>
      <c r="BS246" s="59">
        <f t="shared" si="126"/>
        <v>0</v>
      </c>
      <c r="BT246" s="59">
        <f t="shared" si="126"/>
        <v>0</v>
      </c>
      <c r="BU246" s="59">
        <f t="shared" si="126"/>
        <v>0</v>
      </c>
      <c r="BV246" s="72">
        <f t="shared" si="108"/>
        <v>62.5</v>
      </c>
      <c r="BX246" s="54">
        <f t="shared" si="127"/>
        <v>10.833333333333334</v>
      </c>
      <c r="BY246" s="54">
        <f t="shared" si="127"/>
        <v>10.833333333333334</v>
      </c>
      <c r="BZ246" s="54">
        <f t="shared" si="127"/>
        <v>10.833333333333334</v>
      </c>
      <c r="CA246" s="54">
        <f t="shared" si="127"/>
        <v>10.833333333333334</v>
      </c>
      <c r="CB246" s="54">
        <f t="shared" si="127"/>
        <v>10.833333333333334</v>
      </c>
      <c r="CC246" s="54">
        <f t="shared" si="127"/>
        <v>10.833333333333334</v>
      </c>
      <c r="CD246" s="54">
        <f t="shared" si="127"/>
        <v>10.833333333333334</v>
      </c>
      <c r="CE246" s="54">
        <f t="shared" si="127"/>
        <v>10.833333333333334</v>
      </c>
      <c r="CF246" s="54">
        <f t="shared" si="127"/>
        <v>10.833333333333334</v>
      </c>
      <c r="CG246" s="54">
        <f t="shared" si="122"/>
        <v>10.833333333333334</v>
      </c>
      <c r="CH246" s="54">
        <f t="shared" si="122"/>
        <v>10.833333333333334</v>
      </c>
      <c r="CI246" s="54">
        <f t="shared" si="122"/>
        <v>10.833333333333334</v>
      </c>
      <c r="CJ246" s="72">
        <f t="shared" si="137"/>
        <v>129.99999999999997</v>
      </c>
      <c r="CK246" s="59">
        <f t="shared" si="113"/>
        <v>18</v>
      </c>
      <c r="CL246" s="59">
        <f t="shared" si="131"/>
        <v>0</v>
      </c>
      <c r="CM246" s="73">
        <f t="shared" si="109"/>
        <v>130</v>
      </c>
      <c r="CN246" s="74"/>
      <c r="CO246" s="75"/>
    </row>
    <row r="247" spans="1:94" ht="20.25" customHeight="1">
      <c r="A247" s="77" t="s">
        <v>334</v>
      </c>
      <c r="C247" s="58"/>
      <c r="D247" s="58">
        <v>120</v>
      </c>
      <c r="E247" s="59">
        <v>130</v>
      </c>
      <c r="G247" s="60">
        <v>45128</v>
      </c>
      <c r="H247" s="60">
        <f t="shared" si="105"/>
        <v>45281</v>
      </c>
      <c r="I247" s="60" t="s">
        <v>44</v>
      </c>
      <c r="J247" s="60">
        <f t="shared" si="106"/>
        <v>45281</v>
      </c>
      <c r="N247" s="2"/>
      <c r="P247" s="61">
        <f t="shared" si="110"/>
        <v>1.3333333333333333</v>
      </c>
      <c r="Q247" s="62">
        <v>8.3000000000000007</v>
      </c>
      <c r="R247" s="63">
        <f t="shared" si="111"/>
        <v>18</v>
      </c>
      <c r="S247" s="54">
        <f t="shared" si="133"/>
        <v>1.5</v>
      </c>
      <c r="T247" s="54">
        <f t="shared" si="133"/>
        <v>1.5</v>
      </c>
      <c r="U247" s="54">
        <f t="shared" si="133"/>
        <v>1.5</v>
      </c>
      <c r="V247" s="54">
        <f t="shared" si="133"/>
        <v>1.5</v>
      </c>
      <c r="W247" s="54">
        <f t="shared" si="133"/>
        <v>1.5</v>
      </c>
      <c r="X247" s="54">
        <f t="shared" si="133"/>
        <v>1.5</v>
      </c>
      <c r="Y247" s="54">
        <f t="shared" si="133"/>
        <v>1.5</v>
      </c>
      <c r="Z247" s="54">
        <f t="shared" si="133"/>
        <v>1.5</v>
      </c>
      <c r="AA247" s="54">
        <f t="shared" si="133"/>
        <v>1.5</v>
      </c>
      <c r="AB247" s="54">
        <f t="shared" si="133"/>
        <v>1.5</v>
      </c>
      <c r="AC247" s="54">
        <f t="shared" si="133"/>
        <v>1.5</v>
      </c>
      <c r="AD247" s="54">
        <f t="shared" si="133"/>
        <v>1.5</v>
      </c>
      <c r="AF247" s="64">
        <f t="shared" si="130"/>
        <v>0.8</v>
      </c>
      <c r="AG247" s="65">
        <v>0.8</v>
      </c>
      <c r="AH247" s="65">
        <v>0</v>
      </c>
      <c r="AI247" s="66"/>
      <c r="AJ247" s="67"/>
      <c r="AK247" s="65"/>
      <c r="AL247" s="65"/>
      <c r="AM247" s="65"/>
      <c r="AN247" s="65"/>
      <c r="AO247" s="65"/>
      <c r="AP247" s="65"/>
      <c r="AQ247" s="65"/>
      <c r="AR247" s="65"/>
      <c r="AS247" s="72">
        <f t="shared" si="107"/>
        <v>25.5</v>
      </c>
      <c r="AT247" s="69" t="e">
        <v>#N/A</v>
      </c>
      <c r="AU247" s="70">
        <v>41.5</v>
      </c>
      <c r="AV247" s="64">
        <f t="shared" si="132"/>
        <v>90</v>
      </c>
      <c r="AW247" s="61">
        <f t="shared" si="129"/>
        <v>7.5</v>
      </c>
      <c r="AX247" s="61">
        <f t="shared" si="129"/>
        <v>7.5</v>
      </c>
      <c r="AY247" s="61">
        <f t="shared" si="129"/>
        <v>7.5</v>
      </c>
      <c r="AZ247" s="61">
        <f t="shared" si="129"/>
        <v>7.5</v>
      </c>
      <c r="BA247" s="54">
        <f t="shared" si="129"/>
        <v>7.5</v>
      </c>
      <c r="BB247" s="61">
        <f t="shared" si="129"/>
        <v>7.5</v>
      </c>
      <c r="BC247" s="54">
        <f t="shared" si="129"/>
        <v>7.5</v>
      </c>
      <c r="BD247" s="61">
        <f t="shared" si="129"/>
        <v>7.5</v>
      </c>
      <c r="BE247" s="61">
        <f t="shared" si="129"/>
        <v>7.5</v>
      </c>
      <c r="BF247" s="61">
        <f t="shared" si="125"/>
        <v>7.5</v>
      </c>
      <c r="BG247" s="61">
        <f t="shared" si="125"/>
        <v>7.5</v>
      </c>
      <c r="BH247" s="61">
        <f t="shared" si="125"/>
        <v>7.5</v>
      </c>
      <c r="BI247" s="64">
        <f t="shared" si="136"/>
        <v>-4</v>
      </c>
      <c r="BJ247" s="59">
        <f t="shared" si="126"/>
        <v>-4</v>
      </c>
      <c r="BK247" s="59">
        <f t="shared" si="126"/>
        <v>0</v>
      </c>
      <c r="BL247" s="59">
        <f t="shared" si="126"/>
        <v>0</v>
      </c>
      <c r="BM247" s="59">
        <f t="shared" si="126"/>
        <v>0</v>
      </c>
      <c r="BN247" s="71">
        <f t="shared" si="126"/>
        <v>0</v>
      </c>
      <c r="BO247" s="59">
        <f t="shared" si="124"/>
        <v>0</v>
      </c>
      <c r="BP247" s="59">
        <f t="shared" si="126"/>
        <v>0</v>
      </c>
      <c r="BQ247" s="59">
        <f t="shared" si="126"/>
        <v>0</v>
      </c>
      <c r="BR247" s="59">
        <f t="shared" si="126"/>
        <v>0</v>
      </c>
      <c r="BS247" s="59">
        <f t="shared" si="126"/>
        <v>0</v>
      </c>
      <c r="BT247" s="59">
        <f t="shared" si="126"/>
        <v>0</v>
      </c>
      <c r="BU247" s="59">
        <f t="shared" si="126"/>
        <v>0</v>
      </c>
      <c r="BV247" s="72">
        <f t="shared" si="108"/>
        <v>127.5</v>
      </c>
      <c r="BX247" s="54">
        <f t="shared" si="127"/>
        <v>10.833333333333334</v>
      </c>
      <c r="BY247" s="54">
        <f t="shared" si="127"/>
        <v>10.833333333333334</v>
      </c>
      <c r="BZ247" s="54">
        <f t="shared" si="127"/>
        <v>10.833333333333334</v>
      </c>
      <c r="CA247" s="54">
        <f t="shared" si="127"/>
        <v>10.833333333333334</v>
      </c>
      <c r="CB247" s="54">
        <f t="shared" si="127"/>
        <v>10.833333333333334</v>
      </c>
      <c r="CC247" s="54">
        <f t="shared" si="127"/>
        <v>10.833333333333334</v>
      </c>
      <c r="CD247" s="54">
        <f t="shared" si="127"/>
        <v>10.833333333333334</v>
      </c>
      <c r="CE247" s="54">
        <f t="shared" si="127"/>
        <v>10.833333333333334</v>
      </c>
      <c r="CF247" s="54">
        <f t="shared" si="127"/>
        <v>10.833333333333334</v>
      </c>
      <c r="CG247" s="54">
        <f t="shared" si="122"/>
        <v>10.833333333333334</v>
      </c>
      <c r="CH247" s="54">
        <f t="shared" si="122"/>
        <v>10.833333333333334</v>
      </c>
      <c r="CI247" s="54">
        <f t="shared" si="122"/>
        <v>10.833333333333334</v>
      </c>
      <c r="CJ247" s="72">
        <f t="shared" si="137"/>
        <v>129.99999999999997</v>
      </c>
      <c r="CK247" s="59">
        <f t="shared" si="113"/>
        <v>18</v>
      </c>
      <c r="CL247" s="59">
        <f t="shared" si="131"/>
        <v>0</v>
      </c>
      <c r="CM247" s="73">
        <f t="shared" si="109"/>
        <v>130</v>
      </c>
      <c r="CN247" s="54"/>
      <c r="CO247" s="55"/>
      <c r="CP247" s="56"/>
    </row>
    <row r="248" spans="1:94" ht="20.25" customHeight="1">
      <c r="A248" s="77" t="s">
        <v>335</v>
      </c>
      <c r="C248" s="58"/>
      <c r="D248" s="58">
        <v>120</v>
      </c>
      <c r="E248" s="59">
        <v>130</v>
      </c>
      <c r="G248" s="60">
        <v>45128</v>
      </c>
      <c r="H248" s="60">
        <f t="shared" si="105"/>
        <v>45281</v>
      </c>
      <c r="I248" s="60" t="s">
        <v>44</v>
      </c>
      <c r="J248" s="60">
        <f t="shared" si="106"/>
        <v>45281</v>
      </c>
      <c r="N248" s="2"/>
      <c r="P248" s="61">
        <f t="shared" si="110"/>
        <v>1.3333333333333333</v>
      </c>
      <c r="Q248" s="62">
        <v>8.3000000000000007</v>
      </c>
      <c r="R248" s="63">
        <f t="shared" si="111"/>
        <v>18</v>
      </c>
      <c r="S248" s="54">
        <f t="shared" si="133"/>
        <v>1.5</v>
      </c>
      <c r="T248" s="54">
        <f t="shared" si="133"/>
        <v>1.5</v>
      </c>
      <c r="U248" s="54">
        <f t="shared" si="133"/>
        <v>1.5</v>
      </c>
      <c r="V248" s="54">
        <f t="shared" si="133"/>
        <v>1.5</v>
      </c>
      <c r="W248" s="54">
        <f t="shared" si="133"/>
        <v>1.5</v>
      </c>
      <c r="X248" s="54">
        <f t="shared" si="133"/>
        <v>1.5</v>
      </c>
      <c r="Y248" s="54">
        <f t="shared" si="133"/>
        <v>1.5</v>
      </c>
      <c r="Z248" s="54">
        <f t="shared" si="133"/>
        <v>1.5</v>
      </c>
      <c r="AA248" s="54">
        <f t="shared" si="133"/>
        <v>1.5</v>
      </c>
      <c r="AB248" s="54">
        <f t="shared" si="133"/>
        <v>1.5</v>
      </c>
      <c r="AC248" s="54">
        <f t="shared" si="133"/>
        <v>1.5</v>
      </c>
      <c r="AD248" s="54">
        <f t="shared" si="133"/>
        <v>1.5</v>
      </c>
      <c r="AF248" s="64">
        <f t="shared" si="130"/>
        <v>0.4</v>
      </c>
      <c r="AG248" s="65">
        <v>0.4</v>
      </c>
      <c r="AH248" s="65">
        <v>0</v>
      </c>
      <c r="AI248" s="66"/>
      <c r="AJ248" s="67"/>
      <c r="AK248" s="65"/>
      <c r="AL248" s="65"/>
      <c r="AM248" s="65"/>
      <c r="AN248" s="65"/>
      <c r="AO248" s="65"/>
      <c r="AP248" s="65"/>
      <c r="AQ248" s="65"/>
      <c r="AR248" s="65"/>
      <c r="AS248" s="72">
        <f t="shared" si="107"/>
        <v>25.900000000000002</v>
      </c>
      <c r="AT248" s="69" t="e">
        <v>#N/A</v>
      </c>
      <c r="AU248" s="70">
        <v>41.5</v>
      </c>
      <c r="AV248" s="64">
        <f t="shared" si="132"/>
        <v>90</v>
      </c>
      <c r="AW248" s="61">
        <f t="shared" si="129"/>
        <v>7.5</v>
      </c>
      <c r="AX248" s="61">
        <f t="shared" si="129"/>
        <v>7.5</v>
      </c>
      <c r="AY248" s="61">
        <f t="shared" si="129"/>
        <v>7.5</v>
      </c>
      <c r="AZ248" s="61">
        <f t="shared" si="129"/>
        <v>7.5</v>
      </c>
      <c r="BA248" s="54">
        <f t="shared" si="129"/>
        <v>7.5</v>
      </c>
      <c r="BB248" s="61">
        <f t="shared" si="129"/>
        <v>7.5</v>
      </c>
      <c r="BC248" s="54">
        <f t="shared" si="129"/>
        <v>7.5</v>
      </c>
      <c r="BD248" s="61">
        <f t="shared" si="129"/>
        <v>7.5</v>
      </c>
      <c r="BE248" s="61">
        <f t="shared" si="129"/>
        <v>7.5</v>
      </c>
      <c r="BF248" s="61">
        <f t="shared" si="125"/>
        <v>7.5</v>
      </c>
      <c r="BG248" s="61">
        <f t="shared" si="125"/>
        <v>7.5</v>
      </c>
      <c r="BH248" s="61">
        <f t="shared" si="125"/>
        <v>7.5</v>
      </c>
      <c r="BI248" s="64">
        <f t="shared" si="136"/>
        <v>-2</v>
      </c>
      <c r="BJ248" s="59">
        <f t="shared" si="126"/>
        <v>-2</v>
      </c>
      <c r="BK248" s="59">
        <f t="shared" si="126"/>
        <v>0</v>
      </c>
      <c r="BL248" s="59">
        <f t="shared" si="126"/>
        <v>0</v>
      </c>
      <c r="BM248" s="59">
        <f t="shared" si="126"/>
        <v>0</v>
      </c>
      <c r="BN248" s="71">
        <f t="shared" si="126"/>
        <v>0</v>
      </c>
      <c r="BO248" s="59">
        <f t="shared" si="124"/>
        <v>0</v>
      </c>
      <c r="BP248" s="59">
        <f t="shared" si="126"/>
        <v>0</v>
      </c>
      <c r="BQ248" s="59">
        <f t="shared" si="126"/>
        <v>0</v>
      </c>
      <c r="BR248" s="59">
        <f t="shared" si="126"/>
        <v>0</v>
      </c>
      <c r="BS248" s="59">
        <f t="shared" si="126"/>
        <v>0</v>
      </c>
      <c r="BT248" s="59">
        <f t="shared" si="126"/>
        <v>0</v>
      </c>
      <c r="BU248" s="59">
        <f t="shared" si="126"/>
        <v>0</v>
      </c>
      <c r="BV248" s="72">
        <f t="shared" si="108"/>
        <v>129.5</v>
      </c>
      <c r="BX248" s="54">
        <f t="shared" si="127"/>
        <v>10.833333333333334</v>
      </c>
      <c r="BY248" s="54">
        <f t="shared" si="127"/>
        <v>10.833333333333334</v>
      </c>
      <c r="BZ248" s="54">
        <f t="shared" si="127"/>
        <v>10.833333333333334</v>
      </c>
      <c r="CA248" s="54">
        <f t="shared" si="127"/>
        <v>10.833333333333334</v>
      </c>
      <c r="CB248" s="54">
        <f t="shared" si="127"/>
        <v>10.833333333333334</v>
      </c>
      <c r="CC248" s="54">
        <f t="shared" si="127"/>
        <v>10.833333333333334</v>
      </c>
      <c r="CD248" s="54">
        <f t="shared" si="127"/>
        <v>10.833333333333334</v>
      </c>
      <c r="CE248" s="54">
        <f t="shared" si="127"/>
        <v>10.833333333333334</v>
      </c>
      <c r="CF248" s="54">
        <f t="shared" si="127"/>
        <v>10.833333333333334</v>
      </c>
      <c r="CG248" s="54">
        <f t="shared" si="122"/>
        <v>10.833333333333334</v>
      </c>
      <c r="CH248" s="54">
        <f t="shared" si="122"/>
        <v>10.833333333333334</v>
      </c>
      <c r="CI248" s="54">
        <f t="shared" si="122"/>
        <v>10.833333333333334</v>
      </c>
      <c r="CJ248" s="72">
        <f t="shared" si="137"/>
        <v>129.99999999999997</v>
      </c>
      <c r="CK248" s="59">
        <f t="shared" si="113"/>
        <v>18</v>
      </c>
      <c r="CL248" s="59">
        <f t="shared" si="131"/>
        <v>0</v>
      </c>
      <c r="CM248" s="73">
        <f t="shared" si="109"/>
        <v>130</v>
      </c>
      <c r="CN248" s="74"/>
      <c r="CO248" s="75"/>
    </row>
    <row r="249" spans="1:94" ht="20.25" customHeight="1">
      <c r="A249" s="77" t="s">
        <v>336</v>
      </c>
      <c r="C249" s="58"/>
      <c r="D249" s="58">
        <v>120</v>
      </c>
      <c r="E249" s="59">
        <v>130</v>
      </c>
      <c r="G249" s="60">
        <v>45128</v>
      </c>
      <c r="H249" s="60">
        <f t="shared" si="105"/>
        <v>45281</v>
      </c>
      <c r="I249" s="60" t="s">
        <v>44</v>
      </c>
      <c r="J249" s="60">
        <f t="shared" si="106"/>
        <v>45281</v>
      </c>
      <c r="N249" s="2"/>
      <c r="P249" s="61">
        <f t="shared" si="110"/>
        <v>1.3333333333333333</v>
      </c>
      <c r="Q249" s="62">
        <v>8.3000000000000007</v>
      </c>
      <c r="R249" s="63">
        <f t="shared" si="111"/>
        <v>18</v>
      </c>
      <c r="S249" s="54">
        <f t="shared" si="133"/>
        <v>1.5</v>
      </c>
      <c r="T249" s="54">
        <f t="shared" si="133"/>
        <v>1.5</v>
      </c>
      <c r="U249" s="54">
        <f t="shared" si="133"/>
        <v>1.5</v>
      </c>
      <c r="V249" s="54">
        <f t="shared" si="133"/>
        <v>1.5</v>
      </c>
      <c r="W249" s="54">
        <f t="shared" si="133"/>
        <v>1.5</v>
      </c>
      <c r="X249" s="54">
        <f t="shared" si="133"/>
        <v>1.5</v>
      </c>
      <c r="Y249" s="54">
        <f t="shared" si="133"/>
        <v>1.5</v>
      </c>
      <c r="Z249" s="54">
        <f t="shared" si="133"/>
        <v>1.5</v>
      </c>
      <c r="AA249" s="54">
        <f t="shared" si="133"/>
        <v>1.5</v>
      </c>
      <c r="AB249" s="54">
        <f t="shared" si="133"/>
        <v>1.5</v>
      </c>
      <c r="AC249" s="54">
        <f t="shared" si="133"/>
        <v>1.5</v>
      </c>
      <c r="AD249" s="54">
        <f t="shared" si="133"/>
        <v>1.5</v>
      </c>
      <c r="AF249" s="64">
        <f t="shared" si="130"/>
        <v>0.4</v>
      </c>
      <c r="AG249" s="65">
        <v>0.4</v>
      </c>
      <c r="AH249" s="65">
        <v>0</v>
      </c>
      <c r="AI249" s="66"/>
      <c r="AJ249" s="67"/>
      <c r="AK249" s="65"/>
      <c r="AL249" s="65"/>
      <c r="AM249" s="65"/>
      <c r="AN249" s="65"/>
      <c r="AO249" s="65"/>
      <c r="AP249" s="65"/>
      <c r="AQ249" s="65"/>
      <c r="AR249" s="65"/>
      <c r="AS249" s="72">
        <f t="shared" si="107"/>
        <v>25.900000000000002</v>
      </c>
      <c r="AT249" s="69" t="e">
        <v>#N/A</v>
      </c>
      <c r="AU249" s="70">
        <v>41.5</v>
      </c>
      <c r="AV249" s="64">
        <f t="shared" si="132"/>
        <v>90</v>
      </c>
      <c r="AW249" s="61">
        <f t="shared" si="129"/>
        <v>7.5</v>
      </c>
      <c r="AX249" s="61">
        <f t="shared" si="129"/>
        <v>7.5</v>
      </c>
      <c r="AY249" s="61">
        <f t="shared" si="129"/>
        <v>7.5</v>
      </c>
      <c r="AZ249" s="61">
        <f t="shared" si="129"/>
        <v>7.5</v>
      </c>
      <c r="BA249" s="54">
        <f t="shared" si="129"/>
        <v>7.5</v>
      </c>
      <c r="BB249" s="61">
        <f t="shared" si="129"/>
        <v>7.5</v>
      </c>
      <c r="BC249" s="54">
        <f t="shared" si="129"/>
        <v>7.5</v>
      </c>
      <c r="BD249" s="61">
        <f t="shared" si="129"/>
        <v>7.5</v>
      </c>
      <c r="BE249" s="61">
        <f t="shared" si="129"/>
        <v>7.5</v>
      </c>
      <c r="BF249" s="61">
        <f t="shared" si="125"/>
        <v>7.5</v>
      </c>
      <c r="BG249" s="61">
        <f t="shared" si="125"/>
        <v>7.5</v>
      </c>
      <c r="BH249" s="61">
        <f t="shared" si="125"/>
        <v>7.5</v>
      </c>
      <c r="BI249" s="64">
        <f t="shared" si="136"/>
        <v>-2</v>
      </c>
      <c r="BJ249" s="59">
        <f t="shared" si="126"/>
        <v>-2</v>
      </c>
      <c r="BK249" s="59">
        <f t="shared" si="126"/>
        <v>0</v>
      </c>
      <c r="BL249" s="59">
        <f t="shared" si="126"/>
        <v>0</v>
      </c>
      <c r="BM249" s="59">
        <f t="shared" si="126"/>
        <v>0</v>
      </c>
      <c r="BN249" s="71">
        <f t="shared" si="126"/>
        <v>0</v>
      </c>
      <c r="BO249" s="59">
        <f t="shared" si="124"/>
        <v>0</v>
      </c>
      <c r="BP249" s="59">
        <f t="shared" si="126"/>
        <v>0</v>
      </c>
      <c r="BQ249" s="59">
        <f t="shared" si="126"/>
        <v>0</v>
      </c>
      <c r="BR249" s="59">
        <f t="shared" si="126"/>
        <v>0</v>
      </c>
      <c r="BS249" s="59">
        <f t="shared" si="126"/>
        <v>0</v>
      </c>
      <c r="BT249" s="59">
        <f t="shared" si="126"/>
        <v>0</v>
      </c>
      <c r="BU249" s="59">
        <f t="shared" si="126"/>
        <v>0</v>
      </c>
      <c r="BV249" s="72">
        <f t="shared" si="108"/>
        <v>129.5</v>
      </c>
      <c r="BX249" s="54">
        <f t="shared" si="127"/>
        <v>10.833333333333334</v>
      </c>
      <c r="BY249" s="54">
        <f t="shared" si="127"/>
        <v>10.833333333333334</v>
      </c>
      <c r="BZ249" s="54">
        <f t="shared" si="127"/>
        <v>10.833333333333334</v>
      </c>
      <c r="CA249" s="54">
        <f t="shared" si="127"/>
        <v>10.833333333333334</v>
      </c>
      <c r="CB249" s="54">
        <f t="shared" si="127"/>
        <v>10.833333333333334</v>
      </c>
      <c r="CC249" s="54">
        <f t="shared" si="127"/>
        <v>10.833333333333334</v>
      </c>
      <c r="CD249" s="54">
        <f t="shared" si="127"/>
        <v>10.833333333333334</v>
      </c>
      <c r="CE249" s="54">
        <f t="shared" si="127"/>
        <v>10.833333333333334</v>
      </c>
      <c r="CF249" s="54">
        <f t="shared" si="127"/>
        <v>10.833333333333334</v>
      </c>
      <c r="CG249" s="54">
        <f t="shared" si="122"/>
        <v>10.833333333333334</v>
      </c>
      <c r="CH249" s="54">
        <f t="shared" si="122"/>
        <v>10.833333333333334</v>
      </c>
      <c r="CI249" s="54">
        <f t="shared" si="122"/>
        <v>10.833333333333334</v>
      </c>
      <c r="CJ249" s="72">
        <f t="shared" si="137"/>
        <v>129.99999999999997</v>
      </c>
      <c r="CK249" s="59">
        <f t="shared" si="113"/>
        <v>18</v>
      </c>
      <c r="CL249" s="59">
        <f t="shared" si="131"/>
        <v>0</v>
      </c>
      <c r="CM249" s="73">
        <f t="shared" si="109"/>
        <v>130</v>
      </c>
      <c r="CN249" s="54"/>
      <c r="CO249" s="55"/>
      <c r="CP249" s="56"/>
    </row>
    <row r="250" spans="1:94" ht="20.25" customHeight="1">
      <c r="A250" s="77" t="s">
        <v>337</v>
      </c>
      <c r="C250" s="58"/>
      <c r="D250" s="58">
        <v>160</v>
      </c>
      <c r="E250" s="59">
        <v>231.4</v>
      </c>
      <c r="G250" s="60">
        <v>45132</v>
      </c>
      <c r="H250" s="60">
        <f t="shared" si="105"/>
        <v>45281</v>
      </c>
      <c r="I250" s="60" t="s">
        <v>44</v>
      </c>
      <c r="J250" s="60">
        <f t="shared" si="106"/>
        <v>45281</v>
      </c>
      <c r="N250" s="2"/>
      <c r="P250" s="61">
        <f t="shared" si="110"/>
        <v>1.3333333333333333</v>
      </c>
      <c r="Q250" s="62">
        <v>7.9</v>
      </c>
      <c r="R250" s="63">
        <f t="shared" si="111"/>
        <v>18</v>
      </c>
      <c r="S250" s="54">
        <f t="shared" si="133"/>
        <v>1.5</v>
      </c>
      <c r="T250" s="54">
        <f t="shared" si="133"/>
        <v>1.5</v>
      </c>
      <c r="U250" s="54">
        <f t="shared" si="133"/>
        <v>1.5</v>
      </c>
      <c r="V250" s="54">
        <f t="shared" si="133"/>
        <v>1.5</v>
      </c>
      <c r="W250" s="54">
        <f t="shared" si="133"/>
        <v>1.5</v>
      </c>
      <c r="X250" s="54">
        <f t="shared" si="133"/>
        <v>1.5</v>
      </c>
      <c r="Y250" s="54">
        <f t="shared" si="133"/>
        <v>1.5</v>
      </c>
      <c r="Z250" s="54">
        <f t="shared" si="133"/>
        <v>1.5</v>
      </c>
      <c r="AA250" s="54">
        <f t="shared" si="133"/>
        <v>1.5</v>
      </c>
      <c r="AB250" s="54">
        <f t="shared" si="133"/>
        <v>1.5</v>
      </c>
      <c r="AC250" s="54">
        <f t="shared" si="133"/>
        <v>1.5</v>
      </c>
      <c r="AD250" s="54">
        <f t="shared" si="133"/>
        <v>1.5</v>
      </c>
      <c r="AF250" s="64">
        <f t="shared" si="130"/>
        <v>9.4</v>
      </c>
      <c r="AG250" s="65">
        <v>1.4</v>
      </c>
      <c r="AH250" s="65">
        <v>8</v>
      </c>
      <c r="AI250" s="66"/>
      <c r="AJ250" s="67"/>
      <c r="AK250" s="65"/>
      <c r="AL250" s="65"/>
      <c r="AM250" s="65"/>
      <c r="AN250" s="65"/>
      <c r="AO250" s="65"/>
      <c r="AP250" s="65"/>
      <c r="AQ250" s="65"/>
      <c r="AR250" s="65"/>
      <c r="AS250" s="72">
        <f t="shared" si="107"/>
        <v>16.5</v>
      </c>
      <c r="AT250" s="69" t="e">
        <v>#N/A</v>
      </c>
      <c r="AU250" s="70">
        <v>70.31</v>
      </c>
      <c r="AV250" s="64">
        <f t="shared" si="132"/>
        <v>160.19999999999996</v>
      </c>
      <c r="AW250" s="61">
        <f t="shared" si="129"/>
        <v>13.350000000000001</v>
      </c>
      <c r="AX250" s="61">
        <f t="shared" si="129"/>
        <v>13.350000000000001</v>
      </c>
      <c r="AY250" s="61">
        <f t="shared" si="129"/>
        <v>13.350000000000001</v>
      </c>
      <c r="AZ250" s="61">
        <f t="shared" si="129"/>
        <v>13.350000000000001</v>
      </c>
      <c r="BA250" s="54">
        <f t="shared" si="129"/>
        <v>13.350000000000001</v>
      </c>
      <c r="BB250" s="61">
        <f t="shared" si="129"/>
        <v>13.350000000000001</v>
      </c>
      <c r="BC250" s="54">
        <f t="shared" si="129"/>
        <v>13.350000000000001</v>
      </c>
      <c r="BD250" s="61">
        <f t="shared" si="129"/>
        <v>13.350000000000001</v>
      </c>
      <c r="BE250" s="61">
        <f t="shared" si="129"/>
        <v>13.350000000000001</v>
      </c>
      <c r="BF250" s="61">
        <f t="shared" si="125"/>
        <v>13.350000000000001</v>
      </c>
      <c r="BG250" s="61">
        <f t="shared" si="125"/>
        <v>13.350000000000001</v>
      </c>
      <c r="BH250" s="61">
        <f t="shared" si="125"/>
        <v>13.350000000000001</v>
      </c>
      <c r="BI250" s="64">
        <f t="shared" si="136"/>
        <v>-83.66</v>
      </c>
      <c r="BJ250" s="59">
        <f t="shared" si="126"/>
        <v>-12.459999999999999</v>
      </c>
      <c r="BK250" s="59">
        <f t="shared" si="126"/>
        <v>-71.2</v>
      </c>
      <c r="BL250" s="59">
        <f t="shared" si="126"/>
        <v>0</v>
      </c>
      <c r="BM250" s="59">
        <f t="shared" si="126"/>
        <v>0</v>
      </c>
      <c r="BN250" s="71">
        <f t="shared" si="126"/>
        <v>0</v>
      </c>
      <c r="BO250" s="59">
        <f t="shared" si="124"/>
        <v>0</v>
      </c>
      <c r="BP250" s="59">
        <f t="shared" si="126"/>
        <v>0</v>
      </c>
      <c r="BQ250" s="59">
        <f t="shared" si="126"/>
        <v>0</v>
      </c>
      <c r="BR250" s="59">
        <f t="shared" si="126"/>
        <v>0</v>
      </c>
      <c r="BS250" s="59">
        <f t="shared" si="126"/>
        <v>0</v>
      </c>
      <c r="BT250" s="59">
        <f t="shared" si="126"/>
        <v>0</v>
      </c>
      <c r="BU250" s="59">
        <f t="shared" si="126"/>
        <v>0</v>
      </c>
      <c r="BV250" s="72">
        <f t="shared" si="108"/>
        <v>146.84999999999997</v>
      </c>
      <c r="BX250" s="54">
        <f t="shared" si="127"/>
        <v>19.283333333333335</v>
      </c>
      <c r="BY250" s="54">
        <f t="shared" si="127"/>
        <v>19.283333333333335</v>
      </c>
      <c r="BZ250" s="54">
        <f t="shared" si="127"/>
        <v>19.283333333333335</v>
      </c>
      <c r="CA250" s="54">
        <f t="shared" si="127"/>
        <v>19.283333333333335</v>
      </c>
      <c r="CB250" s="54">
        <f t="shared" si="127"/>
        <v>19.283333333333335</v>
      </c>
      <c r="CC250" s="54">
        <f t="shared" si="127"/>
        <v>19.283333333333335</v>
      </c>
      <c r="CD250" s="54">
        <f t="shared" si="127"/>
        <v>19.283333333333335</v>
      </c>
      <c r="CE250" s="54">
        <f t="shared" si="127"/>
        <v>19.283333333333335</v>
      </c>
      <c r="CF250" s="54">
        <f t="shared" si="127"/>
        <v>19.283333333333335</v>
      </c>
      <c r="CG250" s="54">
        <f t="shared" si="122"/>
        <v>19.283333333333335</v>
      </c>
      <c r="CH250" s="54">
        <f t="shared" si="122"/>
        <v>19.283333333333335</v>
      </c>
      <c r="CI250" s="54">
        <f t="shared" si="122"/>
        <v>19.283333333333335</v>
      </c>
      <c r="CJ250" s="72">
        <f t="shared" si="137"/>
        <v>231.4</v>
      </c>
      <c r="CK250" s="59">
        <f t="shared" si="113"/>
        <v>18</v>
      </c>
      <c r="CL250" s="59">
        <f t="shared" si="131"/>
        <v>0</v>
      </c>
      <c r="CM250" s="73">
        <f t="shared" si="109"/>
        <v>231.4</v>
      </c>
      <c r="CN250" s="74"/>
      <c r="CO250" s="75"/>
    </row>
    <row r="251" spans="1:94" ht="20.25" customHeight="1">
      <c r="A251" s="77" t="s">
        <v>338</v>
      </c>
      <c r="C251" s="58"/>
      <c r="D251" s="58">
        <v>160</v>
      </c>
      <c r="E251" s="59">
        <v>130</v>
      </c>
      <c r="G251" s="60">
        <v>45132</v>
      </c>
      <c r="H251" s="60">
        <f t="shared" si="105"/>
        <v>45281</v>
      </c>
      <c r="I251" s="60" t="s">
        <v>44</v>
      </c>
      <c r="J251" s="60">
        <f t="shared" si="106"/>
        <v>45281</v>
      </c>
      <c r="N251" s="2"/>
      <c r="P251" s="61">
        <f t="shared" si="110"/>
        <v>1.3333333333333333</v>
      </c>
      <c r="Q251" s="62">
        <v>7.9</v>
      </c>
      <c r="R251" s="63">
        <f t="shared" si="111"/>
        <v>18</v>
      </c>
      <c r="S251" s="54">
        <f t="shared" si="133"/>
        <v>1.5</v>
      </c>
      <c r="T251" s="54">
        <f t="shared" si="133"/>
        <v>1.5</v>
      </c>
      <c r="U251" s="54">
        <f t="shared" si="133"/>
        <v>1.5</v>
      </c>
      <c r="V251" s="54">
        <f t="shared" si="133"/>
        <v>1.5</v>
      </c>
      <c r="W251" s="54">
        <f t="shared" si="133"/>
        <v>1.5</v>
      </c>
      <c r="X251" s="54">
        <f t="shared" si="133"/>
        <v>1.5</v>
      </c>
      <c r="Y251" s="54">
        <f t="shared" si="133"/>
        <v>1.5</v>
      </c>
      <c r="Z251" s="54">
        <f t="shared" si="133"/>
        <v>1.5</v>
      </c>
      <c r="AA251" s="54">
        <f t="shared" si="133"/>
        <v>1.5</v>
      </c>
      <c r="AB251" s="54">
        <f t="shared" si="133"/>
        <v>1.5</v>
      </c>
      <c r="AC251" s="54">
        <f t="shared" si="133"/>
        <v>1.5</v>
      </c>
      <c r="AD251" s="54">
        <f t="shared" si="133"/>
        <v>1.5</v>
      </c>
      <c r="AF251" s="64">
        <f t="shared" si="130"/>
        <v>1.3</v>
      </c>
      <c r="AG251" s="65">
        <v>1.3</v>
      </c>
      <c r="AH251" s="65">
        <v>0</v>
      </c>
      <c r="AI251" s="66"/>
      <c r="AJ251" s="67"/>
      <c r="AK251" s="65"/>
      <c r="AL251" s="65"/>
      <c r="AM251" s="65"/>
      <c r="AN251" s="65"/>
      <c r="AO251" s="65"/>
      <c r="AP251" s="65"/>
      <c r="AQ251" s="65"/>
      <c r="AR251" s="65"/>
      <c r="AS251" s="72">
        <f t="shared" si="107"/>
        <v>24.599999999999998</v>
      </c>
      <c r="AT251" s="69" t="e">
        <v>#N/A</v>
      </c>
      <c r="AU251" s="70">
        <v>39.5</v>
      </c>
      <c r="AV251" s="64">
        <f t="shared" si="132"/>
        <v>90</v>
      </c>
      <c r="AW251" s="61">
        <f t="shared" si="129"/>
        <v>7.5</v>
      </c>
      <c r="AX251" s="61">
        <f t="shared" si="129"/>
        <v>7.5</v>
      </c>
      <c r="AY251" s="61">
        <f t="shared" si="129"/>
        <v>7.5</v>
      </c>
      <c r="AZ251" s="61">
        <f t="shared" si="129"/>
        <v>7.5</v>
      </c>
      <c r="BA251" s="54">
        <f t="shared" si="129"/>
        <v>7.5</v>
      </c>
      <c r="BB251" s="61">
        <f t="shared" si="129"/>
        <v>7.5</v>
      </c>
      <c r="BC251" s="54">
        <f t="shared" si="129"/>
        <v>7.5</v>
      </c>
      <c r="BD251" s="61">
        <f t="shared" si="129"/>
        <v>7.5</v>
      </c>
      <c r="BE251" s="61">
        <f t="shared" si="129"/>
        <v>7.5</v>
      </c>
      <c r="BF251" s="61">
        <f t="shared" si="125"/>
        <v>7.5</v>
      </c>
      <c r="BG251" s="61">
        <f t="shared" si="125"/>
        <v>7.5</v>
      </c>
      <c r="BH251" s="61">
        <f t="shared" si="125"/>
        <v>7.5</v>
      </c>
      <c r="BI251" s="64">
        <f t="shared" si="136"/>
        <v>-6.5</v>
      </c>
      <c r="BJ251" s="59">
        <f t="shared" si="126"/>
        <v>-6.5</v>
      </c>
      <c r="BK251" s="59">
        <f t="shared" si="126"/>
        <v>0</v>
      </c>
      <c r="BL251" s="59">
        <f t="shared" si="126"/>
        <v>0</v>
      </c>
      <c r="BM251" s="59">
        <f t="shared" si="126"/>
        <v>0</v>
      </c>
      <c r="BN251" s="71">
        <f t="shared" si="126"/>
        <v>0</v>
      </c>
      <c r="BO251" s="59">
        <f t="shared" si="124"/>
        <v>0</v>
      </c>
      <c r="BP251" s="59">
        <f t="shared" si="126"/>
        <v>0</v>
      </c>
      <c r="BQ251" s="59">
        <f t="shared" si="126"/>
        <v>0</v>
      </c>
      <c r="BR251" s="59">
        <f t="shared" si="126"/>
        <v>0</v>
      </c>
      <c r="BS251" s="59">
        <f t="shared" si="126"/>
        <v>0</v>
      </c>
      <c r="BT251" s="59">
        <f t="shared" si="126"/>
        <v>0</v>
      </c>
      <c r="BU251" s="59">
        <f t="shared" si="126"/>
        <v>0</v>
      </c>
      <c r="BV251" s="72">
        <f t="shared" si="108"/>
        <v>123</v>
      </c>
      <c r="BX251" s="54">
        <f t="shared" si="127"/>
        <v>10.833333333333334</v>
      </c>
      <c r="BY251" s="54">
        <f t="shared" si="127"/>
        <v>10.833333333333334</v>
      </c>
      <c r="BZ251" s="54">
        <f t="shared" si="127"/>
        <v>10.833333333333334</v>
      </c>
      <c r="CA251" s="54">
        <f t="shared" si="127"/>
        <v>10.833333333333334</v>
      </c>
      <c r="CB251" s="54">
        <f t="shared" si="127"/>
        <v>10.833333333333334</v>
      </c>
      <c r="CC251" s="54">
        <f t="shared" si="127"/>
        <v>10.833333333333334</v>
      </c>
      <c r="CD251" s="54">
        <f t="shared" si="127"/>
        <v>10.833333333333334</v>
      </c>
      <c r="CE251" s="54">
        <f t="shared" si="127"/>
        <v>10.833333333333334</v>
      </c>
      <c r="CF251" s="54">
        <f t="shared" si="127"/>
        <v>10.833333333333334</v>
      </c>
      <c r="CG251" s="54">
        <f t="shared" si="122"/>
        <v>10.833333333333334</v>
      </c>
      <c r="CH251" s="54">
        <f t="shared" si="122"/>
        <v>10.833333333333334</v>
      </c>
      <c r="CI251" s="54">
        <f t="shared" si="122"/>
        <v>10.833333333333334</v>
      </c>
      <c r="CJ251" s="72">
        <f t="shared" si="137"/>
        <v>129.99999999999997</v>
      </c>
      <c r="CK251" s="59">
        <f t="shared" si="113"/>
        <v>18</v>
      </c>
      <c r="CL251" s="59">
        <f t="shared" si="131"/>
        <v>0</v>
      </c>
      <c r="CM251" s="73">
        <f t="shared" si="109"/>
        <v>130</v>
      </c>
      <c r="CN251" s="54"/>
      <c r="CO251" s="55"/>
      <c r="CP251" s="56"/>
    </row>
    <row r="252" spans="1:94" ht="20.25" customHeight="1">
      <c r="A252" s="77" t="s">
        <v>339</v>
      </c>
      <c r="C252" s="58"/>
      <c r="D252" s="58">
        <v>160</v>
      </c>
      <c r="E252" s="59">
        <v>130</v>
      </c>
      <c r="G252" s="60">
        <v>45140</v>
      </c>
      <c r="H252" s="60">
        <f t="shared" si="105"/>
        <v>45281</v>
      </c>
      <c r="I252" s="60" t="s">
        <v>44</v>
      </c>
      <c r="J252" s="60">
        <f t="shared" si="106"/>
        <v>45281</v>
      </c>
      <c r="N252" s="2"/>
      <c r="P252" s="61">
        <f t="shared" si="110"/>
        <v>1.3333333333333333</v>
      </c>
      <c r="Q252" s="62">
        <v>7.4</v>
      </c>
      <c r="R252" s="63">
        <f t="shared" si="111"/>
        <v>18</v>
      </c>
      <c r="S252" s="54">
        <f t="shared" si="133"/>
        <v>1.5</v>
      </c>
      <c r="T252" s="54">
        <f t="shared" si="133"/>
        <v>1.5</v>
      </c>
      <c r="U252" s="54">
        <f t="shared" si="133"/>
        <v>1.5</v>
      </c>
      <c r="V252" s="54">
        <f t="shared" si="133"/>
        <v>1.5</v>
      </c>
      <c r="W252" s="54">
        <f t="shared" si="133"/>
        <v>1.5</v>
      </c>
      <c r="X252" s="54">
        <f t="shared" si="133"/>
        <v>1.5</v>
      </c>
      <c r="Y252" s="54">
        <f t="shared" si="133"/>
        <v>1.5</v>
      </c>
      <c r="Z252" s="54">
        <f t="shared" si="133"/>
        <v>1.5</v>
      </c>
      <c r="AA252" s="54">
        <f t="shared" si="133"/>
        <v>1.5</v>
      </c>
      <c r="AB252" s="54">
        <f t="shared" si="133"/>
        <v>1.5</v>
      </c>
      <c r="AC252" s="54">
        <f t="shared" si="133"/>
        <v>1.5</v>
      </c>
      <c r="AD252" s="54">
        <f t="shared" si="133"/>
        <v>1.5</v>
      </c>
      <c r="AF252" s="64">
        <f t="shared" si="130"/>
        <v>1.1499999999999999</v>
      </c>
      <c r="AG252" s="65">
        <v>1.1499999999999999</v>
      </c>
      <c r="AH252" s="65">
        <v>0</v>
      </c>
      <c r="AI252" s="66"/>
      <c r="AJ252" s="67"/>
      <c r="AK252" s="65"/>
      <c r="AL252" s="65"/>
      <c r="AM252" s="65"/>
      <c r="AN252" s="65"/>
      <c r="AO252" s="65"/>
      <c r="AP252" s="65"/>
      <c r="AQ252" s="65"/>
      <c r="AR252" s="65"/>
      <c r="AS252" s="72">
        <f t="shared" si="107"/>
        <v>24.25</v>
      </c>
      <c r="AT252" s="69" t="e">
        <v>#N/A</v>
      </c>
      <c r="AU252" s="70">
        <v>37</v>
      </c>
      <c r="AV252" s="64">
        <f t="shared" si="132"/>
        <v>90</v>
      </c>
      <c r="AW252" s="61">
        <f t="shared" si="129"/>
        <v>7.5</v>
      </c>
      <c r="AX252" s="61">
        <f t="shared" si="129"/>
        <v>7.5</v>
      </c>
      <c r="AY252" s="61">
        <f t="shared" si="129"/>
        <v>7.5</v>
      </c>
      <c r="AZ252" s="61">
        <f t="shared" si="129"/>
        <v>7.5</v>
      </c>
      <c r="BA252" s="54">
        <f t="shared" si="129"/>
        <v>7.5</v>
      </c>
      <c r="BB252" s="61">
        <f t="shared" si="129"/>
        <v>7.5</v>
      </c>
      <c r="BC252" s="54">
        <f t="shared" si="129"/>
        <v>7.5</v>
      </c>
      <c r="BD252" s="61">
        <f t="shared" si="129"/>
        <v>7.5</v>
      </c>
      <c r="BE252" s="61">
        <f t="shared" si="129"/>
        <v>7.5</v>
      </c>
      <c r="BF252" s="61">
        <f t="shared" si="125"/>
        <v>7.5</v>
      </c>
      <c r="BG252" s="61">
        <f t="shared" si="125"/>
        <v>7.5</v>
      </c>
      <c r="BH252" s="61">
        <f t="shared" si="125"/>
        <v>7.5</v>
      </c>
      <c r="BI252" s="64">
        <f t="shared" si="136"/>
        <v>-5.75</v>
      </c>
      <c r="BJ252" s="59">
        <f t="shared" si="126"/>
        <v>-5.75</v>
      </c>
      <c r="BK252" s="59">
        <f t="shared" si="126"/>
        <v>0</v>
      </c>
      <c r="BL252" s="59">
        <f t="shared" si="126"/>
        <v>0</v>
      </c>
      <c r="BM252" s="59">
        <f t="shared" si="126"/>
        <v>0</v>
      </c>
      <c r="BN252" s="71">
        <f t="shared" si="126"/>
        <v>0</v>
      </c>
      <c r="BO252" s="59">
        <f t="shared" si="124"/>
        <v>0</v>
      </c>
      <c r="BP252" s="59">
        <f t="shared" si="126"/>
        <v>0</v>
      </c>
      <c r="BQ252" s="59">
        <f t="shared" si="126"/>
        <v>0</v>
      </c>
      <c r="BR252" s="59">
        <f t="shared" si="126"/>
        <v>0</v>
      </c>
      <c r="BS252" s="59">
        <f t="shared" si="126"/>
        <v>0</v>
      </c>
      <c r="BT252" s="59">
        <f t="shared" si="126"/>
        <v>0</v>
      </c>
      <c r="BU252" s="59">
        <f t="shared" si="126"/>
        <v>0</v>
      </c>
      <c r="BV252" s="72">
        <f t="shared" si="108"/>
        <v>121.25</v>
      </c>
      <c r="BX252" s="54">
        <f t="shared" si="127"/>
        <v>10.833333333333334</v>
      </c>
      <c r="BY252" s="54">
        <f t="shared" si="127"/>
        <v>10.833333333333334</v>
      </c>
      <c r="BZ252" s="54">
        <f t="shared" si="127"/>
        <v>10.833333333333334</v>
      </c>
      <c r="CA252" s="54">
        <f t="shared" si="127"/>
        <v>10.833333333333334</v>
      </c>
      <c r="CB252" s="54">
        <f t="shared" si="127"/>
        <v>10.833333333333334</v>
      </c>
      <c r="CC252" s="54">
        <f t="shared" si="127"/>
        <v>10.833333333333334</v>
      </c>
      <c r="CD252" s="54">
        <f t="shared" si="127"/>
        <v>10.833333333333334</v>
      </c>
      <c r="CE252" s="54">
        <f t="shared" si="127"/>
        <v>10.833333333333334</v>
      </c>
      <c r="CF252" s="54">
        <f t="shared" si="127"/>
        <v>10.833333333333334</v>
      </c>
      <c r="CG252" s="54">
        <f t="shared" si="122"/>
        <v>10.833333333333334</v>
      </c>
      <c r="CH252" s="54">
        <f t="shared" si="122"/>
        <v>10.833333333333334</v>
      </c>
      <c r="CI252" s="54">
        <f t="shared" si="122"/>
        <v>10.833333333333334</v>
      </c>
      <c r="CJ252" s="72">
        <f t="shared" si="137"/>
        <v>129.99999999999997</v>
      </c>
      <c r="CK252" s="59">
        <f t="shared" si="113"/>
        <v>18</v>
      </c>
      <c r="CL252" s="59">
        <f t="shared" si="131"/>
        <v>0</v>
      </c>
      <c r="CM252" s="73">
        <f t="shared" si="109"/>
        <v>130</v>
      </c>
      <c r="CN252" s="74"/>
      <c r="CO252" s="75"/>
    </row>
    <row r="253" spans="1:94" ht="20.25" customHeight="1">
      <c r="A253" s="77" t="s">
        <v>340</v>
      </c>
      <c r="C253" s="58"/>
      <c r="D253" s="58">
        <v>216</v>
      </c>
      <c r="E253" s="59">
        <v>130</v>
      </c>
      <c r="G253" s="60">
        <v>45140</v>
      </c>
      <c r="H253" s="60">
        <f t="shared" si="105"/>
        <v>45281</v>
      </c>
      <c r="I253" s="60" t="s">
        <v>44</v>
      </c>
      <c r="J253" s="60">
        <f t="shared" si="106"/>
        <v>45281</v>
      </c>
      <c r="N253" s="2"/>
      <c r="P253" s="61">
        <f t="shared" si="110"/>
        <v>1.3333333333333333</v>
      </c>
      <c r="Q253" s="62">
        <v>-18.600000000000001</v>
      </c>
      <c r="R253" s="63">
        <f t="shared" si="111"/>
        <v>18</v>
      </c>
      <c r="S253" s="54">
        <f t="shared" si="133"/>
        <v>1.5</v>
      </c>
      <c r="T253" s="54">
        <f t="shared" si="133"/>
        <v>1.5</v>
      </c>
      <c r="U253" s="54">
        <f t="shared" si="133"/>
        <v>1.5</v>
      </c>
      <c r="V253" s="54">
        <f t="shared" si="133"/>
        <v>1.5</v>
      </c>
      <c r="W253" s="54">
        <f t="shared" si="133"/>
        <v>1.5</v>
      </c>
      <c r="X253" s="54">
        <f t="shared" si="133"/>
        <v>1.5</v>
      </c>
      <c r="Y253" s="54">
        <f t="shared" si="133"/>
        <v>1.5</v>
      </c>
      <c r="Z253" s="54">
        <f t="shared" si="133"/>
        <v>1.5</v>
      </c>
      <c r="AA253" s="54">
        <f t="shared" si="133"/>
        <v>1.5</v>
      </c>
      <c r="AB253" s="54">
        <f t="shared" si="133"/>
        <v>1.5</v>
      </c>
      <c r="AC253" s="54">
        <f t="shared" si="133"/>
        <v>1.5</v>
      </c>
      <c r="AD253" s="54">
        <f t="shared" si="133"/>
        <v>1.5</v>
      </c>
      <c r="AF253" s="64">
        <f t="shared" si="130"/>
        <v>1.3</v>
      </c>
      <c r="AG253" s="65">
        <v>1.3</v>
      </c>
      <c r="AH253" s="65">
        <v>0</v>
      </c>
      <c r="AI253" s="66"/>
      <c r="AJ253" s="67"/>
      <c r="AK253" s="65"/>
      <c r="AL253" s="65"/>
      <c r="AM253" s="65"/>
      <c r="AN253" s="65"/>
      <c r="AO253" s="65"/>
      <c r="AP253" s="65"/>
      <c r="AQ253" s="65"/>
      <c r="AR253" s="65"/>
      <c r="AS253" s="72">
        <f t="shared" si="107"/>
        <v>-1.9000000000000015</v>
      </c>
      <c r="AT253" s="69" t="e">
        <v>#N/A</v>
      </c>
      <c r="AU253" s="70">
        <v>-93</v>
      </c>
      <c r="AV253" s="64">
        <f t="shared" si="132"/>
        <v>90</v>
      </c>
      <c r="AW253" s="61">
        <f t="shared" si="129"/>
        <v>7.5</v>
      </c>
      <c r="AX253" s="61">
        <f t="shared" si="129"/>
        <v>7.5</v>
      </c>
      <c r="AY253" s="61">
        <f t="shared" si="129"/>
        <v>7.5</v>
      </c>
      <c r="AZ253" s="61">
        <f t="shared" si="129"/>
        <v>7.5</v>
      </c>
      <c r="BA253" s="54">
        <f t="shared" si="129"/>
        <v>7.5</v>
      </c>
      <c r="BB253" s="61">
        <f t="shared" si="129"/>
        <v>7.5</v>
      </c>
      <c r="BC253" s="54">
        <f t="shared" si="129"/>
        <v>7.5</v>
      </c>
      <c r="BD253" s="61">
        <f t="shared" si="129"/>
        <v>7.5</v>
      </c>
      <c r="BE253" s="61">
        <f t="shared" si="129"/>
        <v>7.5</v>
      </c>
      <c r="BF253" s="61">
        <f t="shared" si="125"/>
        <v>7.5</v>
      </c>
      <c r="BG253" s="61">
        <f t="shared" si="125"/>
        <v>7.5</v>
      </c>
      <c r="BH253" s="61">
        <f t="shared" si="125"/>
        <v>7.5</v>
      </c>
      <c r="BI253" s="64">
        <f t="shared" si="136"/>
        <v>-6.5</v>
      </c>
      <c r="BJ253" s="59">
        <f t="shared" ref="BJ253:BU265" si="138">(+IF($K253="",$E253/26*AG253,IF(MONTH($K253)=MONTH(BJ$5),$L253/26*AG253,IF(AND($K253&lt;BJ$5,(MONTH($K253)&lt;&gt;MONTH(BJ$5))),$L253/26*AG253,$E253/26*AG253))))*-1</f>
        <v>-6.5</v>
      </c>
      <c r="BK253" s="59">
        <f t="shared" si="138"/>
        <v>0</v>
      </c>
      <c r="BL253" s="59">
        <f t="shared" si="138"/>
        <v>0</v>
      </c>
      <c r="BM253" s="59">
        <f t="shared" si="138"/>
        <v>0</v>
      </c>
      <c r="BN253" s="71">
        <f t="shared" si="138"/>
        <v>0</v>
      </c>
      <c r="BO253" s="59">
        <f t="shared" si="124"/>
        <v>0</v>
      </c>
      <c r="BP253" s="59">
        <f t="shared" si="124"/>
        <v>0</v>
      </c>
      <c r="BQ253" s="59">
        <f t="shared" si="124"/>
        <v>0</v>
      </c>
      <c r="BR253" s="59">
        <f t="shared" si="124"/>
        <v>0</v>
      </c>
      <c r="BS253" s="59">
        <f t="shared" si="124"/>
        <v>0</v>
      </c>
      <c r="BT253" s="59">
        <f t="shared" si="124"/>
        <v>0</v>
      </c>
      <c r="BU253" s="59">
        <f t="shared" si="124"/>
        <v>0</v>
      </c>
      <c r="BV253" s="72">
        <f t="shared" si="108"/>
        <v>-9.5</v>
      </c>
      <c r="BX253" s="54">
        <f t="shared" si="127"/>
        <v>10.833333333333334</v>
      </c>
      <c r="BY253" s="54">
        <f t="shared" si="127"/>
        <v>10.833333333333334</v>
      </c>
      <c r="BZ253" s="54">
        <f t="shared" si="127"/>
        <v>10.833333333333334</v>
      </c>
      <c r="CA253" s="54">
        <f t="shared" si="127"/>
        <v>10.833333333333334</v>
      </c>
      <c r="CB253" s="54">
        <f t="shared" si="127"/>
        <v>10.833333333333334</v>
      </c>
      <c r="CC253" s="54">
        <f t="shared" si="127"/>
        <v>10.833333333333334</v>
      </c>
      <c r="CD253" s="54">
        <f t="shared" si="127"/>
        <v>10.833333333333334</v>
      </c>
      <c r="CE253" s="54">
        <f t="shared" si="127"/>
        <v>10.833333333333334</v>
      </c>
      <c r="CF253" s="54">
        <f t="shared" si="127"/>
        <v>10.833333333333334</v>
      </c>
      <c r="CG253" s="54">
        <f t="shared" si="122"/>
        <v>10.833333333333334</v>
      </c>
      <c r="CH253" s="54">
        <f t="shared" si="122"/>
        <v>10.833333333333334</v>
      </c>
      <c r="CI253" s="54">
        <f t="shared" si="122"/>
        <v>10.833333333333334</v>
      </c>
      <c r="CJ253" s="72">
        <f t="shared" si="137"/>
        <v>129.99999999999997</v>
      </c>
      <c r="CK253" s="59">
        <f t="shared" si="113"/>
        <v>18</v>
      </c>
      <c r="CL253" s="59">
        <f t="shared" si="131"/>
        <v>0</v>
      </c>
      <c r="CM253" s="73">
        <f t="shared" si="109"/>
        <v>130</v>
      </c>
      <c r="CN253" s="54"/>
      <c r="CO253" s="55"/>
      <c r="CP253" s="56"/>
    </row>
    <row r="254" spans="1:94" ht="20.25" customHeight="1">
      <c r="A254" s="77" t="s">
        <v>341</v>
      </c>
      <c r="C254" s="58"/>
      <c r="D254" s="58">
        <v>216</v>
      </c>
      <c r="E254" s="59">
        <v>130</v>
      </c>
      <c r="G254" s="60">
        <v>45140</v>
      </c>
      <c r="H254" s="60">
        <f t="shared" si="105"/>
        <v>45281</v>
      </c>
      <c r="I254" s="60" t="s">
        <v>44</v>
      </c>
      <c r="J254" s="60">
        <f t="shared" si="106"/>
        <v>45281</v>
      </c>
      <c r="N254" s="2"/>
      <c r="P254" s="61">
        <f t="shared" si="110"/>
        <v>1.3333333333333333</v>
      </c>
      <c r="Q254" s="62">
        <v>-6.6</v>
      </c>
      <c r="R254" s="63">
        <f t="shared" si="111"/>
        <v>18</v>
      </c>
      <c r="S254" s="54">
        <f t="shared" si="133"/>
        <v>1.5</v>
      </c>
      <c r="T254" s="54">
        <f t="shared" si="133"/>
        <v>1.5</v>
      </c>
      <c r="U254" s="54">
        <f t="shared" si="133"/>
        <v>1.5</v>
      </c>
      <c r="V254" s="54">
        <f t="shared" si="133"/>
        <v>1.5</v>
      </c>
      <c r="W254" s="54">
        <f t="shared" si="133"/>
        <v>1.5</v>
      </c>
      <c r="X254" s="54">
        <f t="shared" si="133"/>
        <v>1.5</v>
      </c>
      <c r="Y254" s="54">
        <f t="shared" si="133"/>
        <v>1.5</v>
      </c>
      <c r="Z254" s="54">
        <f t="shared" si="133"/>
        <v>1.5</v>
      </c>
      <c r="AA254" s="54">
        <f t="shared" si="133"/>
        <v>1.5</v>
      </c>
      <c r="AB254" s="54">
        <f t="shared" si="133"/>
        <v>1.5</v>
      </c>
      <c r="AC254" s="54">
        <f t="shared" si="133"/>
        <v>1.5</v>
      </c>
      <c r="AD254" s="54">
        <f t="shared" si="133"/>
        <v>1.5</v>
      </c>
      <c r="AF254" s="64">
        <f t="shared" si="130"/>
        <v>1.2000000000000002</v>
      </c>
      <c r="AG254" s="65">
        <v>1.2000000000000002</v>
      </c>
      <c r="AH254" s="65">
        <v>0</v>
      </c>
      <c r="AI254" s="66"/>
      <c r="AJ254" s="67"/>
      <c r="AK254" s="65"/>
      <c r="AL254" s="65"/>
      <c r="AM254" s="65"/>
      <c r="AN254" s="65"/>
      <c r="AO254" s="65"/>
      <c r="AP254" s="65"/>
      <c r="AQ254" s="65"/>
      <c r="AR254" s="65"/>
      <c r="AS254" s="72">
        <f t="shared" si="107"/>
        <v>10.199999999999999</v>
      </c>
      <c r="AT254" s="69" t="e">
        <v>#N/A</v>
      </c>
      <c r="AU254" s="70">
        <v>-33</v>
      </c>
      <c r="AV254" s="64">
        <f t="shared" si="132"/>
        <v>90</v>
      </c>
      <c r="AW254" s="61">
        <f t="shared" si="129"/>
        <v>7.5</v>
      </c>
      <c r="AX254" s="61">
        <f t="shared" si="129"/>
        <v>7.5</v>
      </c>
      <c r="AY254" s="61">
        <f t="shared" si="129"/>
        <v>7.5</v>
      </c>
      <c r="AZ254" s="61">
        <f t="shared" si="129"/>
        <v>7.5</v>
      </c>
      <c r="BA254" s="54">
        <f t="shared" si="129"/>
        <v>7.5</v>
      </c>
      <c r="BB254" s="61">
        <f t="shared" si="129"/>
        <v>7.5</v>
      </c>
      <c r="BC254" s="54">
        <f t="shared" si="129"/>
        <v>7.5</v>
      </c>
      <c r="BD254" s="61">
        <f t="shared" si="129"/>
        <v>7.5</v>
      </c>
      <c r="BE254" s="61">
        <f t="shared" si="129"/>
        <v>7.5</v>
      </c>
      <c r="BF254" s="61">
        <f t="shared" si="125"/>
        <v>7.5</v>
      </c>
      <c r="BG254" s="61">
        <f t="shared" si="125"/>
        <v>7.5</v>
      </c>
      <c r="BH254" s="61">
        <f t="shared" si="125"/>
        <v>7.5</v>
      </c>
      <c r="BI254" s="64">
        <f t="shared" si="136"/>
        <v>-6.0000000000000009</v>
      </c>
      <c r="BJ254" s="59">
        <f t="shared" si="138"/>
        <v>-6.0000000000000009</v>
      </c>
      <c r="BK254" s="59">
        <f t="shared" si="138"/>
        <v>0</v>
      </c>
      <c r="BL254" s="59">
        <f t="shared" si="138"/>
        <v>0</v>
      </c>
      <c r="BM254" s="59">
        <f t="shared" si="138"/>
        <v>0</v>
      </c>
      <c r="BN254" s="71">
        <f t="shared" si="138"/>
        <v>0</v>
      </c>
      <c r="BO254" s="59">
        <f t="shared" si="124"/>
        <v>0</v>
      </c>
      <c r="BP254" s="59">
        <f t="shared" si="124"/>
        <v>0</v>
      </c>
      <c r="BQ254" s="59">
        <f t="shared" si="124"/>
        <v>0</v>
      </c>
      <c r="BR254" s="59">
        <f t="shared" si="124"/>
        <v>0</v>
      </c>
      <c r="BS254" s="59">
        <f t="shared" si="124"/>
        <v>0</v>
      </c>
      <c r="BT254" s="59">
        <f t="shared" si="124"/>
        <v>0</v>
      </c>
      <c r="BU254" s="59">
        <f t="shared" si="124"/>
        <v>0</v>
      </c>
      <c r="BV254" s="72">
        <f t="shared" si="108"/>
        <v>51</v>
      </c>
      <c r="BX254" s="54">
        <f t="shared" si="127"/>
        <v>10.833333333333334</v>
      </c>
      <c r="BY254" s="54">
        <f t="shared" si="127"/>
        <v>10.833333333333334</v>
      </c>
      <c r="BZ254" s="54">
        <f t="shared" si="127"/>
        <v>10.833333333333334</v>
      </c>
      <c r="CA254" s="54">
        <f t="shared" si="127"/>
        <v>10.833333333333334</v>
      </c>
      <c r="CB254" s="54">
        <f t="shared" si="127"/>
        <v>10.833333333333334</v>
      </c>
      <c r="CC254" s="54">
        <f t="shared" si="127"/>
        <v>10.833333333333334</v>
      </c>
      <c r="CD254" s="54">
        <f t="shared" si="127"/>
        <v>10.833333333333334</v>
      </c>
      <c r="CE254" s="54">
        <f t="shared" si="127"/>
        <v>10.833333333333334</v>
      </c>
      <c r="CF254" s="54">
        <f t="shared" si="127"/>
        <v>10.833333333333334</v>
      </c>
      <c r="CG254" s="54">
        <f t="shared" si="122"/>
        <v>10.833333333333334</v>
      </c>
      <c r="CH254" s="54">
        <f t="shared" si="122"/>
        <v>10.833333333333334</v>
      </c>
      <c r="CI254" s="54">
        <f t="shared" si="122"/>
        <v>10.833333333333334</v>
      </c>
      <c r="CJ254" s="72">
        <f t="shared" si="137"/>
        <v>129.99999999999997</v>
      </c>
      <c r="CK254" s="59">
        <f t="shared" si="113"/>
        <v>18</v>
      </c>
      <c r="CL254" s="59">
        <f t="shared" si="131"/>
        <v>0</v>
      </c>
      <c r="CM254" s="73">
        <f t="shared" si="109"/>
        <v>130</v>
      </c>
      <c r="CN254" s="74"/>
      <c r="CO254" s="75"/>
    </row>
    <row r="255" spans="1:94" ht="20.25" customHeight="1">
      <c r="A255" s="77" t="s">
        <v>342</v>
      </c>
      <c r="C255" s="58"/>
      <c r="D255" s="58">
        <v>650</v>
      </c>
      <c r="E255" s="59">
        <v>130</v>
      </c>
      <c r="G255" s="60">
        <v>45140</v>
      </c>
      <c r="H255" s="60">
        <f t="shared" si="105"/>
        <v>45281</v>
      </c>
      <c r="I255" s="60" t="s">
        <v>44</v>
      </c>
      <c r="J255" s="60">
        <f t="shared" si="106"/>
        <v>45281</v>
      </c>
      <c r="N255" s="2"/>
      <c r="P255" s="61">
        <f t="shared" si="110"/>
        <v>1.3333333333333333</v>
      </c>
      <c r="Q255" s="62">
        <v>7.4</v>
      </c>
      <c r="R255" s="63">
        <f t="shared" si="111"/>
        <v>18</v>
      </c>
      <c r="S255" s="54">
        <f t="shared" si="133"/>
        <v>1.5</v>
      </c>
      <c r="T255" s="54">
        <f t="shared" si="133"/>
        <v>1.5</v>
      </c>
      <c r="U255" s="54">
        <f t="shared" si="133"/>
        <v>1.5</v>
      </c>
      <c r="V255" s="54">
        <f t="shared" si="133"/>
        <v>1.5</v>
      </c>
      <c r="W255" s="54">
        <f t="shared" si="133"/>
        <v>1.5</v>
      </c>
      <c r="X255" s="54">
        <f t="shared" si="133"/>
        <v>1.5</v>
      </c>
      <c r="Y255" s="54">
        <f t="shared" si="133"/>
        <v>1.5</v>
      </c>
      <c r="Z255" s="54">
        <f t="shared" si="133"/>
        <v>1.5</v>
      </c>
      <c r="AA255" s="54">
        <f t="shared" si="133"/>
        <v>1.5</v>
      </c>
      <c r="AB255" s="54">
        <f t="shared" si="133"/>
        <v>1.5</v>
      </c>
      <c r="AC255" s="54">
        <f t="shared" si="133"/>
        <v>1.5</v>
      </c>
      <c r="AD255" s="54">
        <f t="shared" si="133"/>
        <v>1.5</v>
      </c>
      <c r="AF255" s="64">
        <f t="shared" si="130"/>
        <v>1.4</v>
      </c>
      <c r="AG255" s="65">
        <v>1.4</v>
      </c>
      <c r="AH255" s="65">
        <v>0</v>
      </c>
      <c r="AI255" s="66"/>
      <c r="AJ255" s="67"/>
      <c r="AK255" s="65"/>
      <c r="AL255" s="65"/>
      <c r="AM255" s="65"/>
      <c r="AN255" s="65"/>
      <c r="AO255" s="65"/>
      <c r="AP255" s="65"/>
      <c r="AQ255" s="65"/>
      <c r="AR255" s="65"/>
      <c r="AS255" s="72">
        <f t="shared" si="107"/>
        <v>24</v>
      </c>
      <c r="AT255" s="69" t="e">
        <v>#N/A</v>
      </c>
      <c r="AU255" s="70">
        <v>37</v>
      </c>
      <c r="AV255" s="64">
        <f t="shared" si="132"/>
        <v>90</v>
      </c>
      <c r="AW255" s="61">
        <f t="shared" si="129"/>
        <v>7.5</v>
      </c>
      <c r="AX255" s="61">
        <f t="shared" si="129"/>
        <v>7.5</v>
      </c>
      <c r="AY255" s="61">
        <f t="shared" si="129"/>
        <v>7.5</v>
      </c>
      <c r="AZ255" s="61">
        <f t="shared" si="129"/>
        <v>7.5</v>
      </c>
      <c r="BA255" s="54">
        <f t="shared" si="129"/>
        <v>7.5</v>
      </c>
      <c r="BB255" s="61">
        <f t="shared" si="129"/>
        <v>7.5</v>
      </c>
      <c r="BC255" s="54">
        <f t="shared" si="129"/>
        <v>7.5</v>
      </c>
      <c r="BD255" s="61">
        <f t="shared" si="129"/>
        <v>7.5</v>
      </c>
      <c r="BE255" s="61">
        <f t="shared" si="129"/>
        <v>7.5</v>
      </c>
      <c r="BF255" s="61">
        <f t="shared" si="125"/>
        <v>7.5</v>
      </c>
      <c r="BG255" s="61">
        <f t="shared" si="125"/>
        <v>7.5</v>
      </c>
      <c r="BH255" s="61">
        <f t="shared" si="125"/>
        <v>7.5</v>
      </c>
      <c r="BI255" s="64">
        <f t="shared" si="136"/>
        <v>-7</v>
      </c>
      <c r="BJ255" s="59">
        <f t="shared" si="138"/>
        <v>-7</v>
      </c>
      <c r="BK255" s="59">
        <f t="shared" si="138"/>
        <v>0</v>
      </c>
      <c r="BL255" s="59">
        <f t="shared" si="138"/>
        <v>0</v>
      </c>
      <c r="BM255" s="59">
        <f t="shared" si="138"/>
        <v>0</v>
      </c>
      <c r="BN255" s="71">
        <f t="shared" si="138"/>
        <v>0</v>
      </c>
      <c r="BO255" s="59">
        <f t="shared" si="124"/>
        <v>0</v>
      </c>
      <c r="BP255" s="59">
        <f t="shared" si="124"/>
        <v>0</v>
      </c>
      <c r="BQ255" s="59">
        <f t="shared" si="124"/>
        <v>0</v>
      </c>
      <c r="BR255" s="59">
        <f t="shared" si="124"/>
        <v>0</v>
      </c>
      <c r="BS255" s="59">
        <f t="shared" si="124"/>
        <v>0</v>
      </c>
      <c r="BT255" s="59">
        <f t="shared" si="124"/>
        <v>0</v>
      </c>
      <c r="BU255" s="59">
        <f t="shared" si="124"/>
        <v>0</v>
      </c>
      <c r="BV255" s="72">
        <f t="shared" si="108"/>
        <v>120</v>
      </c>
      <c r="BX255" s="54">
        <f t="shared" si="127"/>
        <v>10.833333333333334</v>
      </c>
      <c r="BY255" s="54">
        <f t="shared" si="127"/>
        <v>10.833333333333334</v>
      </c>
      <c r="BZ255" s="54">
        <f t="shared" si="127"/>
        <v>10.833333333333334</v>
      </c>
      <c r="CA255" s="54">
        <f t="shared" si="127"/>
        <v>10.833333333333334</v>
      </c>
      <c r="CB255" s="54">
        <f t="shared" si="127"/>
        <v>10.833333333333334</v>
      </c>
      <c r="CC255" s="54">
        <f t="shared" si="127"/>
        <v>10.833333333333334</v>
      </c>
      <c r="CD255" s="54">
        <f t="shared" si="127"/>
        <v>10.833333333333334</v>
      </c>
      <c r="CE255" s="54">
        <f t="shared" si="127"/>
        <v>10.833333333333334</v>
      </c>
      <c r="CF255" s="54">
        <f t="shared" si="127"/>
        <v>10.833333333333334</v>
      </c>
      <c r="CG255" s="54">
        <f t="shared" si="122"/>
        <v>10.833333333333334</v>
      </c>
      <c r="CH255" s="54">
        <f t="shared" si="122"/>
        <v>10.833333333333334</v>
      </c>
      <c r="CI255" s="54">
        <f t="shared" si="122"/>
        <v>10.833333333333334</v>
      </c>
      <c r="CJ255" s="72">
        <f t="shared" si="137"/>
        <v>129.99999999999997</v>
      </c>
      <c r="CK255" s="59">
        <f t="shared" si="113"/>
        <v>18</v>
      </c>
      <c r="CL255" s="59">
        <f t="shared" si="131"/>
        <v>0</v>
      </c>
      <c r="CM255" s="73">
        <f t="shared" si="109"/>
        <v>130</v>
      </c>
      <c r="CN255" s="54"/>
      <c r="CO255" s="55"/>
      <c r="CP255" s="56"/>
    </row>
    <row r="256" spans="1:94" ht="20.25" customHeight="1">
      <c r="A256" s="77" t="s">
        <v>343</v>
      </c>
      <c r="C256" s="58"/>
      <c r="D256" s="58">
        <v>140</v>
      </c>
      <c r="E256" s="59">
        <v>231.4</v>
      </c>
      <c r="G256" s="60">
        <v>45142</v>
      </c>
      <c r="H256" s="60">
        <f t="shared" si="105"/>
        <v>45281</v>
      </c>
      <c r="I256" s="60" t="s">
        <v>44</v>
      </c>
      <c r="J256" s="60">
        <f t="shared" si="106"/>
        <v>45281</v>
      </c>
      <c r="N256" s="2"/>
      <c r="P256" s="61">
        <f t="shared" si="110"/>
        <v>1.3333333333333333</v>
      </c>
      <c r="Q256" s="62">
        <v>7.3</v>
      </c>
      <c r="R256" s="63">
        <f t="shared" si="111"/>
        <v>18</v>
      </c>
      <c r="S256" s="54">
        <f t="shared" si="133"/>
        <v>1.5</v>
      </c>
      <c r="T256" s="54">
        <f t="shared" si="133"/>
        <v>1.5</v>
      </c>
      <c r="U256" s="54">
        <f t="shared" si="133"/>
        <v>1.5</v>
      </c>
      <c r="V256" s="54">
        <f t="shared" si="133"/>
        <v>1.5</v>
      </c>
      <c r="W256" s="54">
        <f t="shared" si="133"/>
        <v>1.5</v>
      </c>
      <c r="X256" s="54">
        <f t="shared" si="133"/>
        <v>1.5</v>
      </c>
      <c r="Y256" s="54">
        <f t="shared" si="133"/>
        <v>1.5</v>
      </c>
      <c r="Z256" s="54">
        <f t="shared" si="133"/>
        <v>1.5</v>
      </c>
      <c r="AA256" s="54">
        <f t="shared" si="133"/>
        <v>1.5</v>
      </c>
      <c r="AB256" s="54">
        <f t="shared" si="133"/>
        <v>1.5</v>
      </c>
      <c r="AC256" s="54">
        <f t="shared" si="133"/>
        <v>1.5</v>
      </c>
      <c r="AD256" s="54">
        <f t="shared" si="133"/>
        <v>1.5</v>
      </c>
      <c r="AF256" s="64">
        <f t="shared" si="130"/>
        <v>1.3</v>
      </c>
      <c r="AG256" s="65">
        <v>1.3</v>
      </c>
      <c r="AH256" s="65">
        <v>0</v>
      </c>
      <c r="AI256" s="66"/>
      <c r="AJ256" s="67"/>
      <c r="AK256" s="65"/>
      <c r="AL256" s="65"/>
      <c r="AM256" s="65"/>
      <c r="AN256" s="65"/>
      <c r="AO256" s="65"/>
      <c r="AP256" s="65"/>
      <c r="AQ256" s="65"/>
      <c r="AR256" s="65"/>
      <c r="AS256" s="72">
        <f t="shared" si="107"/>
        <v>24</v>
      </c>
      <c r="AT256" s="69" t="e">
        <v>#N/A</v>
      </c>
      <c r="AU256" s="70">
        <v>64.97</v>
      </c>
      <c r="AV256" s="64">
        <f t="shared" si="132"/>
        <v>160.19999999999996</v>
      </c>
      <c r="AW256" s="61">
        <f t="shared" si="129"/>
        <v>13.350000000000001</v>
      </c>
      <c r="AX256" s="61">
        <f t="shared" si="129"/>
        <v>13.350000000000001</v>
      </c>
      <c r="AY256" s="61">
        <f t="shared" si="129"/>
        <v>13.350000000000001</v>
      </c>
      <c r="AZ256" s="61">
        <f t="shared" si="129"/>
        <v>13.350000000000001</v>
      </c>
      <c r="BA256" s="54">
        <f t="shared" si="129"/>
        <v>13.350000000000001</v>
      </c>
      <c r="BB256" s="61">
        <f t="shared" si="129"/>
        <v>13.350000000000001</v>
      </c>
      <c r="BC256" s="54">
        <f t="shared" si="129"/>
        <v>13.350000000000001</v>
      </c>
      <c r="BD256" s="61">
        <f t="shared" si="129"/>
        <v>13.350000000000001</v>
      </c>
      <c r="BE256" s="61">
        <f t="shared" si="129"/>
        <v>13.350000000000001</v>
      </c>
      <c r="BF256" s="61">
        <f t="shared" si="125"/>
        <v>13.350000000000001</v>
      </c>
      <c r="BG256" s="61">
        <f t="shared" si="125"/>
        <v>13.350000000000001</v>
      </c>
      <c r="BH256" s="61">
        <f t="shared" si="125"/>
        <v>13.350000000000001</v>
      </c>
      <c r="BI256" s="64">
        <f t="shared" si="136"/>
        <v>-11.57</v>
      </c>
      <c r="BJ256" s="59">
        <f t="shared" si="138"/>
        <v>-11.57</v>
      </c>
      <c r="BK256" s="59">
        <f t="shared" si="138"/>
        <v>0</v>
      </c>
      <c r="BL256" s="59">
        <f t="shared" si="138"/>
        <v>0</v>
      </c>
      <c r="BM256" s="59">
        <f t="shared" si="138"/>
        <v>0</v>
      </c>
      <c r="BN256" s="71">
        <f t="shared" si="138"/>
        <v>0</v>
      </c>
      <c r="BO256" s="59">
        <f t="shared" si="124"/>
        <v>0</v>
      </c>
      <c r="BP256" s="59">
        <f t="shared" si="124"/>
        <v>0</v>
      </c>
      <c r="BQ256" s="59">
        <f t="shared" si="124"/>
        <v>0</v>
      </c>
      <c r="BR256" s="59">
        <f t="shared" si="124"/>
        <v>0</v>
      </c>
      <c r="BS256" s="59">
        <f t="shared" si="124"/>
        <v>0</v>
      </c>
      <c r="BT256" s="59">
        <f t="shared" si="124"/>
        <v>0</v>
      </c>
      <c r="BU256" s="59">
        <f t="shared" si="124"/>
        <v>0</v>
      </c>
      <c r="BV256" s="72">
        <f t="shared" si="108"/>
        <v>213.59999999999997</v>
      </c>
      <c r="BX256" s="54">
        <f t="shared" si="127"/>
        <v>19.283333333333335</v>
      </c>
      <c r="BY256" s="54">
        <f t="shared" si="127"/>
        <v>19.283333333333335</v>
      </c>
      <c r="BZ256" s="54">
        <f t="shared" si="127"/>
        <v>19.283333333333335</v>
      </c>
      <c r="CA256" s="54">
        <f t="shared" si="127"/>
        <v>19.283333333333335</v>
      </c>
      <c r="CB256" s="54">
        <f t="shared" si="127"/>
        <v>19.283333333333335</v>
      </c>
      <c r="CC256" s="54">
        <f t="shared" si="127"/>
        <v>19.283333333333335</v>
      </c>
      <c r="CD256" s="54">
        <f t="shared" si="127"/>
        <v>19.283333333333335</v>
      </c>
      <c r="CE256" s="54">
        <f t="shared" si="127"/>
        <v>19.283333333333335</v>
      </c>
      <c r="CF256" s="54">
        <f t="shared" si="127"/>
        <v>19.283333333333335</v>
      </c>
      <c r="CG256" s="54">
        <f t="shared" si="122"/>
        <v>19.283333333333335</v>
      </c>
      <c r="CH256" s="54">
        <f t="shared" si="122"/>
        <v>19.283333333333335</v>
      </c>
      <c r="CI256" s="54">
        <f t="shared" si="122"/>
        <v>19.283333333333335</v>
      </c>
      <c r="CJ256" s="72">
        <f t="shared" si="137"/>
        <v>231.4</v>
      </c>
      <c r="CK256" s="59">
        <f t="shared" si="113"/>
        <v>18</v>
      </c>
      <c r="CL256" s="59">
        <f t="shared" si="131"/>
        <v>0</v>
      </c>
      <c r="CM256" s="73">
        <f t="shared" si="109"/>
        <v>231.4</v>
      </c>
      <c r="CN256" s="74"/>
      <c r="CO256" s="75"/>
    </row>
    <row r="257" spans="1:94" ht="20.25" customHeight="1">
      <c r="A257" s="77" t="s">
        <v>344</v>
      </c>
      <c r="C257" s="58"/>
      <c r="D257" s="58">
        <v>640</v>
      </c>
      <c r="E257" s="59">
        <v>475.8</v>
      </c>
      <c r="G257" s="60">
        <v>45145</v>
      </c>
      <c r="H257" s="60">
        <f t="shared" si="105"/>
        <v>45281</v>
      </c>
      <c r="I257" s="60" t="s">
        <v>44</v>
      </c>
      <c r="J257" s="60">
        <f t="shared" si="106"/>
        <v>45281</v>
      </c>
      <c r="N257" s="2"/>
      <c r="P257" s="61">
        <f t="shared" si="110"/>
        <v>1.3333333333333333</v>
      </c>
      <c r="Q257" s="62">
        <v>7.15</v>
      </c>
      <c r="R257" s="63">
        <f t="shared" si="111"/>
        <v>18</v>
      </c>
      <c r="S257" s="54">
        <f t="shared" si="133"/>
        <v>1.5</v>
      </c>
      <c r="T257" s="54">
        <f t="shared" si="133"/>
        <v>1.5</v>
      </c>
      <c r="U257" s="54">
        <f t="shared" si="133"/>
        <v>1.5</v>
      </c>
      <c r="V257" s="54">
        <f t="shared" ref="T257:AF271" si="139">+IF(AND(AND($O257="",$P257&gt;=10,MONTH($G257)=MONTH(V$5))),1.5+2,+IF(AND(AND($O257="",$P257&gt;=5,MONTH($G257)=MONTH(V$5))),1.5+1,+IF(AND(AND($P257=5,$O257="",MONTH($G257)=MONTH(V$5))),1.5,+IF(AND($H257&gt;V$5,MONTH($H257)=MONTH(V$5)),1.5/30*(V$4-DAY($H257)),+IF(AND(MONTH($H257)&lt;MONTH(V$5),$O257=""),1.5,+IF(AND($H257=$S$5,$O257=""),1.5,IF($O257&lt;V$5,0,IF(MONTH($O257)=MONTH(V$5),1.5/30*($O257-V$5),1.5))))))))</f>
        <v>1.5</v>
      </c>
      <c r="W257" s="54">
        <f t="shared" si="139"/>
        <v>1.5</v>
      </c>
      <c r="X257" s="54">
        <f t="shared" si="139"/>
        <v>1.5</v>
      </c>
      <c r="Y257" s="54">
        <f t="shared" si="139"/>
        <v>1.5</v>
      </c>
      <c r="Z257" s="54">
        <f t="shared" si="139"/>
        <v>1.5</v>
      </c>
      <c r="AA257" s="54">
        <f t="shared" si="139"/>
        <v>1.5</v>
      </c>
      <c r="AB257" s="54">
        <f t="shared" si="139"/>
        <v>1.5</v>
      </c>
      <c r="AC257" s="54">
        <f t="shared" si="139"/>
        <v>1.5</v>
      </c>
      <c r="AD257" s="54">
        <f t="shared" si="139"/>
        <v>1.5</v>
      </c>
      <c r="AF257" s="64">
        <f t="shared" si="130"/>
        <v>1.1499999999999999</v>
      </c>
      <c r="AG257" s="65">
        <v>1.1499999999999999</v>
      </c>
      <c r="AH257" s="65">
        <v>0</v>
      </c>
      <c r="AI257" s="66"/>
      <c r="AJ257" s="67"/>
      <c r="AK257" s="65"/>
      <c r="AL257" s="65"/>
      <c r="AM257" s="65"/>
      <c r="AN257" s="65"/>
      <c r="AO257" s="65"/>
      <c r="AP257" s="65"/>
      <c r="AQ257" s="65"/>
      <c r="AR257" s="65"/>
      <c r="AS257" s="72">
        <f t="shared" si="107"/>
        <v>24</v>
      </c>
      <c r="AT257" s="69" t="e">
        <v>#N/A</v>
      </c>
      <c r="AU257" s="70">
        <v>130.84500000000003</v>
      </c>
      <c r="AV257" s="64">
        <f t="shared" si="132"/>
        <v>329.39999999999992</v>
      </c>
      <c r="AW257" s="61">
        <f t="shared" si="129"/>
        <v>27.450000000000003</v>
      </c>
      <c r="AX257" s="61">
        <f t="shared" si="129"/>
        <v>27.450000000000003</v>
      </c>
      <c r="AY257" s="61">
        <f t="shared" si="129"/>
        <v>27.450000000000003</v>
      </c>
      <c r="AZ257" s="61">
        <f t="shared" si="129"/>
        <v>27.450000000000003</v>
      </c>
      <c r="BA257" s="54">
        <f t="shared" si="129"/>
        <v>27.450000000000003</v>
      </c>
      <c r="BB257" s="61">
        <f t="shared" si="129"/>
        <v>27.450000000000003</v>
      </c>
      <c r="BC257" s="54">
        <f t="shared" si="129"/>
        <v>27.450000000000003</v>
      </c>
      <c r="BD257" s="61">
        <f t="shared" si="129"/>
        <v>27.450000000000003</v>
      </c>
      <c r="BE257" s="61">
        <f t="shared" si="129"/>
        <v>27.450000000000003</v>
      </c>
      <c r="BF257" s="61">
        <f t="shared" si="125"/>
        <v>27.450000000000003</v>
      </c>
      <c r="BG257" s="61">
        <f t="shared" si="125"/>
        <v>27.450000000000003</v>
      </c>
      <c r="BH257" s="61">
        <f t="shared" si="125"/>
        <v>27.450000000000003</v>
      </c>
      <c r="BI257" s="64">
        <f t="shared" si="136"/>
        <v>-21.044999999999998</v>
      </c>
      <c r="BJ257" s="59">
        <f t="shared" si="138"/>
        <v>-21.044999999999998</v>
      </c>
      <c r="BK257" s="59">
        <f t="shared" si="138"/>
        <v>0</v>
      </c>
      <c r="BL257" s="59">
        <f t="shared" si="138"/>
        <v>0</v>
      </c>
      <c r="BM257" s="59">
        <f t="shared" si="138"/>
        <v>0</v>
      </c>
      <c r="BN257" s="71">
        <f t="shared" si="138"/>
        <v>0</v>
      </c>
      <c r="BO257" s="59">
        <f t="shared" si="124"/>
        <v>0</v>
      </c>
      <c r="BP257" s="59">
        <f t="shared" si="124"/>
        <v>0</v>
      </c>
      <c r="BQ257" s="59">
        <f t="shared" si="124"/>
        <v>0</v>
      </c>
      <c r="BR257" s="59">
        <f t="shared" si="124"/>
        <v>0</v>
      </c>
      <c r="BS257" s="59">
        <f t="shared" si="124"/>
        <v>0</v>
      </c>
      <c r="BT257" s="59">
        <f t="shared" si="124"/>
        <v>0</v>
      </c>
      <c r="BU257" s="59">
        <f t="shared" si="124"/>
        <v>0</v>
      </c>
      <c r="BV257" s="72">
        <f t="shared" si="108"/>
        <v>439.19999999999993</v>
      </c>
      <c r="BX257" s="54">
        <f t="shared" si="127"/>
        <v>39.65</v>
      </c>
      <c r="BY257" s="54">
        <f t="shared" si="127"/>
        <v>39.65</v>
      </c>
      <c r="BZ257" s="54">
        <f t="shared" si="127"/>
        <v>39.65</v>
      </c>
      <c r="CA257" s="54">
        <f t="shared" ref="CA257:CF320" si="140">+IF(AND($J257&gt;CA$5,MONTH($J257&lt;&gt;CA$5)),0,+IF(AND($J257&gt;CA$5,MONTH($J257=CA$5)),$E257/$R257*DAY($J257),IF(AND($O257&lt;&gt;"",$O257&lt;CA$5),0,IF($K257="",$E257/$R257*V257,IF(MONTH($K257)=MONTH(CA$5),$L257/$R257*V257,IF(AND($K257&lt;CA$5,(MONTH($K257)&lt;&gt;MONTH(CA$5))),$L257/$R257*V257,$E257/$R257*V257))))))</f>
        <v>39.65</v>
      </c>
      <c r="CB257" s="54">
        <f t="shared" si="140"/>
        <v>39.65</v>
      </c>
      <c r="CC257" s="54">
        <f t="shared" si="140"/>
        <v>39.65</v>
      </c>
      <c r="CD257" s="54">
        <f t="shared" si="140"/>
        <v>39.65</v>
      </c>
      <c r="CE257" s="54">
        <f t="shared" si="140"/>
        <v>39.65</v>
      </c>
      <c r="CF257" s="54">
        <f t="shared" si="140"/>
        <v>39.65</v>
      </c>
      <c r="CG257" s="54">
        <f t="shared" si="122"/>
        <v>39.65</v>
      </c>
      <c r="CH257" s="54">
        <f t="shared" si="122"/>
        <v>39.65</v>
      </c>
      <c r="CI257" s="54">
        <f t="shared" si="122"/>
        <v>39.65</v>
      </c>
      <c r="CJ257" s="72">
        <f t="shared" si="137"/>
        <v>475.7999999999999</v>
      </c>
      <c r="CK257" s="59">
        <f t="shared" si="113"/>
        <v>18</v>
      </c>
      <c r="CL257" s="59">
        <f t="shared" si="131"/>
        <v>0</v>
      </c>
      <c r="CM257" s="73">
        <f t="shared" si="109"/>
        <v>475.8</v>
      </c>
      <c r="CN257" s="54"/>
      <c r="CO257" s="55"/>
      <c r="CP257" s="56"/>
    </row>
    <row r="258" spans="1:94" ht="20.25" customHeight="1">
      <c r="A258" s="77" t="s">
        <v>345</v>
      </c>
      <c r="C258" s="58"/>
      <c r="D258" s="58">
        <v>120</v>
      </c>
      <c r="E258" s="59">
        <v>500</v>
      </c>
      <c r="G258" s="60">
        <v>45173</v>
      </c>
      <c r="H258" s="60">
        <f t="shared" si="105"/>
        <v>45281</v>
      </c>
      <c r="I258" s="60" t="s">
        <v>44</v>
      </c>
      <c r="J258" s="60">
        <f t="shared" si="106"/>
        <v>45281</v>
      </c>
      <c r="N258" s="2"/>
      <c r="P258" s="61">
        <f>DATEDIF(G258,$AD$6,"m")/12</f>
        <v>1.25</v>
      </c>
      <c r="Q258" s="62">
        <v>5.8</v>
      </c>
      <c r="R258" s="63">
        <f t="shared" si="111"/>
        <v>18</v>
      </c>
      <c r="S258" s="54">
        <f t="shared" ref="S258:S264" si="141">+IF(AND(AND($O258="",$P258&gt;=10,MONTH($G258)=MONTH(S$5))),1.5+2,+IF(AND(AND($O258="",$P258&gt;=5,MONTH($G258)=MONTH(S$5))),1.5+1,+IF(AND(AND($P258=5,$O258="",MONTH($G258)=MONTH(S$5))),1.5,+IF(AND($H258&gt;S$5,MONTH($H258)=MONTH(S$5)),1.5/30*(S$4-DAY($H258)),+IF(AND(MONTH($H258)&lt;MONTH(S$5),$O258=""),1.5,+IF(AND($H258=$S$5,$O258=""),1.5,IF($O258&lt;S$5,0,IF(MONTH($O258)=MONTH(S$5),1.5/30*($O258-S$5),1.5))))))))</f>
        <v>1.5</v>
      </c>
      <c r="T258" s="54">
        <f t="shared" si="139"/>
        <v>1.5</v>
      </c>
      <c r="U258" s="54">
        <f t="shared" si="139"/>
        <v>1.5</v>
      </c>
      <c r="V258" s="54">
        <f t="shared" si="139"/>
        <v>1.5</v>
      </c>
      <c r="W258" s="54">
        <f t="shared" si="139"/>
        <v>1.5</v>
      </c>
      <c r="X258" s="54">
        <f t="shared" si="139"/>
        <v>1.5</v>
      </c>
      <c r="Y258" s="54">
        <f t="shared" si="139"/>
        <v>1.5</v>
      </c>
      <c r="Z258" s="54">
        <f t="shared" si="139"/>
        <v>1.5</v>
      </c>
      <c r="AA258" s="54">
        <f t="shared" si="139"/>
        <v>1.5</v>
      </c>
      <c r="AB258" s="54">
        <f t="shared" si="139"/>
        <v>1.5</v>
      </c>
      <c r="AC258" s="54">
        <f t="shared" si="139"/>
        <v>1.5</v>
      </c>
      <c r="AD258" s="54">
        <f t="shared" si="139"/>
        <v>1.5</v>
      </c>
      <c r="AF258" s="64">
        <f t="shared" ref="AF258:AF262" si="142">SUM(AG258:AR258)</f>
        <v>1.3</v>
      </c>
      <c r="AG258" s="65">
        <v>1.3</v>
      </c>
      <c r="AH258" s="65">
        <v>0</v>
      </c>
      <c r="AI258" s="66"/>
      <c r="AJ258" s="67"/>
      <c r="AK258" s="65"/>
      <c r="AL258" s="65"/>
      <c r="AM258" s="65"/>
      <c r="AN258" s="65"/>
      <c r="AO258" s="65"/>
      <c r="AP258" s="65"/>
      <c r="AQ258" s="65"/>
      <c r="AR258" s="65"/>
      <c r="AS258" s="72">
        <f t="shared" si="107"/>
        <v>22.5</v>
      </c>
      <c r="AT258" s="69" t="e">
        <v>#N/A</v>
      </c>
      <c r="AU258" s="70">
        <v>111.53846153846155</v>
      </c>
      <c r="AV258" s="64">
        <f t="shared" si="132"/>
        <v>346.15384615384619</v>
      </c>
      <c r="AW258" s="61">
        <f t="shared" si="129"/>
        <v>28.846153846153847</v>
      </c>
      <c r="AX258" s="61">
        <f t="shared" si="129"/>
        <v>28.846153846153847</v>
      </c>
      <c r="AY258" s="61">
        <f t="shared" si="129"/>
        <v>28.846153846153847</v>
      </c>
      <c r="AZ258" s="61">
        <f t="shared" si="129"/>
        <v>28.846153846153847</v>
      </c>
      <c r="BA258" s="54">
        <f t="shared" si="129"/>
        <v>28.846153846153847</v>
      </c>
      <c r="BB258" s="61">
        <f t="shared" si="129"/>
        <v>28.846153846153847</v>
      </c>
      <c r="BC258" s="54">
        <f t="shared" si="129"/>
        <v>28.846153846153847</v>
      </c>
      <c r="BD258" s="61">
        <f t="shared" si="129"/>
        <v>28.846153846153847</v>
      </c>
      <c r="BE258" s="61">
        <f t="shared" si="129"/>
        <v>28.846153846153847</v>
      </c>
      <c r="BF258" s="61">
        <f t="shared" si="125"/>
        <v>28.846153846153847</v>
      </c>
      <c r="BG258" s="61">
        <f t="shared" si="125"/>
        <v>28.846153846153847</v>
      </c>
      <c r="BH258" s="61">
        <f t="shared" si="125"/>
        <v>28.846153846153847</v>
      </c>
      <c r="BI258" s="64">
        <f t="shared" ref="BI258:BI262" si="143">SUM(BJ258:BU258)</f>
        <v>-25</v>
      </c>
      <c r="BJ258" s="59">
        <f t="shared" si="138"/>
        <v>-25</v>
      </c>
      <c r="BK258" s="59">
        <f t="shared" si="138"/>
        <v>0</v>
      </c>
      <c r="BL258" s="59">
        <f t="shared" si="138"/>
        <v>0</v>
      </c>
      <c r="BM258" s="59">
        <f t="shared" si="138"/>
        <v>0</v>
      </c>
      <c r="BN258" s="71">
        <f t="shared" si="138"/>
        <v>0</v>
      </c>
      <c r="BO258" s="59">
        <f t="shared" si="124"/>
        <v>0</v>
      </c>
      <c r="BP258" s="59">
        <f t="shared" si="124"/>
        <v>0</v>
      </c>
      <c r="BQ258" s="59">
        <f t="shared" si="124"/>
        <v>0</v>
      </c>
      <c r="BR258" s="59">
        <f t="shared" si="124"/>
        <v>0</v>
      </c>
      <c r="BS258" s="59">
        <f t="shared" si="124"/>
        <v>0</v>
      </c>
      <c r="BT258" s="59">
        <f t="shared" si="124"/>
        <v>0</v>
      </c>
      <c r="BU258" s="59">
        <f t="shared" si="124"/>
        <v>0</v>
      </c>
      <c r="BV258" s="72">
        <f t="shared" si="108"/>
        <v>432.69230769230774</v>
      </c>
      <c r="BX258" s="54">
        <f t="shared" ref="BX258:BZ321" si="144">+IF(AND($J258&gt;BX$5,MONTH($J258&lt;&gt;BX$5)),0,+IF(AND($J258&gt;BX$5,MONTH($J258=BX$5)),$E258/$R258*DAY($J258),IF(AND($O258&lt;&gt;"",$O258&lt;BX$5),0,IF($K258="",$E258/$R258*S258,IF(MONTH($K258)=MONTH(BX$5),$L258/$R258*S258,IF(AND($K258&lt;BX$5,(MONTH($K258)&lt;&gt;MONTH(BX$5))),$L258/$R258*S258,$E258/$R258*S258))))))</f>
        <v>41.666666666666671</v>
      </c>
      <c r="BY258" s="54">
        <f t="shared" si="144"/>
        <v>41.666666666666671</v>
      </c>
      <c r="BZ258" s="54">
        <f t="shared" si="144"/>
        <v>41.666666666666671</v>
      </c>
      <c r="CA258" s="54">
        <f t="shared" si="140"/>
        <v>41.666666666666671</v>
      </c>
      <c r="CB258" s="54">
        <f t="shared" si="140"/>
        <v>41.666666666666671</v>
      </c>
      <c r="CC258" s="54">
        <f t="shared" si="140"/>
        <v>41.666666666666671</v>
      </c>
      <c r="CD258" s="54">
        <f t="shared" si="140"/>
        <v>41.666666666666671</v>
      </c>
      <c r="CE258" s="54">
        <f t="shared" si="140"/>
        <v>41.666666666666671</v>
      </c>
      <c r="CF258" s="54">
        <f t="shared" si="140"/>
        <v>41.666666666666671</v>
      </c>
      <c r="CG258" s="54">
        <f t="shared" si="122"/>
        <v>41.666666666666671</v>
      </c>
      <c r="CH258" s="54">
        <f t="shared" si="122"/>
        <v>41.666666666666671</v>
      </c>
      <c r="CI258" s="54">
        <f t="shared" si="122"/>
        <v>41.666666666666671</v>
      </c>
      <c r="CJ258" s="72">
        <f t="shared" si="137"/>
        <v>500.00000000000017</v>
      </c>
      <c r="CK258" s="59">
        <f t="shared" si="113"/>
        <v>18</v>
      </c>
      <c r="CL258" s="59">
        <f t="shared" si="131"/>
        <v>0</v>
      </c>
      <c r="CM258" s="73">
        <f t="shared" si="109"/>
        <v>500</v>
      </c>
      <c r="CN258" s="74"/>
      <c r="CO258" s="75"/>
    </row>
    <row r="259" spans="1:94" ht="20.25" customHeight="1">
      <c r="A259" s="77" t="s">
        <v>346</v>
      </c>
      <c r="C259" s="58"/>
      <c r="D259" s="58">
        <v>640</v>
      </c>
      <c r="E259" s="59">
        <v>356.2</v>
      </c>
      <c r="G259" s="60">
        <v>45175</v>
      </c>
      <c r="H259" s="60">
        <f>+IF(YEAR(G259)&lt;YEAR($H$5),$H$4,G259)</f>
        <v>45281</v>
      </c>
      <c r="I259" s="60" t="s">
        <v>44</v>
      </c>
      <c r="J259" s="60">
        <f t="shared" si="106"/>
        <v>45281</v>
      </c>
      <c r="N259" s="2"/>
      <c r="P259" s="61">
        <f t="shared" ref="P259:P262" si="145">DATEDIF(G259,$AD$6,"m")/12</f>
        <v>1.25</v>
      </c>
      <c r="Q259" s="62">
        <v>5.7</v>
      </c>
      <c r="R259" s="63">
        <f t="shared" si="111"/>
        <v>18</v>
      </c>
      <c r="S259" s="54">
        <f t="shared" si="141"/>
        <v>1.5</v>
      </c>
      <c r="T259" s="54">
        <f t="shared" si="139"/>
        <v>1.5</v>
      </c>
      <c r="U259" s="54">
        <f t="shared" si="139"/>
        <v>1.5</v>
      </c>
      <c r="V259" s="54">
        <f t="shared" si="139"/>
        <v>1.5</v>
      </c>
      <c r="W259" s="54">
        <f t="shared" si="139"/>
        <v>1.5</v>
      </c>
      <c r="X259" s="54">
        <f t="shared" si="139"/>
        <v>1.5</v>
      </c>
      <c r="Y259" s="54">
        <f t="shared" si="139"/>
        <v>1.5</v>
      </c>
      <c r="Z259" s="54">
        <f t="shared" si="139"/>
        <v>1.5</v>
      </c>
      <c r="AA259" s="54">
        <f t="shared" si="139"/>
        <v>1.5</v>
      </c>
      <c r="AB259" s="54">
        <f t="shared" si="139"/>
        <v>1.5</v>
      </c>
      <c r="AC259" s="54">
        <f t="shared" si="139"/>
        <v>1.5</v>
      </c>
      <c r="AD259" s="54">
        <f t="shared" si="139"/>
        <v>1.5</v>
      </c>
      <c r="AF259" s="64">
        <f t="shared" si="142"/>
        <v>1.2</v>
      </c>
      <c r="AG259" s="65">
        <v>1.2</v>
      </c>
      <c r="AH259" s="65">
        <v>0</v>
      </c>
      <c r="AI259" s="66"/>
      <c r="AJ259" s="67"/>
      <c r="AK259" s="65"/>
      <c r="AL259" s="65"/>
      <c r="AM259" s="65"/>
      <c r="AN259" s="65"/>
      <c r="AO259" s="65"/>
      <c r="AP259" s="65"/>
      <c r="AQ259" s="65"/>
      <c r="AR259" s="65"/>
      <c r="AS259" s="72">
        <f t="shared" si="107"/>
        <v>22.5</v>
      </c>
      <c r="AT259" s="69" t="e">
        <v>#N/A</v>
      </c>
      <c r="AU259" s="70">
        <v>78.089999999999989</v>
      </c>
      <c r="AV259" s="64">
        <f t="shared" si="132"/>
        <v>246.60000000000002</v>
      </c>
      <c r="AW259" s="61">
        <f t="shared" si="129"/>
        <v>20.549999999999997</v>
      </c>
      <c r="AX259" s="61">
        <f t="shared" si="129"/>
        <v>20.549999999999997</v>
      </c>
      <c r="AY259" s="61">
        <f t="shared" si="129"/>
        <v>20.549999999999997</v>
      </c>
      <c r="AZ259" s="61">
        <f t="shared" ref="AZ259:BE322" si="146">+IF($K259="",$E259/26*V259,IF(MONTH($K259)=MONTH(AZ$5),$L259/26*V259,IF(AND($K259&lt;AZ$5,(MONTH($K259)&lt;&gt;MONTH(AZ$5))),$L259/26*V259,$E259/26*V259)))</f>
        <v>20.549999999999997</v>
      </c>
      <c r="BA259" s="54">
        <f t="shared" si="146"/>
        <v>20.549999999999997</v>
      </c>
      <c r="BB259" s="61">
        <f t="shared" si="146"/>
        <v>20.549999999999997</v>
      </c>
      <c r="BC259" s="54">
        <f t="shared" si="146"/>
        <v>20.549999999999997</v>
      </c>
      <c r="BD259" s="61">
        <f t="shared" si="146"/>
        <v>20.549999999999997</v>
      </c>
      <c r="BE259" s="61">
        <f t="shared" si="146"/>
        <v>20.549999999999997</v>
      </c>
      <c r="BF259" s="61">
        <f t="shared" si="125"/>
        <v>20.549999999999997</v>
      </c>
      <c r="BG259" s="61">
        <f t="shared" si="125"/>
        <v>20.549999999999997</v>
      </c>
      <c r="BH259" s="61">
        <f t="shared" si="125"/>
        <v>20.549999999999997</v>
      </c>
      <c r="BI259" s="64">
        <f t="shared" si="143"/>
        <v>-16.439999999999998</v>
      </c>
      <c r="BJ259" s="59">
        <f t="shared" si="138"/>
        <v>-16.439999999999998</v>
      </c>
      <c r="BK259" s="59">
        <f t="shared" si="138"/>
        <v>0</v>
      </c>
      <c r="BL259" s="59">
        <f t="shared" si="138"/>
        <v>0</v>
      </c>
      <c r="BM259" s="59">
        <f t="shared" si="138"/>
        <v>0</v>
      </c>
      <c r="BN259" s="71">
        <f t="shared" si="138"/>
        <v>0</v>
      </c>
      <c r="BO259" s="59">
        <f t="shared" si="124"/>
        <v>0</v>
      </c>
      <c r="BP259" s="59">
        <f t="shared" si="124"/>
        <v>0</v>
      </c>
      <c r="BQ259" s="59">
        <f t="shared" si="124"/>
        <v>0</v>
      </c>
      <c r="BR259" s="59">
        <f t="shared" si="124"/>
        <v>0</v>
      </c>
      <c r="BS259" s="59">
        <f t="shared" si="124"/>
        <v>0</v>
      </c>
      <c r="BT259" s="59">
        <f t="shared" si="124"/>
        <v>0</v>
      </c>
      <c r="BU259" s="59">
        <f t="shared" si="124"/>
        <v>0</v>
      </c>
      <c r="BV259" s="72">
        <f t="shared" si="108"/>
        <v>308.25</v>
      </c>
      <c r="BX259" s="54">
        <f t="shared" si="144"/>
        <v>29.68333333333333</v>
      </c>
      <c r="BY259" s="54">
        <f t="shared" si="144"/>
        <v>29.68333333333333</v>
      </c>
      <c r="BZ259" s="54">
        <f t="shared" si="144"/>
        <v>29.68333333333333</v>
      </c>
      <c r="CA259" s="54">
        <f t="shared" si="140"/>
        <v>29.68333333333333</v>
      </c>
      <c r="CB259" s="54">
        <f t="shared" si="140"/>
        <v>29.68333333333333</v>
      </c>
      <c r="CC259" s="54">
        <f t="shared" si="140"/>
        <v>29.68333333333333</v>
      </c>
      <c r="CD259" s="54">
        <f t="shared" si="140"/>
        <v>29.68333333333333</v>
      </c>
      <c r="CE259" s="54">
        <f t="shared" si="140"/>
        <v>29.68333333333333</v>
      </c>
      <c r="CF259" s="54">
        <f t="shared" si="140"/>
        <v>29.68333333333333</v>
      </c>
      <c r="CG259" s="54">
        <f t="shared" si="122"/>
        <v>29.68333333333333</v>
      </c>
      <c r="CH259" s="54">
        <f t="shared" si="122"/>
        <v>29.68333333333333</v>
      </c>
      <c r="CI259" s="54">
        <f t="shared" si="122"/>
        <v>29.68333333333333</v>
      </c>
      <c r="CJ259" s="72">
        <f t="shared" si="137"/>
        <v>356.2</v>
      </c>
      <c r="CK259" s="59">
        <f t="shared" si="113"/>
        <v>18</v>
      </c>
      <c r="CL259" s="59">
        <f>+CM259-CJ259</f>
        <v>0</v>
      </c>
      <c r="CM259" s="73">
        <f t="shared" si="109"/>
        <v>356.2</v>
      </c>
      <c r="CN259" s="54"/>
      <c r="CO259" s="55"/>
      <c r="CP259" s="56"/>
    </row>
    <row r="260" spans="1:94" ht="20.25" customHeight="1">
      <c r="A260" s="77" t="s">
        <v>347</v>
      </c>
      <c r="C260" s="58"/>
      <c r="D260" s="58">
        <v>810</v>
      </c>
      <c r="E260" s="59">
        <v>267.8</v>
      </c>
      <c r="G260" s="60">
        <v>45251</v>
      </c>
      <c r="H260" s="60">
        <f>+IF(YEAR(G260)&lt;YEAR($H$5),$H$4,G260)</f>
        <v>45281</v>
      </c>
      <c r="I260" s="60" t="s">
        <v>44</v>
      </c>
      <c r="J260" s="60">
        <f t="shared" si="106"/>
        <v>45281</v>
      </c>
      <c r="N260" s="2"/>
      <c r="P260" s="61">
        <f t="shared" si="145"/>
        <v>1</v>
      </c>
      <c r="Q260" s="62">
        <v>1.5</v>
      </c>
      <c r="R260" s="63">
        <f t="shared" si="111"/>
        <v>18</v>
      </c>
      <c r="S260" s="54">
        <f t="shared" si="141"/>
        <v>1.5</v>
      </c>
      <c r="T260" s="54">
        <f t="shared" si="139"/>
        <v>1.5</v>
      </c>
      <c r="U260" s="54">
        <f t="shared" si="139"/>
        <v>1.5</v>
      </c>
      <c r="V260" s="54">
        <f t="shared" si="139"/>
        <v>1.5</v>
      </c>
      <c r="W260" s="54">
        <f t="shared" si="139"/>
        <v>1.5</v>
      </c>
      <c r="X260" s="54">
        <f t="shared" si="139"/>
        <v>1.5</v>
      </c>
      <c r="Y260" s="54">
        <f t="shared" si="139"/>
        <v>1.5</v>
      </c>
      <c r="Z260" s="54">
        <f t="shared" si="139"/>
        <v>1.5</v>
      </c>
      <c r="AA260" s="54">
        <f t="shared" si="139"/>
        <v>1.5</v>
      </c>
      <c r="AB260" s="54">
        <f t="shared" si="139"/>
        <v>1.5</v>
      </c>
      <c r="AC260" s="54">
        <f t="shared" si="139"/>
        <v>1.5</v>
      </c>
      <c r="AD260" s="54">
        <f t="shared" si="139"/>
        <v>1.5</v>
      </c>
      <c r="AF260" s="64">
        <f t="shared" si="142"/>
        <v>0</v>
      </c>
      <c r="AG260" s="65">
        <v>0</v>
      </c>
      <c r="AH260" s="65">
        <v>0</v>
      </c>
      <c r="AI260" s="66"/>
      <c r="AJ260" s="67"/>
      <c r="AK260" s="65"/>
      <c r="AL260" s="65"/>
      <c r="AM260" s="65"/>
      <c r="AN260" s="65"/>
      <c r="AO260" s="65"/>
      <c r="AP260" s="65"/>
      <c r="AQ260" s="65"/>
      <c r="AR260" s="65">
        <v>0</v>
      </c>
      <c r="AS260" s="72">
        <f t="shared" si="107"/>
        <v>19.5</v>
      </c>
      <c r="AT260" s="69" t="e">
        <v>#N/A</v>
      </c>
      <c r="AU260" s="70">
        <v>15.450000000000001</v>
      </c>
      <c r="AV260" s="64">
        <f t="shared" si="132"/>
        <v>185.39999999999998</v>
      </c>
      <c r="AW260" s="61">
        <f t="shared" ref="AW260:AY323" si="147">+IF($K260="",$E260/26*S260,IF(MONTH($K260)=MONTH(AW$5),$L260/26*S260,IF(AND($K260&lt;AW$5,(MONTH($K260)&lt;&gt;MONTH(AW$5))),$L260/26*S260,$E260/26*S260)))</f>
        <v>15.450000000000001</v>
      </c>
      <c r="AX260" s="61">
        <f t="shared" si="147"/>
        <v>15.450000000000001</v>
      </c>
      <c r="AY260" s="61">
        <f t="shared" si="147"/>
        <v>15.450000000000001</v>
      </c>
      <c r="AZ260" s="61">
        <f t="shared" si="146"/>
        <v>15.450000000000001</v>
      </c>
      <c r="BA260" s="54">
        <f t="shared" si="146"/>
        <v>15.450000000000001</v>
      </c>
      <c r="BB260" s="61">
        <f t="shared" si="146"/>
        <v>15.450000000000001</v>
      </c>
      <c r="BC260" s="54">
        <f t="shared" si="146"/>
        <v>15.450000000000001</v>
      </c>
      <c r="BD260" s="61">
        <f t="shared" si="146"/>
        <v>15.450000000000001</v>
      </c>
      <c r="BE260" s="61">
        <f t="shared" si="146"/>
        <v>15.450000000000001</v>
      </c>
      <c r="BF260" s="61">
        <f t="shared" si="125"/>
        <v>15.450000000000001</v>
      </c>
      <c r="BG260" s="61">
        <f t="shared" si="125"/>
        <v>15.450000000000001</v>
      </c>
      <c r="BH260" s="61">
        <f t="shared" si="125"/>
        <v>15.450000000000001</v>
      </c>
      <c r="BI260" s="64">
        <f t="shared" si="143"/>
        <v>0</v>
      </c>
      <c r="BJ260" s="59">
        <f t="shared" si="138"/>
        <v>0</v>
      </c>
      <c r="BK260" s="59">
        <f t="shared" si="138"/>
        <v>0</v>
      </c>
      <c r="BL260" s="59">
        <f t="shared" si="138"/>
        <v>0</v>
      </c>
      <c r="BM260" s="59">
        <f t="shared" si="138"/>
        <v>0</v>
      </c>
      <c r="BN260" s="71">
        <f t="shared" si="138"/>
        <v>0</v>
      </c>
      <c r="BO260" s="59">
        <f t="shared" si="124"/>
        <v>0</v>
      </c>
      <c r="BP260" s="59">
        <f t="shared" si="124"/>
        <v>0</v>
      </c>
      <c r="BQ260" s="59">
        <f t="shared" si="124"/>
        <v>0</v>
      </c>
      <c r="BR260" s="59">
        <f t="shared" si="124"/>
        <v>0</v>
      </c>
      <c r="BS260" s="59">
        <f t="shared" si="124"/>
        <v>0</v>
      </c>
      <c r="BT260" s="59">
        <f t="shared" si="124"/>
        <v>0</v>
      </c>
      <c r="BU260" s="59">
        <f t="shared" si="124"/>
        <v>0</v>
      </c>
      <c r="BV260" s="72">
        <f t="shared" si="108"/>
        <v>200.84999999999997</v>
      </c>
      <c r="BX260" s="54">
        <f t="shared" si="144"/>
        <v>22.316666666666666</v>
      </c>
      <c r="BY260" s="54">
        <f t="shared" si="144"/>
        <v>22.316666666666666</v>
      </c>
      <c r="BZ260" s="54">
        <f t="shared" si="144"/>
        <v>22.316666666666666</v>
      </c>
      <c r="CA260" s="54">
        <f t="shared" si="140"/>
        <v>22.316666666666666</v>
      </c>
      <c r="CB260" s="54">
        <f t="shared" si="140"/>
        <v>22.316666666666666</v>
      </c>
      <c r="CC260" s="54">
        <f t="shared" si="140"/>
        <v>22.316666666666666</v>
      </c>
      <c r="CD260" s="54">
        <f t="shared" si="140"/>
        <v>22.316666666666666</v>
      </c>
      <c r="CE260" s="54">
        <f t="shared" si="140"/>
        <v>22.316666666666666</v>
      </c>
      <c r="CF260" s="54">
        <f t="shared" si="140"/>
        <v>22.316666666666666</v>
      </c>
      <c r="CG260" s="54">
        <f t="shared" si="122"/>
        <v>22.316666666666666</v>
      </c>
      <c r="CH260" s="54">
        <f t="shared" si="122"/>
        <v>22.316666666666666</v>
      </c>
      <c r="CI260" s="54">
        <f t="shared" si="122"/>
        <v>22.316666666666666</v>
      </c>
      <c r="CJ260" s="72">
        <f t="shared" si="137"/>
        <v>267.8</v>
      </c>
      <c r="CK260" s="59">
        <f>+IF(P260&lt;5,18,IF(AND(P260&gt;=5,P260&lt;10),19,IF(AND(P260&gt;=10,P260&lt;15),20,IF(AND(P260&gt;=15,P260&lt;20),21,0))))</f>
        <v>18</v>
      </c>
      <c r="CL260" s="59">
        <f t="shared" ref="CL260:CL261" si="148">+CM260-CJ260</f>
        <v>0</v>
      </c>
      <c r="CM260" s="73">
        <f t="shared" si="109"/>
        <v>267.8</v>
      </c>
      <c r="CN260" s="74"/>
      <c r="CO260" s="75"/>
    </row>
    <row r="261" spans="1:94" ht="20.25" customHeight="1">
      <c r="A261" s="77" t="s">
        <v>348</v>
      </c>
      <c r="C261" s="58"/>
      <c r="D261" s="58">
        <v>120</v>
      </c>
      <c r="E261" s="59">
        <v>130</v>
      </c>
      <c r="G261" s="60">
        <v>45268</v>
      </c>
      <c r="H261" s="60">
        <f>+IF(YEAR(G261)&lt;YEAR($H$5),$H$4,G261)</f>
        <v>45281</v>
      </c>
      <c r="I261" s="60" t="s">
        <v>44</v>
      </c>
      <c r="J261" s="60">
        <f t="shared" si="106"/>
        <v>45281</v>
      </c>
      <c r="N261" s="2"/>
      <c r="P261" s="61">
        <f t="shared" si="145"/>
        <v>1</v>
      </c>
      <c r="Q261" s="62">
        <v>0</v>
      </c>
      <c r="R261" s="63">
        <f t="shared" si="111"/>
        <v>18</v>
      </c>
      <c r="S261" s="54">
        <f t="shared" si="141"/>
        <v>1.5</v>
      </c>
      <c r="T261" s="54">
        <f t="shared" si="139"/>
        <v>1.5</v>
      </c>
      <c r="U261" s="54">
        <f t="shared" si="139"/>
        <v>1.5</v>
      </c>
      <c r="V261" s="54">
        <f t="shared" si="139"/>
        <v>1.5</v>
      </c>
      <c r="W261" s="54">
        <f t="shared" si="139"/>
        <v>1.5</v>
      </c>
      <c r="X261" s="54">
        <f t="shared" si="139"/>
        <v>1.5</v>
      </c>
      <c r="Y261" s="54">
        <f t="shared" si="139"/>
        <v>1.5</v>
      </c>
      <c r="Z261" s="54">
        <f t="shared" si="139"/>
        <v>1.5</v>
      </c>
      <c r="AA261" s="54">
        <f t="shared" si="139"/>
        <v>1.5</v>
      </c>
      <c r="AB261" s="54">
        <f t="shared" si="139"/>
        <v>1.5</v>
      </c>
      <c r="AC261" s="54">
        <f t="shared" si="139"/>
        <v>1.5</v>
      </c>
      <c r="AD261" s="54">
        <f t="shared" si="139"/>
        <v>1.5</v>
      </c>
      <c r="AF261" s="64">
        <f t="shared" si="142"/>
        <v>0</v>
      </c>
      <c r="AG261" s="65">
        <v>0</v>
      </c>
      <c r="AH261" s="65">
        <v>0</v>
      </c>
      <c r="AI261" s="66"/>
      <c r="AJ261" s="67"/>
      <c r="AK261" s="65"/>
      <c r="AL261" s="65"/>
      <c r="AM261" s="65"/>
      <c r="AN261" s="65"/>
      <c r="AO261" s="65"/>
      <c r="AP261" s="65"/>
      <c r="AQ261" s="65"/>
      <c r="AR261" s="65">
        <v>0</v>
      </c>
      <c r="AS261" s="72">
        <f t="shared" si="107"/>
        <v>18</v>
      </c>
      <c r="AT261" s="69" t="e">
        <v>#N/A</v>
      </c>
      <c r="AU261" s="70">
        <v>5.25</v>
      </c>
      <c r="AV261" s="64">
        <f t="shared" si="132"/>
        <v>90</v>
      </c>
      <c r="AW261" s="61">
        <f t="shared" si="147"/>
        <v>7.5</v>
      </c>
      <c r="AX261" s="61">
        <f t="shared" si="147"/>
        <v>7.5</v>
      </c>
      <c r="AY261" s="61">
        <f t="shared" si="147"/>
        <v>7.5</v>
      </c>
      <c r="AZ261" s="61">
        <f t="shared" si="146"/>
        <v>7.5</v>
      </c>
      <c r="BA261" s="54">
        <f t="shared" si="146"/>
        <v>7.5</v>
      </c>
      <c r="BB261" s="61">
        <f t="shared" si="146"/>
        <v>7.5</v>
      </c>
      <c r="BC261" s="54">
        <f t="shared" si="146"/>
        <v>7.5</v>
      </c>
      <c r="BD261" s="61">
        <f t="shared" si="146"/>
        <v>7.5</v>
      </c>
      <c r="BE261" s="61">
        <f t="shared" si="146"/>
        <v>7.5</v>
      </c>
      <c r="BF261" s="61">
        <f t="shared" si="125"/>
        <v>7.5</v>
      </c>
      <c r="BG261" s="61">
        <f t="shared" si="125"/>
        <v>7.5</v>
      </c>
      <c r="BH261" s="61">
        <f t="shared" si="125"/>
        <v>7.5</v>
      </c>
      <c r="BI261" s="64">
        <f t="shared" si="143"/>
        <v>0</v>
      </c>
      <c r="BJ261" s="59">
        <f t="shared" si="138"/>
        <v>0</v>
      </c>
      <c r="BK261" s="59">
        <f t="shared" si="138"/>
        <v>0</v>
      </c>
      <c r="BL261" s="59">
        <f t="shared" si="138"/>
        <v>0</v>
      </c>
      <c r="BM261" s="59">
        <f t="shared" si="138"/>
        <v>0</v>
      </c>
      <c r="BN261" s="71">
        <f t="shared" si="138"/>
        <v>0</v>
      </c>
      <c r="BO261" s="59">
        <f t="shared" si="124"/>
        <v>0</v>
      </c>
      <c r="BP261" s="59">
        <f t="shared" si="124"/>
        <v>0</v>
      </c>
      <c r="BQ261" s="59">
        <f t="shared" si="124"/>
        <v>0</v>
      </c>
      <c r="BR261" s="59">
        <f t="shared" si="124"/>
        <v>0</v>
      </c>
      <c r="BS261" s="59">
        <f t="shared" si="124"/>
        <v>0</v>
      </c>
      <c r="BT261" s="59">
        <f t="shared" si="124"/>
        <v>0</v>
      </c>
      <c r="BU261" s="59">
        <f t="shared" si="124"/>
        <v>0</v>
      </c>
      <c r="BV261" s="72">
        <f t="shared" si="108"/>
        <v>95.25</v>
      </c>
      <c r="BX261" s="54">
        <f t="shared" si="144"/>
        <v>10.833333333333334</v>
      </c>
      <c r="BY261" s="54">
        <f t="shared" si="144"/>
        <v>10.833333333333334</v>
      </c>
      <c r="BZ261" s="54">
        <f t="shared" si="144"/>
        <v>10.833333333333334</v>
      </c>
      <c r="CA261" s="54">
        <f t="shared" si="140"/>
        <v>10.833333333333334</v>
      </c>
      <c r="CB261" s="54">
        <f t="shared" si="140"/>
        <v>10.833333333333334</v>
      </c>
      <c r="CC261" s="54">
        <f t="shared" si="140"/>
        <v>10.833333333333334</v>
      </c>
      <c r="CD261" s="54">
        <f t="shared" si="140"/>
        <v>10.833333333333334</v>
      </c>
      <c r="CE261" s="54">
        <f t="shared" si="140"/>
        <v>10.833333333333334</v>
      </c>
      <c r="CF261" s="54">
        <f t="shared" si="140"/>
        <v>10.833333333333334</v>
      </c>
      <c r="CG261" s="54">
        <f t="shared" si="122"/>
        <v>10.833333333333334</v>
      </c>
      <c r="CH261" s="54">
        <f t="shared" si="122"/>
        <v>10.833333333333334</v>
      </c>
      <c r="CI261" s="54">
        <f t="shared" si="122"/>
        <v>10.833333333333334</v>
      </c>
      <c r="CJ261" s="72">
        <f t="shared" si="137"/>
        <v>129.99999999999997</v>
      </c>
      <c r="CK261" s="59">
        <f t="shared" ref="CK261:CK262" si="149">+IF(P261&lt;5,18,IF(AND(P261&gt;=5,P261&lt;10),19,IF(AND(P261&gt;=10,P261&lt;15),20,IF(AND(P261&gt;=15,P261&lt;20),21,0))))</f>
        <v>18</v>
      </c>
      <c r="CL261" s="59">
        <f t="shared" si="148"/>
        <v>0</v>
      </c>
      <c r="CM261" s="73">
        <f t="shared" si="109"/>
        <v>130</v>
      </c>
      <c r="CN261" s="54"/>
      <c r="CO261" s="55"/>
      <c r="CP261" s="56"/>
    </row>
    <row r="262" spans="1:94" ht="20.25" customHeight="1">
      <c r="A262" s="77" t="s">
        <v>349</v>
      </c>
      <c r="C262" s="58"/>
      <c r="D262" s="58">
        <v>120</v>
      </c>
      <c r="E262" s="59">
        <v>130</v>
      </c>
      <c r="G262" s="3">
        <v>45273</v>
      </c>
      <c r="H262" s="60">
        <f t="shared" ref="H262" si="150">+IF(YEAR(G262)&lt;YEAR($H$5),$H$4,G262)</f>
        <v>45281</v>
      </c>
      <c r="I262" s="60" t="s">
        <v>44</v>
      </c>
      <c r="J262" s="60">
        <f t="shared" si="106"/>
        <v>45281</v>
      </c>
      <c r="N262" s="2"/>
      <c r="P262" s="61">
        <f t="shared" si="145"/>
        <v>1</v>
      </c>
      <c r="Q262" s="62">
        <v>0</v>
      </c>
      <c r="R262" s="63">
        <f t="shared" si="111"/>
        <v>18</v>
      </c>
      <c r="S262" s="54">
        <f t="shared" si="141"/>
        <v>1.5</v>
      </c>
      <c r="T262" s="54">
        <f t="shared" si="139"/>
        <v>1.5</v>
      </c>
      <c r="U262" s="54">
        <f t="shared" si="139"/>
        <v>1.5</v>
      </c>
      <c r="V262" s="54">
        <f t="shared" si="139"/>
        <v>1.5</v>
      </c>
      <c r="W262" s="54">
        <f t="shared" si="139"/>
        <v>1.5</v>
      </c>
      <c r="X262" s="54">
        <f t="shared" si="139"/>
        <v>1.5</v>
      </c>
      <c r="Y262" s="54">
        <f t="shared" si="139"/>
        <v>1.5</v>
      </c>
      <c r="Z262" s="54">
        <f t="shared" si="139"/>
        <v>1.5</v>
      </c>
      <c r="AA262" s="54">
        <f t="shared" si="139"/>
        <v>1.5</v>
      </c>
      <c r="AB262" s="54">
        <f t="shared" si="139"/>
        <v>1.5</v>
      </c>
      <c r="AC262" s="54">
        <f t="shared" si="139"/>
        <v>1.5</v>
      </c>
      <c r="AD262" s="54">
        <f t="shared" si="139"/>
        <v>1.5</v>
      </c>
      <c r="AF262" s="64">
        <f t="shared" si="142"/>
        <v>0</v>
      </c>
      <c r="AG262" s="65">
        <v>0</v>
      </c>
      <c r="AH262" s="65">
        <v>0</v>
      </c>
      <c r="AI262" s="66"/>
      <c r="AJ262" s="67"/>
      <c r="AK262" s="65"/>
      <c r="AL262" s="65"/>
      <c r="AM262" s="65"/>
      <c r="AN262" s="65"/>
      <c r="AO262" s="65"/>
      <c r="AP262" s="65"/>
      <c r="AQ262" s="65"/>
      <c r="AR262" s="65">
        <v>0</v>
      </c>
      <c r="AS262" s="72">
        <f t="shared" si="107"/>
        <v>18</v>
      </c>
      <c r="AT262" s="69" t="e">
        <v>#N/A</v>
      </c>
      <c r="AU262" s="70">
        <v>4</v>
      </c>
      <c r="AV262" s="64">
        <f t="shared" si="132"/>
        <v>90</v>
      </c>
      <c r="AW262" s="61">
        <f t="shared" si="147"/>
        <v>7.5</v>
      </c>
      <c r="AX262" s="61">
        <f t="shared" si="147"/>
        <v>7.5</v>
      </c>
      <c r="AY262" s="61">
        <f t="shared" si="147"/>
        <v>7.5</v>
      </c>
      <c r="AZ262" s="61">
        <f t="shared" si="146"/>
        <v>7.5</v>
      </c>
      <c r="BA262" s="54">
        <f t="shared" si="146"/>
        <v>7.5</v>
      </c>
      <c r="BB262" s="61">
        <f t="shared" si="146"/>
        <v>7.5</v>
      </c>
      <c r="BC262" s="54">
        <f t="shared" si="146"/>
        <v>7.5</v>
      </c>
      <c r="BD262" s="61">
        <f t="shared" si="146"/>
        <v>7.5</v>
      </c>
      <c r="BE262" s="61">
        <f t="shared" si="146"/>
        <v>7.5</v>
      </c>
      <c r="BF262" s="61">
        <f t="shared" si="125"/>
        <v>7.5</v>
      </c>
      <c r="BG262" s="61">
        <f t="shared" si="125"/>
        <v>7.5</v>
      </c>
      <c r="BH262" s="61">
        <f t="shared" si="125"/>
        <v>7.5</v>
      </c>
      <c r="BI262" s="64">
        <f t="shared" si="143"/>
        <v>0</v>
      </c>
      <c r="BJ262" s="59">
        <f t="shared" si="138"/>
        <v>0</v>
      </c>
      <c r="BK262" s="59">
        <f t="shared" si="138"/>
        <v>0</v>
      </c>
      <c r="BL262" s="59">
        <f t="shared" si="138"/>
        <v>0</v>
      </c>
      <c r="BM262" s="59">
        <f t="shared" si="138"/>
        <v>0</v>
      </c>
      <c r="BN262" s="71">
        <f t="shared" si="138"/>
        <v>0</v>
      </c>
      <c r="BO262" s="59">
        <f t="shared" si="138"/>
        <v>0</v>
      </c>
      <c r="BP262" s="59">
        <f t="shared" si="138"/>
        <v>0</v>
      </c>
      <c r="BQ262" s="59">
        <f t="shared" si="138"/>
        <v>0</v>
      </c>
      <c r="BR262" s="59">
        <f t="shared" si="138"/>
        <v>0</v>
      </c>
      <c r="BS262" s="59">
        <f t="shared" si="138"/>
        <v>0</v>
      </c>
      <c r="BT262" s="59">
        <f t="shared" si="138"/>
        <v>0</v>
      </c>
      <c r="BU262" s="59">
        <f t="shared" si="138"/>
        <v>0</v>
      </c>
      <c r="BV262" s="72">
        <f t="shared" si="108"/>
        <v>94</v>
      </c>
      <c r="BX262" s="54">
        <f t="shared" si="144"/>
        <v>10.833333333333334</v>
      </c>
      <c r="BY262" s="54">
        <f t="shared" si="144"/>
        <v>10.833333333333334</v>
      </c>
      <c r="BZ262" s="54">
        <f t="shared" si="144"/>
        <v>10.833333333333334</v>
      </c>
      <c r="CA262" s="54">
        <f t="shared" si="140"/>
        <v>10.833333333333334</v>
      </c>
      <c r="CB262" s="54">
        <f t="shared" si="140"/>
        <v>10.833333333333334</v>
      </c>
      <c r="CC262" s="54">
        <f t="shared" si="140"/>
        <v>10.833333333333334</v>
      </c>
      <c r="CD262" s="54">
        <f t="shared" si="140"/>
        <v>10.833333333333334</v>
      </c>
      <c r="CE262" s="54">
        <f t="shared" si="140"/>
        <v>10.833333333333334</v>
      </c>
      <c r="CF262" s="54">
        <f t="shared" si="140"/>
        <v>10.833333333333334</v>
      </c>
      <c r="CG262" s="54">
        <f t="shared" si="122"/>
        <v>10.833333333333334</v>
      </c>
      <c r="CH262" s="54">
        <f t="shared" si="122"/>
        <v>10.833333333333334</v>
      </c>
      <c r="CI262" s="54">
        <f t="shared" si="122"/>
        <v>10.833333333333334</v>
      </c>
      <c r="CJ262" s="72">
        <f t="shared" si="137"/>
        <v>129.99999999999997</v>
      </c>
      <c r="CK262" s="59">
        <f t="shared" si="149"/>
        <v>18</v>
      </c>
      <c r="CL262" s="59">
        <f>+CM262-CJ262</f>
        <v>0</v>
      </c>
      <c r="CM262" s="73">
        <f t="shared" si="109"/>
        <v>130</v>
      </c>
      <c r="CN262" s="74"/>
      <c r="CO262" s="75"/>
    </row>
    <row r="263" spans="1:94" ht="20.25" customHeight="1">
      <c r="A263" s="77"/>
      <c r="C263" s="58"/>
      <c r="D263" s="58"/>
      <c r="E263" s="59"/>
      <c r="H263" s="60"/>
      <c r="I263" s="60"/>
      <c r="J263" s="60"/>
      <c r="N263" s="2"/>
      <c r="P263" s="61"/>
      <c r="Q263" s="62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F263" s="64"/>
      <c r="AG263" s="65"/>
      <c r="AH263" s="90"/>
      <c r="AI263" s="66"/>
      <c r="AJ263" s="65"/>
      <c r="AK263" s="65"/>
      <c r="AL263" s="65"/>
      <c r="AM263" s="65"/>
      <c r="AN263" s="65"/>
      <c r="AO263" s="65"/>
      <c r="AP263" s="65"/>
      <c r="AQ263" s="65"/>
      <c r="AR263" s="65"/>
      <c r="AS263" s="72"/>
      <c r="AT263" s="69"/>
      <c r="AU263" s="70"/>
      <c r="AV263" s="64"/>
      <c r="AW263" s="61"/>
      <c r="AX263" s="61"/>
      <c r="AY263" s="61"/>
      <c r="AZ263" s="61"/>
      <c r="BA263" s="54"/>
      <c r="BB263" s="61"/>
      <c r="BC263" s="61"/>
      <c r="BD263" s="61"/>
      <c r="BE263" s="61"/>
      <c r="BF263" s="61"/>
      <c r="BG263" s="61"/>
      <c r="BH263" s="61"/>
      <c r="BI263" s="64"/>
      <c r="BJ263" s="59"/>
      <c r="BK263" s="59"/>
      <c r="BL263" s="59"/>
      <c r="BM263" s="59"/>
      <c r="BN263" s="71"/>
      <c r="BO263" s="59"/>
      <c r="BP263" s="59"/>
      <c r="BQ263" s="59"/>
      <c r="BR263" s="59"/>
      <c r="BS263" s="59"/>
      <c r="BT263" s="59"/>
      <c r="BU263" s="59"/>
      <c r="BV263" s="72"/>
      <c r="BX263" s="61"/>
      <c r="BY263" s="54"/>
      <c r="BZ263" s="54"/>
      <c r="CA263" s="61"/>
      <c r="CB263" s="61"/>
      <c r="CC263" s="54"/>
      <c r="CD263" s="54"/>
      <c r="CE263" s="54"/>
      <c r="CF263" s="54"/>
      <c r="CG263" s="54"/>
      <c r="CH263" s="54"/>
      <c r="CI263" s="54"/>
      <c r="CJ263" s="72"/>
      <c r="CK263" s="59"/>
      <c r="CL263" s="59"/>
      <c r="CN263" s="54"/>
      <c r="CO263" s="55"/>
      <c r="CP263" s="56"/>
    </row>
    <row r="264" spans="1:94" ht="20.25" customHeight="1">
      <c r="A264" s="77"/>
      <c r="N264" s="2"/>
      <c r="P264" s="54"/>
      <c r="Q264" s="62">
        <v>0</v>
      </c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F264" s="63"/>
      <c r="AG264" s="65"/>
      <c r="AH264" s="65"/>
      <c r="AI264" s="66"/>
      <c r="AJ264" s="65"/>
      <c r="AK264" s="65"/>
      <c r="AL264" s="65"/>
      <c r="AM264" s="65"/>
      <c r="AN264" s="65"/>
      <c r="AO264" s="65"/>
      <c r="AP264" s="65"/>
      <c r="AQ264" s="65"/>
      <c r="AR264" s="65"/>
      <c r="AS264" s="68">
        <f t="shared" si="107"/>
        <v>0</v>
      </c>
      <c r="AT264" s="69"/>
      <c r="AU264" s="91"/>
      <c r="AV264" s="63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3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68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76"/>
      <c r="CK264" s="7"/>
      <c r="CM264" s="88"/>
      <c r="CN264" s="74"/>
      <c r="CO264" s="75"/>
    </row>
    <row r="265" spans="1:94" s="92" customFormat="1" ht="20.25" customHeight="1" thickBot="1">
      <c r="E265" s="93"/>
      <c r="F265" s="93"/>
      <c r="G265" s="93"/>
      <c r="H265" s="94"/>
      <c r="I265" s="94"/>
      <c r="J265" s="94"/>
      <c r="K265" s="94"/>
      <c r="L265" s="93"/>
      <c r="M265" s="94"/>
      <c r="N265" s="93"/>
      <c r="O265" s="94"/>
      <c r="P265" s="95"/>
      <c r="Q265" s="96">
        <v>0</v>
      </c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/>
      <c r="AF265" s="97"/>
      <c r="AG265" s="98"/>
      <c r="AH265" s="98"/>
      <c r="AI265" s="99"/>
      <c r="AJ265" s="98"/>
      <c r="AK265" s="98"/>
      <c r="AL265" s="98"/>
      <c r="AM265" s="98"/>
      <c r="AN265" s="98"/>
      <c r="AO265" s="98"/>
      <c r="AP265" s="98"/>
      <c r="AQ265" s="98"/>
      <c r="AR265" s="98"/>
      <c r="AS265" s="68">
        <f t="shared" si="107"/>
        <v>0</v>
      </c>
      <c r="AT265" s="69"/>
      <c r="AU265" s="100"/>
      <c r="AV265" s="97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7"/>
      <c r="BJ265" s="101"/>
      <c r="BK265" s="101"/>
      <c r="BL265" s="101"/>
      <c r="BM265" s="101"/>
      <c r="BN265" s="101"/>
      <c r="BO265" s="101"/>
      <c r="BP265" s="101"/>
      <c r="BQ265" s="101"/>
      <c r="BR265" s="101"/>
      <c r="BS265" s="101"/>
      <c r="BT265" s="101"/>
      <c r="BU265" s="101"/>
      <c r="BV265" s="102"/>
      <c r="BX265" s="95"/>
      <c r="BY265" s="95"/>
      <c r="BZ265" s="95"/>
      <c r="CA265" s="95"/>
      <c r="CB265" s="95"/>
      <c r="CC265" s="95"/>
      <c r="CD265" s="95"/>
      <c r="CE265" s="95"/>
      <c r="CF265" s="95"/>
      <c r="CG265" s="95"/>
      <c r="CH265" s="95"/>
      <c r="CI265" s="103"/>
      <c r="CJ265" s="104"/>
      <c r="CK265" s="105"/>
      <c r="CL265" s="8">
        <f t="shared" si="114"/>
        <v>0</v>
      </c>
      <c r="CM265" s="106">
        <v>0</v>
      </c>
      <c r="CN265" s="107">
        <f>SUM(BX265:CA265)</f>
        <v>0</v>
      </c>
      <c r="CO265" s="108">
        <f>+CN265-CM265</f>
        <v>0</v>
      </c>
    </row>
    <row r="266" spans="1:94" ht="20.25" customHeight="1" thickTop="1">
      <c r="A266" s="77"/>
      <c r="N266" s="2"/>
      <c r="P266" s="54"/>
      <c r="Q266" s="62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F266" s="109"/>
      <c r="AG266" s="65"/>
      <c r="AH266" s="65"/>
      <c r="AI266" s="66"/>
      <c r="AJ266" s="65"/>
      <c r="AK266" s="65"/>
      <c r="AL266" s="65"/>
      <c r="AM266" s="65"/>
      <c r="AN266" s="65"/>
      <c r="AO266" s="65"/>
      <c r="AP266" s="65"/>
      <c r="AQ266" s="65"/>
      <c r="AR266" s="65"/>
      <c r="AS266" s="68"/>
      <c r="AT266" s="69"/>
      <c r="AU266" s="91"/>
      <c r="AV266" s="63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63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68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"/>
      <c r="CK266" s="7"/>
      <c r="CN266" s="6"/>
      <c r="CO266" s="75"/>
    </row>
    <row r="267" spans="1:94" ht="20.25" customHeight="1">
      <c r="A267" t="s">
        <v>46</v>
      </c>
      <c r="D267">
        <v>160</v>
      </c>
      <c r="E267" s="2">
        <v>356.2</v>
      </c>
      <c r="G267" s="3">
        <v>41153</v>
      </c>
      <c r="H267" s="3">
        <f t="shared" ref="H267:H268" si="151">+IF(YEAR(G267)&lt;YEAR($H$5),$H$4,G267)</f>
        <v>45281</v>
      </c>
      <c r="I267" s="3" t="s">
        <v>45</v>
      </c>
      <c r="J267" s="3">
        <f t="shared" ref="J267:J268" si="152">+IF(I267="CDI",H267,H267+0)</f>
        <v>45281</v>
      </c>
      <c r="N267" s="2"/>
      <c r="O267" s="3">
        <v>45306</v>
      </c>
      <c r="P267" s="61">
        <f t="shared" ref="P267:P268" si="153">DATEDIF(G267,$AD$6,"m")/12</f>
        <v>12.25</v>
      </c>
      <c r="Q267" s="62">
        <v>0</v>
      </c>
      <c r="R267" s="63">
        <f t="shared" ref="R267:R268" si="154">SUM(S267:AD267)</f>
        <v>1.5</v>
      </c>
      <c r="S267" s="54">
        <f t="shared" ref="S267:AD268" si="155">+IF(AND(AND($O267="",$P267&gt;=10,MONTH($G267)=MONTH(S$5))),1.5+2,+IF(AND(AND($O267="",$P267&gt;=5,MONTH($G267)=MONTH(S$5))),1.5+1,+IF(AND(AND($P267=5,$O267="",MONTH($G267)=MONTH(S$5))),1.5,+IF(AND($H267&gt;S$5,MONTH($H267)=MONTH(S$5)),1.5/30*(S$4-DAY($H267)),+IF(AND(MONTH($H267)&lt;MONTH(S$5),$O267=""),1.5,+IF(AND($H267=$S$5,$O267=""),1.5,IF($O267&lt;S$5,0,IF(MONTH($O267)=MONTH(S$5),1.5/30*($O267-S$5),1.5))))))))</f>
        <v>1.5</v>
      </c>
      <c r="T267" s="54">
        <f t="shared" si="155"/>
        <v>0</v>
      </c>
      <c r="U267" s="54">
        <f t="shared" si="155"/>
        <v>0</v>
      </c>
      <c r="V267" s="54">
        <f t="shared" si="155"/>
        <v>0</v>
      </c>
      <c r="W267" s="54">
        <f t="shared" si="155"/>
        <v>0</v>
      </c>
      <c r="X267" s="54">
        <f t="shared" si="155"/>
        <v>0</v>
      </c>
      <c r="Y267" s="54">
        <f t="shared" si="155"/>
        <v>0</v>
      </c>
      <c r="Z267" s="54">
        <f t="shared" si="155"/>
        <v>0</v>
      </c>
      <c r="AA267" s="54">
        <f t="shared" si="155"/>
        <v>0</v>
      </c>
      <c r="AB267" s="54">
        <f t="shared" si="155"/>
        <v>0</v>
      </c>
      <c r="AC267" s="54">
        <f t="shared" si="155"/>
        <v>0</v>
      </c>
      <c r="AD267" s="54">
        <f t="shared" si="155"/>
        <v>0</v>
      </c>
      <c r="AF267" s="63">
        <f t="shared" ref="AF267" si="156">SUM(AG267:AR267)</f>
        <v>1.5</v>
      </c>
      <c r="AG267" s="65">
        <v>1.5</v>
      </c>
      <c r="AH267" s="90"/>
      <c r="AI267" s="66"/>
      <c r="AJ267" s="67"/>
      <c r="AK267" s="65"/>
      <c r="AL267" s="65"/>
      <c r="AM267" s="65"/>
      <c r="AN267" s="65"/>
      <c r="AO267" s="65"/>
      <c r="AP267" s="65"/>
      <c r="AQ267" s="65"/>
      <c r="AR267" s="65"/>
      <c r="AS267" s="68">
        <f t="shared" ref="AS267" si="157">+Q267+R267-AF267</f>
        <v>0</v>
      </c>
      <c r="AT267" s="69"/>
      <c r="AU267" s="70">
        <v>-7.0846153846152902</v>
      </c>
      <c r="AV267" s="63">
        <f t="shared" ref="AV267:AV268" si="158">SUM(AW267:BH267)</f>
        <v>20.549999999999997</v>
      </c>
      <c r="AW267" s="61">
        <f t="shared" ref="AW267:BH268" si="159">+IF($K267="",$E267/26*S267,IF(MONTH($K267)=MONTH(AW$5),$L267/26*S267,IF(AND($K267&lt;AW$5,(MONTH($K267)&lt;&gt;MONTH(AW$5))),$L267/26*S267,$E267/26*S267)))</f>
        <v>20.549999999999997</v>
      </c>
      <c r="AX267" s="61">
        <f t="shared" si="159"/>
        <v>0</v>
      </c>
      <c r="AY267" s="61">
        <f t="shared" si="159"/>
        <v>0</v>
      </c>
      <c r="AZ267" s="61">
        <f t="shared" si="159"/>
        <v>0</v>
      </c>
      <c r="BA267" s="54">
        <f t="shared" si="159"/>
        <v>0</v>
      </c>
      <c r="BB267" s="61">
        <f t="shared" si="159"/>
        <v>0</v>
      </c>
      <c r="BC267" s="54">
        <f t="shared" si="159"/>
        <v>0</v>
      </c>
      <c r="BD267" s="61">
        <f t="shared" si="159"/>
        <v>0</v>
      </c>
      <c r="BE267" s="61">
        <f t="shared" si="159"/>
        <v>0</v>
      </c>
      <c r="BF267" s="61">
        <f t="shared" si="159"/>
        <v>0</v>
      </c>
      <c r="BG267" s="61">
        <f t="shared" si="159"/>
        <v>0</v>
      </c>
      <c r="BH267" s="61">
        <f t="shared" si="159"/>
        <v>0</v>
      </c>
      <c r="BI267" s="63">
        <f t="shared" ref="BI267" si="160">SUM(BJ267:BU267)</f>
        <v>-13.469999999999997</v>
      </c>
      <c r="BJ267" s="71">
        <f>((+IF($K267="",$E267/26*AG267,IF(MONTH($K267)=MONTH(BJ$5),$L267/26*AG267,IF(AND($K267&lt;BJ$5,(MONTH($K267)&lt;&gt;MONTH(BJ$5))),$L267/26*AG267,$E267/26*AG267))))*-1)+7.08</f>
        <v>-13.469999999999997</v>
      </c>
      <c r="BK267" s="71">
        <f t="shared" ref="BK267:BU268" si="161">(+IF($K267="",$E267/26*AH267,IF(MONTH($K267)=MONTH(BK$5),$L267/26*AH267,IF(AND($K267&lt;BK$5,(MONTH($K267)&lt;&gt;MONTH(BK$5))),$L267/26*AH267,$E267/26*AH267))))*-1</f>
        <v>0</v>
      </c>
      <c r="BL267" s="71">
        <f t="shared" si="161"/>
        <v>0</v>
      </c>
      <c r="BM267" s="71">
        <f t="shared" si="161"/>
        <v>0</v>
      </c>
      <c r="BN267" s="71">
        <f t="shared" si="161"/>
        <v>0</v>
      </c>
      <c r="BO267" s="71">
        <f t="shared" si="161"/>
        <v>0</v>
      </c>
      <c r="BP267" s="71">
        <f t="shared" si="161"/>
        <v>0</v>
      </c>
      <c r="BQ267" s="71">
        <f t="shared" si="161"/>
        <v>0</v>
      </c>
      <c r="BR267" s="71">
        <f t="shared" si="161"/>
        <v>0</v>
      </c>
      <c r="BS267" s="71">
        <f t="shared" si="161"/>
        <v>0</v>
      </c>
      <c r="BT267" s="71">
        <f t="shared" si="161"/>
        <v>0</v>
      </c>
      <c r="BU267" s="71">
        <f t="shared" si="161"/>
        <v>0</v>
      </c>
      <c r="BV267" s="68">
        <f>+AU267+AV267+BI267</f>
        <v>-4.6153846152900968E-3</v>
      </c>
      <c r="BX267" s="54">
        <v>0</v>
      </c>
      <c r="BY267" s="54">
        <f t="shared" ref="BY267:CI268" si="162">+IF(AND($J267&gt;BY$5,MONTH($J267&lt;&gt;BY$5)),0,+IF(AND($J267&gt;BY$5,MONTH($J267=BY$5)),$E267/$R267*DAY($J267),IF(AND($O267&lt;&gt;"",$O267&lt;BY$5),0,IF($K267="",$E267/$R267*T267,IF(MONTH($K267)=MONTH(BY$5),$L267/$R267*T267,IF(AND($K267&lt;BY$5,(MONTH($K267)&lt;&gt;MONTH(BY$5))),$L267/$R267*T267,$E267/$R267*T267))))))</f>
        <v>0</v>
      </c>
      <c r="BZ267" s="54">
        <f t="shared" si="162"/>
        <v>0</v>
      </c>
      <c r="CA267" s="54">
        <f t="shared" si="162"/>
        <v>0</v>
      </c>
      <c r="CB267" s="54">
        <f t="shared" si="162"/>
        <v>0</v>
      </c>
      <c r="CC267" s="54">
        <f t="shared" si="162"/>
        <v>0</v>
      </c>
      <c r="CD267" s="54">
        <f t="shared" si="162"/>
        <v>0</v>
      </c>
      <c r="CE267" s="54">
        <f t="shared" si="162"/>
        <v>0</v>
      </c>
      <c r="CF267" s="54">
        <f t="shared" si="162"/>
        <v>0</v>
      </c>
      <c r="CG267" s="54">
        <f t="shared" si="162"/>
        <v>0</v>
      </c>
      <c r="CH267" s="54">
        <f t="shared" si="162"/>
        <v>0</v>
      </c>
      <c r="CI267" s="54">
        <f t="shared" si="162"/>
        <v>0</v>
      </c>
      <c r="CJ267" s="76">
        <f t="shared" ref="CJ267:CJ268" si="163">SUM(BX267:CI267)</f>
        <v>0</v>
      </c>
      <c r="CK267" s="59">
        <f t="shared" ref="CK267:CK268" si="164">+IF(P267&lt;5,18,IF(AND(P267&gt;=5,P267&lt;10),19,IF(AND(P267&gt;=10,P267&lt;15),20,IF(AND(P267&gt;=15,P267&lt;20),21,0))))</f>
        <v>20</v>
      </c>
      <c r="CL267" s="8">
        <f t="shared" ref="CL267:CL268" si="165">+CM267-CJ267</f>
        <v>356.2</v>
      </c>
      <c r="CM267" s="73">
        <f t="shared" ref="CM267:CM268" si="166">IF(L267=0,E267,(L267-E267+E267))</f>
        <v>356.2</v>
      </c>
      <c r="CN267" s="54"/>
      <c r="CO267" s="55"/>
      <c r="CP267" s="56"/>
    </row>
    <row r="268" spans="1:94" ht="20.25" customHeight="1">
      <c r="A268" s="77" t="s">
        <v>47</v>
      </c>
      <c r="D268">
        <v>216</v>
      </c>
      <c r="E268" s="2">
        <v>172.9</v>
      </c>
      <c r="G268" s="3">
        <v>43356</v>
      </c>
      <c r="H268" s="3">
        <f t="shared" si="151"/>
        <v>45281</v>
      </c>
      <c r="I268" s="3" t="s">
        <v>45</v>
      </c>
      <c r="J268" s="3">
        <f t="shared" si="152"/>
        <v>45281</v>
      </c>
      <c r="N268" s="2"/>
      <c r="O268" s="3">
        <v>45335</v>
      </c>
      <c r="P268" s="61">
        <f t="shared" si="153"/>
        <v>6.25</v>
      </c>
      <c r="Q268" s="62">
        <v>1</v>
      </c>
      <c r="R268" s="63">
        <f t="shared" si="154"/>
        <v>3</v>
      </c>
      <c r="S268" s="54">
        <f t="shared" si="155"/>
        <v>1.5</v>
      </c>
      <c r="T268" s="54">
        <f t="shared" si="155"/>
        <v>1.5</v>
      </c>
      <c r="U268" s="54">
        <f t="shared" si="155"/>
        <v>0</v>
      </c>
      <c r="V268" s="54">
        <f t="shared" si="155"/>
        <v>0</v>
      </c>
      <c r="W268" s="54">
        <f t="shared" si="155"/>
        <v>0</v>
      </c>
      <c r="X268" s="54">
        <f t="shared" si="155"/>
        <v>0</v>
      </c>
      <c r="Y268" s="54">
        <f t="shared" si="155"/>
        <v>0</v>
      </c>
      <c r="Z268" s="54">
        <f t="shared" si="155"/>
        <v>0</v>
      </c>
      <c r="AA268" s="54">
        <f t="shared" si="155"/>
        <v>0</v>
      </c>
      <c r="AB268" s="54">
        <f t="shared" si="155"/>
        <v>0</v>
      </c>
      <c r="AC268" s="54">
        <f t="shared" si="155"/>
        <v>0</v>
      </c>
      <c r="AD268" s="54">
        <f t="shared" si="155"/>
        <v>0</v>
      </c>
      <c r="AF268" s="63">
        <f t="shared" ref="AF268" si="167">SUM(AG268:AR268)</f>
        <v>4</v>
      </c>
      <c r="AG268" s="65">
        <v>5</v>
      </c>
      <c r="AH268" s="90">
        <v>-1</v>
      </c>
      <c r="AI268" s="66"/>
      <c r="AJ268" s="67"/>
      <c r="AK268" s="65"/>
      <c r="AL268" s="65"/>
      <c r="AM268" s="65"/>
      <c r="AN268" s="65"/>
      <c r="AO268" s="65"/>
      <c r="AP268" s="65"/>
      <c r="AQ268" s="65"/>
      <c r="AR268" s="65"/>
      <c r="AS268" s="68">
        <f>+Q268+R268-AF268</f>
        <v>0</v>
      </c>
      <c r="AT268" s="69"/>
      <c r="AU268" s="70">
        <v>12.603846153846149</v>
      </c>
      <c r="AV268" s="63">
        <f t="shared" si="158"/>
        <v>19.950000000000003</v>
      </c>
      <c r="AW268" s="61">
        <f t="shared" si="159"/>
        <v>9.9750000000000014</v>
      </c>
      <c r="AX268" s="61">
        <f t="shared" si="159"/>
        <v>9.9750000000000014</v>
      </c>
      <c r="AY268" s="61">
        <f t="shared" si="159"/>
        <v>0</v>
      </c>
      <c r="AZ268" s="61">
        <f t="shared" si="159"/>
        <v>0</v>
      </c>
      <c r="BA268" s="54">
        <f t="shared" si="159"/>
        <v>0</v>
      </c>
      <c r="BB268" s="61">
        <f t="shared" si="159"/>
        <v>0</v>
      </c>
      <c r="BC268" s="54">
        <f t="shared" si="159"/>
        <v>0</v>
      </c>
      <c r="BD268" s="61">
        <f t="shared" si="159"/>
        <v>0</v>
      </c>
      <c r="BE268" s="61">
        <f t="shared" si="159"/>
        <v>0</v>
      </c>
      <c r="BF268" s="61">
        <f t="shared" si="159"/>
        <v>0</v>
      </c>
      <c r="BG268" s="61">
        <f t="shared" si="159"/>
        <v>0</v>
      </c>
      <c r="BH268" s="61">
        <f t="shared" si="159"/>
        <v>0</v>
      </c>
      <c r="BI268" s="63">
        <f t="shared" ref="BI268" si="168">SUM(BJ268:BU268)</f>
        <v>-32.549999999999997</v>
      </c>
      <c r="BJ268" s="71">
        <f t="shared" ref="BJ268" si="169">(+IF($K268="",$E268/26*AG268,IF(MONTH($K268)=MONTH(BJ$5),$L268/26*AG268,IF(AND($K268&lt;BJ$5,(MONTH($K268)&lt;&gt;MONTH(BJ$5))),$L268/26*AG268,$E268/26*AG268))))*-1</f>
        <v>-33.25</v>
      </c>
      <c r="BK268" s="71">
        <f>((+IF($K268="",$E268/26*AH268,IF(MONTH($K268)=MONTH(BK$5),$L268/26*AH268,IF(AND($K268&lt;BK$5,(MONTH($K268)&lt;&gt;MONTH(BK$5))),$L268/26*AH268,$E268/26*AH268))))*-1)-5.95</f>
        <v>0.70000000000000018</v>
      </c>
      <c r="BL268" s="71">
        <f>(+IF($K268="",$E268/26*AI268,IF(MONTH($K268)=MONTH(BL$5),$L268/26*AI268,IF(AND($K268&lt;BL$5,(MONTH($K268)&lt;&gt;MONTH(BL$5))),$L268/26*AI268,$E268/26*AI268))))*-1</f>
        <v>0</v>
      </c>
      <c r="BM268" s="71">
        <f t="shared" si="161"/>
        <v>0</v>
      </c>
      <c r="BN268" s="71">
        <f t="shared" si="161"/>
        <v>0</v>
      </c>
      <c r="BO268" s="71">
        <f t="shared" si="161"/>
        <v>0</v>
      </c>
      <c r="BP268" s="71">
        <f t="shared" si="161"/>
        <v>0</v>
      </c>
      <c r="BQ268" s="71">
        <f t="shared" si="161"/>
        <v>0</v>
      </c>
      <c r="BR268" s="71">
        <f t="shared" si="161"/>
        <v>0</v>
      </c>
      <c r="BS268" s="71">
        <f t="shared" si="161"/>
        <v>0</v>
      </c>
      <c r="BT268" s="71">
        <f t="shared" si="161"/>
        <v>0</v>
      </c>
      <c r="BU268" s="71">
        <f t="shared" si="161"/>
        <v>0</v>
      </c>
      <c r="BV268" s="68">
        <f>+AU268+AV268+BI268</f>
        <v>3.8461538461547207E-3</v>
      </c>
      <c r="BX268" s="54">
        <f t="shared" ref="BX268" si="170">+IF(AND($J268&gt;BX$5,MONTH($J268&lt;&gt;BX$5)),0,+IF(AND($J268&gt;BX$5,MONTH($J268=BX$5)),$E268/$R268*DAY($J268),IF(AND($O268&lt;&gt;"",$O268&lt;BX$5),0,IF($K268="",$E268/$R268*S268,IF(MONTH($K268)=MONTH(BX$5),$L268/$R268*S268,IF(AND($K268&lt;BX$5,(MONTH($K268)&lt;&gt;MONTH(BX$5))),$L268/$R268*S268,$E268/$R268*S268))))))</f>
        <v>86.45</v>
      </c>
      <c r="BY268" s="54">
        <v>-86.45</v>
      </c>
      <c r="BZ268" s="54">
        <f t="shared" si="162"/>
        <v>0</v>
      </c>
      <c r="CA268" s="54">
        <f t="shared" si="162"/>
        <v>0</v>
      </c>
      <c r="CB268" s="54">
        <f t="shared" si="162"/>
        <v>0</v>
      </c>
      <c r="CC268" s="54">
        <f t="shared" si="162"/>
        <v>0</v>
      </c>
      <c r="CD268" s="54">
        <f t="shared" si="162"/>
        <v>0</v>
      </c>
      <c r="CE268" s="54">
        <f t="shared" si="162"/>
        <v>0</v>
      </c>
      <c r="CF268" s="54">
        <f t="shared" si="162"/>
        <v>0</v>
      </c>
      <c r="CG268" s="54">
        <f t="shared" si="162"/>
        <v>0</v>
      </c>
      <c r="CH268" s="54">
        <f t="shared" si="162"/>
        <v>0</v>
      </c>
      <c r="CI268" s="54">
        <f t="shared" si="162"/>
        <v>0</v>
      </c>
      <c r="CJ268" s="76">
        <f t="shared" si="163"/>
        <v>0</v>
      </c>
      <c r="CK268" s="59">
        <f t="shared" si="164"/>
        <v>19</v>
      </c>
      <c r="CL268" s="8">
        <f t="shared" si="165"/>
        <v>172.9</v>
      </c>
      <c r="CM268" s="73">
        <f t="shared" si="166"/>
        <v>172.9</v>
      </c>
      <c r="CN268" s="54"/>
      <c r="CO268" s="55"/>
      <c r="CP268" s="56"/>
    </row>
    <row r="269" spans="1:94" ht="20.25" customHeight="1">
      <c r="N269" s="2"/>
      <c r="P269" s="61"/>
      <c r="Q269" s="62"/>
      <c r="R269" s="5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F269" s="63"/>
      <c r="AG269" s="65"/>
      <c r="AH269" s="65"/>
      <c r="AI269" s="66"/>
      <c r="AJ269" s="65"/>
      <c r="AK269" s="65"/>
      <c r="AL269" s="65"/>
      <c r="AM269" s="65"/>
      <c r="AN269" s="65"/>
      <c r="AO269" s="65"/>
      <c r="AP269" s="65"/>
      <c r="AQ269" s="65"/>
      <c r="AR269" s="65"/>
      <c r="AS269" s="68"/>
      <c r="AT269" s="69"/>
      <c r="AU269" s="70"/>
      <c r="AV269" s="63"/>
      <c r="AW269" s="61"/>
      <c r="AX269" s="61"/>
      <c r="AY269" s="61"/>
      <c r="AZ269" s="61"/>
      <c r="BA269" s="54"/>
      <c r="BB269" s="61"/>
      <c r="BC269" s="54"/>
      <c r="BD269" s="61"/>
      <c r="BE269" s="61"/>
      <c r="BF269" s="61"/>
      <c r="BG269" s="61"/>
      <c r="BH269" s="61"/>
      <c r="BI269" s="63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68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76"/>
      <c r="CK269" s="59"/>
      <c r="CM269" s="73"/>
      <c r="CN269" s="54"/>
      <c r="CO269" s="55"/>
      <c r="CP269" s="56"/>
    </row>
    <row r="270" spans="1:94" ht="20.25" customHeight="1">
      <c r="N270" s="2"/>
      <c r="P270" s="61"/>
      <c r="Q270" s="62"/>
      <c r="R270" s="5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F270" s="63"/>
      <c r="AG270" s="65"/>
      <c r="AH270" s="65"/>
      <c r="AI270" s="66"/>
      <c r="AJ270" s="65"/>
      <c r="AK270" s="65"/>
      <c r="AL270" s="65"/>
      <c r="AM270" s="65"/>
      <c r="AN270" s="65"/>
      <c r="AO270" s="65"/>
      <c r="AP270" s="65"/>
      <c r="AQ270" s="65"/>
      <c r="AR270" s="65"/>
      <c r="AS270" s="68"/>
      <c r="AT270" s="69"/>
      <c r="AU270" s="70"/>
      <c r="AV270" s="63"/>
      <c r="AW270" s="61"/>
      <c r="AX270" s="61"/>
      <c r="AY270" s="61"/>
      <c r="AZ270" s="61"/>
      <c r="BA270" s="54"/>
      <c r="BB270" s="61"/>
      <c r="BC270" s="54"/>
      <c r="BD270" s="61"/>
      <c r="BE270" s="61"/>
      <c r="BF270" s="61"/>
      <c r="BG270" s="61"/>
      <c r="BH270" s="61"/>
      <c r="BI270" s="63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68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76"/>
      <c r="CK270" s="59"/>
      <c r="CM270" s="73"/>
      <c r="CN270" s="54"/>
      <c r="CO270" s="55"/>
      <c r="CP270" s="56"/>
    </row>
    <row r="271" spans="1:94" ht="20.25" customHeight="1">
      <c r="N271" s="2"/>
      <c r="P271" s="61"/>
      <c r="Q271" s="62"/>
      <c r="R271" s="5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F271" s="63"/>
      <c r="AG271" s="65"/>
      <c r="AH271" s="65"/>
      <c r="AI271" s="66"/>
      <c r="AJ271" s="65"/>
      <c r="AK271" s="65"/>
      <c r="AL271" s="65"/>
      <c r="AM271" s="65"/>
      <c r="AN271" s="65"/>
      <c r="AO271" s="65"/>
      <c r="AP271" s="65"/>
      <c r="AQ271" s="65"/>
      <c r="AR271" s="65"/>
      <c r="AS271" s="68"/>
      <c r="AT271" s="69"/>
      <c r="AU271" s="70"/>
      <c r="AV271" s="63"/>
      <c r="AW271" s="61"/>
      <c r="AX271" s="61"/>
      <c r="AY271" s="61"/>
      <c r="AZ271" s="61"/>
      <c r="BA271" s="54"/>
      <c r="BB271" s="61"/>
      <c r="BC271" s="54"/>
      <c r="BD271" s="61"/>
      <c r="BE271" s="61"/>
      <c r="BF271" s="61"/>
      <c r="BG271" s="61"/>
      <c r="BH271" s="61"/>
      <c r="BI271" s="63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68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76"/>
      <c r="CK271" s="59"/>
      <c r="CM271" s="73"/>
      <c r="CN271" s="54"/>
      <c r="CO271" s="55"/>
      <c r="CP271" s="56"/>
    </row>
    <row r="272" spans="1:94" ht="20.25" customHeight="1">
      <c r="N272" s="2"/>
      <c r="P272" s="61"/>
      <c r="Q272" s="62"/>
      <c r="R272" s="5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F272" s="63"/>
      <c r="AG272" s="65"/>
      <c r="AH272" s="65"/>
      <c r="AI272" s="67"/>
      <c r="AJ272" s="65"/>
      <c r="AK272" s="65"/>
      <c r="AL272" s="65"/>
      <c r="AM272" s="65"/>
      <c r="AN272" s="65"/>
      <c r="AO272" s="65"/>
      <c r="AP272" s="65"/>
      <c r="AQ272" s="65"/>
      <c r="AR272" s="65"/>
      <c r="AS272" s="68"/>
      <c r="AT272" s="69"/>
      <c r="AU272" s="70"/>
      <c r="AV272" s="63"/>
      <c r="AW272" s="61"/>
      <c r="AX272" s="61"/>
      <c r="AY272" s="61"/>
      <c r="AZ272" s="61"/>
      <c r="BA272" s="54"/>
      <c r="BB272" s="61"/>
      <c r="BC272" s="54"/>
      <c r="BD272" s="61"/>
      <c r="BE272" s="61"/>
      <c r="BF272" s="61"/>
      <c r="BG272" s="61"/>
      <c r="BH272" s="61"/>
      <c r="BI272" s="63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68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76"/>
      <c r="CK272" s="59"/>
      <c r="CM272" s="73"/>
      <c r="CN272" s="54"/>
      <c r="CO272" s="55"/>
      <c r="CP272" s="56"/>
    </row>
    <row r="273" spans="2:94" ht="20.25" customHeight="1">
      <c r="N273" s="2"/>
      <c r="P273" s="61"/>
      <c r="Q273" s="62"/>
      <c r="R273" s="5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F273" s="63"/>
      <c r="AG273" s="65"/>
      <c r="AH273" s="65"/>
      <c r="AI273" s="67"/>
      <c r="AJ273" s="65"/>
      <c r="AK273" s="65"/>
      <c r="AL273" s="65"/>
      <c r="AM273" s="65"/>
      <c r="AN273" s="65"/>
      <c r="AO273" s="65"/>
      <c r="AP273" s="65"/>
      <c r="AQ273" s="65"/>
      <c r="AR273" s="65"/>
      <c r="AS273" s="68"/>
      <c r="AT273" s="69"/>
      <c r="AU273" s="70"/>
      <c r="AV273" s="63"/>
      <c r="AW273" s="61"/>
      <c r="AX273" s="61"/>
      <c r="AY273" s="61"/>
      <c r="AZ273" s="61"/>
      <c r="BA273" s="54"/>
      <c r="BB273" s="61"/>
      <c r="BC273" s="54"/>
      <c r="BD273" s="61"/>
      <c r="BE273" s="61"/>
      <c r="BF273" s="61"/>
      <c r="BG273" s="61"/>
      <c r="BH273" s="61"/>
      <c r="BI273" s="63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68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76"/>
      <c r="CK273" s="59"/>
      <c r="CM273" s="73"/>
      <c r="CN273" s="54"/>
      <c r="CO273" s="55"/>
      <c r="CP273" s="56"/>
    </row>
    <row r="274" spans="2:94" ht="20.25" customHeight="1">
      <c r="N274" s="2"/>
      <c r="P274" s="61"/>
      <c r="Q274" s="62"/>
      <c r="R274" s="5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F274" s="63"/>
      <c r="AG274" s="65"/>
      <c r="AH274" s="65"/>
      <c r="AI274" s="67"/>
      <c r="AJ274" s="65"/>
      <c r="AK274" s="65"/>
      <c r="AL274" s="65"/>
      <c r="AM274" s="65"/>
      <c r="AN274" s="65"/>
      <c r="AO274" s="65"/>
      <c r="AP274" s="65"/>
      <c r="AQ274" s="65"/>
      <c r="AR274" s="65"/>
      <c r="AS274" s="68"/>
      <c r="AT274" s="69"/>
      <c r="AU274" s="70"/>
      <c r="AV274" s="63"/>
      <c r="AW274" s="61"/>
      <c r="AX274" s="61"/>
      <c r="AY274" s="61"/>
      <c r="AZ274" s="61"/>
      <c r="BA274" s="54"/>
      <c r="BB274" s="61"/>
      <c r="BC274" s="54"/>
      <c r="BD274" s="61"/>
      <c r="BE274" s="61"/>
      <c r="BF274" s="61"/>
      <c r="BG274" s="61"/>
      <c r="BH274" s="61"/>
      <c r="BI274" s="63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68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76"/>
      <c r="CK274" s="59"/>
      <c r="CM274" s="73"/>
      <c r="CN274" s="54"/>
      <c r="CO274" s="55"/>
      <c r="CP274" s="56"/>
    </row>
    <row r="275" spans="2:94" ht="20.25" customHeight="1">
      <c r="N275" s="2"/>
      <c r="P275" s="61"/>
      <c r="Q275" s="62"/>
      <c r="R275" s="5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F275" s="63"/>
      <c r="AG275" s="65"/>
      <c r="AH275" s="65"/>
      <c r="AI275" s="67"/>
      <c r="AJ275" s="65"/>
      <c r="AK275" s="65"/>
      <c r="AL275" s="65"/>
      <c r="AM275" s="65"/>
      <c r="AN275" s="65"/>
      <c r="AO275" s="65"/>
      <c r="AP275" s="65"/>
      <c r="AQ275" s="65"/>
      <c r="AR275" s="65"/>
      <c r="AS275" s="68"/>
      <c r="AT275" s="69"/>
      <c r="AU275" s="70"/>
      <c r="AV275" s="63"/>
      <c r="AW275" s="61"/>
      <c r="AX275" s="61"/>
      <c r="AY275" s="61"/>
      <c r="AZ275" s="61"/>
      <c r="BA275" s="54"/>
      <c r="BB275" s="61"/>
      <c r="BC275" s="54"/>
      <c r="BD275" s="61"/>
      <c r="BE275" s="61"/>
      <c r="BF275" s="61"/>
      <c r="BG275" s="61"/>
      <c r="BH275" s="61"/>
      <c r="BI275" s="63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68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76"/>
      <c r="CK275" s="59"/>
      <c r="CM275" s="73"/>
      <c r="CN275" s="54"/>
      <c r="CO275" s="55"/>
      <c r="CP275" s="56"/>
    </row>
    <row r="276" spans="2:94" ht="20.25" customHeight="1">
      <c r="N276" s="2"/>
      <c r="P276" s="61"/>
      <c r="Q276" s="62"/>
      <c r="R276" s="5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F276" s="63"/>
      <c r="AG276" s="65"/>
      <c r="AH276" s="65"/>
      <c r="AI276" s="67"/>
      <c r="AJ276" s="65"/>
      <c r="AK276" s="65"/>
      <c r="AL276" s="65"/>
      <c r="AM276" s="65"/>
      <c r="AN276" s="65"/>
      <c r="AO276" s="65"/>
      <c r="AP276" s="65"/>
      <c r="AQ276" s="65"/>
      <c r="AR276" s="65"/>
      <c r="AS276" s="68"/>
      <c r="AT276" s="69"/>
      <c r="AU276" s="70"/>
      <c r="AV276" s="63"/>
      <c r="AW276" s="61"/>
      <c r="AX276" s="61"/>
      <c r="AY276" s="61"/>
      <c r="AZ276" s="61"/>
      <c r="BA276" s="54"/>
      <c r="BB276" s="61"/>
      <c r="BC276" s="54"/>
      <c r="BD276" s="61"/>
      <c r="BE276" s="61"/>
      <c r="BF276" s="61"/>
      <c r="BG276" s="61"/>
      <c r="BH276" s="61"/>
      <c r="BI276" s="63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68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76"/>
      <c r="CK276" s="59"/>
      <c r="CM276" s="73"/>
      <c r="CN276" s="54"/>
      <c r="CO276" s="55"/>
      <c r="CP276" s="56"/>
    </row>
    <row r="277" spans="2:94" ht="20.25" customHeight="1" thickBot="1">
      <c r="C277" s="2"/>
      <c r="N277" s="2"/>
      <c r="P277" s="54"/>
      <c r="Q277" s="62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F277" s="110"/>
      <c r="AG277" s="86"/>
      <c r="AH277" s="86"/>
      <c r="AI277" s="67"/>
      <c r="AJ277" s="86"/>
      <c r="AK277" s="86"/>
      <c r="AL277" s="86"/>
      <c r="AM277" s="86"/>
      <c r="AN277" s="86"/>
      <c r="AO277" s="86"/>
      <c r="AP277" s="86"/>
      <c r="AQ277" s="86"/>
      <c r="AR277" s="65"/>
      <c r="AS277" s="68"/>
      <c r="AT277" s="69"/>
      <c r="AU277" s="91"/>
      <c r="AV277" s="63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63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68"/>
      <c r="BX277" s="111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112"/>
      <c r="CJ277" s="76"/>
      <c r="CK277" s="7"/>
      <c r="CM277" s="88"/>
    </row>
    <row r="278" spans="2:94" ht="38.450000000000003" customHeight="1" thickBot="1">
      <c r="C278" s="2"/>
      <c r="E278" s="113">
        <f>SUM(E8:E277)</f>
        <v>75247.199999999953</v>
      </c>
      <c r="N278" s="2"/>
      <c r="P278" s="3"/>
      <c r="Q278" s="114">
        <f>SUM(Q8:Q265)</f>
        <v>1528.8000000000002</v>
      </c>
      <c r="R278" s="113">
        <f t="shared" ref="R278:AD278" si="171">SUM(R8:R277)</f>
        <v>4970.5</v>
      </c>
      <c r="S278" s="115">
        <f t="shared" si="171"/>
        <v>398.5</v>
      </c>
      <c r="T278" s="115">
        <f t="shared" si="171"/>
        <v>423</v>
      </c>
      <c r="U278" s="115">
        <f t="shared" si="171"/>
        <v>395.5</v>
      </c>
      <c r="V278" s="115">
        <f t="shared" si="171"/>
        <v>397.5</v>
      </c>
      <c r="W278" s="115">
        <f t="shared" si="171"/>
        <v>419.5</v>
      </c>
      <c r="X278" s="115">
        <f t="shared" si="171"/>
        <v>406.5</v>
      </c>
      <c r="Y278" s="115">
        <f t="shared" si="171"/>
        <v>402.5</v>
      </c>
      <c r="Z278" s="115">
        <f t="shared" si="171"/>
        <v>391.5</v>
      </c>
      <c r="AA278" s="115">
        <f t="shared" si="171"/>
        <v>396.5</v>
      </c>
      <c r="AB278" s="115">
        <f t="shared" si="171"/>
        <v>545.5</v>
      </c>
      <c r="AC278" s="115">
        <f t="shared" si="171"/>
        <v>399.5</v>
      </c>
      <c r="AD278" s="115">
        <f t="shared" si="171"/>
        <v>394.5</v>
      </c>
      <c r="AF278" s="113">
        <f t="shared" ref="AF278:AS278" si="172">SUM(AF8:AF277)</f>
        <v>716.8</v>
      </c>
      <c r="AG278" s="116">
        <f>SUM(AG8:AG277)</f>
        <v>385.0499999999999</v>
      </c>
      <c r="AH278" s="116">
        <f>SUM(AH8:AH277)</f>
        <v>331.75</v>
      </c>
      <c r="AI278" s="116">
        <f>SUM(AI8:AI277)</f>
        <v>0</v>
      </c>
      <c r="AJ278" s="116">
        <f>SUM(AJ8:AJ277)</f>
        <v>0</v>
      </c>
      <c r="AK278" s="116">
        <f t="shared" si="172"/>
        <v>0</v>
      </c>
      <c r="AL278" s="116">
        <f t="shared" si="172"/>
        <v>0</v>
      </c>
      <c r="AM278" s="116">
        <f t="shared" si="172"/>
        <v>0</v>
      </c>
      <c r="AN278" s="116">
        <f t="shared" si="172"/>
        <v>0</v>
      </c>
      <c r="AO278" s="116">
        <f t="shared" si="172"/>
        <v>0</v>
      </c>
      <c r="AP278" s="116">
        <f t="shared" si="172"/>
        <v>0</v>
      </c>
      <c r="AQ278" s="116">
        <f t="shared" si="172"/>
        <v>0</v>
      </c>
      <c r="AR278" s="116">
        <f t="shared" si="172"/>
        <v>0</v>
      </c>
      <c r="AS278" s="117">
        <f t="shared" si="172"/>
        <v>5783.5000000000009</v>
      </c>
      <c r="AT278" s="69"/>
      <c r="AU278" s="114">
        <f t="shared" ref="AU278:BV278" si="173">SUM(AU8:AU277)</f>
        <v>25795.72846153846</v>
      </c>
      <c r="AV278" s="113">
        <f t="shared" si="173"/>
        <v>57167.265384615341</v>
      </c>
      <c r="AW278" s="115">
        <f t="shared" si="173"/>
        <v>4553.0256410256443</v>
      </c>
      <c r="AX278" s="115">
        <f t="shared" si="173"/>
        <v>4884.8756410256419</v>
      </c>
      <c r="AY278" s="115">
        <f t="shared" si="173"/>
        <v>4524.1506410256452</v>
      </c>
      <c r="AZ278" s="115">
        <f t="shared" si="173"/>
        <v>4582.2352564102594</v>
      </c>
      <c r="BA278" s="115">
        <f t="shared" si="173"/>
        <v>4685.1006410256459</v>
      </c>
      <c r="BB278" s="115">
        <f t="shared" si="173"/>
        <v>4642.3006410256448</v>
      </c>
      <c r="BC278" s="115">
        <f t="shared" si="173"/>
        <v>4573.7506410256437</v>
      </c>
      <c r="BD278" s="115">
        <f t="shared" si="173"/>
        <v>4556.3506410256441</v>
      </c>
      <c r="BE278" s="115">
        <f t="shared" si="173"/>
        <v>4565.9506410256445</v>
      </c>
      <c r="BF278" s="115">
        <f t="shared" si="173"/>
        <v>6304.3352564102643</v>
      </c>
      <c r="BG278" s="115">
        <f t="shared" si="173"/>
        <v>4803.4891025641055</v>
      </c>
      <c r="BH278" s="115">
        <f t="shared" si="173"/>
        <v>4491.7006410256454</v>
      </c>
      <c r="BI278" s="113">
        <f t="shared" si="173"/>
        <v>-7728.4963461538437</v>
      </c>
      <c r="BJ278" s="115">
        <f t="shared" si="173"/>
        <v>-4653.7473076923088</v>
      </c>
      <c r="BK278" s="115">
        <f>SUM(BK8:BK277)</f>
        <v>-3074.7490384615385</v>
      </c>
      <c r="BL278" s="115">
        <f t="shared" si="173"/>
        <v>0</v>
      </c>
      <c r="BM278" s="115">
        <f t="shared" si="173"/>
        <v>0</v>
      </c>
      <c r="BN278" s="115">
        <f t="shared" si="173"/>
        <v>0</v>
      </c>
      <c r="BO278" s="115">
        <f t="shared" si="173"/>
        <v>0</v>
      </c>
      <c r="BP278" s="115">
        <f t="shared" si="173"/>
        <v>0</v>
      </c>
      <c r="BQ278" s="115">
        <f t="shared" si="173"/>
        <v>0</v>
      </c>
      <c r="BR278" s="115">
        <f t="shared" si="173"/>
        <v>0</v>
      </c>
      <c r="BS278" s="115">
        <f t="shared" si="173"/>
        <v>0</v>
      </c>
      <c r="BT278" s="115">
        <f t="shared" si="173"/>
        <v>0</v>
      </c>
      <c r="BU278" s="115">
        <f t="shared" si="173"/>
        <v>0</v>
      </c>
      <c r="BV278" s="118">
        <f t="shared" si="173"/>
        <v>75234.497500000027</v>
      </c>
      <c r="BX278" s="119">
        <f t="shared" ref="BX278:CJ278" si="174">SUM(BX8:BX277)</f>
        <v>6003.0798245613896</v>
      </c>
      <c r="BY278" s="120">
        <f t="shared" si="174"/>
        <v>6286.8903508771791</v>
      </c>
      <c r="BZ278" s="115">
        <f t="shared" si="174"/>
        <v>5922.035087719285</v>
      </c>
      <c r="CA278" s="115">
        <f t="shared" si="174"/>
        <v>5999.5008771929688</v>
      </c>
      <c r="CB278" s="115">
        <f t="shared" si="174"/>
        <v>6128.9608771929688</v>
      </c>
      <c r="CC278" s="115">
        <f t="shared" si="174"/>
        <v>6073.0198245613901</v>
      </c>
      <c r="CD278" s="115">
        <f t="shared" si="174"/>
        <v>5984.4624561403371</v>
      </c>
      <c r="CE278" s="115">
        <f t="shared" si="174"/>
        <v>5959.1124561403385</v>
      </c>
      <c r="CF278" s="115">
        <f t="shared" si="174"/>
        <v>5971.2503508771797</v>
      </c>
      <c r="CG278" s="115">
        <f t="shared" si="174"/>
        <v>8231.5471929824453</v>
      </c>
      <c r="CH278" s="115">
        <f t="shared" si="174"/>
        <v>6282.7182456140217</v>
      </c>
      <c r="CI278" s="115">
        <f t="shared" si="174"/>
        <v>5875.5224561403365</v>
      </c>
      <c r="CJ278" s="121">
        <f t="shared" si="174"/>
        <v>74718.099999999962</v>
      </c>
      <c r="CK278" s="7"/>
      <c r="CM278" s="122">
        <f>SUM(CM8:CM277)</f>
        <v>75710.999999999942</v>
      </c>
      <c r="CN278" s="123">
        <f>SUM(CN8:CN277)</f>
        <v>0</v>
      </c>
      <c r="CO278" s="123">
        <f>SUM(CO8:CO277)</f>
        <v>0</v>
      </c>
    </row>
    <row r="279" spans="2:94" ht="30" customHeight="1" thickBot="1">
      <c r="C279" s="2"/>
      <c r="E279"/>
      <c r="F279"/>
      <c r="N279" s="2"/>
      <c r="P279" s="3"/>
      <c r="Q279" s="4"/>
      <c r="R279" s="4"/>
      <c r="AQ279"/>
      <c r="AT279" s="69"/>
      <c r="AU279" s="4"/>
      <c r="AV279" s="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  <c r="BO279" s="124"/>
      <c r="BP279" s="124"/>
      <c r="BQ279" s="124"/>
      <c r="BR279" s="124"/>
      <c r="BS279" s="124"/>
      <c r="BT279" s="124"/>
      <c r="BU279" s="124"/>
      <c r="BV279" s="124"/>
      <c r="BX279" s="124"/>
      <c r="BY279" s="124"/>
      <c r="BZ279" s="124"/>
      <c r="CA279" s="124"/>
      <c r="CB279" s="124"/>
      <c r="CC279" s="124"/>
      <c r="CD279" s="124"/>
      <c r="CE279" s="124"/>
      <c r="CF279" s="124"/>
      <c r="CG279" s="124"/>
      <c r="CH279" s="124"/>
      <c r="CI279" s="124"/>
      <c r="CJ279" s="4"/>
      <c r="CK279" s="7"/>
      <c r="CM279" s="8"/>
      <c r="CN279" s="8"/>
      <c r="CO279" s="8"/>
    </row>
    <row r="280" spans="2:94" ht="33" customHeight="1" thickBot="1">
      <c r="C280" s="2"/>
      <c r="E280"/>
      <c r="F280"/>
      <c r="N280" s="2"/>
      <c r="P280" s="3"/>
      <c r="Q280" s="2"/>
      <c r="R280" s="2"/>
      <c r="AQ280"/>
      <c r="AS280"/>
      <c r="AT280" s="69"/>
      <c r="AU280" s="2"/>
      <c r="AV280" s="125" t="s">
        <v>48</v>
      </c>
      <c r="AW280" s="126">
        <f>+AW278</f>
        <v>4553.0256410256443</v>
      </c>
      <c r="AX280" s="127">
        <f t="shared" ref="AX280:BH280" si="175">+AW280+AX278</f>
        <v>9437.9012820512871</v>
      </c>
      <c r="AY280" s="127">
        <f t="shared" si="175"/>
        <v>13962.051923076931</v>
      </c>
      <c r="AZ280" s="127">
        <f t="shared" si="175"/>
        <v>18544.28717948719</v>
      </c>
      <c r="BA280" s="127">
        <f t="shared" si="175"/>
        <v>23229.387820512835</v>
      </c>
      <c r="BB280" s="127">
        <f t="shared" si="175"/>
        <v>27871.688461538481</v>
      </c>
      <c r="BC280" s="127">
        <f t="shared" si="175"/>
        <v>32445.439102564123</v>
      </c>
      <c r="BD280" s="127">
        <f t="shared" si="175"/>
        <v>37001.789743589768</v>
      </c>
      <c r="BE280" s="127">
        <f t="shared" si="175"/>
        <v>41567.740384615412</v>
      </c>
      <c r="BF280" s="127">
        <f t="shared" si="175"/>
        <v>47872.075641025673</v>
      </c>
      <c r="BG280" s="127">
        <f t="shared" si="175"/>
        <v>52675.564743589777</v>
      </c>
      <c r="BH280" s="128">
        <f t="shared" si="175"/>
        <v>57167.265384615421</v>
      </c>
      <c r="BJ280" s="126">
        <f>+BJ278</f>
        <v>-4653.7473076923088</v>
      </c>
      <c r="BK280" s="127">
        <f>+BJ280+BK278</f>
        <v>-7728.4963461538473</v>
      </c>
      <c r="BL280" s="127">
        <f t="shared" ref="BL280:BU280" si="176">+BK280+BL278</f>
        <v>-7728.4963461538473</v>
      </c>
      <c r="BM280" s="127">
        <f t="shared" si="176"/>
        <v>-7728.4963461538473</v>
      </c>
      <c r="BN280" s="127">
        <f t="shared" si="176"/>
        <v>-7728.4963461538473</v>
      </c>
      <c r="BO280" s="127">
        <f t="shared" si="176"/>
        <v>-7728.4963461538473</v>
      </c>
      <c r="BP280" s="127">
        <f t="shared" si="176"/>
        <v>-7728.4963461538473</v>
      </c>
      <c r="BQ280" s="127">
        <f t="shared" si="176"/>
        <v>-7728.4963461538473</v>
      </c>
      <c r="BR280" s="127">
        <f t="shared" si="176"/>
        <v>-7728.4963461538473</v>
      </c>
      <c r="BS280" s="127">
        <f t="shared" si="176"/>
        <v>-7728.4963461538473</v>
      </c>
      <c r="BT280" s="127">
        <f t="shared" si="176"/>
        <v>-7728.4963461538473</v>
      </c>
      <c r="BU280" s="129">
        <f t="shared" si="176"/>
        <v>-7728.4963461538473</v>
      </c>
      <c r="BV280" s="1"/>
      <c r="BW280" s="2"/>
      <c r="BX280" s="120">
        <f>+BX278</f>
        <v>6003.0798245613896</v>
      </c>
      <c r="BY280" s="120">
        <f t="shared" ref="BY280:CH280" si="177">+BX280+BY278</f>
        <v>12289.970175438568</v>
      </c>
      <c r="BZ280" s="120">
        <f t="shared" si="177"/>
        <v>18212.005263157851</v>
      </c>
      <c r="CA280" s="120">
        <f>+BZ280+CA278</f>
        <v>24211.506140350819</v>
      </c>
      <c r="CB280" s="120">
        <f t="shared" si="177"/>
        <v>30340.467017543786</v>
      </c>
      <c r="CC280" s="120">
        <f t="shared" si="177"/>
        <v>36413.48684210518</v>
      </c>
      <c r="CD280" s="120">
        <f t="shared" si="177"/>
        <v>42397.949298245519</v>
      </c>
      <c r="CE280" s="120">
        <f t="shared" si="177"/>
        <v>48357.061754385861</v>
      </c>
      <c r="CF280" s="120">
        <f t="shared" si="177"/>
        <v>54328.312105263038</v>
      </c>
      <c r="CG280" s="120">
        <f t="shared" si="177"/>
        <v>62559.859298245487</v>
      </c>
      <c r="CH280" s="120">
        <f t="shared" si="177"/>
        <v>68842.577543859516</v>
      </c>
      <c r="CI280" s="128">
        <f>+CH280+CI278</f>
        <v>74718.099999999846</v>
      </c>
      <c r="CJ280" s="125"/>
      <c r="CK280" s="130"/>
      <c r="CL280" s="131"/>
      <c r="CN280" t="s">
        <v>49</v>
      </c>
      <c r="CO280" s="132">
        <f>+CO278+CO279</f>
        <v>0</v>
      </c>
    </row>
    <row r="281" spans="2:94" s="133" customFormat="1" ht="20.25" customHeight="1">
      <c r="C281" s="2"/>
      <c r="E281" s="71"/>
      <c r="F281" s="71"/>
      <c r="G281" s="134"/>
      <c r="H281" s="134"/>
      <c r="I281" s="134"/>
      <c r="J281" s="134"/>
      <c r="K281" s="134"/>
      <c r="L281" s="71"/>
      <c r="M281" s="134"/>
      <c r="N281" s="134"/>
      <c r="O281" s="134"/>
      <c r="P281" s="135"/>
      <c r="AE281"/>
      <c r="AI281" s="136"/>
      <c r="AQ281" s="137"/>
      <c r="AS281" s="135"/>
      <c r="AT281" s="69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 s="2"/>
      <c r="BW281" s="71"/>
      <c r="CJ281" s="71"/>
      <c r="CK281" s="7"/>
      <c r="CL281" s="8"/>
      <c r="CM281" s="138"/>
      <c r="CO281" s="10"/>
    </row>
    <row r="282" spans="2:94" s="133" customFormat="1" ht="20.25" customHeight="1">
      <c r="C282" s="2"/>
      <c r="E282" s="71"/>
      <c r="F282" s="71"/>
      <c r="G282" s="134"/>
      <c r="H282" s="134"/>
      <c r="I282" s="134"/>
      <c r="J282" s="134"/>
      <c r="K282" s="134"/>
      <c r="L282" s="71"/>
      <c r="M282" s="134"/>
      <c r="N282" s="134"/>
      <c r="O282" s="134"/>
      <c r="P282" s="135"/>
      <c r="AE282"/>
      <c r="AI282" s="136"/>
      <c r="AQ282" s="137"/>
      <c r="AS282" s="135"/>
      <c r="AT282" s="69"/>
      <c r="AV282" s="2"/>
      <c r="AW282" s="2"/>
      <c r="AX282" s="2"/>
      <c r="AY282" s="2"/>
      <c r="AZ282" s="2"/>
      <c r="BI282" s="134"/>
      <c r="BO282" s="71"/>
      <c r="BU282" s="137"/>
      <c r="BV282" s="135"/>
      <c r="BW282" s="139" t="s">
        <v>50</v>
      </c>
      <c r="BX282" s="140">
        <f>+BX278</f>
        <v>6003.0798245613896</v>
      </c>
      <c r="BY282" s="140">
        <f>+BX282+BY278</f>
        <v>12289.970175438568</v>
      </c>
      <c r="BZ282" s="140">
        <f t="shared" ref="BZ282:CI282" si="178">+BY282+BZ278</f>
        <v>18212.005263157851</v>
      </c>
      <c r="CA282" s="140">
        <f t="shared" si="178"/>
        <v>24211.506140350819</v>
      </c>
      <c r="CB282" s="140">
        <f t="shared" si="178"/>
        <v>30340.467017543786</v>
      </c>
      <c r="CC282" s="140">
        <f t="shared" si="178"/>
        <v>36413.48684210518</v>
      </c>
      <c r="CD282" s="140">
        <f t="shared" si="178"/>
        <v>42397.949298245519</v>
      </c>
      <c r="CE282" s="140">
        <f t="shared" si="178"/>
        <v>48357.061754385861</v>
      </c>
      <c r="CF282" s="140">
        <f t="shared" si="178"/>
        <v>54328.312105263038</v>
      </c>
      <c r="CG282" s="140">
        <f t="shared" si="178"/>
        <v>62559.859298245487</v>
      </c>
      <c r="CH282" s="140">
        <f t="shared" si="178"/>
        <v>68842.577543859516</v>
      </c>
      <c r="CI282" s="140">
        <f t="shared" si="178"/>
        <v>74718.099999999846</v>
      </c>
      <c r="CJ282" s="71"/>
      <c r="CK282" s="7"/>
      <c r="CL282" s="8"/>
      <c r="CM282" s="138"/>
      <c r="CO282" s="10"/>
    </row>
    <row r="283" spans="2:94" s="141" customFormat="1" ht="20.25" customHeight="1">
      <c r="C283" s="2"/>
      <c r="E283" s="142"/>
      <c r="F283" s="142"/>
      <c r="G283" s="143"/>
      <c r="H283" s="143"/>
      <c r="I283" s="143"/>
      <c r="J283" s="143"/>
      <c r="K283" s="143"/>
      <c r="L283" s="142"/>
      <c r="M283" s="143"/>
      <c r="N283" s="143"/>
      <c r="O283" s="143"/>
      <c r="P283" s="144"/>
      <c r="AE283"/>
      <c r="AI283" s="145"/>
      <c r="AQ283" s="146"/>
      <c r="AS283" s="144"/>
      <c r="AT283" s="69"/>
      <c r="AV283" s="2"/>
      <c r="AW283" s="2"/>
      <c r="AX283" s="2"/>
      <c r="AY283" s="2"/>
      <c r="AZ283" s="2"/>
      <c r="BA283" s="133"/>
      <c r="BB283" s="133"/>
      <c r="BC283" s="133"/>
      <c r="BD283" s="133"/>
      <c r="BE283" s="133"/>
      <c r="BF283" s="133"/>
      <c r="BG283" s="135" t="s">
        <v>51</v>
      </c>
      <c r="BH283" s="133"/>
      <c r="BI283" s="71">
        <f>+AS279</f>
        <v>0</v>
      </c>
      <c r="BJ283" s="71">
        <f>+BI286</f>
        <v>25795.72846153846</v>
      </c>
      <c r="BK283" s="71">
        <f t="shared" ref="BK283:BU283" si="179">+BJ286</f>
        <v>25695.006794871795</v>
      </c>
      <c r="BL283" s="71">
        <f t="shared" si="179"/>
        <v>27505.1333974359</v>
      </c>
      <c r="BM283" s="71">
        <f t="shared" si="179"/>
        <v>32029.284038461545</v>
      </c>
      <c r="BN283" s="71">
        <f>+BM286</f>
        <v>36611.519294871803</v>
      </c>
      <c r="BO283" s="71">
        <f>+BN286</f>
        <v>41296.619935897448</v>
      </c>
      <c r="BP283" s="71">
        <f t="shared" si="179"/>
        <v>45938.92057692309</v>
      </c>
      <c r="BQ283" s="71">
        <f t="shared" si="179"/>
        <v>50512.671217948737</v>
      </c>
      <c r="BR283" s="71">
        <f>+BQ286</f>
        <v>55069.021858974382</v>
      </c>
      <c r="BS283" s="71">
        <f t="shared" si="179"/>
        <v>59634.972500000025</v>
      </c>
      <c r="BT283" s="71">
        <f t="shared" si="179"/>
        <v>65939.307756410286</v>
      </c>
      <c r="BU283" s="71">
        <f t="shared" si="179"/>
        <v>70742.796858974398</v>
      </c>
      <c r="BV283" s="135"/>
      <c r="BW28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71"/>
      <c r="CK283" s="7"/>
      <c r="CL283" s="8"/>
      <c r="CM283" s="147"/>
      <c r="CO283" s="10"/>
    </row>
    <row r="284" spans="2:94" s="141" customFormat="1" ht="20.25" customHeight="1">
      <c r="C284" s="2"/>
      <c r="E284" s="142"/>
      <c r="F284" s="142"/>
      <c r="G284" s="143"/>
      <c r="H284" s="143"/>
      <c r="I284" s="143"/>
      <c r="J284" s="143"/>
      <c r="K284" s="143"/>
      <c r="L284" s="142"/>
      <c r="M284" s="143"/>
      <c r="N284" s="143"/>
      <c r="O284" s="143"/>
      <c r="P284" s="144"/>
      <c r="AE284"/>
      <c r="AI284" s="145"/>
      <c r="AQ284" s="146"/>
      <c r="AS284" s="144"/>
      <c r="AT284" s="69"/>
      <c r="AV284" s="2"/>
      <c r="AW284" s="2"/>
      <c r="AX284" s="2"/>
      <c r="AY284" s="2"/>
      <c r="AZ284" s="2"/>
      <c r="BG284" s="148" t="s">
        <v>52</v>
      </c>
      <c r="BI284" s="149">
        <f>+AU279</f>
        <v>0</v>
      </c>
      <c r="BJ284" s="149">
        <f>+AW278</f>
        <v>4553.0256410256443</v>
      </c>
      <c r="BK284" s="149">
        <f>+AX278</f>
        <v>4884.8756410256419</v>
      </c>
      <c r="BL284" s="149">
        <f t="shared" ref="BL284:BU284" si="180">+AY278</f>
        <v>4524.1506410256452</v>
      </c>
      <c r="BM284" s="149">
        <f>+AZ278</f>
        <v>4582.2352564102594</v>
      </c>
      <c r="BN284" s="149">
        <f t="shared" si="180"/>
        <v>4685.1006410256459</v>
      </c>
      <c r="BO284" s="149">
        <f t="shared" si="180"/>
        <v>4642.3006410256448</v>
      </c>
      <c r="BP284" s="149">
        <f>+BC278</f>
        <v>4573.7506410256437</v>
      </c>
      <c r="BQ284" s="149">
        <f t="shared" si="180"/>
        <v>4556.3506410256441</v>
      </c>
      <c r="BR284" s="149">
        <f t="shared" si="180"/>
        <v>4565.9506410256445</v>
      </c>
      <c r="BS284" s="149">
        <f t="shared" si="180"/>
        <v>6304.3352564102643</v>
      </c>
      <c r="BT284" s="149">
        <f t="shared" si="180"/>
        <v>4803.4891025641055</v>
      </c>
      <c r="BU284" s="149">
        <f t="shared" si="180"/>
        <v>4491.7006410256454</v>
      </c>
      <c r="BV284" s="144"/>
      <c r="CK284" s="16"/>
      <c r="CL284" s="8"/>
      <c r="CM284" s="147"/>
      <c r="CO284" s="10"/>
    </row>
    <row r="285" spans="2:94" s="141" customFormat="1" ht="20.25" customHeight="1">
      <c r="E285" s="142"/>
      <c r="F285" s="142"/>
      <c r="G285" s="143"/>
      <c r="H285" s="143"/>
      <c r="I285" s="143"/>
      <c r="J285" s="143"/>
      <c r="K285" s="143"/>
      <c r="L285" s="142"/>
      <c r="M285" s="143"/>
      <c r="N285" s="143"/>
      <c r="O285" s="143"/>
      <c r="P285" s="144"/>
      <c r="AE285"/>
      <c r="AI285" s="145"/>
      <c r="AQ285" s="146"/>
      <c r="AS285" s="144"/>
      <c r="AT285" s="69"/>
      <c r="AV285" s="2"/>
      <c r="AW285" s="2"/>
      <c r="AX285" s="2"/>
      <c r="AY285" s="2"/>
      <c r="AZ285" s="2"/>
      <c r="BG285" s="150" t="s">
        <v>53</v>
      </c>
      <c r="BI285" s="151">
        <f>+AU278</f>
        <v>25795.72846153846</v>
      </c>
      <c r="BJ285" s="151">
        <f>+BJ278</f>
        <v>-4653.7473076923088</v>
      </c>
      <c r="BK285" s="151">
        <f>+BK278</f>
        <v>-3074.7490384615385</v>
      </c>
      <c r="BL285" s="151">
        <f t="shared" ref="BL285:BU285" si="181">+BL278</f>
        <v>0</v>
      </c>
      <c r="BM285" s="151">
        <f>+BM278</f>
        <v>0</v>
      </c>
      <c r="BN285" s="151">
        <f t="shared" si="181"/>
        <v>0</v>
      </c>
      <c r="BO285" s="151">
        <f t="shared" si="181"/>
        <v>0</v>
      </c>
      <c r="BP285" s="151">
        <f t="shared" si="181"/>
        <v>0</v>
      </c>
      <c r="BQ285" s="151">
        <f t="shared" si="181"/>
        <v>0</v>
      </c>
      <c r="BR285" s="151">
        <f t="shared" si="181"/>
        <v>0</v>
      </c>
      <c r="BS285" s="151">
        <f t="shared" si="181"/>
        <v>0</v>
      </c>
      <c r="BT285" s="151">
        <f t="shared" si="181"/>
        <v>0</v>
      </c>
      <c r="BU285" s="151">
        <f t="shared" si="181"/>
        <v>0</v>
      </c>
      <c r="BV285" s="144"/>
      <c r="BW285" s="141">
        <v>1900</v>
      </c>
      <c r="BX285" s="145"/>
      <c r="BY285" s="145"/>
      <c r="BZ285" s="145"/>
      <c r="CA285" s="145"/>
      <c r="CB285" s="145"/>
      <c r="CC285" s="145"/>
      <c r="CD285" s="145"/>
      <c r="CE285" s="145"/>
      <c r="CF285" s="145"/>
      <c r="CG285" s="145"/>
      <c r="CH285" s="145"/>
      <c r="CI285" s="145"/>
      <c r="CK285" s="16"/>
      <c r="CL285" s="8"/>
      <c r="CM285" s="147"/>
      <c r="CO285" s="10"/>
    </row>
    <row r="286" spans="2:94" ht="20.25" customHeight="1">
      <c r="B286" s="141"/>
      <c r="C286" s="141"/>
      <c r="D286" s="141"/>
      <c r="E286" s="142"/>
      <c r="F286" s="142"/>
      <c r="AV286" s="2"/>
      <c r="AW286" s="2"/>
      <c r="AX286" s="2"/>
      <c r="AY286" s="2"/>
      <c r="AZ286" s="2"/>
      <c r="BA286" s="141"/>
      <c r="BB286" s="141"/>
      <c r="BC286" s="141"/>
      <c r="BD286" s="141"/>
      <c r="BE286" s="141"/>
      <c r="BF286" s="141"/>
      <c r="BG286" s="153" t="s">
        <v>54</v>
      </c>
      <c r="BH286" s="141"/>
      <c r="BI286" s="154">
        <f>SUM(BI283:BI285)</f>
        <v>25795.72846153846</v>
      </c>
      <c r="BJ286" s="155">
        <f>SUM(BJ283:BJ285)</f>
        <v>25695.006794871795</v>
      </c>
      <c r="BK286" s="155">
        <f>SUM(BK283:BK285)</f>
        <v>27505.1333974359</v>
      </c>
      <c r="BL286" s="155">
        <f t="shared" ref="BL286:BU286" si="182">SUM(BL283:BL285)</f>
        <v>32029.284038461545</v>
      </c>
      <c r="BM286" s="155">
        <f>SUM(BM283:BM285)</f>
        <v>36611.519294871803</v>
      </c>
      <c r="BN286" s="155">
        <f t="shared" si="182"/>
        <v>41296.619935897448</v>
      </c>
      <c r="BO286" s="155">
        <f t="shared" si="182"/>
        <v>45938.92057692309</v>
      </c>
      <c r="BP286" s="155">
        <f>SUM(BP283:BP285)</f>
        <v>50512.671217948737</v>
      </c>
      <c r="BQ286" s="155">
        <f>SUM(BQ283:BQ285)</f>
        <v>55069.021858974382</v>
      </c>
      <c r="BR286" s="155">
        <f t="shared" si="182"/>
        <v>59634.972500000025</v>
      </c>
      <c r="BS286" s="155">
        <f t="shared" si="182"/>
        <v>65939.307756410286</v>
      </c>
      <c r="BT286" s="155">
        <f t="shared" si="182"/>
        <v>70742.796858974398</v>
      </c>
      <c r="BU286" s="156">
        <f t="shared" si="182"/>
        <v>75234.497500000041</v>
      </c>
      <c r="BV286" s="144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2:94" ht="20.25" customHeight="1">
      <c r="B287" s="141"/>
      <c r="C287" s="141"/>
      <c r="D287" s="141"/>
      <c r="E287" s="142"/>
      <c r="F287" s="142"/>
      <c r="AV287" s="2"/>
      <c r="AW287" s="2"/>
      <c r="AX287" s="2"/>
      <c r="AY287" s="2"/>
      <c r="AZ287" s="2"/>
      <c r="BI287" s="157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4" t="s">
        <v>55</v>
      </c>
    </row>
    <row r="288" spans="2:94" ht="20.25" customHeight="1">
      <c r="B288" s="141"/>
      <c r="C288" s="141"/>
      <c r="D288" s="141"/>
      <c r="E288" s="142"/>
      <c r="F288" s="142"/>
      <c r="AV288" s="2"/>
      <c r="AW288" s="2"/>
      <c r="AX288" s="2"/>
      <c r="AY288" s="2"/>
      <c r="AZ288" s="2"/>
      <c r="BG288" s="139" t="s">
        <v>56</v>
      </c>
      <c r="BH288" s="158"/>
      <c r="BI288" s="140">
        <f>BI286</f>
        <v>25795.72846153846</v>
      </c>
      <c r="BJ288" s="140">
        <f>SUM(BJ284:BJ285)</f>
        <v>-100.72166666666453</v>
      </c>
      <c r="BK288" s="140">
        <f t="shared" ref="BK288:BR288" si="183">SUM(BK284:BK285)</f>
        <v>1810.1266025641035</v>
      </c>
      <c r="BL288" s="140">
        <f t="shared" si="183"/>
        <v>4524.1506410256452</v>
      </c>
      <c r="BM288" s="140">
        <f t="shared" si="183"/>
        <v>4582.2352564102594</v>
      </c>
      <c r="BN288" s="140">
        <f t="shared" si="183"/>
        <v>4685.1006410256459</v>
      </c>
      <c r="BO288" s="140">
        <f t="shared" si="183"/>
        <v>4642.3006410256448</v>
      </c>
      <c r="BP288" s="159">
        <f t="shared" si="183"/>
        <v>4573.7506410256437</v>
      </c>
      <c r="BQ288" s="140">
        <f t="shared" si="183"/>
        <v>4556.3506410256441</v>
      </c>
      <c r="BR288" s="159">
        <f t="shared" si="183"/>
        <v>4565.9506410256445</v>
      </c>
      <c r="BS288" s="140">
        <f>SUM(BS284:BS285)</f>
        <v>6304.3352564102643</v>
      </c>
      <c r="BT288" s="140">
        <f>SUM(BT284:BT285)</f>
        <v>4803.4891025641055</v>
      </c>
      <c r="BU288" s="140">
        <f>SUM(BU284:BU285)</f>
        <v>4491.7006410256454</v>
      </c>
    </row>
    <row r="289" spans="2:93" ht="20.25" customHeight="1">
      <c r="B289" s="141"/>
      <c r="C289" s="141"/>
      <c r="D289" s="141"/>
      <c r="E289" s="142"/>
      <c r="F289" s="142"/>
    </row>
    <row r="290" spans="2:93" ht="20.25" customHeight="1">
      <c r="B290" s="141"/>
      <c r="C290" s="141"/>
      <c r="D290" s="141"/>
      <c r="E290" s="142"/>
      <c r="F290" s="142"/>
    </row>
    <row r="291" spans="2:93" ht="20.25" customHeight="1">
      <c r="B291" s="141"/>
      <c r="C291" s="141"/>
      <c r="D291" s="141"/>
      <c r="E291" s="142"/>
      <c r="F291" s="142"/>
    </row>
    <row r="292" spans="2:93" ht="20.25" customHeight="1">
      <c r="B292" s="141"/>
      <c r="C292" s="141"/>
      <c r="D292" s="141"/>
      <c r="E292" s="142"/>
      <c r="F292" s="142"/>
    </row>
    <row r="293" spans="2:93" ht="20.25" customHeight="1">
      <c r="B293" s="141"/>
      <c r="C293" s="141"/>
      <c r="D293" s="141"/>
      <c r="E293" s="142"/>
      <c r="F293" s="142"/>
    </row>
    <row r="294" spans="2:93" ht="20.25" customHeight="1">
      <c r="B294" s="141"/>
      <c r="C294" s="141"/>
      <c r="D294" s="141"/>
      <c r="E294" s="142"/>
      <c r="F294" s="142"/>
    </row>
    <row r="295" spans="2:93" ht="20.25" customHeight="1">
      <c r="B295" s="141"/>
      <c r="C295" s="141"/>
      <c r="D295" s="141"/>
      <c r="E295" s="142"/>
      <c r="F295" s="142"/>
    </row>
    <row r="300" spans="2:93" ht="20.25" customHeight="1">
      <c r="P300" s="54"/>
      <c r="Q300" s="62"/>
      <c r="R300" s="63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63"/>
      <c r="AG300" s="65"/>
      <c r="AH300" s="65"/>
      <c r="AI300" s="67"/>
      <c r="AJ300" s="65"/>
      <c r="AK300" s="65"/>
      <c r="AL300" s="65"/>
      <c r="AM300" s="65"/>
      <c r="AN300" s="65"/>
      <c r="AO300" s="65"/>
      <c r="AP300" s="65"/>
      <c r="AQ300" s="65"/>
      <c r="AR300" s="65"/>
      <c r="AS300" s="68"/>
      <c r="AT300" s="6"/>
      <c r="AU300" s="91"/>
      <c r="AV300" s="63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K300" s="71"/>
      <c r="BL300" s="71"/>
      <c r="BM300" s="71"/>
      <c r="BN300" s="71"/>
      <c r="BO300" s="71"/>
      <c r="BP300" s="71"/>
      <c r="BQ300" s="71"/>
      <c r="BR300" s="71"/>
      <c r="BS300" s="71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76"/>
      <c r="CK300" s="7"/>
      <c r="CN300" s="6"/>
      <c r="CO300" s="75"/>
    </row>
    <row r="301" spans="2:93" ht="20.25" customHeight="1">
      <c r="P301" s="54"/>
      <c r="Q301" s="62"/>
      <c r="R301" s="63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63"/>
      <c r="AG301" s="65"/>
      <c r="AH301" s="65"/>
      <c r="AI301" s="67"/>
      <c r="AJ301" s="65"/>
      <c r="AK301" s="65"/>
      <c r="AL301" s="65"/>
      <c r="AM301" s="65"/>
      <c r="AN301" s="65"/>
      <c r="AO301" s="65"/>
      <c r="AP301" s="65"/>
      <c r="AQ301" s="65"/>
      <c r="AR301" s="65"/>
      <c r="AS301" s="68"/>
      <c r="AT301" s="6"/>
      <c r="AU301" s="91"/>
      <c r="AV301" s="63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K301" s="71"/>
      <c r="BL301" s="71"/>
      <c r="BM301" s="71"/>
      <c r="BN301" s="71"/>
      <c r="BO301" s="71"/>
      <c r="BP301" s="71"/>
      <c r="BQ301" s="71"/>
      <c r="BR301" s="71"/>
      <c r="BS301" s="71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76"/>
      <c r="CK301" s="7"/>
      <c r="CN301" s="6"/>
      <c r="CO301" s="75"/>
    </row>
    <row r="302" spans="2:93" ht="20.25" customHeight="1">
      <c r="BY302" s="59"/>
    </row>
    <row r="303" spans="2:93" ht="20.25" customHeight="1">
      <c r="BY303" s="59"/>
    </row>
    <row r="304" spans="2:93" ht="20.25" customHeight="1">
      <c r="BY304" s="59"/>
    </row>
    <row r="305" spans="9:77" ht="20.25" customHeight="1">
      <c r="BX305" s="59"/>
      <c r="BY305" s="59"/>
    </row>
    <row r="309" spans="9:77" ht="20.25" customHeight="1">
      <c r="I309" s="59"/>
      <c r="J309" s="59"/>
    </row>
    <row r="310" spans="9:77" ht="20.25" customHeight="1">
      <c r="I310" s="59"/>
      <c r="J310" s="59"/>
    </row>
  </sheetData>
  <autoFilter ref="A7:CP262" xr:uid="{30255D71-92A5-449A-81B9-1EA245112EFA}"/>
  <phoneticPr fontId="29" type="noConversion"/>
  <conditionalFormatting sqref="R8:R262 R300:R301">
    <cfRule type="cellIs" dxfId="16" priority="11" operator="greaterThan">
      <formula>18</formula>
    </cfRule>
  </conditionalFormatting>
  <conditionalFormatting sqref="R267:R276">
    <cfRule type="cellIs" dxfId="15" priority="3" operator="greaterThan">
      <formula>18</formula>
    </cfRule>
  </conditionalFormatting>
  <conditionalFormatting sqref="AG266:AS276">
    <cfRule type="cellIs" dxfId="14" priority="1" operator="lessThan">
      <formula>0</formula>
    </cfRule>
  </conditionalFormatting>
  <conditionalFormatting sqref="AJ8:AS8 AS232:AS265 AJ9:AJ262">
    <cfRule type="cellIs" dxfId="13" priority="13" operator="lessThan">
      <formula>0</formula>
    </cfRule>
  </conditionalFormatting>
  <conditionalFormatting sqref="AK232:AP262 AJ263:AP265 AG300:AS301">
    <cfRule type="cellIs" dxfId="12" priority="10" operator="lessThan">
      <formula>0</formula>
    </cfRule>
  </conditionalFormatting>
  <conditionalFormatting sqref="AQ232:AR265 AR277:AS277">
    <cfRule type="cellIs" dxfId="11" priority="8" operator="lessThan">
      <formula>0</formula>
    </cfRule>
  </conditionalFormatting>
  <conditionalFormatting sqref="AS8">
    <cfRule type="cellIs" dxfId="10" priority="2" operator="lessThan">
      <formula>0</formula>
    </cfRule>
  </conditionalFormatting>
  <conditionalFormatting sqref="AS300:AS301 AS8:AS277">
    <cfRule type="cellIs" dxfId="9" priority="12" operator="lessThan">
      <formula>0</formula>
    </cfRule>
  </conditionalFormatting>
  <conditionalFormatting sqref="BI230">
    <cfRule type="cellIs" dxfId="8" priority="6" operator="lessThan">
      <formula>0</formula>
    </cfRule>
    <cfRule type="cellIs" dxfId="7" priority="7" operator="lessThan">
      <formula>0</formula>
    </cfRule>
  </conditionalFormatting>
  <conditionalFormatting sqref="BV8:BV229 AG8:AI265 AK9:AS231">
    <cfRule type="cellIs" dxfId="6" priority="5" operator="lessThan">
      <formula>0</formula>
    </cfRule>
  </conditionalFormatting>
  <conditionalFormatting sqref="BV8:BV229 BV231:BV264 BV266:BV277 AU8:AU229 Q8:Q277 AU231:AU277 Q300:Q301 AU300:AU301">
    <cfRule type="cellIs" dxfId="5" priority="9" operator="lessThan">
      <formula>0</formula>
    </cfRule>
  </conditionalFormatting>
  <conditionalFormatting sqref="BV231:BV276">
    <cfRule type="cellIs" dxfId="4" priority="4" operator="lessThan">
      <formula>0</formula>
    </cfRule>
  </conditionalFormatting>
  <dataValidations count="1">
    <dataValidation type="textLength" operator="lessThanOrEqual" allowBlank="1" showInputMessage="1" showErrorMessage="1" sqref="BZ279:CI279" xr:uid="{CA29F12E-C83A-4C02-A956-B3B953758A2D}">
      <formula1>50</formula1>
    </dataValidation>
  </dataValidations>
  <pageMargins left="0.25" right="0.25" top="0.75" bottom="0.75" header="0.3" footer="0.3"/>
  <pageSetup paperSize="8" scale="10" fitToHeight="6" orientation="portrait" r:id="rId1"/>
  <rowBreaks count="3" manualBreakCount="3">
    <brk id="119" max="108" man="1"/>
    <brk id="160" max="108" man="1"/>
    <brk id="188" max="108" man="1"/>
  </rowBreaks>
  <colBreaks count="1" manualBreakCount="1">
    <brk id="50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45A8-CC8A-48CA-BE8C-D225B5A7DF93}">
  <sheetPr filterMode="1">
    <tabColor rgb="FFD9F917"/>
    <pageSetUpPr fitToPage="1"/>
  </sheetPr>
  <dimension ref="A1:AZV97"/>
  <sheetViews>
    <sheetView view="pageBreakPreview" zoomScale="77" zoomScaleNormal="77" zoomScaleSheetLayoutView="77" workbookViewId="0">
      <pane ySplit="3" topLeftCell="A4" activePane="bottomLeft" state="frozen"/>
      <selection activeCell="BA293" sqref="BA293"/>
      <selection pane="bottomLeft" activeCell="I76" sqref="I76"/>
    </sheetView>
  </sheetViews>
  <sheetFormatPr defaultColWidth="9.140625" defaultRowHeight="15"/>
  <cols>
    <col min="1" max="1" width="13" customWidth="1"/>
    <col min="2" max="2" width="9.42578125" customWidth="1"/>
    <col min="3" max="3" width="13" customWidth="1"/>
    <col min="4" max="4" width="7.85546875" customWidth="1"/>
    <col min="5" max="5" width="8.140625" customWidth="1"/>
    <col min="6" max="6" width="47.140625" customWidth="1"/>
    <col min="7" max="7" width="8.42578125" customWidth="1"/>
    <col min="8" max="8" width="14" customWidth="1"/>
    <col min="9" max="9" width="17" bestFit="1" customWidth="1"/>
    <col min="10" max="10" width="17.42578125" customWidth="1"/>
    <col min="11" max="11" width="13" style="221" customWidth="1"/>
    <col min="12" max="12" width="21.5703125" customWidth="1"/>
    <col min="13" max="13" width="11.5703125" customWidth="1"/>
    <col min="14" max="14" width="8.140625" customWidth="1"/>
    <col min="15" max="15" width="6.28515625" customWidth="1"/>
    <col min="16" max="16" width="19.85546875" customWidth="1"/>
    <col min="17" max="274" width="26.140625" customWidth="1"/>
    <col min="275" max="275" width="28.85546875" customWidth="1"/>
    <col min="276" max="276" width="31.140625" customWidth="1"/>
    <col min="277" max="277" width="28.140625" customWidth="1"/>
    <col min="278" max="278" width="25.7109375" customWidth="1"/>
    <col min="279" max="280" width="13.28515625" customWidth="1"/>
    <col min="281" max="281" width="8.5703125" customWidth="1"/>
    <col min="282" max="282" width="13.28515625" customWidth="1"/>
    <col min="283" max="283" width="9.7109375" customWidth="1"/>
    <col min="284" max="285" width="7.28515625" customWidth="1"/>
    <col min="286" max="286" width="9.7109375" customWidth="1"/>
    <col min="287" max="287" width="13.28515625" customWidth="1"/>
    <col min="288" max="288" width="9.7109375" customWidth="1"/>
    <col min="289" max="289" width="13.28515625" customWidth="1"/>
    <col min="290" max="290" width="9.7109375" customWidth="1"/>
    <col min="291" max="291" width="8.42578125" customWidth="1"/>
    <col min="292" max="292" width="10.7109375" customWidth="1"/>
    <col min="293" max="293" width="8.42578125" customWidth="1"/>
    <col min="294" max="294" width="10.7109375" customWidth="1"/>
    <col min="295" max="296" width="13.28515625" customWidth="1"/>
    <col min="297" max="297" width="10.7109375" customWidth="1"/>
    <col min="298" max="300" width="13.28515625" customWidth="1"/>
    <col min="301" max="301" width="10.7109375" customWidth="1"/>
    <col min="302" max="303" width="13.28515625" customWidth="1"/>
    <col min="304" max="304" width="10.7109375" customWidth="1"/>
    <col min="305" max="305" width="13.28515625" customWidth="1"/>
    <col min="306" max="306" width="10.7109375" customWidth="1"/>
    <col min="307" max="307" width="8.42578125" customWidth="1"/>
    <col min="308" max="308" width="10.7109375" customWidth="1"/>
    <col min="309" max="309" width="13.28515625" customWidth="1"/>
    <col min="310" max="310" width="10.7109375" customWidth="1"/>
    <col min="311" max="311" width="13.28515625" customWidth="1"/>
    <col min="312" max="312" width="10.7109375" customWidth="1"/>
    <col min="313" max="314" width="8.42578125" customWidth="1"/>
    <col min="315" max="315" width="10.7109375" customWidth="1"/>
    <col min="316" max="316" width="13.28515625" customWidth="1"/>
    <col min="317" max="317" width="10.7109375" customWidth="1"/>
    <col min="318" max="318" width="8.42578125" customWidth="1"/>
    <col min="319" max="319" width="10.7109375" customWidth="1"/>
    <col min="320" max="322" width="13.28515625" customWidth="1"/>
    <col min="323" max="323" width="10.7109375" customWidth="1"/>
    <col min="324" max="324" width="8.42578125" customWidth="1"/>
    <col min="325" max="325" width="10.7109375" customWidth="1"/>
    <col min="326" max="326" width="13.28515625" customWidth="1"/>
    <col min="327" max="327" width="10.7109375" customWidth="1"/>
    <col min="328" max="328" width="8.42578125" customWidth="1"/>
    <col min="329" max="329" width="10.7109375" customWidth="1"/>
    <col min="330" max="330" width="13.28515625" customWidth="1"/>
    <col min="331" max="331" width="10.7109375" customWidth="1"/>
    <col min="332" max="332" width="13.28515625" customWidth="1"/>
    <col min="333" max="333" width="10.7109375" customWidth="1"/>
    <col min="334" max="334" width="8.42578125" customWidth="1"/>
    <col min="335" max="335" width="10.7109375" customWidth="1"/>
    <col min="336" max="336" width="13.28515625" customWidth="1"/>
    <col min="337" max="337" width="10.7109375" customWidth="1"/>
    <col min="338" max="338" width="13.28515625" customWidth="1"/>
    <col min="339" max="339" width="10.7109375" customWidth="1"/>
    <col min="340" max="340" width="8.42578125" customWidth="1"/>
    <col min="341" max="341" width="10.7109375" customWidth="1"/>
    <col min="342" max="342" width="13.28515625" customWidth="1"/>
    <col min="343" max="343" width="10.7109375" customWidth="1"/>
    <col min="344" max="344" width="13.28515625" customWidth="1"/>
    <col min="345" max="345" width="10.7109375" customWidth="1"/>
    <col min="346" max="346" width="8.42578125" customWidth="1"/>
    <col min="347" max="347" width="10.7109375" customWidth="1"/>
    <col min="348" max="348" width="13.28515625" customWidth="1"/>
    <col min="349" max="349" width="10.7109375" customWidth="1"/>
    <col min="350" max="350" width="13.28515625" customWidth="1"/>
    <col min="351" max="351" width="10.7109375" customWidth="1"/>
    <col min="352" max="352" width="8.42578125" customWidth="1"/>
    <col min="353" max="353" width="10.7109375" customWidth="1"/>
    <col min="354" max="354" width="13.28515625" customWidth="1"/>
    <col min="355" max="355" width="10.7109375" customWidth="1"/>
    <col min="356" max="356" width="13.28515625" customWidth="1"/>
    <col min="357" max="357" width="10.7109375" customWidth="1"/>
    <col min="358" max="358" width="7.28515625" customWidth="1"/>
    <col min="359" max="359" width="9.7109375" customWidth="1"/>
    <col min="360" max="360" width="13.28515625" customWidth="1"/>
    <col min="361" max="361" width="10.7109375" customWidth="1"/>
    <col min="362" max="362" width="13.28515625" customWidth="1"/>
    <col min="363" max="363" width="10.7109375" customWidth="1"/>
    <col min="364" max="364" width="13.28515625" customWidth="1"/>
    <col min="365" max="365" width="9.7109375" customWidth="1"/>
    <col min="366" max="368" width="13.28515625" customWidth="1"/>
    <col min="369" max="369" width="10.7109375" customWidth="1"/>
    <col min="370" max="370" width="13.28515625" customWidth="1"/>
    <col min="371" max="371" width="10.7109375" customWidth="1"/>
    <col min="372" max="372" width="13.28515625" customWidth="1"/>
    <col min="373" max="373" width="9.7109375" customWidth="1"/>
    <col min="374" max="374" width="13.28515625" customWidth="1"/>
    <col min="375" max="375" width="10.7109375" customWidth="1"/>
    <col min="376" max="376" width="8.42578125" customWidth="1"/>
    <col min="377" max="377" width="10.7109375" customWidth="1"/>
    <col min="378" max="378" width="13.28515625" customWidth="1"/>
    <col min="379" max="379" width="10.7109375" customWidth="1"/>
    <col min="380" max="380" width="13.28515625" customWidth="1"/>
    <col min="381" max="381" width="10.7109375" customWidth="1"/>
    <col min="382" max="382" width="8.42578125" customWidth="1"/>
    <col min="383" max="383" width="10.7109375" customWidth="1"/>
    <col min="384" max="384" width="13.28515625" customWidth="1"/>
    <col min="385" max="385" width="9.7109375" customWidth="1"/>
    <col min="386" max="386" width="8.42578125" customWidth="1"/>
    <col min="387" max="387" width="10.7109375" customWidth="1"/>
    <col min="388" max="388" width="8.42578125" customWidth="1"/>
    <col min="389" max="389" width="10.7109375" customWidth="1"/>
    <col min="390" max="390" width="13.28515625" customWidth="1"/>
    <col min="391" max="391" width="10.7109375" customWidth="1"/>
    <col min="392" max="392" width="13.28515625" customWidth="1"/>
    <col min="393" max="393" width="10.7109375" customWidth="1"/>
    <col min="394" max="395" width="9.140625" customWidth="1"/>
    <col min="396" max="396" width="12.140625" customWidth="1"/>
    <col min="397" max="397" width="20.7109375" customWidth="1"/>
    <col min="398" max="398" width="7" customWidth="1"/>
    <col min="399" max="399" width="7.28515625" customWidth="1"/>
    <col min="400" max="400" width="9.7109375" customWidth="1"/>
    <col min="401" max="403" width="13.28515625" customWidth="1"/>
    <col min="404" max="404" width="9.7109375" customWidth="1"/>
    <col min="405" max="405" width="7.28515625" customWidth="1"/>
    <col min="406" max="406" width="9.7109375" customWidth="1"/>
    <col min="407" max="408" width="13.28515625" customWidth="1"/>
    <col min="409" max="409" width="9.7109375" customWidth="1"/>
    <col min="410" max="410" width="13.28515625" customWidth="1"/>
    <col min="411" max="411" width="9.7109375" customWidth="1"/>
    <col min="412" max="414" width="13.28515625" customWidth="1"/>
    <col min="415" max="415" width="8.5703125" customWidth="1"/>
    <col min="416" max="416" width="13.28515625" customWidth="1"/>
    <col min="417" max="417" width="9.7109375" customWidth="1"/>
    <col min="418" max="419" width="7.28515625" customWidth="1"/>
    <col min="420" max="420" width="9.7109375" customWidth="1"/>
    <col min="421" max="421" width="13.28515625" customWidth="1"/>
    <col min="422" max="422" width="9.7109375" customWidth="1"/>
    <col min="423" max="423" width="13.28515625" customWidth="1"/>
    <col min="424" max="424" width="9.7109375" customWidth="1"/>
    <col min="425" max="425" width="8.42578125" customWidth="1"/>
    <col min="426" max="426" width="10.7109375" customWidth="1"/>
    <col min="427" max="427" width="8.42578125" customWidth="1"/>
    <col min="428" max="428" width="10.7109375" customWidth="1"/>
    <col min="429" max="430" width="13.28515625" customWidth="1"/>
    <col min="431" max="431" width="10.7109375" customWidth="1"/>
    <col min="432" max="434" width="13.28515625" customWidth="1"/>
    <col min="435" max="435" width="10.7109375" customWidth="1"/>
    <col min="436" max="437" width="13.28515625" customWidth="1"/>
    <col min="438" max="438" width="10.7109375" customWidth="1"/>
    <col min="439" max="439" width="13.28515625" customWidth="1"/>
    <col min="440" max="440" width="10.7109375" customWidth="1"/>
    <col min="441" max="441" width="8.42578125" customWidth="1"/>
    <col min="442" max="442" width="10.7109375" customWidth="1"/>
    <col min="443" max="443" width="13.28515625" customWidth="1"/>
    <col min="444" max="444" width="10.7109375" customWidth="1"/>
    <col min="445" max="445" width="13.28515625" customWidth="1"/>
    <col min="446" max="446" width="10.7109375" customWidth="1"/>
    <col min="447" max="448" width="8.42578125" customWidth="1"/>
    <col min="449" max="449" width="10.7109375" customWidth="1"/>
    <col min="450" max="450" width="13.28515625" customWidth="1"/>
    <col min="451" max="451" width="10.7109375" customWidth="1"/>
    <col min="452" max="452" width="8.42578125" customWidth="1"/>
    <col min="453" max="453" width="10.7109375" customWidth="1"/>
    <col min="454" max="456" width="13.28515625" customWidth="1"/>
    <col min="457" max="457" width="10.7109375" customWidth="1"/>
    <col min="458" max="458" width="8.42578125" customWidth="1"/>
    <col min="459" max="459" width="10.7109375" customWidth="1"/>
    <col min="460" max="460" width="13.28515625" customWidth="1"/>
    <col min="461" max="461" width="10.7109375" customWidth="1"/>
    <col min="462" max="462" width="8.42578125" customWidth="1"/>
    <col min="463" max="463" width="10.7109375" customWidth="1"/>
    <col min="464" max="464" width="13.28515625" customWidth="1"/>
    <col min="465" max="465" width="10.7109375" customWidth="1"/>
    <col min="466" max="466" width="13.28515625" customWidth="1"/>
    <col min="467" max="467" width="10.7109375" customWidth="1"/>
    <col min="468" max="468" width="8.42578125" customWidth="1"/>
    <col min="469" max="469" width="10.7109375" customWidth="1"/>
    <col min="470" max="470" width="13.28515625" customWidth="1"/>
    <col min="471" max="471" width="10.7109375" customWidth="1"/>
    <col min="472" max="472" width="13.28515625" customWidth="1"/>
    <col min="473" max="473" width="10.7109375" customWidth="1"/>
    <col min="474" max="474" width="8.42578125" customWidth="1"/>
    <col min="475" max="475" width="10.7109375" customWidth="1"/>
    <col min="476" max="476" width="13.28515625" customWidth="1"/>
    <col min="477" max="477" width="10.7109375" customWidth="1"/>
    <col min="478" max="478" width="13.28515625" customWidth="1"/>
    <col min="479" max="479" width="10.7109375" customWidth="1"/>
    <col min="480" max="480" width="8.42578125" customWidth="1"/>
    <col min="481" max="481" width="10.7109375" customWidth="1"/>
    <col min="482" max="482" width="13.28515625" customWidth="1"/>
    <col min="483" max="483" width="10.7109375" customWidth="1"/>
    <col min="484" max="484" width="13.28515625" customWidth="1"/>
    <col min="485" max="485" width="10.7109375" customWidth="1"/>
    <col min="486" max="486" width="8.42578125" customWidth="1"/>
    <col min="487" max="487" width="10.7109375" customWidth="1"/>
    <col min="488" max="488" width="13.28515625" customWidth="1"/>
    <col min="489" max="489" width="10.7109375" customWidth="1"/>
    <col min="490" max="490" width="13.28515625" customWidth="1"/>
    <col min="491" max="491" width="10.7109375" customWidth="1"/>
    <col min="492" max="492" width="7.28515625" customWidth="1"/>
    <col min="493" max="493" width="9.7109375" customWidth="1"/>
    <col min="494" max="494" width="13.28515625" customWidth="1"/>
    <col min="495" max="495" width="10.7109375" customWidth="1"/>
    <col min="496" max="496" width="13.28515625" customWidth="1"/>
    <col min="497" max="497" width="10.7109375" customWidth="1"/>
    <col min="498" max="498" width="13.28515625" customWidth="1"/>
    <col min="499" max="499" width="9.7109375" customWidth="1"/>
    <col min="500" max="502" width="13.28515625" customWidth="1"/>
    <col min="503" max="503" width="10.7109375" customWidth="1"/>
    <col min="504" max="504" width="13.28515625" customWidth="1"/>
    <col min="505" max="505" width="10.7109375" customWidth="1"/>
    <col min="506" max="506" width="13.28515625" customWidth="1"/>
    <col min="507" max="507" width="9.7109375" customWidth="1"/>
    <col min="508" max="508" width="13.28515625" customWidth="1"/>
    <col min="509" max="509" width="10.7109375" customWidth="1"/>
    <col min="510" max="510" width="8.42578125" customWidth="1"/>
    <col min="511" max="511" width="10.7109375" customWidth="1"/>
    <col min="512" max="512" width="13.28515625" customWidth="1"/>
    <col min="513" max="513" width="10.7109375" customWidth="1"/>
    <col min="514" max="514" width="13.28515625" customWidth="1"/>
    <col min="515" max="515" width="10.7109375" customWidth="1"/>
    <col min="516" max="516" width="8.42578125" customWidth="1"/>
    <col min="517" max="517" width="10.7109375" customWidth="1"/>
    <col min="518" max="518" width="13.28515625" customWidth="1"/>
    <col min="519" max="519" width="9.7109375" customWidth="1"/>
    <col min="520" max="520" width="8.42578125" customWidth="1"/>
    <col min="521" max="521" width="10.7109375" customWidth="1"/>
    <col min="522" max="522" width="8.42578125" customWidth="1"/>
    <col min="523" max="523" width="10.7109375" customWidth="1"/>
    <col min="524" max="524" width="13.28515625" customWidth="1"/>
    <col min="525" max="525" width="10.7109375" customWidth="1"/>
    <col min="526" max="526" width="13.28515625" customWidth="1"/>
    <col min="527" max="527" width="10.7109375" customWidth="1"/>
    <col min="528" max="529" width="9.140625" customWidth="1"/>
    <col min="530" max="530" width="12.140625" customWidth="1"/>
    <col min="531" max="531" width="28.85546875" customWidth="1"/>
    <col min="532" max="532" width="31.140625" customWidth="1"/>
    <col min="533" max="533" width="28.140625" customWidth="1"/>
    <col min="534" max="534" width="25.7109375" customWidth="1"/>
    <col min="535" max="535" width="12.5703125" customWidth="1"/>
    <col min="536" max="536" width="10.140625" customWidth="1"/>
    <col min="537" max="537" width="10.7109375" customWidth="1"/>
    <col min="538" max="538" width="12.5703125" customWidth="1"/>
    <col min="539" max="539" width="10.140625" customWidth="1"/>
    <col min="540" max="540" width="9.7109375" customWidth="1"/>
    <col min="541" max="541" width="12.5703125" customWidth="1"/>
    <col min="542" max="542" width="13.28515625" customWidth="1"/>
    <col min="543" max="543" width="10.7109375" customWidth="1"/>
    <col min="544" max="544" width="12.5703125" customWidth="1"/>
    <col min="545" max="545" width="13.28515625" customWidth="1"/>
    <col min="546" max="546" width="9.7109375" customWidth="1"/>
    <col min="547" max="547" width="12.5703125" customWidth="1"/>
    <col min="548" max="548" width="13.28515625" customWidth="1"/>
    <col min="549" max="549" width="10.7109375" customWidth="1"/>
    <col min="550" max="550" width="11.42578125" customWidth="1"/>
    <col min="551" max="551" width="13.28515625" customWidth="1"/>
    <col min="552" max="552" width="9.7109375" customWidth="1"/>
    <col min="553" max="553" width="11.42578125" customWidth="1"/>
    <col min="554" max="554" width="13.28515625" customWidth="1"/>
    <col min="555" max="555" width="10.7109375" customWidth="1"/>
    <col min="556" max="556" width="11.42578125" customWidth="1"/>
    <col min="557" max="557" width="13.28515625" customWidth="1"/>
    <col min="558" max="558" width="9.7109375" customWidth="1"/>
    <col min="559" max="559" width="11.42578125" customWidth="1"/>
    <col min="560" max="560" width="9" customWidth="1"/>
    <col min="561" max="561" width="10.7109375" customWidth="1"/>
    <col min="562" max="562" width="11.42578125" customWidth="1"/>
    <col min="563" max="563" width="9" customWidth="1"/>
    <col min="564" max="564" width="9.7109375" customWidth="1"/>
    <col min="565" max="565" width="11.42578125" customWidth="1"/>
    <col min="566" max="566" width="13.28515625" customWidth="1"/>
    <col min="567" max="567" width="10.7109375" customWidth="1"/>
    <col min="568" max="568" width="11.42578125" customWidth="1"/>
    <col min="569" max="569" width="9" customWidth="1"/>
    <col min="570" max="570" width="10.7109375" customWidth="1"/>
    <col min="571" max="571" width="11.42578125" customWidth="1"/>
    <col min="572" max="572" width="9" customWidth="1"/>
    <col min="573" max="573" width="9.7109375" customWidth="1"/>
    <col min="574" max="574" width="11.42578125" customWidth="1"/>
    <col min="575" max="575" width="9" customWidth="1"/>
    <col min="576" max="576" width="9.7109375" customWidth="1"/>
    <col min="577" max="577" width="11.42578125" customWidth="1"/>
    <col min="578" max="578" width="13.28515625" customWidth="1"/>
    <col min="579" max="579" width="9.7109375" customWidth="1"/>
    <col min="580" max="580" width="11.42578125" customWidth="1"/>
    <col min="581" max="581" width="9" customWidth="1"/>
    <col min="582" max="582" width="9.7109375" customWidth="1"/>
    <col min="583" max="583" width="11.42578125" customWidth="1"/>
    <col min="584" max="584" width="9" customWidth="1"/>
    <col min="585" max="585" width="10.7109375" customWidth="1"/>
    <col min="586" max="586" width="11.42578125" customWidth="1"/>
    <col min="587" max="587" width="13.28515625" customWidth="1"/>
    <col min="588" max="588" width="10.7109375" customWidth="1"/>
    <col min="589" max="589" width="11.42578125" customWidth="1"/>
    <col min="590" max="590" width="9" customWidth="1"/>
    <col min="591" max="591" width="9.7109375" customWidth="1"/>
    <col min="592" max="592" width="11.42578125" customWidth="1"/>
    <col min="593" max="593" width="9" customWidth="1"/>
    <col min="594" max="594" width="9.7109375" customWidth="1"/>
    <col min="595" max="595" width="11.42578125" customWidth="1"/>
    <col min="596" max="596" width="9" customWidth="1"/>
    <col min="597" max="597" width="9.7109375" customWidth="1"/>
    <col min="598" max="598" width="11.42578125" customWidth="1"/>
    <col min="599" max="599" width="13.28515625" customWidth="1"/>
    <col min="600" max="600" width="10.7109375" customWidth="1"/>
    <col min="601" max="601" width="11.42578125" customWidth="1"/>
    <col min="602" max="602" width="9" customWidth="1"/>
    <col min="603" max="603" width="9.7109375" customWidth="1"/>
    <col min="604" max="604" width="11.42578125" customWidth="1"/>
    <col min="605" max="605" width="9" customWidth="1"/>
    <col min="606" max="606" width="9.7109375" customWidth="1"/>
    <col min="607" max="607" width="11.42578125" customWidth="1"/>
    <col min="608" max="608" width="13.28515625" customWidth="1"/>
    <col min="609" max="609" width="10.7109375" customWidth="1"/>
    <col min="610" max="610" width="11.42578125" customWidth="1"/>
    <col min="611" max="611" width="9" customWidth="1"/>
    <col min="612" max="612" width="9.7109375" customWidth="1"/>
    <col min="613" max="613" width="11.42578125" customWidth="1"/>
    <col min="614" max="614" width="9" customWidth="1"/>
    <col min="615" max="615" width="10.7109375" customWidth="1"/>
    <col min="616" max="616" width="11.42578125" customWidth="1"/>
    <col min="617" max="617" width="13.28515625" customWidth="1"/>
    <col min="618" max="618" width="9.7109375" customWidth="1"/>
    <col min="619" max="619" width="11.42578125" customWidth="1"/>
    <col min="620" max="620" width="4.85546875" customWidth="1"/>
    <col min="621" max="621" width="7" customWidth="1"/>
    <col min="622" max="622" width="7.28515625" customWidth="1"/>
    <col min="623" max="623" width="9.7109375" customWidth="1"/>
    <col min="624" max="626" width="13.28515625" customWidth="1"/>
    <col min="627" max="627" width="9.7109375" customWidth="1"/>
    <col min="628" max="628" width="7.28515625" customWidth="1"/>
    <col min="629" max="629" width="9.7109375" customWidth="1"/>
    <col min="630" max="631" width="13.28515625" customWidth="1"/>
    <col min="632" max="632" width="9.7109375" customWidth="1"/>
    <col min="633" max="633" width="13.28515625" customWidth="1"/>
    <col min="634" max="634" width="9.7109375" customWidth="1"/>
    <col min="635" max="637" width="13.28515625" customWidth="1"/>
    <col min="638" max="638" width="8.5703125" customWidth="1"/>
    <col min="639" max="639" width="13.28515625" customWidth="1"/>
    <col min="640" max="640" width="9.7109375" customWidth="1"/>
    <col min="641" max="642" width="7.28515625" customWidth="1"/>
    <col min="643" max="643" width="9.7109375" customWidth="1"/>
    <col min="644" max="644" width="13.28515625" customWidth="1"/>
    <col min="645" max="645" width="9.7109375" customWidth="1"/>
    <col min="646" max="646" width="13.28515625" customWidth="1"/>
    <col min="647" max="647" width="9.7109375" customWidth="1"/>
    <col min="648" max="648" width="8.42578125" customWidth="1"/>
    <col min="649" max="649" width="10.7109375" customWidth="1"/>
    <col min="650" max="650" width="8.42578125" customWidth="1"/>
    <col min="651" max="651" width="10.7109375" customWidth="1"/>
    <col min="652" max="653" width="13.28515625" customWidth="1"/>
    <col min="654" max="654" width="10.7109375" customWidth="1"/>
    <col min="655" max="657" width="13.28515625" customWidth="1"/>
    <col min="658" max="658" width="10.7109375" customWidth="1"/>
    <col min="659" max="660" width="13.28515625" customWidth="1"/>
    <col min="661" max="661" width="10.7109375" customWidth="1"/>
    <col min="662" max="662" width="13.28515625" customWidth="1"/>
    <col min="663" max="663" width="10.7109375" customWidth="1"/>
    <col min="664" max="664" width="8.42578125" customWidth="1"/>
    <col min="665" max="665" width="10.7109375" customWidth="1"/>
    <col min="666" max="666" width="13.28515625" customWidth="1"/>
    <col min="667" max="667" width="10.7109375" customWidth="1"/>
    <col min="668" max="668" width="13.28515625" customWidth="1"/>
    <col min="669" max="669" width="10.7109375" customWidth="1"/>
    <col min="670" max="671" width="8.42578125" customWidth="1"/>
    <col min="672" max="672" width="10.7109375" customWidth="1"/>
    <col min="673" max="673" width="13.28515625" customWidth="1"/>
    <col min="674" max="674" width="10.7109375" customWidth="1"/>
    <col min="675" max="675" width="8.42578125" customWidth="1"/>
    <col min="676" max="676" width="10.7109375" customWidth="1"/>
    <col min="677" max="679" width="13.28515625" customWidth="1"/>
    <col min="680" max="680" width="10.7109375" customWidth="1"/>
    <col min="681" max="681" width="8.42578125" customWidth="1"/>
    <col min="682" max="682" width="10.7109375" customWidth="1"/>
    <col min="683" max="683" width="13.28515625" customWidth="1"/>
    <col min="684" max="684" width="10.7109375" customWidth="1"/>
    <col min="685" max="685" width="8.42578125" customWidth="1"/>
    <col min="686" max="686" width="10.7109375" customWidth="1"/>
    <col min="687" max="687" width="13.28515625" customWidth="1"/>
    <col min="688" max="688" width="10.7109375" customWidth="1"/>
    <col min="689" max="689" width="13.28515625" customWidth="1"/>
    <col min="690" max="690" width="10.7109375" customWidth="1"/>
    <col min="691" max="691" width="8.42578125" customWidth="1"/>
    <col min="692" max="692" width="10.7109375" customWidth="1"/>
    <col min="693" max="693" width="13.28515625" customWidth="1"/>
    <col min="694" max="694" width="10.7109375" customWidth="1"/>
    <col min="695" max="695" width="13.28515625" customWidth="1"/>
    <col min="696" max="696" width="10.7109375" customWidth="1"/>
    <col min="697" max="697" width="8.42578125" customWidth="1"/>
    <col min="698" max="698" width="10.7109375" customWidth="1"/>
    <col min="699" max="699" width="13.28515625" customWidth="1"/>
    <col min="700" max="700" width="10.7109375" customWidth="1"/>
    <col min="701" max="701" width="13.28515625" customWidth="1"/>
    <col min="702" max="702" width="10.7109375" customWidth="1"/>
    <col min="703" max="703" width="8.42578125" customWidth="1"/>
    <col min="704" max="704" width="10.7109375" customWidth="1"/>
    <col min="705" max="705" width="13.28515625" customWidth="1"/>
    <col min="706" max="706" width="10.7109375" customWidth="1"/>
    <col min="707" max="707" width="13.28515625" customWidth="1"/>
    <col min="708" max="708" width="10.7109375" customWidth="1"/>
    <col min="709" max="709" width="8.42578125" customWidth="1"/>
    <col min="710" max="710" width="10.7109375" customWidth="1"/>
    <col min="711" max="711" width="13.28515625" customWidth="1"/>
    <col min="712" max="712" width="10.7109375" customWidth="1"/>
    <col min="713" max="713" width="13.28515625" customWidth="1"/>
    <col min="714" max="714" width="10.7109375" customWidth="1"/>
    <col min="715" max="715" width="7.28515625" customWidth="1"/>
    <col min="716" max="716" width="9.7109375" customWidth="1"/>
    <col min="717" max="717" width="13.28515625" customWidth="1"/>
    <col min="718" max="718" width="10.7109375" customWidth="1"/>
    <col min="719" max="719" width="13.28515625" customWidth="1"/>
    <col min="720" max="720" width="10.7109375" customWidth="1"/>
    <col min="721" max="721" width="13.28515625" customWidth="1"/>
    <col min="722" max="722" width="9.7109375" customWidth="1"/>
    <col min="723" max="724" width="13.28515625" customWidth="1"/>
    <col min="725" max="725" width="10.7109375" customWidth="1"/>
    <col min="726" max="726" width="13.28515625" customWidth="1"/>
    <col min="727" max="727" width="10.7109375" customWidth="1"/>
    <col min="728" max="728" width="13.28515625" customWidth="1"/>
    <col min="729" max="729" width="9.7109375" customWidth="1"/>
    <col min="730" max="730" width="13.28515625" customWidth="1"/>
    <col min="731" max="731" width="10.7109375" customWidth="1"/>
    <col min="732" max="732" width="8.42578125" customWidth="1"/>
    <col min="733" max="733" width="10.7109375" customWidth="1"/>
    <col min="734" max="734" width="13.28515625" customWidth="1"/>
    <col min="735" max="735" width="10.7109375" customWidth="1"/>
    <col min="736" max="736" width="13.28515625" customWidth="1"/>
    <col min="737" max="737" width="10.7109375" customWidth="1"/>
    <col min="738" max="738" width="8.42578125" customWidth="1"/>
    <col min="739" max="739" width="10.7109375" customWidth="1"/>
    <col min="740" max="740" width="13.28515625" customWidth="1"/>
    <col min="741" max="741" width="9.7109375" customWidth="1"/>
    <col min="742" max="742" width="8.42578125" customWidth="1"/>
    <col min="743" max="743" width="10.7109375" customWidth="1"/>
    <col min="744" max="744" width="8.42578125" customWidth="1"/>
    <col min="745" max="745" width="10.7109375" customWidth="1"/>
    <col min="746" max="746" width="13.28515625" customWidth="1"/>
    <col min="747" max="747" width="10.7109375" customWidth="1"/>
    <col min="748" max="748" width="13.28515625" customWidth="1"/>
    <col min="749" max="749" width="10.7109375" customWidth="1"/>
    <col min="750" max="751" width="9.140625" customWidth="1"/>
    <col min="752" max="752" width="12.140625" customWidth="1"/>
    <col min="753" max="753" width="8.7109375" customWidth="1"/>
    <col min="754" max="754" width="15" customWidth="1"/>
    <col min="755" max="755" width="10.7109375" customWidth="1"/>
    <col min="756" max="756" width="23.28515625" customWidth="1"/>
    <col min="757" max="757" width="15" customWidth="1"/>
    <col min="758" max="758" width="10.7109375" customWidth="1"/>
    <col min="759" max="759" width="23.28515625" customWidth="1"/>
    <col min="760" max="760" width="15" customWidth="1"/>
    <col min="761" max="761" width="10.7109375" customWidth="1"/>
    <col min="762" max="762" width="23.28515625" customWidth="1"/>
    <col min="763" max="763" width="15" customWidth="1"/>
    <col min="764" max="764" width="10.7109375" customWidth="1"/>
    <col min="765" max="765" width="23.28515625" customWidth="1"/>
    <col min="766" max="766" width="15" customWidth="1"/>
    <col min="767" max="767" width="10.7109375" customWidth="1"/>
    <col min="768" max="768" width="23.28515625" customWidth="1"/>
    <col min="769" max="769" width="15" customWidth="1"/>
    <col min="770" max="770" width="9.7109375" customWidth="1"/>
    <col min="771" max="771" width="23.28515625" customWidth="1"/>
    <col min="772" max="772" width="15" customWidth="1"/>
    <col min="773" max="773" width="10.7109375" customWidth="1"/>
    <col min="774" max="774" width="23.28515625" customWidth="1"/>
    <col min="775" max="775" width="20.7109375" customWidth="1"/>
    <col min="776" max="776" width="10.7109375" customWidth="1"/>
    <col min="777" max="777" width="12.5703125" customWidth="1"/>
    <col min="778" max="778" width="13.28515625" customWidth="1"/>
    <col min="779" max="779" width="10.7109375" customWidth="1"/>
    <col min="780" max="780" width="12.5703125" customWidth="1"/>
    <col min="781" max="781" width="13.28515625" customWidth="1"/>
    <col min="782" max="782" width="10.7109375" customWidth="1"/>
    <col min="783" max="783" width="12.5703125" customWidth="1"/>
    <col min="784" max="784" width="10.140625" customWidth="1"/>
    <col min="785" max="785" width="10.7109375" customWidth="1"/>
    <col min="786" max="786" width="12.5703125" customWidth="1"/>
    <col min="787" max="787" width="10.140625" customWidth="1"/>
    <col min="788" max="788" width="10.7109375" customWidth="1"/>
    <col min="789" max="789" width="12.5703125" customWidth="1"/>
    <col min="790" max="790" width="13.28515625" customWidth="1"/>
    <col min="791" max="791" width="10.7109375" customWidth="1"/>
    <col min="792" max="792" width="12.5703125" customWidth="1"/>
    <col min="793" max="793" width="13.28515625" customWidth="1"/>
    <col min="794" max="794" width="10.7109375" customWidth="1"/>
    <col min="795" max="795" width="12.5703125" customWidth="1"/>
    <col min="796" max="796" width="10.140625" customWidth="1"/>
    <col min="797" max="797" width="10.7109375" customWidth="1"/>
    <col min="798" max="798" width="12.5703125" customWidth="1"/>
    <col min="799" max="799" width="10.140625" customWidth="1"/>
    <col min="800" max="800" width="9.7109375" customWidth="1"/>
    <col min="801" max="801" width="12.5703125" customWidth="1"/>
    <col min="802" max="802" width="13.28515625" customWidth="1"/>
    <col min="803" max="803" width="10.7109375" customWidth="1"/>
    <col min="804" max="804" width="12.5703125" customWidth="1"/>
    <col min="805" max="805" width="13.28515625" customWidth="1"/>
    <col min="806" max="806" width="9.7109375" customWidth="1"/>
    <col min="807" max="807" width="12.5703125" customWidth="1"/>
    <col min="808" max="808" width="13.28515625" customWidth="1"/>
    <col min="809" max="809" width="10.7109375" customWidth="1"/>
    <col min="810" max="810" width="11.42578125" customWidth="1"/>
    <col min="811" max="811" width="13.28515625" customWidth="1"/>
    <col min="812" max="812" width="9.7109375" customWidth="1"/>
    <col min="813" max="813" width="11.42578125" customWidth="1"/>
    <col min="814" max="814" width="13.28515625" customWidth="1"/>
    <col min="815" max="815" width="10.7109375" customWidth="1"/>
    <col min="816" max="816" width="11.42578125" customWidth="1"/>
    <col min="817" max="817" width="13.28515625" customWidth="1"/>
    <col min="818" max="818" width="9.7109375" customWidth="1"/>
    <col min="819" max="819" width="11.42578125" customWidth="1"/>
    <col min="820" max="820" width="9" customWidth="1"/>
    <col min="821" max="821" width="10.7109375" customWidth="1"/>
    <col min="822" max="822" width="11.42578125" customWidth="1"/>
    <col min="823" max="823" width="9" customWidth="1"/>
    <col min="824" max="824" width="9.7109375" customWidth="1"/>
    <col min="825" max="825" width="11.42578125" customWidth="1"/>
    <col min="826" max="826" width="13.28515625" customWidth="1"/>
    <col min="827" max="827" width="10.7109375" customWidth="1"/>
    <col min="828" max="828" width="11.42578125" customWidth="1"/>
    <col min="829" max="829" width="9" customWidth="1"/>
    <col min="830" max="830" width="10.7109375" customWidth="1"/>
    <col min="831" max="831" width="11.42578125" customWidth="1"/>
    <col min="832" max="832" width="9" customWidth="1"/>
    <col min="833" max="833" width="9.7109375" customWidth="1"/>
    <col min="834" max="834" width="11.42578125" customWidth="1"/>
    <col min="835" max="835" width="9" customWidth="1"/>
    <col min="836" max="836" width="9.7109375" customWidth="1"/>
    <col min="837" max="837" width="11.42578125" customWidth="1"/>
    <col min="838" max="838" width="13.28515625" customWidth="1"/>
    <col min="839" max="839" width="9.7109375" customWidth="1"/>
    <col min="840" max="840" width="11.42578125" customWidth="1"/>
    <col min="841" max="841" width="9" customWidth="1"/>
    <col min="842" max="842" width="9.7109375" customWidth="1"/>
    <col min="843" max="843" width="11.42578125" customWidth="1"/>
    <col min="844" max="844" width="9" customWidth="1"/>
    <col min="845" max="845" width="10.7109375" customWidth="1"/>
    <col min="846" max="846" width="11.42578125" customWidth="1"/>
    <col min="847" max="847" width="13.28515625" customWidth="1"/>
    <col min="848" max="848" width="10.7109375" customWidth="1"/>
    <col min="849" max="849" width="11.42578125" customWidth="1"/>
    <col min="850" max="850" width="9" customWidth="1"/>
    <col min="851" max="851" width="9.7109375" customWidth="1"/>
    <col min="852" max="852" width="11.42578125" customWidth="1"/>
    <col min="853" max="853" width="9" customWidth="1"/>
    <col min="854" max="854" width="9.7109375" customWidth="1"/>
    <col min="855" max="855" width="11.42578125" customWidth="1"/>
    <col min="856" max="856" width="9" customWidth="1"/>
    <col min="857" max="857" width="9.7109375" customWidth="1"/>
    <col min="858" max="858" width="11.42578125" customWidth="1"/>
    <col min="859" max="859" width="13.28515625" customWidth="1"/>
    <col min="860" max="860" width="10.7109375" customWidth="1"/>
    <col min="861" max="861" width="11.42578125" customWidth="1"/>
    <col min="862" max="862" width="9" customWidth="1"/>
    <col min="863" max="863" width="9.7109375" customWidth="1"/>
    <col min="864" max="864" width="11.42578125" customWidth="1"/>
    <col min="865" max="865" width="9" customWidth="1"/>
    <col min="866" max="866" width="9.7109375" customWidth="1"/>
    <col min="867" max="867" width="11.42578125" customWidth="1"/>
    <col min="868" max="868" width="13.28515625" customWidth="1"/>
    <col min="869" max="869" width="10.7109375" customWidth="1"/>
    <col min="870" max="870" width="11.42578125" customWidth="1"/>
    <col min="871" max="871" width="9" customWidth="1"/>
    <col min="872" max="872" width="9.7109375" customWidth="1"/>
    <col min="873" max="873" width="11.42578125" customWidth="1"/>
    <col min="874" max="874" width="9" customWidth="1"/>
    <col min="875" max="875" width="10.7109375" customWidth="1"/>
    <col min="876" max="876" width="11.42578125" customWidth="1"/>
    <col min="877" max="877" width="13.28515625" customWidth="1"/>
    <col min="878" max="878" width="9.7109375" customWidth="1"/>
    <col min="879" max="879" width="11.42578125" customWidth="1"/>
    <col min="880" max="880" width="4.85546875" customWidth="1"/>
    <col min="881" max="881" width="7" customWidth="1"/>
    <col min="882" max="882" width="7.28515625" customWidth="1"/>
    <col min="883" max="883" width="9.7109375" customWidth="1"/>
    <col min="884" max="886" width="13.28515625" customWidth="1"/>
    <col min="887" max="887" width="9.7109375" customWidth="1"/>
    <col min="888" max="888" width="7.28515625" customWidth="1"/>
    <col min="889" max="889" width="9.7109375" customWidth="1"/>
    <col min="890" max="891" width="13.28515625" customWidth="1"/>
    <col min="892" max="892" width="9.7109375" customWidth="1"/>
    <col min="893" max="893" width="13.28515625" customWidth="1"/>
    <col min="894" max="894" width="9.7109375" customWidth="1"/>
    <col min="895" max="897" width="13.28515625" customWidth="1"/>
    <col min="898" max="898" width="8.5703125" customWidth="1"/>
    <col min="899" max="899" width="13.28515625" customWidth="1"/>
    <col min="900" max="900" width="9.7109375" customWidth="1"/>
    <col min="901" max="902" width="7.28515625" customWidth="1"/>
    <col min="903" max="903" width="9.7109375" customWidth="1"/>
    <col min="904" max="904" width="13.28515625" customWidth="1"/>
    <col min="905" max="905" width="9.7109375" customWidth="1"/>
    <col min="906" max="906" width="13.28515625" customWidth="1"/>
    <col min="907" max="907" width="9.7109375" customWidth="1"/>
    <col min="908" max="908" width="8.42578125" customWidth="1"/>
    <col min="909" max="909" width="10.7109375" customWidth="1"/>
    <col min="910" max="910" width="8.42578125" customWidth="1"/>
    <col min="911" max="911" width="10.7109375" customWidth="1"/>
    <col min="912" max="913" width="13.28515625" customWidth="1"/>
    <col min="914" max="914" width="10.7109375" customWidth="1"/>
    <col min="915" max="917" width="13.28515625" customWidth="1"/>
    <col min="918" max="918" width="10.7109375" customWidth="1"/>
    <col min="919" max="920" width="13.28515625" customWidth="1"/>
    <col min="921" max="921" width="10.7109375" customWidth="1"/>
    <col min="922" max="922" width="13.28515625" customWidth="1"/>
    <col min="923" max="923" width="10.7109375" customWidth="1"/>
    <col min="924" max="924" width="8.42578125" customWidth="1"/>
    <col min="925" max="925" width="10.7109375" customWidth="1"/>
    <col min="926" max="926" width="13.28515625" customWidth="1"/>
    <col min="927" max="927" width="10.7109375" customWidth="1"/>
    <col min="928" max="928" width="13.28515625" customWidth="1"/>
    <col min="929" max="929" width="10.7109375" customWidth="1"/>
    <col min="930" max="931" width="8.42578125" customWidth="1"/>
    <col min="932" max="932" width="10.7109375" customWidth="1"/>
    <col min="933" max="933" width="13.28515625" customWidth="1"/>
    <col min="934" max="934" width="10.7109375" customWidth="1"/>
    <col min="935" max="935" width="8.42578125" customWidth="1"/>
    <col min="936" max="936" width="10.7109375" customWidth="1"/>
    <col min="937" max="939" width="13.28515625" customWidth="1"/>
    <col min="940" max="940" width="10.7109375" customWidth="1"/>
    <col min="941" max="941" width="8.42578125" customWidth="1"/>
    <col min="942" max="942" width="10.7109375" customWidth="1"/>
    <col min="943" max="943" width="13.28515625" customWidth="1"/>
    <col min="944" max="944" width="10.7109375" customWidth="1"/>
    <col min="945" max="945" width="8.42578125" customWidth="1"/>
    <col min="946" max="946" width="10.7109375" customWidth="1"/>
    <col min="947" max="947" width="13.28515625" customWidth="1"/>
    <col min="948" max="948" width="10.7109375" customWidth="1"/>
    <col min="949" max="949" width="13.28515625" customWidth="1"/>
    <col min="950" max="950" width="10.7109375" customWidth="1"/>
    <col min="951" max="951" width="8.42578125" customWidth="1"/>
    <col min="952" max="952" width="10.7109375" customWidth="1"/>
    <col min="953" max="953" width="13.28515625" customWidth="1"/>
    <col min="954" max="954" width="10.7109375" customWidth="1"/>
    <col min="955" max="955" width="13.28515625" customWidth="1"/>
    <col min="956" max="956" width="10.7109375" customWidth="1"/>
    <col min="957" max="957" width="8.42578125" customWidth="1"/>
    <col min="958" max="958" width="10.7109375" customWidth="1"/>
    <col min="959" max="959" width="13.28515625" customWidth="1"/>
    <col min="960" max="960" width="10.7109375" customWidth="1"/>
    <col min="961" max="961" width="13.28515625" customWidth="1"/>
    <col min="962" max="962" width="10.7109375" customWidth="1"/>
    <col min="963" max="963" width="8.42578125" customWidth="1"/>
    <col min="964" max="964" width="10.7109375" customWidth="1"/>
    <col min="965" max="965" width="13.28515625" customWidth="1"/>
    <col min="966" max="966" width="10.7109375" customWidth="1"/>
    <col min="967" max="967" width="13.28515625" customWidth="1"/>
    <col min="968" max="968" width="10.7109375" customWidth="1"/>
    <col min="969" max="969" width="8.42578125" customWidth="1"/>
    <col min="970" max="970" width="10.7109375" customWidth="1"/>
    <col min="971" max="971" width="13.28515625" customWidth="1"/>
    <col min="972" max="972" width="10.7109375" customWidth="1"/>
    <col min="973" max="973" width="13.28515625" customWidth="1"/>
    <col min="974" max="974" width="10.7109375" customWidth="1"/>
    <col min="975" max="975" width="7.28515625" customWidth="1"/>
    <col min="976" max="976" width="9.7109375" customWidth="1"/>
    <col min="977" max="977" width="13.28515625" customWidth="1"/>
    <col min="978" max="978" width="10.7109375" customWidth="1"/>
    <col min="979" max="979" width="13.28515625" customWidth="1"/>
    <col min="980" max="980" width="10.7109375" customWidth="1"/>
    <col min="981" max="981" width="13.28515625" customWidth="1"/>
    <col min="982" max="982" width="9.7109375" customWidth="1"/>
    <col min="983" max="984" width="13.28515625" customWidth="1"/>
    <col min="985" max="985" width="10.7109375" customWidth="1"/>
    <col min="986" max="986" width="13.28515625" customWidth="1"/>
    <col min="987" max="987" width="10.7109375" customWidth="1"/>
    <col min="988" max="988" width="13.28515625" customWidth="1"/>
    <col min="989" max="989" width="9.7109375" customWidth="1"/>
    <col min="990" max="990" width="13.28515625" customWidth="1"/>
    <col min="991" max="991" width="10.7109375" customWidth="1"/>
    <col min="992" max="992" width="8.42578125" customWidth="1"/>
    <col min="993" max="993" width="10.7109375" customWidth="1"/>
    <col min="994" max="994" width="13.28515625" customWidth="1"/>
    <col min="995" max="995" width="10.7109375" customWidth="1"/>
    <col min="996" max="996" width="13.28515625" customWidth="1"/>
    <col min="997" max="997" width="10.7109375" customWidth="1"/>
    <col min="998" max="998" width="8.42578125" customWidth="1"/>
    <col min="999" max="999" width="10.7109375" customWidth="1"/>
    <col min="1000" max="1000" width="13.28515625" customWidth="1"/>
    <col min="1001" max="1001" width="9.7109375" customWidth="1"/>
    <col min="1002" max="1002" width="8.42578125" customWidth="1"/>
    <col min="1003" max="1003" width="10.7109375" customWidth="1"/>
    <col min="1004" max="1004" width="8.42578125" customWidth="1"/>
    <col min="1005" max="1005" width="10.7109375" customWidth="1"/>
    <col min="1006" max="1006" width="13.28515625" customWidth="1"/>
    <col min="1007" max="1007" width="10.7109375" customWidth="1"/>
    <col min="1008" max="1008" width="13.28515625" customWidth="1"/>
    <col min="1009" max="1009" width="10.7109375" customWidth="1"/>
    <col min="1010" max="1011" width="9.140625" customWidth="1"/>
    <col min="1012" max="1012" width="12.140625" customWidth="1"/>
    <col min="1013" max="1013" width="8.7109375" customWidth="1"/>
    <col min="1014" max="1014" width="15" customWidth="1"/>
    <col min="1015" max="1015" width="10.7109375" customWidth="1"/>
    <col min="1016" max="1016" width="23.28515625" customWidth="1"/>
    <col min="1017" max="1017" width="15" customWidth="1"/>
    <col min="1018" max="1018" width="10.7109375" customWidth="1"/>
    <col min="1019" max="1019" width="23.28515625" customWidth="1"/>
    <col min="1020" max="1020" width="15" customWidth="1"/>
    <col min="1021" max="1021" width="10.7109375" customWidth="1"/>
    <col min="1022" max="1022" width="23.28515625" customWidth="1"/>
    <col min="1023" max="1023" width="15" customWidth="1"/>
    <col min="1024" max="1024" width="10.7109375" customWidth="1"/>
    <col min="1025" max="1025" width="23.28515625" customWidth="1"/>
    <col min="1026" max="1026" width="15" customWidth="1"/>
    <col min="1027" max="1027" width="10.7109375" customWidth="1"/>
    <col min="1028" max="1028" width="23.28515625" customWidth="1"/>
    <col min="1029" max="1029" width="15" customWidth="1"/>
    <col min="1030" max="1030" width="9.7109375" customWidth="1"/>
    <col min="1031" max="1031" width="23.28515625" customWidth="1"/>
    <col min="1032" max="1032" width="15" customWidth="1"/>
    <col min="1033" max="1033" width="10.7109375" customWidth="1"/>
    <col min="1034" max="1034" width="23.28515625" customWidth="1"/>
    <col min="1035" max="1035" width="28.85546875" customWidth="1"/>
    <col min="1036" max="1036" width="31.140625" customWidth="1"/>
    <col min="1037" max="1037" width="28.140625" customWidth="1"/>
    <col min="1038" max="1038" width="25.7109375" customWidth="1"/>
    <col min="1039" max="1039" width="10.7109375" customWidth="1"/>
    <col min="1040" max="1040" width="12.5703125" customWidth="1"/>
    <col min="1041" max="1041" width="13.28515625" customWidth="1"/>
    <col min="1042" max="1042" width="10.7109375" customWidth="1"/>
    <col min="1043" max="1043" width="12.5703125" customWidth="1"/>
    <col min="1044" max="1044" width="10.140625" customWidth="1"/>
    <col min="1045" max="1045" width="10.7109375" customWidth="1"/>
    <col min="1046" max="1046" width="12.5703125" customWidth="1"/>
    <col min="1047" max="1047" width="10.140625" customWidth="1"/>
    <col min="1048" max="1048" width="10.7109375" customWidth="1"/>
    <col min="1049" max="1049" width="12.5703125" customWidth="1"/>
    <col min="1050" max="1050" width="13.28515625" customWidth="1"/>
    <col min="1051" max="1051" width="10.7109375" customWidth="1"/>
    <col min="1052" max="1052" width="12.5703125" customWidth="1"/>
    <col min="1053" max="1053" width="10.140625" customWidth="1"/>
    <col min="1054" max="1054" width="9.7109375" customWidth="1"/>
    <col min="1055" max="1055" width="12.5703125" customWidth="1"/>
    <col min="1056" max="1056" width="13.28515625" customWidth="1"/>
    <col min="1057" max="1057" width="9.7109375" customWidth="1"/>
    <col min="1058" max="1058" width="12.5703125" customWidth="1"/>
    <col min="1059" max="1059" width="13.28515625" customWidth="1"/>
    <col min="1060" max="1060" width="9.7109375" customWidth="1"/>
    <col min="1061" max="1061" width="11.42578125" customWidth="1"/>
    <col min="1062" max="1062" width="13.28515625" customWidth="1"/>
    <col min="1063" max="1063" width="10.7109375" customWidth="1"/>
    <col min="1064" max="1064" width="11.42578125" customWidth="1"/>
    <col min="1065" max="1065" width="9" customWidth="1"/>
    <col min="1066" max="1066" width="10.7109375" customWidth="1"/>
    <col min="1067" max="1067" width="11.42578125" customWidth="1"/>
    <col min="1068" max="1068" width="13.28515625" customWidth="1"/>
    <col min="1069" max="1069" width="10.7109375" customWidth="1"/>
    <col min="1070" max="1070" width="11.42578125" customWidth="1"/>
    <col min="1071" max="1071" width="9" customWidth="1"/>
    <col min="1072" max="1072" width="10.7109375" customWidth="1"/>
    <col min="1073" max="1073" width="11.42578125" customWidth="1"/>
    <col min="1074" max="1074" width="9" customWidth="1"/>
    <col min="1075" max="1075" width="9.7109375" customWidth="1"/>
    <col min="1076" max="1076" width="11.42578125" customWidth="1"/>
    <col min="1077" max="1077" width="9" customWidth="1"/>
    <col min="1078" max="1078" width="9.7109375" customWidth="1"/>
    <col min="1079" max="1079" width="11.42578125" customWidth="1"/>
    <col min="1080" max="1080" width="13.28515625" customWidth="1"/>
    <col min="1081" max="1081" width="9.7109375" customWidth="1"/>
    <col min="1082" max="1082" width="11.42578125" customWidth="1"/>
    <col min="1083" max="1083" width="9" customWidth="1"/>
    <col min="1084" max="1084" width="9.7109375" customWidth="1"/>
    <col min="1085" max="1085" width="11.42578125" customWidth="1"/>
    <col min="1086" max="1086" width="9" customWidth="1"/>
    <col min="1087" max="1087" width="10.7109375" customWidth="1"/>
    <col min="1088" max="1088" width="11.42578125" customWidth="1"/>
    <col min="1089" max="1089" width="9" customWidth="1"/>
    <col min="1090" max="1090" width="9.7109375" customWidth="1"/>
    <col min="1091" max="1091" width="11.42578125" customWidth="1"/>
    <col min="1092" max="1092" width="9" customWidth="1"/>
    <col min="1093" max="1093" width="9.7109375" customWidth="1"/>
    <col min="1094" max="1094" width="11.42578125" customWidth="1"/>
    <col min="1095" max="1095" width="13.28515625" customWidth="1"/>
    <col min="1096" max="1096" width="10.7109375" customWidth="1"/>
    <col min="1097" max="1097" width="11.42578125" customWidth="1"/>
    <col min="1098" max="1098" width="9" customWidth="1"/>
    <col min="1099" max="1099" width="9.7109375" customWidth="1"/>
    <col min="1100" max="1100" width="11.42578125" customWidth="1"/>
    <col min="1101" max="1101" width="9" customWidth="1"/>
    <col min="1102" max="1102" width="9.7109375" customWidth="1"/>
    <col min="1103" max="1103" width="11.42578125" customWidth="1"/>
    <col min="1104" max="1104" width="13.28515625" customWidth="1"/>
    <col min="1105" max="1105" width="10.7109375" customWidth="1"/>
    <col min="1106" max="1106" width="11.42578125" customWidth="1"/>
    <col min="1107" max="1107" width="9" customWidth="1"/>
    <col min="1108" max="1108" width="9.7109375" customWidth="1"/>
    <col min="1109" max="1109" width="11.42578125" customWidth="1"/>
    <col min="1110" max="1110" width="9" customWidth="1"/>
    <col min="1111" max="1111" width="10.7109375" customWidth="1"/>
    <col min="1112" max="1112" width="11.42578125" customWidth="1"/>
    <col min="1113" max="1113" width="13.28515625" customWidth="1"/>
    <col min="1114" max="1114" width="9.7109375" customWidth="1"/>
    <col min="1115" max="1115" width="11.42578125" customWidth="1"/>
    <col min="1116" max="1116" width="4.85546875" customWidth="1"/>
    <col min="1117" max="1117" width="7" customWidth="1"/>
    <col min="1118" max="1118" width="7.28515625" customWidth="1"/>
    <col min="1119" max="1119" width="9.7109375" customWidth="1"/>
    <col min="1120" max="1122" width="13.28515625" customWidth="1"/>
    <col min="1123" max="1123" width="9.7109375" customWidth="1"/>
    <col min="1124" max="1124" width="7.28515625" customWidth="1"/>
    <col min="1125" max="1125" width="9.7109375" customWidth="1"/>
    <col min="1126" max="1127" width="13.28515625" customWidth="1"/>
    <col min="1128" max="1128" width="9.7109375" customWidth="1"/>
    <col min="1129" max="1129" width="13.28515625" customWidth="1"/>
    <col min="1130" max="1130" width="9.7109375" customWidth="1"/>
    <col min="1131" max="1133" width="13.28515625" customWidth="1"/>
    <col min="1134" max="1134" width="8.5703125" customWidth="1"/>
    <col min="1135" max="1135" width="13.28515625" customWidth="1"/>
    <col min="1136" max="1136" width="9.7109375" customWidth="1"/>
    <col min="1137" max="1138" width="7.28515625" customWidth="1"/>
    <col min="1139" max="1139" width="9.7109375" customWidth="1"/>
    <col min="1140" max="1140" width="13.28515625" customWidth="1"/>
    <col min="1141" max="1141" width="9.7109375" customWidth="1"/>
    <col min="1142" max="1142" width="13.28515625" customWidth="1"/>
    <col min="1143" max="1143" width="9.7109375" customWidth="1"/>
    <col min="1144" max="1144" width="8.42578125" customWidth="1"/>
    <col min="1145" max="1145" width="10.7109375" customWidth="1"/>
    <col min="1146" max="1146" width="8.42578125" customWidth="1"/>
    <col min="1147" max="1147" width="10.7109375" customWidth="1"/>
    <col min="1148" max="1149" width="13.28515625" customWidth="1"/>
    <col min="1150" max="1150" width="10.7109375" customWidth="1"/>
    <col min="1151" max="1152" width="13.28515625" customWidth="1"/>
    <col min="1153" max="1153" width="10.7109375" customWidth="1"/>
    <col min="1154" max="1155" width="13.28515625" customWidth="1"/>
    <col min="1156" max="1156" width="10.7109375" customWidth="1"/>
    <col min="1157" max="1157" width="8.42578125" customWidth="1"/>
    <col min="1158" max="1158" width="10.7109375" customWidth="1"/>
    <col min="1159" max="1159" width="13.28515625" customWidth="1"/>
    <col min="1160" max="1160" width="10.7109375" customWidth="1"/>
    <col min="1161" max="1161" width="13.28515625" customWidth="1"/>
    <col min="1162" max="1162" width="10.7109375" customWidth="1"/>
    <col min="1163" max="1164" width="8.42578125" customWidth="1"/>
    <col min="1165" max="1165" width="10.7109375" customWidth="1"/>
    <col min="1166" max="1166" width="8.42578125" customWidth="1"/>
    <col min="1167" max="1167" width="10.7109375" customWidth="1"/>
    <col min="1168" max="1170" width="13.28515625" customWidth="1"/>
    <col min="1171" max="1171" width="10.7109375" customWidth="1"/>
    <col min="1172" max="1172" width="8.42578125" customWidth="1"/>
    <col min="1173" max="1173" width="10.7109375" customWidth="1"/>
    <col min="1174" max="1174" width="13.28515625" customWidth="1"/>
    <col min="1175" max="1175" width="10.7109375" customWidth="1"/>
    <col min="1176" max="1176" width="8.42578125" customWidth="1"/>
    <col min="1177" max="1177" width="10.7109375" customWidth="1"/>
    <col min="1178" max="1178" width="13.28515625" customWidth="1"/>
    <col min="1179" max="1179" width="10.7109375" customWidth="1"/>
    <col min="1180" max="1180" width="13.28515625" customWidth="1"/>
    <col min="1181" max="1181" width="10.7109375" customWidth="1"/>
    <col min="1182" max="1182" width="8.42578125" customWidth="1"/>
    <col min="1183" max="1183" width="10.7109375" customWidth="1"/>
    <col min="1184" max="1184" width="13.28515625" customWidth="1"/>
    <col min="1185" max="1185" width="10.7109375" customWidth="1"/>
    <col min="1186" max="1186" width="13.28515625" customWidth="1"/>
    <col min="1187" max="1187" width="10.7109375" customWidth="1"/>
    <col min="1188" max="1188" width="8.42578125" customWidth="1"/>
    <col min="1189" max="1189" width="10.7109375" customWidth="1"/>
    <col min="1190" max="1190" width="13.28515625" customWidth="1"/>
    <col min="1191" max="1191" width="10.7109375" customWidth="1"/>
    <col min="1192" max="1192" width="13.28515625" customWidth="1"/>
    <col min="1193" max="1193" width="10.7109375" customWidth="1"/>
    <col min="1194" max="1194" width="8.42578125" customWidth="1"/>
    <col min="1195" max="1195" width="10.7109375" customWidth="1"/>
    <col min="1196" max="1196" width="13.28515625" customWidth="1"/>
    <col min="1197" max="1197" width="10.7109375" customWidth="1"/>
    <col min="1198" max="1198" width="13.28515625" customWidth="1"/>
    <col min="1199" max="1199" width="10.7109375" customWidth="1"/>
    <col min="1200" max="1200" width="8.42578125" customWidth="1"/>
    <col min="1201" max="1201" width="10.7109375" customWidth="1"/>
    <col min="1202" max="1202" width="13.28515625" customWidth="1"/>
    <col min="1203" max="1203" width="10.7109375" customWidth="1"/>
    <col min="1204" max="1204" width="13.28515625" customWidth="1"/>
    <col min="1205" max="1205" width="10.7109375" customWidth="1"/>
    <col min="1206" max="1206" width="7.28515625" customWidth="1"/>
    <col min="1207" max="1207" width="9.7109375" customWidth="1"/>
    <col min="1208" max="1208" width="13.28515625" customWidth="1"/>
    <col min="1209" max="1209" width="10.7109375" customWidth="1"/>
    <col min="1210" max="1210" width="13.28515625" customWidth="1"/>
    <col min="1211" max="1211" width="10.7109375" customWidth="1"/>
    <col min="1212" max="1212" width="13.28515625" customWidth="1"/>
    <col min="1213" max="1213" width="9.7109375" customWidth="1"/>
    <col min="1214" max="1215" width="13.28515625" customWidth="1"/>
    <col min="1216" max="1216" width="10.7109375" customWidth="1"/>
    <col min="1217" max="1217" width="13.28515625" customWidth="1"/>
    <col min="1218" max="1218" width="10.7109375" customWidth="1"/>
    <col min="1219" max="1219" width="13.28515625" customWidth="1"/>
    <col min="1220" max="1220" width="10.7109375" customWidth="1"/>
    <col min="1221" max="1221" width="8.42578125" customWidth="1"/>
    <col min="1222" max="1222" width="10.7109375" customWidth="1"/>
    <col min="1223" max="1223" width="13.28515625" customWidth="1"/>
    <col min="1224" max="1224" width="10.7109375" customWidth="1"/>
    <col min="1225" max="1225" width="13.28515625" customWidth="1"/>
    <col min="1226" max="1226" width="10.7109375" customWidth="1"/>
    <col min="1227" max="1227" width="8.42578125" customWidth="1"/>
    <col min="1228" max="1228" width="10.7109375" customWidth="1"/>
    <col min="1229" max="1229" width="13.28515625" customWidth="1"/>
    <col min="1230" max="1230" width="9.7109375" customWidth="1"/>
    <col min="1231" max="1231" width="8.42578125" customWidth="1"/>
    <col min="1232" max="1232" width="10.7109375" customWidth="1"/>
    <col min="1233" max="1233" width="8.42578125" customWidth="1"/>
    <col min="1234" max="1234" width="10.7109375" customWidth="1"/>
    <col min="1235" max="1235" width="13.28515625" customWidth="1"/>
    <col min="1236" max="1236" width="10.7109375" customWidth="1"/>
    <col min="1237" max="1237" width="13.28515625" customWidth="1"/>
    <col min="1238" max="1238" width="10.7109375" customWidth="1"/>
    <col min="1241" max="1241" width="12.140625" customWidth="1"/>
    <col min="1242" max="1242" width="8.7109375" customWidth="1"/>
    <col min="1243" max="1243" width="15" customWidth="1"/>
    <col min="1244" max="1244" width="10.7109375" customWidth="1"/>
    <col min="1245" max="1245" width="23.28515625" customWidth="1"/>
    <col min="1246" max="1246" width="15" customWidth="1"/>
    <col min="1247" max="1247" width="10.7109375" customWidth="1"/>
    <col min="1248" max="1248" width="23.28515625" customWidth="1"/>
    <col min="1249" max="1249" width="15" customWidth="1"/>
    <col min="1250" max="1250" width="10.7109375" customWidth="1"/>
    <col min="1251" max="1251" width="23.28515625" customWidth="1"/>
    <col min="1252" max="1252" width="15" customWidth="1"/>
    <col min="1253" max="1253" width="10.7109375" customWidth="1"/>
    <col min="1254" max="1254" width="23.28515625" customWidth="1"/>
    <col min="1255" max="1255" width="15" customWidth="1"/>
    <col min="1256" max="1256" width="9.7109375" customWidth="1"/>
    <col min="1257" max="1257" width="23.28515625" customWidth="1"/>
    <col min="1258" max="1258" width="15" customWidth="1"/>
    <col min="1259" max="1259" width="10.7109375" customWidth="1"/>
    <col min="1260" max="1260" width="23.28515625" customWidth="1"/>
    <col min="1261" max="1261" width="8.7109375" customWidth="1"/>
    <col min="1262" max="1262" width="13.28515625" customWidth="1"/>
    <col min="1263" max="1263" width="10.7109375" customWidth="1"/>
    <col min="1264" max="1264" width="12.5703125" customWidth="1"/>
    <col min="1265" max="1265" width="10.140625" customWidth="1"/>
    <col min="1266" max="1266" width="10.7109375" customWidth="1"/>
    <col min="1267" max="1267" width="12.5703125" customWidth="1"/>
    <col min="1268" max="1268" width="13.28515625" customWidth="1"/>
    <col min="1269" max="1269" width="10.7109375" customWidth="1"/>
    <col min="1270" max="1270" width="11.42578125" customWidth="1"/>
    <col min="1271" max="1271" width="9" customWidth="1"/>
    <col min="1272" max="1272" width="9.7109375" customWidth="1"/>
    <col min="1273" max="1273" width="11.42578125" customWidth="1"/>
    <col min="1274" max="1274" width="15" customWidth="1"/>
    <col min="1275" max="1275" width="10.7109375" customWidth="1"/>
    <col min="1276" max="1276" width="23.28515625" customWidth="1"/>
    <col min="1277" max="1277" width="7" customWidth="1"/>
    <col min="1278" max="1278" width="7.28515625" customWidth="1"/>
    <col min="1279" max="1279" width="9.7109375" customWidth="1"/>
    <col min="1280" max="1280" width="13.28515625" customWidth="1"/>
    <col min="1281" max="1281" width="10.7109375" customWidth="1"/>
    <col min="1282" max="1283" width="7" customWidth="1"/>
    <col min="1284" max="1284" width="13.28515625" customWidth="1"/>
    <col min="1285" max="1285" width="9.7109375" customWidth="1"/>
    <col min="1286" max="1286" width="11.42578125" customWidth="1"/>
    <col min="1287" max="1287" width="9" customWidth="1"/>
    <col min="1288" max="1288" width="9.7109375" customWidth="1"/>
    <col min="1289" max="1289" width="11.42578125" customWidth="1"/>
    <col min="1290" max="1290" width="7.28515625" customWidth="1"/>
    <col min="1291" max="1291" width="9.7109375" customWidth="1"/>
    <col min="1292" max="1292" width="13.28515625" customWidth="1"/>
    <col min="1293" max="1293" width="10.7109375" customWidth="1"/>
    <col min="1294" max="1294" width="13.28515625" customWidth="1"/>
    <col min="1295" max="1295" width="9.7109375" customWidth="1"/>
    <col min="1296" max="1297" width="7.140625" customWidth="1"/>
    <col min="1298" max="1298" width="7.28515625" customWidth="1"/>
    <col min="1299" max="1299" width="9.7109375" customWidth="1"/>
    <col min="1300" max="1300" width="13.28515625" customWidth="1"/>
    <col min="1301" max="1301" width="10.7109375" customWidth="1"/>
    <col min="1302" max="1303" width="7" customWidth="1"/>
    <col min="1304" max="1304" width="13.28515625" customWidth="1"/>
    <col min="1305" max="1305" width="10.7109375" customWidth="1"/>
    <col min="1306" max="1306" width="13.28515625" customWidth="1"/>
    <col min="1307" max="1307" width="10.7109375" customWidth="1"/>
    <col min="1308" max="1309" width="7.140625" customWidth="1"/>
    <col min="1310" max="1310" width="13.28515625" customWidth="1"/>
    <col min="1311" max="1311" width="10.7109375" customWidth="1"/>
    <col min="1312" max="1312" width="7" customWidth="1"/>
    <col min="1313" max="1313" width="8.140625" customWidth="1"/>
    <col min="1314" max="1314" width="8.42578125" customWidth="1"/>
    <col min="1315" max="1315" width="10.7109375" customWidth="1"/>
    <col min="1316" max="1316" width="8.42578125" customWidth="1"/>
    <col min="1317" max="1317" width="10.7109375" customWidth="1"/>
    <col min="1318" max="1318" width="7" customWidth="1"/>
    <col min="1319" max="1319" width="8.140625" customWidth="1"/>
    <col min="1320" max="1320" width="13.28515625" customWidth="1"/>
    <col min="1321" max="1321" width="10.7109375" customWidth="1"/>
    <col min="1322" max="1322" width="12.5703125" customWidth="1"/>
    <col min="1323" max="1323" width="9" customWidth="1"/>
    <col min="1324" max="1324" width="9.7109375" customWidth="1"/>
    <col min="1325" max="1325" width="11.42578125" customWidth="1"/>
    <col min="1326" max="1326" width="9" customWidth="1"/>
    <col min="1327" max="1327" width="9.7109375" customWidth="1"/>
    <col min="1328" max="1328" width="11.42578125" customWidth="1"/>
    <col min="1329" max="1329" width="13.28515625" customWidth="1"/>
    <col min="1330" max="1330" width="9.7109375" customWidth="1"/>
    <col min="1331" max="1331" width="8.42578125" customWidth="1"/>
    <col min="1332" max="1332" width="10.7109375" customWidth="1"/>
    <col min="1333" max="1333" width="13.28515625" customWidth="1"/>
    <col min="1334" max="1334" width="10.7109375" customWidth="1"/>
    <col min="1335" max="1335" width="13.28515625" customWidth="1"/>
    <col min="1336" max="1336" width="10.7109375" customWidth="1"/>
    <col min="1337" max="1337" width="7" customWidth="1"/>
    <col min="1338" max="1338" width="8.140625" customWidth="1"/>
    <col min="1339" max="1339" width="7.28515625" customWidth="1"/>
    <col min="1340" max="1340" width="9.7109375" customWidth="1"/>
    <col min="1341" max="1341" width="13.28515625" customWidth="1"/>
    <col min="1342" max="1342" width="10.7109375" customWidth="1"/>
    <col min="1343" max="1343" width="13.28515625" customWidth="1"/>
    <col min="1344" max="1344" width="10.7109375" customWidth="1"/>
    <col min="1345" max="1345" width="8.42578125" customWidth="1"/>
    <col min="1346" max="1346" width="10.7109375" customWidth="1"/>
    <col min="1347" max="1347" width="7" customWidth="1"/>
    <col min="1348" max="1348" width="8.140625" customWidth="1"/>
    <col min="1349" max="1349" width="13.28515625" customWidth="1"/>
    <col min="1350" max="1350" width="10.7109375" customWidth="1"/>
    <col min="1351" max="1351" width="11.42578125" customWidth="1"/>
    <col min="1352" max="1352" width="8.140625" customWidth="1"/>
    <col min="1353" max="1353" width="13.28515625" customWidth="1"/>
    <col min="1354" max="1354" width="9.7109375" customWidth="1"/>
    <col min="1355" max="1355" width="7" customWidth="1"/>
    <col min="1356" max="1356" width="8.140625" customWidth="1"/>
    <col min="1357" max="1357" width="7.28515625" customWidth="1"/>
    <col min="1358" max="1358" width="9.7109375" customWidth="1"/>
    <col min="1359" max="1359" width="8.42578125" customWidth="1"/>
    <col min="1360" max="1360" width="10.7109375" customWidth="1"/>
    <col min="1361" max="1361" width="8.42578125" customWidth="1"/>
    <col min="1362" max="1362" width="10.7109375" customWidth="1"/>
    <col min="1363" max="1363" width="8.42578125" customWidth="1"/>
    <col min="1364" max="1364" width="10.7109375" customWidth="1"/>
    <col min="1365" max="1365" width="13.28515625" customWidth="1"/>
    <col min="1366" max="1366" width="10.7109375" customWidth="1"/>
    <col min="1367" max="1367" width="13.28515625" customWidth="1"/>
    <col min="1368" max="1368" width="10.7109375" customWidth="1"/>
    <col min="1369" max="1369" width="7.140625" customWidth="1"/>
    <col min="1370" max="1370" width="8.140625" customWidth="1"/>
    <col min="1371" max="1371" width="28.85546875" customWidth="1"/>
    <col min="1372" max="1372" width="31.140625" customWidth="1"/>
    <col min="1373" max="1373" width="28.140625" customWidth="1"/>
    <col min="1374" max="1374" width="25.7109375" customWidth="1"/>
  </cols>
  <sheetData>
    <row r="1" spans="1:1374">
      <c r="A1" s="160">
        <f>+MONTH($A$4)</f>
        <v>2</v>
      </c>
      <c r="C1" s="16"/>
      <c r="K1"/>
      <c r="L1" s="161" t="s">
        <v>57</v>
      </c>
    </row>
    <row r="2" spans="1:1374" s="163" customFormat="1" ht="19.5" thickBot="1">
      <c r="A2"/>
      <c r="B2"/>
      <c r="C2"/>
      <c r="D2"/>
      <c r="E2"/>
      <c r="F2"/>
      <c r="G2"/>
      <c r="H2"/>
      <c r="I2"/>
      <c r="J2"/>
      <c r="K2"/>
      <c r="L2" s="162">
        <v>1</v>
      </c>
      <c r="M2"/>
      <c r="N2"/>
    </row>
    <row r="3" spans="1:1374" ht="45.75" thickBot="1">
      <c r="A3" s="164" t="s">
        <v>58</v>
      </c>
      <c r="B3" s="165" t="s">
        <v>59</v>
      </c>
      <c r="C3" s="165" t="s">
        <v>60</v>
      </c>
      <c r="D3" s="165" t="s">
        <v>61</v>
      </c>
      <c r="E3" s="165" t="s">
        <v>62</v>
      </c>
      <c r="F3" s="165" t="s">
        <v>63</v>
      </c>
      <c r="G3" s="165" t="s">
        <v>64</v>
      </c>
      <c r="H3" s="166" t="s">
        <v>65</v>
      </c>
      <c r="I3" s="166" t="s">
        <v>66</v>
      </c>
      <c r="J3" s="167" t="s">
        <v>67</v>
      </c>
      <c r="K3" s="168" t="s">
        <v>68</v>
      </c>
      <c r="L3" s="169" t="s">
        <v>69</v>
      </c>
      <c r="M3" s="165" t="s">
        <v>70</v>
      </c>
      <c r="N3" s="170" t="s">
        <v>71</v>
      </c>
      <c r="P3" s="161" t="s">
        <v>72</v>
      </c>
    </row>
    <row r="4" spans="1:1374">
      <c r="A4" s="171">
        <v>45350</v>
      </c>
      <c r="B4" s="172" t="s">
        <v>73</v>
      </c>
      <c r="C4" s="173" t="s">
        <v>74</v>
      </c>
      <c r="D4" s="173">
        <v>523610</v>
      </c>
      <c r="E4" s="173"/>
      <c r="F4" s="174" t="s">
        <v>389</v>
      </c>
      <c r="G4" s="173">
        <v>120</v>
      </c>
      <c r="H4" s="175">
        <f>+IF(P4&gt;0,P4,"")</f>
        <v>36.483653846153857</v>
      </c>
      <c r="I4" s="175" t="str">
        <f>+IF(H4&lt;&gt;"","",-P4)</f>
        <v/>
      </c>
      <c r="J4" s="175">
        <f>+IF(H4="",-I4,H4)</f>
        <v>36.483653846153857</v>
      </c>
      <c r="K4" s="176" t="s">
        <v>75</v>
      </c>
      <c r="L4" s="175">
        <f>+J4*L2</f>
        <v>36.483653846153857</v>
      </c>
      <c r="M4" s="173" t="s">
        <v>74</v>
      </c>
      <c r="N4" s="177">
        <f>+LEN(F4)</f>
        <v>45</v>
      </c>
      <c r="P4" s="178">
        <f>+SUMIF('VAC+13th (2)'!$D:$D,'JV VAC+13th'!$G4,'VAC+13th (2)'!$AX:$AX)+SUMIF('VAC+13th (2)'!$D:$D,'JV VAC+13th'!$G4,'VAC+13th (2)'!$BK:$BK)</f>
        <v>36.483653846153857</v>
      </c>
      <c r="Q4" s="179" t="s">
        <v>76</v>
      </c>
      <c r="R4" t="s">
        <v>23</v>
      </c>
      <c r="S4" s="2"/>
    </row>
    <row r="5" spans="1:1374" s="163" customFormat="1">
      <c r="A5" s="180">
        <f t="shared" ref="A5:A66" si="0">+$A$4</f>
        <v>45350</v>
      </c>
      <c r="B5" s="181" t="str">
        <f>+$B$4</f>
        <v>SAL00605</v>
      </c>
      <c r="C5" s="181" t="s">
        <v>74</v>
      </c>
      <c r="D5" s="173">
        <v>523610</v>
      </c>
      <c r="E5" s="181"/>
      <c r="F5" s="173" t="str">
        <f>+F4</f>
        <v>Vacation Accrual+Reversal Empl. Locaux FEB 24</v>
      </c>
      <c r="G5" s="173">
        <v>140</v>
      </c>
      <c r="H5" s="175">
        <f t="shared" ref="H5:H30" si="1">+IF(P5&gt;0,P5,"")</f>
        <v>45</v>
      </c>
      <c r="I5" s="175" t="str">
        <f t="shared" ref="I5:I30" si="2">+IF(H5&lt;&gt;"","",-P5)</f>
        <v/>
      </c>
      <c r="J5" s="175">
        <f t="shared" ref="J5:J33" si="3">+IF(H5="",-I5,H5)</f>
        <v>45</v>
      </c>
      <c r="K5" s="182" t="s">
        <v>75</v>
      </c>
      <c r="L5" s="183">
        <f>+J5*L$2</f>
        <v>45</v>
      </c>
      <c r="M5" s="181" t="s">
        <v>74</v>
      </c>
      <c r="N5" s="184">
        <f>+LEN(F5)</f>
        <v>45</v>
      </c>
      <c r="O5"/>
      <c r="P5" s="178">
        <f>+SUMIF('VAC+13th (2)'!$D:$D,'JV VAC+13th'!$G5,'VAC+13th (2)'!$AX:$AX)+SUMIF('VAC+13th (2)'!$D:$D,'JV VAC+13th'!$G5,'VAC+13th (2)'!$BK:$BK)</f>
        <v>45</v>
      </c>
      <c r="Q5" s="179" t="s">
        <v>77</v>
      </c>
      <c r="R5" t="s">
        <v>78</v>
      </c>
      <c r="S5" s="2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</row>
    <row r="6" spans="1:1374">
      <c r="A6" s="180">
        <f t="shared" si="0"/>
        <v>45350</v>
      </c>
      <c r="B6" s="181" t="str">
        <f t="shared" ref="B6:B35" si="4">+$B$4</f>
        <v>SAL00605</v>
      </c>
      <c r="C6" s="173" t="s">
        <v>74</v>
      </c>
      <c r="D6" s="173">
        <v>523610</v>
      </c>
      <c r="E6" s="173"/>
      <c r="F6" s="173" t="str">
        <f t="shared" ref="F6:F35" si="5">+F5</f>
        <v>Vacation Accrual+Reversal Empl. Locaux FEB 24</v>
      </c>
      <c r="G6" s="173">
        <v>160</v>
      </c>
      <c r="H6" s="175">
        <f t="shared" si="1"/>
        <v>336.07179487179536</v>
      </c>
      <c r="I6" s="175" t="str">
        <f t="shared" si="2"/>
        <v/>
      </c>
      <c r="J6" s="175">
        <f t="shared" si="3"/>
        <v>336.07179487179536</v>
      </c>
      <c r="K6" s="182" t="s">
        <v>75</v>
      </c>
      <c r="L6" s="183">
        <f t="shared" ref="L6:L35" si="6">+J6*L$2</f>
        <v>336.07179487179536</v>
      </c>
      <c r="M6" s="173" t="s">
        <v>74</v>
      </c>
      <c r="N6" s="177">
        <f>+LEN(F6)</f>
        <v>45</v>
      </c>
      <c r="P6" s="178">
        <f>+SUMIF('VAC+13th (2)'!$D:$D,'JV VAC+13th'!$G6,'VAC+13th (2)'!$AX:$AX)+SUMIF('VAC+13th (2)'!$D:$D,'JV VAC+13th'!$G6,'VAC+13th (2)'!$BK:$BK)</f>
        <v>336.07179487179536</v>
      </c>
      <c r="Q6" s="179" t="s">
        <v>79</v>
      </c>
      <c r="R6" t="s">
        <v>25</v>
      </c>
      <c r="S6" s="2"/>
    </row>
    <row r="7" spans="1:1374">
      <c r="A7" s="180">
        <f t="shared" si="0"/>
        <v>45350</v>
      </c>
      <c r="B7" s="181" t="str">
        <f t="shared" si="4"/>
        <v>SAL00605</v>
      </c>
      <c r="C7" s="173" t="s">
        <v>74</v>
      </c>
      <c r="D7" s="173">
        <v>523610</v>
      </c>
      <c r="E7" s="173"/>
      <c r="F7" s="173" t="str">
        <f t="shared" si="5"/>
        <v>Vacation Accrual+Reversal Empl. Locaux FEB 24</v>
      </c>
      <c r="G7" s="173">
        <v>212</v>
      </c>
      <c r="H7" s="175">
        <f t="shared" si="1"/>
        <v>210.37500000000003</v>
      </c>
      <c r="I7" s="175" t="str">
        <f t="shared" si="2"/>
        <v/>
      </c>
      <c r="J7" s="175">
        <f t="shared" si="3"/>
        <v>210.37500000000003</v>
      </c>
      <c r="K7" s="182" t="s">
        <v>75</v>
      </c>
      <c r="L7" s="183">
        <f t="shared" si="6"/>
        <v>210.37500000000003</v>
      </c>
      <c r="M7" s="173" t="s">
        <v>74</v>
      </c>
      <c r="N7" s="177">
        <f>+LEN(F7)</f>
        <v>45</v>
      </c>
      <c r="P7" s="178">
        <f>+SUMIF('VAC+13th (2)'!$D:$D,'JV VAC+13th'!$G7,'VAC+13th (2)'!$AX:$AX)+SUMIF('VAC+13th (2)'!$D:$D,'JV VAC+13th'!$G7,'VAC+13th (2)'!$BK:$BK)</f>
        <v>210.37500000000003</v>
      </c>
      <c r="Q7" s="179" t="s">
        <v>80</v>
      </c>
      <c r="R7" t="s">
        <v>81</v>
      </c>
      <c r="S7" s="2"/>
    </row>
    <row r="8" spans="1:1374">
      <c r="A8" s="180">
        <f t="shared" si="0"/>
        <v>45350</v>
      </c>
      <c r="B8" s="181" t="str">
        <f t="shared" si="4"/>
        <v>SAL00605</v>
      </c>
      <c r="C8" s="173" t="s">
        <v>74</v>
      </c>
      <c r="D8" s="173">
        <v>523610</v>
      </c>
      <c r="E8" s="173"/>
      <c r="F8" s="173" t="str">
        <f t="shared" si="5"/>
        <v>Vacation Accrual+Reversal Empl. Locaux FEB 24</v>
      </c>
      <c r="G8" s="173">
        <v>215</v>
      </c>
      <c r="H8" s="175">
        <f t="shared" si="1"/>
        <v>44.624999999999993</v>
      </c>
      <c r="I8" s="175" t="str">
        <f t="shared" si="2"/>
        <v/>
      </c>
      <c r="J8" s="175">
        <f t="shared" si="3"/>
        <v>44.624999999999993</v>
      </c>
      <c r="K8" s="182" t="s">
        <v>75</v>
      </c>
      <c r="L8" s="183">
        <f t="shared" si="6"/>
        <v>44.624999999999993</v>
      </c>
      <c r="M8" s="173" t="s">
        <v>74</v>
      </c>
      <c r="N8" s="177">
        <f t="shared" ref="N8:N35" si="7">+LEN(F8)</f>
        <v>45</v>
      </c>
      <c r="P8" s="178">
        <f>+SUMIF('VAC+13th (2)'!$D:$D,'JV VAC+13th'!$G8,'VAC+13th (2)'!$AX:$AX)+SUMIF('VAC+13th (2)'!$D:$D,'JV VAC+13th'!$G8,'VAC+13th (2)'!$BK:$BK)</f>
        <v>44.624999999999993</v>
      </c>
      <c r="Q8" s="179" t="s">
        <v>82</v>
      </c>
      <c r="R8" t="s">
        <v>83</v>
      </c>
      <c r="S8" s="2"/>
    </row>
    <row r="9" spans="1:1374">
      <c r="A9" s="180">
        <f t="shared" si="0"/>
        <v>45350</v>
      </c>
      <c r="B9" s="181" t="str">
        <f t="shared" si="4"/>
        <v>SAL00605</v>
      </c>
      <c r="C9" s="173" t="s">
        <v>74</v>
      </c>
      <c r="D9" s="173">
        <v>523610</v>
      </c>
      <c r="E9" s="173"/>
      <c r="F9" s="173" t="str">
        <f t="shared" si="5"/>
        <v>Vacation Accrual+Reversal Empl. Locaux FEB 24</v>
      </c>
      <c r="G9" s="173">
        <v>216</v>
      </c>
      <c r="H9" s="175">
        <f t="shared" si="1"/>
        <v>147.47499999999999</v>
      </c>
      <c r="I9" s="175" t="str">
        <f t="shared" si="2"/>
        <v/>
      </c>
      <c r="J9" s="175">
        <f t="shared" si="3"/>
        <v>147.47499999999999</v>
      </c>
      <c r="K9" s="182" t="s">
        <v>75</v>
      </c>
      <c r="L9" s="183">
        <f t="shared" si="6"/>
        <v>147.47499999999999</v>
      </c>
      <c r="M9" s="173" t="s">
        <v>74</v>
      </c>
      <c r="N9" s="177">
        <f t="shared" si="7"/>
        <v>45</v>
      </c>
      <c r="P9" s="178">
        <f>+SUMIF('VAC+13th (2)'!$D:$D,'JV VAC+13th'!$G9,'VAC+13th (2)'!$AX:$AX)+SUMIF('VAC+13th (2)'!$D:$D,'JV VAC+13th'!$G9,'VAC+13th (2)'!$BK:$BK)</f>
        <v>147.47499999999999</v>
      </c>
      <c r="Q9" s="179" t="s">
        <v>84</v>
      </c>
      <c r="S9" s="2"/>
    </row>
    <row r="10" spans="1:1374">
      <c r="A10" s="180">
        <f t="shared" si="0"/>
        <v>45350</v>
      </c>
      <c r="B10" s="181" t="str">
        <f t="shared" si="4"/>
        <v>SAL00605</v>
      </c>
      <c r="C10" s="173" t="s">
        <v>74</v>
      </c>
      <c r="D10" s="173">
        <v>523610</v>
      </c>
      <c r="E10" s="173"/>
      <c r="F10" s="173" t="str">
        <f t="shared" si="5"/>
        <v>Vacation Accrual+Reversal Empl. Locaux FEB 24</v>
      </c>
      <c r="G10" s="173">
        <v>251</v>
      </c>
      <c r="H10" s="175" t="str">
        <f t="shared" si="1"/>
        <v/>
      </c>
      <c r="I10" s="175">
        <f t="shared" si="2"/>
        <v>114.70000000000002</v>
      </c>
      <c r="J10" s="175">
        <f t="shared" si="3"/>
        <v>-114.70000000000002</v>
      </c>
      <c r="K10" s="182" t="s">
        <v>75</v>
      </c>
      <c r="L10" s="183">
        <f t="shared" si="6"/>
        <v>-114.70000000000002</v>
      </c>
      <c r="M10" s="173" t="s">
        <v>74</v>
      </c>
      <c r="N10" s="177">
        <f t="shared" si="7"/>
        <v>45</v>
      </c>
      <c r="P10" s="178">
        <f>+SUMIF('VAC+13th (2)'!$D:$D,'JV VAC+13th'!$G10,'VAC+13th (2)'!$AX:$AX)+SUMIF('VAC+13th (2)'!$D:$D,'JV VAC+13th'!$G10,'VAC+13th (2)'!$BK:$BK)</f>
        <v>-114.70000000000002</v>
      </c>
      <c r="Q10" s="179"/>
      <c r="S10" s="2"/>
    </row>
    <row r="11" spans="1:1374">
      <c r="A11" s="180">
        <f t="shared" si="0"/>
        <v>45350</v>
      </c>
      <c r="B11" s="181" t="str">
        <f t="shared" si="4"/>
        <v>SAL00605</v>
      </c>
      <c r="C11" s="173" t="s">
        <v>74</v>
      </c>
      <c r="D11" s="173">
        <v>523610</v>
      </c>
      <c r="E11" s="173"/>
      <c r="F11" s="173" t="str">
        <f>+F10</f>
        <v>Vacation Accrual+Reversal Empl. Locaux FEB 24</v>
      </c>
      <c r="G11" s="173">
        <v>260</v>
      </c>
      <c r="H11" s="175">
        <f t="shared" si="1"/>
        <v>48.474999999999994</v>
      </c>
      <c r="I11" s="175" t="str">
        <f t="shared" si="2"/>
        <v/>
      </c>
      <c r="J11" s="175">
        <f t="shared" si="3"/>
        <v>48.474999999999994</v>
      </c>
      <c r="K11" s="182" t="s">
        <v>75</v>
      </c>
      <c r="L11" s="183">
        <f t="shared" si="6"/>
        <v>48.474999999999994</v>
      </c>
      <c r="M11" s="173" t="s">
        <v>74</v>
      </c>
      <c r="N11" s="177">
        <f t="shared" si="7"/>
        <v>45</v>
      </c>
      <c r="P11" s="178">
        <f>+SUMIF('VAC+13th (2)'!$D:$D,'JV VAC+13th'!$G11,'VAC+13th (2)'!$AX:$AX)+SUMIF('VAC+13th (2)'!$D:$D,'JV VAC+13th'!$G11,'VAC+13th (2)'!$BK:$BK)</f>
        <v>48.474999999999994</v>
      </c>
      <c r="Q11" s="179"/>
      <c r="S11" s="2"/>
    </row>
    <row r="12" spans="1:1374">
      <c r="A12" s="180">
        <f t="shared" si="0"/>
        <v>45350</v>
      </c>
      <c r="B12" s="181" t="str">
        <f t="shared" si="4"/>
        <v>SAL00605</v>
      </c>
      <c r="C12" s="173" t="s">
        <v>74</v>
      </c>
      <c r="D12" s="173">
        <v>523610</v>
      </c>
      <c r="E12" s="173"/>
      <c r="F12" s="173" t="str">
        <f t="shared" si="5"/>
        <v>Vacation Accrual+Reversal Empl. Locaux FEB 24</v>
      </c>
      <c r="G12" s="173">
        <v>281</v>
      </c>
      <c r="H12" s="175" t="str">
        <f t="shared" si="1"/>
        <v/>
      </c>
      <c r="I12" s="175">
        <f t="shared" si="2"/>
        <v>524.30000000000018</v>
      </c>
      <c r="J12" s="175">
        <f t="shared" si="3"/>
        <v>-524.30000000000018</v>
      </c>
      <c r="K12" s="182" t="s">
        <v>75</v>
      </c>
      <c r="L12" s="183">
        <f t="shared" si="6"/>
        <v>-524.30000000000018</v>
      </c>
      <c r="M12" s="173" t="s">
        <v>74</v>
      </c>
      <c r="N12" s="177">
        <f t="shared" si="7"/>
        <v>45</v>
      </c>
      <c r="P12" s="178">
        <f>+SUMIF('VAC+13th (2)'!$D:$D,'JV VAC+13th'!$G12,'VAC+13th (2)'!$AX:$AX)+SUMIF('VAC+13th (2)'!$D:$D,'JV VAC+13th'!$G12,'VAC+13th (2)'!$BK:$BK)</f>
        <v>-524.30000000000018</v>
      </c>
      <c r="Q12" s="179"/>
      <c r="S12" s="2"/>
    </row>
    <row r="13" spans="1:1374">
      <c r="A13" s="180">
        <f t="shared" si="0"/>
        <v>45350</v>
      </c>
      <c r="B13" s="181" t="str">
        <f t="shared" si="4"/>
        <v>SAL00605</v>
      </c>
      <c r="C13" s="173" t="s">
        <v>74</v>
      </c>
      <c r="D13" s="173">
        <v>523610</v>
      </c>
      <c r="E13" s="173"/>
      <c r="F13" s="173" t="str">
        <f t="shared" si="5"/>
        <v>Vacation Accrual+Reversal Empl. Locaux FEB 24</v>
      </c>
      <c r="G13" s="173">
        <v>282</v>
      </c>
      <c r="H13" s="175">
        <f t="shared" si="1"/>
        <v>70.424999999999997</v>
      </c>
      <c r="I13" s="175" t="str">
        <f t="shared" si="2"/>
        <v/>
      </c>
      <c r="J13" s="175">
        <f t="shared" si="3"/>
        <v>70.424999999999997</v>
      </c>
      <c r="K13" s="182" t="s">
        <v>75</v>
      </c>
      <c r="L13" s="183">
        <f t="shared" si="6"/>
        <v>70.424999999999997</v>
      </c>
      <c r="M13" s="173" t="s">
        <v>74</v>
      </c>
      <c r="N13" s="177">
        <f t="shared" si="7"/>
        <v>45</v>
      </c>
      <c r="P13" s="178">
        <f>+SUMIF('VAC+13th (2)'!$D:$D,'JV VAC+13th'!$G13,'VAC+13th (2)'!$AX:$AX)+SUMIF('VAC+13th (2)'!$D:$D,'JV VAC+13th'!$G13,'VAC+13th (2)'!$BK:$BK)</f>
        <v>70.424999999999997</v>
      </c>
      <c r="Q13" s="179"/>
      <c r="S13" s="2"/>
    </row>
    <row r="14" spans="1:1374">
      <c r="A14" s="180">
        <f t="shared" si="0"/>
        <v>45350</v>
      </c>
      <c r="B14" s="181" t="str">
        <f t="shared" si="4"/>
        <v>SAL00605</v>
      </c>
      <c r="C14" s="173" t="s">
        <v>74</v>
      </c>
      <c r="D14" s="173">
        <v>523610</v>
      </c>
      <c r="E14" s="173"/>
      <c r="F14" s="173" t="str">
        <f t="shared" si="5"/>
        <v>Vacation Accrual+Reversal Empl. Locaux FEB 24</v>
      </c>
      <c r="G14" s="173">
        <v>290</v>
      </c>
      <c r="H14" s="175" t="str">
        <f t="shared" si="1"/>
        <v/>
      </c>
      <c r="I14" s="175">
        <f t="shared" si="2"/>
        <v>198.12500000000003</v>
      </c>
      <c r="J14" s="175">
        <f t="shared" si="3"/>
        <v>-198.12500000000003</v>
      </c>
      <c r="K14" s="182" t="s">
        <v>75</v>
      </c>
      <c r="L14" s="183">
        <f t="shared" si="6"/>
        <v>-198.12500000000003</v>
      </c>
      <c r="M14" s="173" t="s">
        <v>74</v>
      </c>
      <c r="N14" s="177">
        <f t="shared" si="7"/>
        <v>45</v>
      </c>
      <c r="P14" s="178">
        <f>+SUMIF('VAC+13th (2)'!$D:$D,'JV VAC+13th'!$G14,'VAC+13th (2)'!$AX:$AX)+SUMIF('VAC+13th (2)'!$D:$D,'JV VAC+13th'!$G14,'VAC+13th (2)'!$BK:$BK)</f>
        <v>-198.12500000000003</v>
      </c>
      <c r="Q14" s="179"/>
      <c r="S14" s="2"/>
    </row>
    <row r="15" spans="1:1374">
      <c r="A15" s="180">
        <f t="shared" si="0"/>
        <v>45350</v>
      </c>
      <c r="B15" s="181" t="str">
        <f t="shared" si="4"/>
        <v>SAL00605</v>
      </c>
      <c r="C15" s="173" t="s">
        <v>74</v>
      </c>
      <c r="D15" s="173">
        <v>523610</v>
      </c>
      <c r="E15" s="173"/>
      <c r="F15" s="173" t="str">
        <f t="shared" si="5"/>
        <v>Vacation Accrual+Reversal Empl. Locaux FEB 24</v>
      </c>
      <c r="G15" s="173">
        <v>420</v>
      </c>
      <c r="H15" s="175">
        <f t="shared" si="1"/>
        <v>42.674999999999997</v>
      </c>
      <c r="I15" s="175" t="str">
        <f t="shared" si="2"/>
        <v/>
      </c>
      <c r="J15" s="175">
        <f t="shared" si="3"/>
        <v>42.674999999999997</v>
      </c>
      <c r="K15" s="182" t="s">
        <v>75</v>
      </c>
      <c r="L15" s="183">
        <f t="shared" si="6"/>
        <v>42.674999999999997</v>
      </c>
      <c r="M15" s="173" t="s">
        <v>74</v>
      </c>
      <c r="N15" s="177">
        <f t="shared" si="7"/>
        <v>45</v>
      </c>
      <c r="P15" s="178">
        <f>+SUMIF('VAC+13th (2)'!$D:$D,'JV VAC+13th'!$G15,'VAC+13th (2)'!$AX:$AX)+SUMIF('VAC+13th (2)'!$D:$D,'JV VAC+13th'!$G15,'VAC+13th (2)'!$BK:$BK)</f>
        <v>42.674999999999997</v>
      </c>
      <c r="Q15" s="179"/>
      <c r="S15" s="2"/>
    </row>
    <row r="16" spans="1:1374">
      <c r="A16" s="180">
        <f t="shared" si="0"/>
        <v>45350</v>
      </c>
      <c r="B16" s="181" t="str">
        <f t="shared" si="4"/>
        <v>SAL00605</v>
      </c>
      <c r="C16" s="173" t="s">
        <v>74</v>
      </c>
      <c r="D16" s="173">
        <v>523610</v>
      </c>
      <c r="E16" s="173"/>
      <c r="F16" s="173" t="str">
        <f t="shared" si="5"/>
        <v>Vacation Accrual+Reversal Empl. Locaux FEB 24</v>
      </c>
      <c r="G16" s="173">
        <v>443</v>
      </c>
      <c r="H16" s="175">
        <f t="shared" si="1"/>
        <v>57.600000000000009</v>
      </c>
      <c r="I16" s="175" t="str">
        <f t="shared" si="2"/>
        <v/>
      </c>
      <c r="J16" s="175">
        <f t="shared" si="3"/>
        <v>57.600000000000009</v>
      </c>
      <c r="K16" s="182" t="s">
        <v>75</v>
      </c>
      <c r="L16" s="183">
        <f t="shared" si="6"/>
        <v>57.600000000000009</v>
      </c>
      <c r="M16" s="173" t="s">
        <v>74</v>
      </c>
      <c r="N16" s="177">
        <f t="shared" si="7"/>
        <v>45</v>
      </c>
      <c r="P16" s="178">
        <f>+SUMIF('VAC+13th (2)'!$D:$D,'JV VAC+13th'!$G16,'VAC+13th (2)'!$AX:$AX)+SUMIF('VAC+13th (2)'!$D:$D,'JV VAC+13th'!$G16,'VAC+13th (2)'!$BK:$BK)</f>
        <v>57.600000000000009</v>
      </c>
      <c r="Q16" s="179"/>
      <c r="S16" s="2"/>
    </row>
    <row r="17" spans="1:19">
      <c r="A17" s="180">
        <f t="shared" si="0"/>
        <v>45350</v>
      </c>
      <c r="B17" s="181" t="str">
        <f t="shared" si="4"/>
        <v>SAL00605</v>
      </c>
      <c r="C17" s="173" t="s">
        <v>74</v>
      </c>
      <c r="D17" s="173">
        <v>523610</v>
      </c>
      <c r="E17" s="173"/>
      <c r="F17" s="173" t="str">
        <f t="shared" si="5"/>
        <v>Vacation Accrual+Reversal Empl. Locaux FEB 24</v>
      </c>
      <c r="G17" s="173">
        <v>460</v>
      </c>
      <c r="H17" s="175">
        <f t="shared" si="1"/>
        <v>94.425000000000011</v>
      </c>
      <c r="I17" s="175" t="str">
        <f t="shared" si="2"/>
        <v/>
      </c>
      <c r="J17" s="175">
        <f t="shared" si="3"/>
        <v>94.425000000000011</v>
      </c>
      <c r="K17" s="182" t="s">
        <v>75</v>
      </c>
      <c r="L17" s="183">
        <f t="shared" si="6"/>
        <v>94.425000000000011</v>
      </c>
      <c r="M17" s="173" t="s">
        <v>74</v>
      </c>
      <c r="N17" s="177">
        <f t="shared" si="7"/>
        <v>45</v>
      </c>
      <c r="P17" s="178">
        <f>+SUMIF('VAC+13th (2)'!$D:$D,'JV VAC+13th'!$G17,'VAC+13th (2)'!$AX:$AX)+SUMIF('VAC+13th (2)'!$D:$D,'JV VAC+13th'!$G17,'VAC+13th (2)'!$BK:$BK)</f>
        <v>94.425000000000011</v>
      </c>
      <c r="Q17" s="179"/>
      <c r="S17" s="2"/>
    </row>
    <row r="18" spans="1:19">
      <c r="A18" s="180">
        <f t="shared" si="0"/>
        <v>45350</v>
      </c>
      <c r="B18" s="181" t="str">
        <f t="shared" si="4"/>
        <v>SAL00605</v>
      </c>
      <c r="C18" s="173" t="s">
        <v>74</v>
      </c>
      <c r="D18" s="173">
        <v>523610</v>
      </c>
      <c r="E18" s="173"/>
      <c r="F18" s="173" t="str">
        <f t="shared" si="5"/>
        <v>Vacation Accrual+Reversal Empl. Locaux FEB 24</v>
      </c>
      <c r="G18" s="173">
        <v>481</v>
      </c>
      <c r="H18" s="175">
        <f t="shared" si="1"/>
        <v>82.825000000000003</v>
      </c>
      <c r="I18" s="175" t="str">
        <f t="shared" si="2"/>
        <v/>
      </c>
      <c r="J18" s="175">
        <f t="shared" si="3"/>
        <v>82.825000000000003</v>
      </c>
      <c r="K18" s="182" t="s">
        <v>75</v>
      </c>
      <c r="L18" s="183">
        <f>+J18*L$2</f>
        <v>82.825000000000003</v>
      </c>
      <c r="M18" s="173" t="s">
        <v>74</v>
      </c>
      <c r="N18" s="177">
        <f>+LEN(F18)</f>
        <v>45</v>
      </c>
      <c r="P18" s="178">
        <f>+SUMIF('VAC+13th (2)'!$D:$D,'JV VAC+13th'!$G18,'VAC+13th (2)'!$AX:$AX)+SUMIF('VAC+13th (2)'!$D:$D,'JV VAC+13th'!$G18,'VAC+13th (2)'!$BK:$BK)</f>
        <v>82.825000000000003</v>
      </c>
      <c r="Q18" s="179"/>
      <c r="S18" s="2"/>
    </row>
    <row r="19" spans="1:19">
      <c r="A19" s="180">
        <f t="shared" si="0"/>
        <v>45350</v>
      </c>
      <c r="B19" s="181" t="str">
        <f t="shared" si="4"/>
        <v>SAL00605</v>
      </c>
      <c r="C19" s="173" t="s">
        <v>74</v>
      </c>
      <c r="D19" s="173">
        <v>523610</v>
      </c>
      <c r="E19" s="173"/>
      <c r="F19" s="173" t="str">
        <f t="shared" si="5"/>
        <v>Vacation Accrual+Reversal Empl. Locaux FEB 24</v>
      </c>
      <c r="G19" s="173">
        <v>610</v>
      </c>
      <c r="H19" s="175">
        <f t="shared" si="1"/>
        <v>13.350000000000001</v>
      </c>
      <c r="I19" s="175" t="str">
        <f t="shared" si="2"/>
        <v/>
      </c>
      <c r="J19" s="175">
        <f t="shared" si="3"/>
        <v>13.350000000000001</v>
      </c>
      <c r="K19" s="182" t="s">
        <v>75</v>
      </c>
      <c r="L19" s="183">
        <f t="shared" si="6"/>
        <v>13.350000000000001</v>
      </c>
      <c r="M19" s="173" t="s">
        <v>74</v>
      </c>
      <c r="N19" s="177">
        <f t="shared" si="7"/>
        <v>45</v>
      </c>
      <c r="P19" s="178">
        <f>+SUMIF('VAC+13th (2)'!$D:$D,'JV VAC+13th'!$G19,'VAC+13th (2)'!$AX:$AX)+SUMIF('VAC+13th (2)'!$D:$D,'JV VAC+13th'!$G19,'VAC+13th (2)'!$BK:$BK)</f>
        <v>13.350000000000001</v>
      </c>
      <c r="Q19" s="179"/>
      <c r="S19" s="2"/>
    </row>
    <row r="20" spans="1:19">
      <c r="A20" s="180">
        <f t="shared" si="0"/>
        <v>45350</v>
      </c>
      <c r="B20" s="181" t="str">
        <f t="shared" si="4"/>
        <v>SAL00605</v>
      </c>
      <c r="C20" s="173" t="s">
        <v>74</v>
      </c>
      <c r="D20" s="173">
        <v>523610</v>
      </c>
      <c r="E20" s="173"/>
      <c r="F20" s="173" t="str">
        <f t="shared" si="5"/>
        <v>Vacation Accrual+Reversal Empl. Locaux FEB 24</v>
      </c>
      <c r="G20" s="173">
        <v>620</v>
      </c>
      <c r="H20" s="175">
        <f t="shared" si="1"/>
        <v>366.01153846153846</v>
      </c>
      <c r="I20" s="175" t="str">
        <f t="shared" si="2"/>
        <v/>
      </c>
      <c r="J20" s="175">
        <f t="shared" si="3"/>
        <v>366.01153846153846</v>
      </c>
      <c r="K20" s="182" t="s">
        <v>75</v>
      </c>
      <c r="L20" s="183">
        <f t="shared" si="6"/>
        <v>366.01153846153846</v>
      </c>
      <c r="M20" s="173" t="s">
        <v>74</v>
      </c>
      <c r="N20" s="177">
        <f t="shared" si="7"/>
        <v>45</v>
      </c>
      <c r="P20" s="178">
        <f>+SUMIF('VAC+13th (2)'!$D:$D,'JV VAC+13th'!$G20,'VAC+13th (2)'!$AX:$AX)+SUMIF('VAC+13th (2)'!$D:$D,'JV VAC+13th'!$G20,'VAC+13th (2)'!$BK:$BK)</f>
        <v>366.01153846153846</v>
      </c>
      <c r="Q20" s="179"/>
      <c r="S20" s="2"/>
    </row>
    <row r="21" spans="1:19">
      <c r="A21" s="180">
        <f t="shared" si="0"/>
        <v>45350</v>
      </c>
      <c r="B21" s="181" t="str">
        <f t="shared" si="4"/>
        <v>SAL00605</v>
      </c>
      <c r="C21" s="173" t="s">
        <v>74</v>
      </c>
      <c r="D21" s="173">
        <v>523610</v>
      </c>
      <c r="E21" s="173"/>
      <c r="F21" s="173" t="str">
        <f t="shared" si="5"/>
        <v>Vacation Accrual+Reversal Empl. Locaux FEB 24</v>
      </c>
      <c r="G21" s="173">
        <v>630</v>
      </c>
      <c r="H21" s="175">
        <f t="shared" si="1"/>
        <v>160.69423076923078</v>
      </c>
      <c r="I21" s="175" t="str">
        <f t="shared" si="2"/>
        <v/>
      </c>
      <c r="J21" s="175">
        <f t="shared" si="3"/>
        <v>160.69423076923078</v>
      </c>
      <c r="K21" s="182" t="s">
        <v>75</v>
      </c>
      <c r="L21" s="183">
        <f t="shared" si="6"/>
        <v>160.69423076923078</v>
      </c>
      <c r="M21" s="173" t="s">
        <v>74</v>
      </c>
      <c r="N21" s="177">
        <f t="shared" si="7"/>
        <v>45</v>
      </c>
      <c r="P21" s="178">
        <f>+SUMIF('VAC+13th (2)'!$D:$D,'JV VAC+13th'!$G21,'VAC+13th (2)'!$AX:$AX)+SUMIF('VAC+13th (2)'!$D:$D,'JV VAC+13th'!$G21,'VAC+13th (2)'!$BK:$BK)</f>
        <v>160.69423076923078</v>
      </c>
      <c r="Q21" s="179"/>
      <c r="S21" s="2"/>
    </row>
    <row r="22" spans="1:19">
      <c r="A22" s="180">
        <f t="shared" si="0"/>
        <v>45350</v>
      </c>
      <c r="B22" s="181" t="str">
        <f t="shared" si="4"/>
        <v>SAL00605</v>
      </c>
      <c r="C22" s="173" t="s">
        <v>74</v>
      </c>
      <c r="D22" s="173">
        <v>523610</v>
      </c>
      <c r="E22" s="173"/>
      <c r="F22" s="173" t="str">
        <f t="shared" si="5"/>
        <v>Vacation Accrual+Reversal Empl. Locaux FEB 24</v>
      </c>
      <c r="G22" s="173">
        <v>640</v>
      </c>
      <c r="H22" s="175">
        <f t="shared" si="1"/>
        <v>196.93846153846152</v>
      </c>
      <c r="I22" s="175" t="str">
        <f t="shared" si="2"/>
        <v/>
      </c>
      <c r="J22" s="175">
        <f t="shared" si="3"/>
        <v>196.93846153846152</v>
      </c>
      <c r="K22" s="182" t="s">
        <v>75</v>
      </c>
      <c r="L22" s="183">
        <f t="shared" si="6"/>
        <v>196.93846153846152</v>
      </c>
      <c r="M22" s="173" t="s">
        <v>74</v>
      </c>
      <c r="N22" s="177">
        <f t="shared" si="7"/>
        <v>45</v>
      </c>
      <c r="P22" s="178">
        <f>+SUMIF('VAC+13th (2)'!$D:$D,'JV VAC+13th'!$G22,'VAC+13th (2)'!$AX:$AX)+SUMIF('VAC+13th (2)'!$D:$D,'JV VAC+13th'!$G22,'VAC+13th (2)'!$BK:$BK)</f>
        <v>196.93846153846152</v>
      </c>
      <c r="Q22" s="179"/>
      <c r="S22" s="2"/>
    </row>
    <row r="23" spans="1:19">
      <c r="A23" s="180">
        <f t="shared" si="0"/>
        <v>45350</v>
      </c>
      <c r="B23" s="181" t="str">
        <f t="shared" si="4"/>
        <v>SAL00605</v>
      </c>
      <c r="C23" s="173" t="s">
        <v>74</v>
      </c>
      <c r="D23" s="173">
        <v>523610</v>
      </c>
      <c r="E23" s="173"/>
      <c r="F23" s="173" t="str">
        <f t="shared" si="5"/>
        <v>Vacation Accrual+Reversal Empl. Locaux FEB 24</v>
      </c>
      <c r="G23" s="173">
        <v>650</v>
      </c>
      <c r="H23" s="175">
        <f t="shared" si="1"/>
        <v>190.62499999999994</v>
      </c>
      <c r="I23" s="175" t="str">
        <f t="shared" si="2"/>
        <v/>
      </c>
      <c r="J23" s="175">
        <f t="shared" si="3"/>
        <v>190.62499999999994</v>
      </c>
      <c r="K23" s="182" t="s">
        <v>75</v>
      </c>
      <c r="L23" s="183">
        <f t="shared" si="6"/>
        <v>190.62499999999994</v>
      </c>
      <c r="M23" s="173" t="s">
        <v>74</v>
      </c>
      <c r="N23" s="177">
        <f t="shared" si="7"/>
        <v>45</v>
      </c>
      <c r="P23" s="178">
        <f>+SUMIF('VAC+13th (2)'!$D:$D,'JV VAC+13th'!$G23,'VAC+13th (2)'!$AX:$AX)+SUMIF('VAC+13th (2)'!$D:$D,'JV VAC+13th'!$G23,'VAC+13th (2)'!$BK:$BK)</f>
        <v>190.62499999999994</v>
      </c>
      <c r="Q23" s="179"/>
      <c r="S23" s="2"/>
    </row>
    <row r="24" spans="1:19">
      <c r="A24" s="180">
        <f t="shared" si="0"/>
        <v>45350</v>
      </c>
      <c r="B24" s="181" t="str">
        <f t="shared" si="4"/>
        <v>SAL00605</v>
      </c>
      <c r="C24" s="173" t="s">
        <v>74</v>
      </c>
      <c r="D24" s="173">
        <v>523610</v>
      </c>
      <c r="E24" s="173"/>
      <c r="F24" s="173" t="str">
        <f t="shared" si="5"/>
        <v>Vacation Accrual+Reversal Empl. Locaux FEB 24</v>
      </c>
      <c r="G24" s="173">
        <v>660</v>
      </c>
      <c r="H24" s="175">
        <f t="shared" si="1"/>
        <v>27.800000000000004</v>
      </c>
      <c r="I24" s="175" t="str">
        <f t="shared" si="2"/>
        <v/>
      </c>
      <c r="J24" s="175">
        <f t="shared" si="3"/>
        <v>27.800000000000004</v>
      </c>
      <c r="K24" s="182" t="s">
        <v>75</v>
      </c>
      <c r="L24" s="183">
        <f t="shared" si="6"/>
        <v>27.800000000000004</v>
      </c>
      <c r="M24" s="173" t="s">
        <v>74</v>
      </c>
      <c r="N24" s="177">
        <f t="shared" si="7"/>
        <v>45</v>
      </c>
      <c r="P24" s="178">
        <f>+SUMIF('VAC+13th (2)'!$D:$D,'JV VAC+13th'!$G24,'VAC+13th (2)'!$AX:$AX)+SUMIF('VAC+13th (2)'!$D:$D,'JV VAC+13th'!$G24,'VAC+13th (2)'!$BK:$BK)</f>
        <v>27.800000000000004</v>
      </c>
      <c r="Q24" s="179"/>
      <c r="S24" s="2"/>
    </row>
    <row r="25" spans="1:19">
      <c r="A25" s="180">
        <f t="shared" si="0"/>
        <v>45350</v>
      </c>
      <c r="B25" s="181" t="str">
        <f t="shared" si="4"/>
        <v>SAL00605</v>
      </c>
      <c r="C25" s="173" t="s">
        <v>74</v>
      </c>
      <c r="D25" s="173">
        <v>523610</v>
      </c>
      <c r="E25" s="173"/>
      <c r="F25" s="173" t="str">
        <f t="shared" si="5"/>
        <v>Vacation Accrual+Reversal Empl. Locaux FEB 24</v>
      </c>
      <c r="G25" s="173">
        <v>710</v>
      </c>
      <c r="H25" s="175">
        <f t="shared" si="1"/>
        <v>129.9</v>
      </c>
      <c r="I25" s="175" t="str">
        <f t="shared" si="2"/>
        <v/>
      </c>
      <c r="J25" s="175">
        <f t="shared" si="3"/>
        <v>129.9</v>
      </c>
      <c r="K25" s="182" t="s">
        <v>75</v>
      </c>
      <c r="L25" s="183">
        <f t="shared" si="6"/>
        <v>129.9</v>
      </c>
      <c r="M25" s="173" t="s">
        <v>74</v>
      </c>
      <c r="N25" s="177">
        <f t="shared" si="7"/>
        <v>45</v>
      </c>
      <c r="P25" s="178">
        <f>+SUMIF('VAC+13th (2)'!$D:$D,'JV VAC+13th'!$G25,'VAC+13th (2)'!$AX:$AX)+SUMIF('VAC+13th (2)'!$D:$D,'JV VAC+13th'!$G25,'VAC+13th (2)'!$BK:$BK)</f>
        <v>129.9</v>
      </c>
      <c r="S25" s="2"/>
    </row>
    <row r="26" spans="1:19">
      <c r="A26" s="180">
        <f t="shared" si="0"/>
        <v>45350</v>
      </c>
      <c r="B26" s="181" t="str">
        <f t="shared" si="4"/>
        <v>SAL00605</v>
      </c>
      <c r="C26" s="173" t="s">
        <v>74</v>
      </c>
      <c r="D26" s="173">
        <v>523610</v>
      </c>
      <c r="E26" s="173"/>
      <c r="F26" s="173" t="str">
        <f t="shared" si="5"/>
        <v>Vacation Accrual+Reversal Empl. Locaux FEB 24</v>
      </c>
      <c r="G26" s="173">
        <v>720</v>
      </c>
      <c r="H26" s="175">
        <f t="shared" si="1"/>
        <v>42.300000000000004</v>
      </c>
      <c r="I26" s="175" t="str">
        <f t="shared" si="2"/>
        <v/>
      </c>
      <c r="J26" s="175">
        <f t="shared" si="3"/>
        <v>42.300000000000004</v>
      </c>
      <c r="K26" s="182" t="s">
        <v>75</v>
      </c>
      <c r="L26" s="183">
        <f t="shared" si="6"/>
        <v>42.300000000000004</v>
      </c>
      <c r="M26" s="173" t="s">
        <v>74</v>
      </c>
      <c r="N26" s="177">
        <f t="shared" si="7"/>
        <v>45</v>
      </c>
      <c r="P26" s="178">
        <f>+SUMIF('VAC+13th (2)'!$D:$D,'JV VAC+13th'!$G26,'VAC+13th (2)'!$AX:$AX)+SUMIF('VAC+13th (2)'!$D:$D,'JV VAC+13th'!$G26,'VAC+13th (2)'!$BK:$BK)</f>
        <v>42.300000000000004</v>
      </c>
      <c r="S26" s="2"/>
    </row>
    <row r="27" spans="1:19" hidden="1">
      <c r="A27" s="180">
        <f t="shared" si="0"/>
        <v>45350</v>
      </c>
      <c r="B27" s="181" t="str">
        <f t="shared" si="4"/>
        <v>SAL00605</v>
      </c>
      <c r="C27" s="173" t="s">
        <v>74</v>
      </c>
      <c r="D27" s="173">
        <v>523610</v>
      </c>
      <c r="E27" s="173"/>
      <c r="F27" s="173" t="str">
        <f t="shared" si="5"/>
        <v>Vacation Accrual+Reversal Empl. Locaux FEB 24</v>
      </c>
      <c r="G27" s="173">
        <v>730</v>
      </c>
      <c r="H27" s="175" t="str">
        <f t="shared" si="1"/>
        <v/>
      </c>
      <c r="I27" s="175">
        <f t="shared" si="2"/>
        <v>0</v>
      </c>
      <c r="J27" s="175">
        <f t="shared" si="3"/>
        <v>0</v>
      </c>
      <c r="K27" s="182" t="s">
        <v>75</v>
      </c>
      <c r="L27" s="183">
        <f t="shared" si="6"/>
        <v>0</v>
      </c>
      <c r="M27" s="173" t="s">
        <v>74</v>
      </c>
      <c r="N27" s="177">
        <f t="shared" si="7"/>
        <v>45</v>
      </c>
      <c r="P27" s="178">
        <f>+SUMIF('VAC+13th (2)'!$D:$D,'JV VAC+13th'!$G27,'VAC+13th (2)'!$AX:$AX)+SUMIF('VAC+13th (2)'!$D:$D,'JV VAC+13th'!$G27,'VAC+13th (2)'!$BK:$BK)</f>
        <v>0</v>
      </c>
      <c r="S27" s="2"/>
    </row>
    <row r="28" spans="1:19">
      <c r="A28" s="180">
        <f t="shared" si="0"/>
        <v>45350</v>
      </c>
      <c r="B28" s="181" t="str">
        <f t="shared" si="4"/>
        <v>SAL00605</v>
      </c>
      <c r="C28" s="173" t="s">
        <v>74</v>
      </c>
      <c r="D28" s="173">
        <v>523610</v>
      </c>
      <c r="E28" s="173"/>
      <c r="F28" s="173" t="str">
        <f t="shared" si="5"/>
        <v>Vacation Accrual+Reversal Empl. Locaux FEB 24</v>
      </c>
      <c r="G28" s="173">
        <v>810</v>
      </c>
      <c r="H28" s="175">
        <f t="shared" si="1"/>
        <v>136.55000000000004</v>
      </c>
      <c r="I28" s="175" t="str">
        <f t="shared" si="2"/>
        <v/>
      </c>
      <c r="J28" s="175">
        <f t="shared" si="3"/>
        <v>136.55000000000004</v>
      </c>
      <c r="K28" s="182" t="s">
        <v>75</v>
      </c>
      <c r="L28" s="183">
        <f t="shared" si="6"/>
        <v>136.55000000000004</v>
      </c>
      <c r="M28" s="173" t="s">
        <v>74</v>
      </c>
      <c r="N28" s="177">
        <f t="shared" si="7"/>
        <v>45</v>
      </c>
      <c r="P28" s="178">
        <f>+SUMIF('VAC+13th (2)'!$D:$D,'JV VAC+13th'!$G28,'VAC+13th (2)'!$AX:$AX)+SUMIF('VAC+13th (2)'!$D:$D,'JV VAC+13th'!$G28,'VAC+13th (2)'!$BK:$BK)</f>
        <v>136.55000000000004</v>
      </c>
      <c r="S28" s="2"/>
    </row>
    <row r="29" spans="1:19">
      <c r="A29" s="180">
        <f t="shared" si="0"/>
        <v>45350</v>
      </c>
      <c r="B29" s="181" t="str">
        <f t="shared" si="4"/>
        <v>SAL00605</v>
      </c>
      <c r="C29" s="173" t="s">
        <v>74</v>
      </c>
      <c r="D29" s="173">
        <v>523610</v>
      </c>
      <c r="E29" s="173"/>
      <c r="F29" s="173" t="str">
        <f t="shared" si="5"/>
        <v>Vacation Accrual+Reversal Empl. Locaux FEB 24</v>
      </c>
      <c r="G29" s="173">
        <v>971</v>
      </c>
      <c r="H29" s="175">
        <f t="shared" si="1"/>
        <v>139.93846153846155</v>
      </c>
      <c r="I29" s="175" t="str">
        <f t="shared" si="2"/>
        <v/>
      </c>
      <c r="J29" s="175">
        <f t="shared" si="3"/>
        <v>139.93846153846155</v>
      </c>
      <c r="K29" s="182" t="s">
        <v>75</v>
      </c>
      <c r="L29" s="183">
        <f t="shared" si="6"/>
        <v>139.93846153846155</v>
      </c>
      <c r="M29" s="173" t="s">
        <v>74</v>
      </c>
      <c r="N29" s="177">
        <f t="shared" si="7"/>
        <v>45</v>
      </c>
      <c r="P29" s="178">
        <f>+SUMIF('VAC+13th (2)'!$D:$D,'JV VAC+13th'!$G29,'VAC+13th (2)'!$AX:$AX)+SUMIF('VAC+13th (2)'!$D:$D,'JV VAC+13th'!$G29,'VAC+13th (2)'!$BK:$BK)</f>
        <v>139.93846153846155</v>
      </c>
      <c r="S29" s="2"/>
    </row>
    <row r="30" spans="1:19">
      <c r="A30" s="180">
        <f t="shared" si="0"/>
        <v>45350</v>
      </c>
      <c r="B30" s="181" t="str">
        <f t="shared" si="4"/>
        <v>SAL00605</v>
      </c>
      <c r="C30" s="173" t="s">
        <v>74</v>
      </c>
      <c r="D30" s="173">
        <v>523610</v>
      </c>
      <c r="E30" s="173"/>
      <c r="F30" s="173" t="str">
        <f t="shared" si="5"/>
        <v>Vacation Accrual+Reversal Empl. Locaux FEB 24</v>
      </c>
      <c r="G30" s="173">
        <v>972</v>
      </c>
      <c r="H30" s="175">
        <f t="shared" si="1"/>
        <v>26.688461538461539</v>
      </c>
      <c r="I30" s="175" t="str">
        <f t="shared" si="2"/>
        <v/>
      </c>
      <c r="J30" s="175">
        <f t="shared" si="3"/>
        <v>26.688461538461539</v>
      </c>
      <c r="K30" s="182" t="s">
        <v>75</v>
      </c>
      <c r="L30" s="183">
        <f t="shared" si="6"/>
        <v>26.688461538461539</v>
      </c>
      <c r="M30" s="173" t="s">
        <v>74</v>
      </c>
      <c r="N30" s="177">
        <f t="shared" si="7"/>
        <v>45</v>
      </c>
      <c r="P30" s="178">
        <f>+SUMIF('VAC+13th (2)'!$D:$D,'JV VAC+13th'!$G30,'VAC+13th (2)'!$AX:$AX)+SUMIF('VAC+13th (2)'!$D:$D,'JV VAC+13th'!$G30,'VAC+13th (2)'!$BK:$BK)</f>
        <v>26.688461538461539</v>
      </c>
      <c r="S30" s="2"/>
    </row>
    <row r="31" spans="1:19" hidden="1">
      <c r="A31" s="185">
        <f t="shared" si="0"/>
        <v>45350</v>
      </c>
      <c r="B31" s="186" t="str">
        <f t="shared" si="4"/>
        <v>SAL00605</v>
      </c>
      <c r="C31" s="187" t="s">
        <v>74</v>
      </c>
      <c r="D31" s="186">
        <v>523120</v>
      </c>
      <c r="E31" s="187"/>
      <c r="F31" s="187" t="str">
        <f t="shared" si="5"/>
        <v>Vacation Accrual+Reversal Empl. Locaux FEB 24</v>
      </c>
      <c r="G31" s="187"/>
      <c r="H31" s="188" t="str">
        <f>+IF(P31&gt;0,P31,"")</f>
        <v/>
      </c>
      <c r="I31" s="188">
        <f>+IF(H31&lt;&gt;"","",-P31)</f>
        <v>0</v>
      </c>
      <c r="J31" s="188">
        <f t="shared" si="3"/>
        <v>0</v>
      </c>
      <c r="K31" s="189" t="s">
        <v>75</v>
      </c>
      <c r="L31" s="190">
        <f t="shared" si="6"/>
        <v>0</v>
      </c>
      <c r="M31" s="187" t="s">
        <v>74</v>
      </c>
      <c r="N31" s="177">
        <f t="shared" si="7"/>
        <v>45</v>
      </c>
      <c r="P31" s="178">
        <f>+SUMIF('VAC+13th (2)'!$D:$D,'JV VAC+13th'!$G31,'VAC+13th (2)'!$AX:$AX)+SUMIF('VAC+13th (2)'!$D:$D,'JV VAC+13th'!$G31,'VAC+13th (2)'!$BK:$BK)</f>
        <v>0</v>
      </c>
    </row>
    <row r="32" spans="1:19" hidden="1">
      <c r="A32" s="185">
        <f t="shared" si="0"/>
        <v>45350</v>
      </c>
      <c r="B32" s="186" t="str">
        <f t="shared" si="4"/>
        <v>SAL00605</v>
      </c>
      <c r="C32" s="187" t="s">
        <v>74</v>
      </c>
      <c r="D32" s="186">
        <v>523120</v>
      </c>
      <c r="E32" s="187"/>
      <c r="F32" s="187" t="str">
        <f t="shared" si="5"/>
        <v>Vacation Accrual+Reversal Empl. Locaux FEB 24</v>
      </c>
      <c r="G32" s="187"/>
      <c r="H32" s="188" t="str">
        <f>+IF(P32&gt;0,P32,"")</f>
        <v/>
      </c>
      <c r="I32" s="188">
        <f>+IF(H32&lt;&gt;"","",-P32)</f>
        <v>0</v>
      </c>
      <c r="J32" s="188">
        <f>+IF(H32="",-I32,H32)</f>
        <v>0</v>
      </c>
      <c r="K32" s="189" t="s">
        <v>75</v>
      </c>
      <c r="L32" s="190">
        <f>+J32*L$2</f>
        <v>0</v>
      </c>
      <c r="M32" s="187" t="s">
        <v>74</v>
      </c>
      <c r="N32" s="177">
        <f>+LEN(F32)</f>
        <v>45</v>
      </c>
      <c r="P32" s="178">
        <f>+SUMIF('VAC+13th (2)'!$D:$D,'JV VAC+13th'!$G32,'VAC+13th (2)'!$AX:$AX)+SUMIF('VAC+13th (2)'!$D:$D,'JV VAC+13th'!$G32,'VAC+13th (2)'!$BK:$BK)</f>
        <v>0</v>
      </c>
    </row>
    <row r="33" spans="1:18" hidden="1">
      <c r="A33" s="185">
        <f t="shared" si="0"/>
        <v>45350</v>
      </c>
      <c r="B33" s="186" t="str">
        <f t="shared" si="4"/>
        <v>SAL00605</v>
      </c>
      <c r="C33" s="187" t="s">
        <v>74</v>
      </c>
      <c r="D33" s="187">
        <v>523610</v>
      </c>
      <c r="E33" s="187"/>
      <c r="F33" s="187" t="str">
        <f>+F31</f>
        <v>Vacation Accrual+Reversal Empl. Locaux FEB 24</v>
      </c>
      <c r="G33" s="187"/>
      <c r="H33" s="188" t="str">
        <f>+IF(P33&gt;0,P33,"")</f>
        <v/>
      </c>
      <c r="I33" s="188">
        <f>+IF(H33&lt;&gt;"","",-P33)</f>
        <v>0</v>
      </c>
      <c r="J33" s="188">
        <f t="shared" si="3"/>
        <v>0</v>
      </c>
      <c r="K33" s="189" t="s">
        <v>75</v>
      </c>
      <c r="L33" s="190">
        <f t="shared" si="6"/>
        <v>0</v>
      </c>
      <c r="M33" s="187" t="s">
        <v>74</v>
      </c>
      <c r="N33" s="177">
        <f t="shared" si="7"/>
        <v>45</v>
      </c>
      <c r="P33" s="178">
        <f>+SUMIF('VAC+13th (2)'!$D:$D,'JV VAC+13th'!$G33,'VAC+13th (2)'!$AX:$AX)+SUMIF('VAC+13th (2)'!$D:$D,'JV VAC+13th'!$G33,'VAC+13th (2)'!$BK:$BK)</f>
        <v>0</v>
      </c>
    </row>
    <row r="34" spans="1:18" hidden="1">
      <c r="A34" s="185">
        <f t="shared" si="0"/>
        <v>45350</v>
      </c>
      <c r="B34" s="186" t="str">
        <f t="shared" si="4"/>
        <v>SAL00605</v>
      </c>
      <c r="C34" s="187" t="s">
        <v>74</v>
      </c>
      <c r="D34" s="187">
        <v>523610</v>
      </c>
      <c r="E34" s="187"/>
      <c r="F34" s="187" t="str">
        <f t="shared" si="5"/>
        <v>Vacation Accrual+Reversal Empl. Locaux FEB 24</v>
      </c>
      <c r="G34" s="187"/>
      <c r="H34" s="188" t="str">
        <f>+IF(P34&gt;0,P34,"")</f>
        <v/>
      </c>
      <c r="I34" s="188">
        <f>+IF(H34&lt;&gt;"","",-P34)</f>
        <v>0</v>
      </c>
      <c r="J34" s="188">
        <f>+IF(H34="",-I34,H34)</f>
        <v>0</v>
      </c>
      <c r="K34" s="189" t="s">
        <v>75</v>
      </c>
      <c r="L34" s="190">
        <f t="shared" si="6"/>
        <v>0</v>
      </c>
      <c r="M34" s="187" t="s">
        <v>74</v>
      </c>
      <c r="N34" s="177">
        <f t="shared" si="7"/>
        <v>45</v>
      </c>
      <c r="P34" s="178">
        <f>+SUMIF('VAC+13th (2)'!$D:$D,'JV VAC+13th'!$G34,'VAC+13th (2)'!$AX:$AX)+SUMIF('VAC+13th (2)'!$D:$D,'JV VAC+13th'!$G34,'VAC+13th (2)'!$BK:$BK)</f>
        <v>0</v>
      </c>
    </row>
    <row r="35" spans="1:18" s="13" customFormat="1" ht="15.75" thickBot="1">
      <c r="A35" s="191">
        <f t="shared" si="0"/>
        <v>45350</v>
      </c>
      <c r="B35" s="192" t="str">
        <f t="shared" si="4"/>
        <v>SAL00605</v>
      </c>
      <c r="C35" s="193" t="s">
        <v>74</v>
      </c>
      <c r="D35" s="193">
        <v>231330</v>
      </c>
      <c r="E35" s="193"/>
      <c r="F35" s="193" t="str">
        <f t="shared" si="5"/>
        <v>Vacation Accrual+Reversal Empl. Locaux FEB 24</v>
      </c>
      <c r="G35" s="194"/>
      <c r="H35" s="195"/>
      <c r="I35" s="195">
        <v>1810.13</v>
      </c>
      <c r="J35" s="175">
        <f>+IF(H35="",-I35,H35)</f>
        <v>-1810.13</v>
      </c>
      <c r="K35" s="196" t="s">
        <v>75</v>
      </c>
      <c r="L35" s="197">
        <f t="shared" si="6"/>
        <v>-1810.13</v>
      </c>
      <c r="M35" s="193" t="s">
        <v>74</v>
      </c>
      <c r="N35" s="198">
        <f t="shared" si="7"/>
        <v>45</v>
      </c>
      <c r="P35" s="178">
        <f>+SUMIF('VAC+13th (2)'!$D:$D,'JV VAC+13th'!$G35,'VAC+13th (2)'!$BH:$BH)+SUMIF('VAC+13th (2)'!$D:$D,'JV VAC+13th'!$G35,'VAC+13th (2)'!$BU:$BU)</f>
        <v>0</v>
      </c>
    </row>
    <row r="36" spans="1:18">
      <c r="A36" s="199">
        <f t="shared" si="0"/>
        <v>45350</v>
      </c>
      <c r="B36" s="200" t="str">
        <f>+B4</f>
        <v>SAL00605</v>
      </c>
      <c r="C36" s="201" t="s">
        <v>74</v>
      </c>
      <c r="D36" s="201">
        <v>517110</v>
      </c>
      <c r="E36" s="201"/>
      <c r="F36" s="174" t="s">
        <v>390</v>
      </c>
      <c r="G36" s="201">
        <f t="shared" ref="G36:G62" si="8">G4</f>
        <v>120</v>
      </c>
      <c r="H36" s="202">
        <f t="shared" ref="H36:H66" si="9">+IF(P36&gt;0,P36,"")</f>
        <v>407.4638596491227</v>
      </c>
      <c r="I36" s="202" t="str">
        <f>+IF(H36&lt;&gt;"","",-P36)</f>
        <v/>
      </c>
      <c r="J36" s="202">
        <f>+IF(H36="",-I36,H36)</f>
        <v>407.4638596491227</v>
      </c>
      <c r="K36" s="203" t="s">
        <v>75</v>
      </c>
      <c r="L36" s="204">
        <f>+J36*L$2</f>
        <v>407.4638596491227</v>
      </c>
      <c r="M36" s="201" t="s">
        <v>74</v>
      </c>
      <c r="N36" s="205">
        <f>+LEN(F36)</f>
        <v>36</v>
      </c>
      <c r="P36" s="178">
        <f>+SUMIF('VAC+13th (2)'!$D:$D,'JV VAC+13th'!$G36,'VAC+13th (2)'!$BY:$BY)</f>
        <v>407.4638596491227</v>
      </c>
      <c r="Q36" s="179" t="s">
        <v>85</v>
      </c>
      <c r="R36" t="s">
        <v>86</v>
      </c>
    </row>
    <row r="37" spans="1:18">
      <c r="A37" s="180">
        <f t="shared" si="0"/>
        <v>45350</v>
      </c>
      <c r="B37" s="181" t="str">
        <f>+B36</f>
        <v>SAL00605</v>
      </c>
      <c r="C37" s="173" t="s">
        <v>74</v>
      </c>
      <c r="D37" s="173">
        <v>517110</v>
      </c>
      <c r="E37" s="173"/>
      <c r="F37" s="173" t="str">
        <f>+F36</f>
        <v>13th Month 2024 YTD Provision FEB 24</v>
      </c>
      <c r="G37" s="173">
        <f t="shared" si="8"/>
        <v>140</v>
      </c>
      <c r="H37" s="175">
        <f t="shared" si="9"/>
        <v>60.428333333333327</v>
      </c>
      <c r="I37" s="175" t="str">
        <f t="shared" ref="I37:I66" si="10">+IF(H37&lt;&gt;"","",-P37)</f>
        <v/>
      </c>
      <c r="J37" s="175">
        <f t="shared" ref="J37:J66" si="11">+IF(H37="",-I37,H37)</f>
        <v>60.428333333333327</v>
      </c>
      <c r="K37" s="206" t="s">
        <v>75</v>
      </c>
      <c r="L37" s="207">
        <f t="shared" ref="L37:L66" si="12">+J37*L$2</f>
        <v>60.428333333333327</v>
      </c>
      <c r="M37" s="173" t="s">
        <v>74</v>
      </c>
      <c r="N37" s="208">
        <f>+LEN(F37)</f>
        <v>36</v>
      </c>
      <c r="P37" s="178">
        <f>+SUMIF('VAC+13th (2)'!$D:$D,'JV VAC+13th'!$G37,'VAC+13th (2)'!$BY:$BY)</f>
        <v>60.428333333333327</v>
      </c>
      <c r="Q37" s="179" t="s">
        <v>87</v>
      </c>
      <c r="R37" t="s">
        <v>88</v>
      </c>
    </row>
    <row r="38" spans="1:18">
      <c r="A38" s="180">
        <f t="shared" si="0"/>
        <v>45350</v>
      </c>
      <c r="B38" s="181" t="str">
        <f t="shared" ref="B38:B67" si="13">+B37</f>
        <v>SAL00605</v>
      </c>
      <c r="C38" s="173" t="s">
        <v>74</v>
      </c>
      <c r="D38" s="173">
        <v>517110</v>
      </c>
      <c r="E38" s="173"/>
      <c r="F38" s="173" t="str">
        <f t="shared" ref="F38:F66" si="14">+F37</f>
        <v>13th Month 2024 YTD Provision FEB 24</v>
      </c>
      <c r="G38" s="173">
        <f t="shared" si="8"/>
        <v>160</v>
      </c>
      <c r="H38" s="175">
        <f t="shared" si="9"/>
        <v>905.75666666666621</v>
      </c>
      <c r="I38" s="175" t="str">
        <f t="shared" si="10"/>
        <v/>
      </c>
      <c r="J38" s="175">
        <f t="shared" si="11"/>
        <v>905.75666666666621</v>
      </c>
      <c r="K38" s="206" t="s">
        <v>75</v>
      </c>
      <c r="L38" s="207">
        <f t="shared" si="12"/>
        <v>905.75666666666621</v>
      </c>
      <c r="M38" s="173" t="s">
        <v>74</v>
      </c>
      <c r="N38" s="208">
        <f>+LEN(F38)</f>
        <v>36</v>
      </c>
      <c r="P38" s="178">
        <f>+SUMIF('VAC+13th (2)'!$D:$D,'JV VAC+13th'!$G38,'VAC+13th (2)'!$BY:$BY)</f>
        <v>905.75666666666621</v>
      </c>
      <c r="Q38" s="179" t="s">
        <v>89</v>
      </c>
      <c r="R38" t="s">
        <v>90</v>
      </c>
    </row>
    <row r="39" spans="1:18">
      <c r="A39" s="180">
        <f t="shared" si="0"/>
        <v>45350</v>
      </c>
      <c r="B39" s="181" t="str">
        <f t="shared" si="13"/>
        <v>SAL00605</v>
      </c>
      <c r="C39" s="173" t="s">
        <v>74</v>
      </c>
      <c r="D39" s="173">
        <v>517110</v>
      </c>
      <c r="E39" s="173"/>
      <c r="F39" s="173" t="str">
        <f t="shared" si="14"/>
        <v>13th Month 2024 YTD Provision FEB 24</v>
      </c>
      <c r="G39" s="173">
        <f t="shared" si="8"/>
        <v>212</v>
      </c>
      <c r="H39" s="175">
        <f t="shared" si="9"/>
        <v>360.72776315789469</v>
      </c>
      <c r="I39" s="175" t="str">
        <f t="shared" si="10"/>
        <v/>
      </c>
      <c r="J39" s="175">
        <f t="shared" si="11"/>
        <v>360.72776315789469</v>
      </c>
      <c r="K39" s="206" t="s">
        <v>75</v>
      </c>
      <c r="L39" s="207">
        <f>+J39*L$2</f>
        <v>360.72776315789469</v>
      </c>
      <c r="M39" s="173" t="s">
        <v>74</v>
      </c>
      <c r="N39" s="208">
        <f>+LEN(F39)</f>
        <v>36</v>
      </c>
      <c r="P39" s="178">
        <f>+SUMIF('VAC+13th (2)'!$D:$D,'JV VAC+13th'!$G39,'VAC+13th (2)'!$BY:$BY)</f>
        <v>360.72776315789469</v>
      </c>
      <c r="Q39" s="179" t="s">
        <v>91</v>
      </c>
      <c r="R39" t="s">
        <v>92</v>
      </c>
    </row>
    <row r="40" spans="1:18">
      <c r="A40" s="180">
        <f t="shared" si="0"/>
        <v>45350</v>
      </c>
      <c r="B40" s="181" t="str">
        <f t="shared" si="13"/>
        <v>SAL00605</v>
      </c>
      <c r="C40" s="173" t="s">
        <v>74</v>
      </c>
      <c r="D40" s="173">
        <v>517110</v>
      </c>
      <c r="E40" s="173"/>
      <c r="F40" s="173" t="str">
        <f t="shared" si="14"/>
        <v>13th Month 2024 YTD Provision FEB 24</v>
      </c>
      <c r="G40" s="173">
        <f t="shared" si="8"/>
        <v>215</v>
      </c>
      <c r="H40" s="175">
        <f t="shared" si="9"/>
        <v>62.821929824561408</v>
      </c>
      <c r="I40" s="175" t="str">
        <f t="shared" si="10"/>
        <v/>
      </c>
      <c r="J40" s="175">
        <f t="shared" si="11"/>
        <v>62.821929824561408</v>
      </c>
      <c r="K40" s="206" t="s">
        <v>75</v>
      </c>
      <c r="L40" s="207">
        <f t="shared" si="12"/>
        <v>62.821929824561408</v>
      </c>
      <c r="M40" s="173" t="s">
        <v>74</v>
      </c>
      <c r="N40" s="208">
        <f t="shared" ref="N40:N67" si="15">+LEN(F40)</f>
        <v>36</v>
      </c>
      <c r="P40" s="178">
        <f>+SUMIF('VAC+13th (2)'!$D:$D,'JV VAC+13th'!$G40,'VAC+13th (2)'!$BY:$BY)</f>
        <v>62.821929824561408</v>
      </c>
      <c r="Q40" s="179" t="s">
        <v>93</v>
      </c>
      <c r="R40" t="s">
        <v>83</v>
      </c>
    </row>
    <row r="41" spans="1:18">
      <c r="A41" s="180">
        <f t="shared" si="0"/>
        <v>45350</v>
      </c>
      <c r="B41" s="181" t="str">
        <f t="shared" si="13"/>
        <v>SAL00605</v>
      </c>
      <c r="C41" s="173" t="s">
        <v>74</v>
      </c>
      <c r="D41" s="173">
        <v>517110</v>
      </c>
      <c r="E41" s="173"/>
      <c r="F41" s="173" t="str">
        <f t="shared" si="14"/>
        <v>13th Month 2024 YTD Provision FEB 24</v>
      </c>
      <c r="G41" s="173">
        <f t="shared" si="8"/>
        <v>216</v>
      </c>
      <c r="H41" s="175">
        <f t="shared" si="9"/>
        <v>102.23758771929828</v>
      </c>
      <c r="I41" s="175" t="str">
        <f t="shared" si="10"/>
        <v/>
      </c>
      <c r="J41" s="175">
        <f t="shared" si="11"/>
        <v>102.23758771929828</v>
      </c>
      <c r="K41" s="206" t="s">
        <v>75</v>
      </c>
      <c r="L41" s="207">
        <f t="shared" si="12"/>
        <v>102.23758771929828</v>
      </c>
      <c r="M41" s="173" t="s">
        <v>74</v>
      </c>
      <c r="N41" s="208">
        <f t="shared" si="15"/>
        <v>36</v>
      </c>
      <c r="P41" s="178">
        <f>+SUMIF('VAC+13th (2)'!$D:$D,'JV VAC+13th'!$G41,'VAC+13th (2)'!$BY:$BY)</f>
        <v>102.23758771929828</v>
      </c>
      <c r="Q41" s="179" t="s">
        <v>94</v>
      </c>
    </row>
    <row r="42" spans="1:18">
      <c r="A42" s="180">
        <f t="shared" si="0"/>
        <v>45350</v>
      </c>
      <c r="B42" s="181" t="str">
        <f t="shared" si="13"/>
        <v>SAL00605</v>
      </c>
      <c r="C42" s="173" t="s">
        <v>74</v>
      </c>
      <c r="D42" s="173">
        <v>517110</v>
      </c>
      <c r="E42" s="173"/>
      <c r="F42" s="173" t="str">
        <f t="shared" si="14"/>
        <v>13th Month 2024 YTD Provision FEB 24</v>
      </c>
      <c r="G42" s="173">
        <f t="shared" si="8"/>
        <v>251</v>
      </c>
      <c r="H42" s="175">
        <f t="shared" si="9"/>
        <v>150.70934210526318</v>
      </c>
      <c r="I42" s="175" t="str">
        <f t="shared" si="10"/>
        <v/>
      </c>
      <c r="J42" s="175">
        <f t="shared" si="11"/>
        <v>150.70934210526318</v>
      </c>
      <c r="K42" s="206" t="s">
        <v>75</v>
      </c>
      <c r="L42" s="207">
        <f t="shared" si="12"/>
        <v>150.70934210526318</v>
      </c>
      <c r="M42" s="173" t="s">
        <v>74</v>
      </c>
      <c r="N42" s="208">
        <f t="shared" si="15"/>
        <v>36</v>
      </c>
      <c r="P42" s="178">
        <f>+SUMIF('VAC+13th (2)'!$D:$D,'JV VAC+13th'!$G42,'VAC+13th (2)'!$BY:$BY)</f>
        <v>150.70934210526318</v>
      </c>
      <c r="Q42" s="179"/>
    </row>
    <row r="43" spans="1:18">
      <c r="A43" s="180">
        <f t="shared" si="0"/>
        <v>45350</v>
      </c>
      <c r="B43" s="181" t="str">
        <f t="shared" si="13"/>
        <v>SAL00605</v>
      </c>
      <c r="C43" s="173" t="s">
        <v>74</v>
      </c>
      <c r="D43" s="173">
        <v>517110</v>
      </c>
      <c r="E43" s="173"/>
      <c r="F43" s="173" t="str">
        <f t="shared" si="14"/>
        <v>13th Month 2024 YTD Provision FEB 24</v>
      </c>
      <c r="G43" s="173">
        <f t="shared" si="8"/>
        <v>260</v>
      </c>
      <c r="H43" s="175">
        <f t="shared" si="9"/>
        <v>93.72999999999999</v>
      </c>
      <c r="I43" s="175" t="str">
        <f t="shared" si="10"/>
        <v/>
      </c>
      <c r="J43" s="175">
        <f t="shared" si="11"/>
        <v>93.72999999999999</v>
      </c>
      <c r="K43" s="206" t="s">
        <v>75</v>
      </c>
      <c r="L43" s="207">
        <f t="shared" si="12"/>
        <v>93.72999999999999</v>
      </c>
      <c r="M43" s="173" t="s">
        <v>74</v>
      </c>
      <c r="N43" s="208">
        <f t="shared" si="15"/>
        <v>36</v>
      </c>
      <c r="P43" s="178">
        <f>+SUMIF('VAC+13th (2)'!$D:$D,'JV VAC+13th'!$G43,'VAC+13th (2)'!$BY:$BY)</f>
        <v>93.72999999999999</v>
      </c>
      <c r="Q43" s="179"/>
    </row>
    <row r="44" spans="1:18">
      <c r="A44" s="180">
        <f t="shared" si="0"/>
        <v>45350</v>
      </c>
      <c r="B44" s="181" t="str">
        <f t="shared" si="13"/>
        <v>SAL00605</v>
      </c>
      <c r="C44" s="173" t="s">
        <v>74</v>
      </c>
      <c r="D44" s="173">
        <v>517110</v>
      </c>
      <c r="E44" s="173"/>
      <c r="F44" s="173" t="str">
        <f t="shared" si="14"/>
        <v>13th Month 2024 YTD Provision FEB 24</v>
      </c>
      <c r="G44" s="173">
        <f t="shared" si="8"/>
        <v>281</v>
      </c>
      <c r="H44" s="175">
        <f>+IF(P44&gt;0,P44,"")</f>
        <v>1074.9243859649118</v>
      </c>
      <c r="I44" s="175" t="str">
        <f>+IF(H44&lt;&gt;"","",-P44)</f>
        <v/>
      </c>
      <c r="J44" s="175">
        <f t="shared" si="11"/>
        <v>1074.9243859649118</v>
      </c>
      <c r="K44" s="206" t="s">
        <v>75</v>
      </c>
      <c r="L44" s="207">
        <f t="shared" si="12"/>
        <v>1074.9243859649118</v>
      </c>
      <c r="M44" s="173" t="s">
        <v>74</v>
      </c>
      <c r="N44" s="208">
        <f t="shared" si="15"/>
        <v>36</v>
      </c>
      <c r="P44" s="178">
        <f>+SUMIF('VAC+13th (2)'!$D:$D,'JV VAC+13th'!$G44,'VAC+13th (2)'!$BY:$BY)</f>
        <v>1074.9243859649118</v>
      </c>
      <c r="Q44" s="179"/>
    </row>
    <row r="45" spans="1:18">
      <c r="A45" s="180">
        <f t="shared" si="0"/>
        <v>45350</v>
      </c>
      <c r="B45" s="181" t="str">
        <f t="shared" si="13"/>
        <v>SAL00605</v>
      </c>
      <c r="C45" s="173" t="s">
        <v>74</v>
      </c>
      <c r="D45" s="173">
        <v>517110</v>
      </c>
      <c r="E45" s="173"/>
      <c r="F45" s="173" t="str">
        <f t="shared" si="14"/>
        <v>13th Month 2024 YTD Provision FEB 24</v>
      </c>
      <c r="G45" s="173">
        <f t="shared" si="8"/>
        <v>282</v>
      </c>
      <c r="H45" s="175">
        <f t="shared" si="9"/>
        <v>205.58815789473687</v>
      </c>
      <c r="I45" s="175" t="str">
        <f t="shared" si="10"/>
        <v/>
      </c>
      <c r="J45" s="175">
        <f t="shared" si="11"/>
        <v>205.58815789473687</v>
      </c>
      <c r="K45" s="206" t="s">
        <v>75</v>
      </c>
      <c r="L45" s="207">
        <f t="shared" si="12"/>
        <v>205.58815789473687</v>
      </c>
      <c r="M45" s="173" t="s">
        <v>74</v>
      </c>
      <c r="N45" s="208">
        <f t="shared" si="15"/>
        <v>36</v>
      </c>
      <c r="P45" s="178">
        <f>+SUMIF('VAC+13th (2)'!$D:$D,'JV VAC+13th'!$G45,'VAC+13th (2)'!$BY:$BY)</f>
        <v>205.58815789473687</v>
      </c>
      <c r="Q45" s="179"/>
    </row>
    <row r="46" spans="1:18">
      <c r="A46" s="180">
        <f t="shared" si="0"/>
        <v>45350</v>
      </c>
      <c r="B46" s="181" t="str">
        <f t="shared" si="13"/>
        <v>SAL00605</v>
      </c>
      <c r="C46" s="173" t="s">
        <v>74</v>
      </c>
      <c r="D46" s="173">
        <v>517110</v>
      </c>
      <c r="E46" s="173"/>
      <c r="F46" s="173" t="str">
        <f t="shared" si="14"/>
        <v>13th Month 2024 YTD Provision FEB 24</v>
      </c>
      <c r="G46" s="173">
        <f t="shared" si="8"/>
        <v>290</v>
      </c>
      <c r="H46" s="175">
        <f t="shared" si="9"/>
        <v>30.907499999999999</v>
      </c>
      <c r="I46" s="175" t="str">
        <f t="shared" si="10"/>
        <v/>
      </c>
      <c r="J46" s="175">
        <f t="shared" si="11"/>
        <v>30.907499999999999</v>
      </c>
      <c r="K46" s="206" t="s">
        <v>75</v>
      </c>
      <c r="L46" s="207">
        <f t="shared" si="12"/>
        <v>30.907499999999999</v>
      </c>
      <c r="M46" s="173" t="s">
        <v>74</v>
      </c>
      <c r="N46" s="208">
        <f t="shared" si="15"/>
        <v>36</v>
      </c>
      <c r="P46" s="178">
        <f>+SUMIF('VAC+13th (2)'!$D:$D,'JV VAC+13th'!$G46,'VAC+13th (2)'!$BY:$BY)</f>
        <v>30.907499999999999</v>
      </c>
      <c r="Q46" s="179"/>
    </row>
    <row r="47" spans="1:18">
      <c r="A47" s="180">
        <f t="shared" si="0"/>
        <v>45350</v>
      </c>
      <c r="B47" s="181" t="str">
        <f t="shared" si="13"/>
        <v>SAL00605</v>
      </c>
      <c r="C47" s="173" t="s">
        <v>74</v>
      </c>
      <c r="D47" s="173">
        <v>517110</v>
      </c>
      <c r="E47" s="173"/>
      <c r="F47" s="173" t="str">
        <f t="shared" si="14"/>
        <v>13th Month 2024 YTD Provision FEB 24</v>
      </c>
      <c r="G47" s="173">
        <f t="shared" si="8"/>
        <v>420</v>
      </c>
      <c r="H47" s="175">
        <f t="shared" si="9"/>
        <v>57.483947368421049</v>
      </c>
      <c r="I47" s="175" t="str">
        <f t="shared" si="10"/>
        <v/>
      </c>
      <c r="J47" s="175">
        <f t="shared" si="11"/>
        <v>57.483947368421049</v>
      </c>
      <c r="K47" s="206" t="s">
        <v>75</v>
      </c>
      <c r="L47" s="207">
        <f t="shared" si="12"/>
        <v>57.483947368421049</v>
      </c>
      <c r="M47" s="173" t="s">
        <v>74</v>
      </c>
      <c r="N47" s="208">
        <f t="shared" si="15"/>
        <v>36</v>
      </c>
      <c r="P47" s="178">
        <f>+SUMIF('VAC+13th (2)'!$D:$D,'JV VAC+13th'!$G47,'VAC+13th (2)'!$BY:$BY)</f>
        <v>57.483947368421049</v>
      </c>
      <c r="Q47" s="179"/>
    </row>
    <row r="48" spans="1:18">
      <c r="A48" s="180">
        <f t="shared" si="0"/>
        <v>45350</v>
      </c>
      <c r="B48" s="181" t="str">
        <f t="shared" si="13"/>
        <v>SAL00605</v>
      </c>
      <c r="C48" s="173" t="s">
        <v>74</v>
      </c>
      <c r="D48" s="173">
        <v>517110</v>
      </c>
      <c r="E48" s="173"/>
      <c r="F48" s="173" t="str">
        <f t="shared" si="14"/>
        <v>13th Month 2024 YTD Provision FEB 24</v>
      </c>
      <c r="G48" s="173">
        <f t="shared" si="8"/>
        <v>443</v>
      </c>
      <c r="H48" s="175">
        <f t="shared" si="9"/>
        <v>74.88</v>
      </c>
      <c r="I48" s="175" t="str">
        <f t="shared" si="10"/>
        <v/>
      </c>
      <c r="J48" s="175">
        <f t="shared" si="11"/>
        <v>74.88</v>
      </c>
      <c r="K48" s="206" t="s">
        <v>75</v>
      </c>
      <c r="L48" s="207">
        <f t="shared" si="12"/>
        <v>74.88</v>
      </c>
      <c r="M48" s="173" t="s">
        <v>74</v>
      </c>
      <c r="N48" s="208">
        <f t="shared" si="15"/>
        <v>36</v>
      </c>
      <c r="P48" s="178">
        <f>+SUMIF('VAC+13th (2)'!$D:$D,'JV VAC+13th'!$G48,'VAC+13th (2)'!$BY:$BY)</f>
        <v>74.88</v>
      </c>
      <c r="Q48" s="179"/>
    </row>
    <row r="49" spans="1:17">
      <c r="A49" s="180">
        <f t="shared" si="0"/>
        <v>45350</v>
      </c>
      <c r="B49" s="181" t="str">
        <f t="shared" si="13"/>
        <v>SAL00605</v>
      </c>
      <c r="C49" s="173" t="s">
        <v>74</v>
      </c>
      <c r="D49" s="173">
        <v>517110</v>
      </c>
      <c r="E49" s="173"/>
      <c r="F49" s="173" t="str">
        <f t="shared" si="14"/>
        <v>13th Month 2024 YTD Provision FEB 24</v>
      </c>
      <c r="G49" s="173">
        <f t="shared" si="8"/>
        <v>460</v>
      </c>
      <c r="H49" s="175">
        <f t="shared" si="9"/>
        <v>122.7525</v>
      </c>
      <c r="I49" s="175" t="str">
        <f t="shared" si="10"/>
        <v/>
      </c>
      <c r="J49" s="175">
        <f t="shared" si="11"/>
        <v>122.7525</v>
      </c>
      <c r="K49" s="206" t="s">
        <v>75</v>
      </c>
      <c r="L49" s="207">
        <f t="shared" si="12"/>
        <v>122.7525</v>
      </c>
      <c r="M49" s="173" t="s">
        <v>74</v>
      </c>
      <c r="N49" s="208">
        <f t="shared" si="15"/>
        <v>36</v>
      </c>
      <c r="P49" s="178">
        <f>+SUMIF('VAC+13th (2)'!$D:$D,'JV VAC+13th'!$G49,'VAC+13th (2)'!$BY:$BY)</f>
        <v>122.7525</v>
      </c>
      <c r="Q49" s="179"/>
    </row>
    <row r="50" spans="1:17">
      <c r="A50" s="180">
        <f t="shared" si="0"/>
        <v>45350</v>
      </c>
      <c r="B50" s="181" t="str">
        <f t="shared" si="13"/>
        <v>SAL00605</v>
      </c>
      <c r="C50" s="173" t="s">
        <v>74</v>
      </c>
      <c r="D50" s="173">
        <v>517110</v>
      </c>
      <c r="E50" s="173"/>
      <c r="F50" s="173" t="str">
        <f t="shared" si="14"/>
        <v>13th Month 2024 YTD Provision FEB 24</v>
      </c>
      <c r="G50" s="173">
        <f t="shared" si="8"/>
        <v>481</v>
      </c>
      <c r="H50" s="175">
        <f>+IF(P50&gt;0,P50,"")</f>
        <v>110.29416666666668</v>
      </c>
      <c r="I50" s="175" t="str">
        <f>+IF(H50&lt;&gt;"","",-P50)</f>
        <v/>
      </c>
      <c r="J50" s="175">
        <f>+IF(H50="",-I50,H50)</f>
        <v>110.29416666666668</v>
      </c>
      <c r="K50" s="206" t="s">
        <v>75</v>
      </c>
      <c r="L50" s="207">
        <f>+J50*L$2</f>
        <v>110.29416666666668</v>
      </c>
      <c r="M50" s="173" t="s">
        <v>74</v>
      </c>
      <c r="N50" s="208">
        <f>+LEN(F50)</f>
        <v>36</v>
      </c>
      <c r="P50" s="178">
        <f>+SUMIF('VAC+13th (2)'!$D:$D,'JV VAC+13th'!$G50,'VAC+13th (2)'!$BY:$BY)</f>
        <v>110.29416666666668</v>
      </c>
      <c r="Q50" s="179"/>
    </row>
    <row r="51" spans="1:17">
      <c r="A51" s="180">
        <f t="shared" si="0"/>
        <v>45350</v>
      </c>
      <c r="B51" s="181" t="str">
        <f>+B49</f>
        <v>SAL00605</v>
      </c>
      <c r="C51" s="173" t="s">
        <v>74</v>
      </c>
      <c r="D51" s="173">
        <v>517110</v>
      </c>
      <c r="E51" s="173"/>
      <c r="F51" s="173" t="str">
        <f>+F49</f>
        <v>13th Month 2024 YTD Provision FEB 24</v>
      </c>
      <c r="G51" s="173">
        <f t="shared" si="8"/>
        <v>610</v>
      </c>
      <c r="H51" s="175">
        <f t="shared" si="9"/>
        <v>19.283333333333335</v>
      </c>
      <c r="I51" s="175" t="str">
        <f t="shared" si="10"/>
        <v/>
      </c>
      <c r="J51" s="175">
        <f t="shared" si="11"/>
        <v>19.283333333333335</v>
      </c>
      <c r="K51" s="206" t="s">
        <v>75</v>
      </c>
      <c r="L51" s="207">
        <f t="shared" si="12"/>
        <v>19.283333333333335</v>
      </c>
      <c r="M51" s="173" t="s">
        <v>74</v>
      </c>
      <c r="N51" s="208">
        <f t="shared" si="15"/>
        <v>36</v>
      </c>
      <c r="P51" s="178">
        <f>+SUMIF('VAC+13th (2)'!$D:$D,'JV VAC+13th'!$G51,'VAC+13th (2)'!$BY:$BY)</f>
        <v>19.283333333333335</v>
      </c>
      <c r="Q51" s="179"/>
    </row>
    <row r="52" spans="1:17">
      <c r="A52" s="180">
        <f t="shared" si="0"/>
        <v>45350</v>
      </c>
      <c r="B52" s="181" t="str">
        <f t="shared" si="13"/>
        <v>SAL00605</v>
      </c>
      <c r="C52" s="173" t="s">
        <v>74</v>
      </c>
      <c r="D52" s="173">
        <v>517110</v>
      </c>
      <c r="E52" s="173"/>
      <c r="F52" s="173" t="str">
        <f t="shared" si="14"/>
        <v>13th Month 2024 YTD Provision FEB 24</v>
      </c>
      <c r="G52" s="173">
        <f t="shared" si="8"/>
        <v>620</v>
      </c>
      <c r="H52" s="175">
        <f t="shared" si="9"/>
        <v>491.52403508771931</v>
      </c>
      <c r="I52" s="175" t="str">
        <f t="shared" si="10"/>
        <v/>
      </c>
      <c r="J52" s="175">
        <f t="shared" si="11"/>
        <v>491.52403508771931</v>
      </c>
      <c r="K52" s="206" t="s">
        <v>75</v>
      </c>
      <c r="L52" s="207">
        <f t="shared" si="12"/>
        <v>491.52403508771931</v>
      </c>
      <c r="M52" s="173" t="s">
        <v>74</v>
      </c>
      <c r="N52" s="208">
        <f t="shared" si="15"/>
        <v>36</v>
      </c>
      <c r="P52" s="178">
        <f>+SUMIF('VAC+13th (2)'!$D:$D,'JV VAC+13th'!$G52,'VAC+13th (2)'!$BY:$BY)</f>
        <v>491.52403508771931</v>
      </c>
      <c r="Q52" s="179"/>
    </row>
    <row r="53" spans="1:17">
      <c r="A53" s="180">
        <f t="shared" si="0"/>
        <v>45350</v>
      </c>
      <c r="B53" s="181" t="str">
        <f t="shared" si="13"/>
        <v>SAL00605</v>
      </c>
      <c r="C53" s="173" t="s">
        <v>74</v>
      </c>
      <c r="D53" s="173">
        <v>517110</v>
      </c>
      <c r="E53" s="173"/>
      <c r="F53" s="173" t="str">
        <f t="shared" si="14"/>
        <v>13th Month 2024 YTD Provision FEB 24</v>
      </c>
      <c r="G53" s="173">
        <f t="shared" si="8"/>
        <v>630</v>
      </c>
      <c r="H53" s="175">
        <f t="shared" si="9"/>
        <v>180.92333333333332</v>
      </c>
      <c r="I53" s="175" t="str">
        <f t="shared" si="10"/>
        <v/>
      </c>
      <c r="J53" s="175">
        <f t="shared" si="11"/>
        <v>180.92333333333332</v>
      </c>
      <c r="K53" s="206" t="s">
        <v>75</v>
      </c>
      <c r="L53" s="207">
        <f t="shared" si="12"/>
        <v>180.92333333333332</v>
      </c>
      <c r="M53" s="173" t="s">
        <v>74</v>
      </c>
      <c r="N53" s="208">
        <f t="shared" si="15"/>
        <v>36</v>
      </c>
      <c r="P53" s="178">
        <f>+SUMIF('VAC+13th (2)'!$D:$D,'JV VAC+13th'!$G53,'VAC+13th (2)'!$BY:$BY)</f>
        <v>180.92333333333332</v>
      </c>
      <c r="Q53" s="179"/>
    </row>
    <row r="54" spans="1:17">
      <c r="A54" s="180">
        <f t="shared" si="0"/>
        <v>45350</v>
      </c>
      <c r="B54" s="181" t="str">
        <f t="shared" si="13"/>
        <v>SAL00605</v>
      </c>
      <c r="C54" s="173" t="s">
        <v>74</v>
      </c>
      <c r="D54" s="173">
        <v>517110</v>
      </c>
      <c r="E54" s="173"/>
      <c r="F54" s="173" t="str">
        <f t="shared" si="14"/>
        <v>13th Month 2024 YTD Provision FEB 24</v>
      </c>
      <c r="G54" s="173">
        <f t="shared" si="8"/>
        <v>640</v>
      </c>
      <c r="H54" s="175">
        <f t="shared" si="9"/>
        <v>271.54649122807018</v>
      </c>
      <c r="I54" s="175" t="str">
        <f t="shared" si="10"/>
        <v/>
      </c>
      <c r="J54" s="175">
        <f t="shared" si="11"/>
        <v>271.54649122807018</v>
      </c>
      <c r="K54" s="206" t="s">
        <v>75</v>
      </c>
      <c r="L54" s="207">
        <f t="shared" si="12"/>
        <v>271.54649122807018</v>
      </c>
      <c r="M54" s="173" t="s">
        <v>74</v>
      </c>
      <c r="N54" s="208">
        <f t="shared" si="15"/>
        <v>36</v>
      </c>
      <c r="P54" s="178">
        <f>+SUMIF('VAC+13th (2)'!$D:$D,'JV VAC+13th'!$G54,'VAC+13th (2)'!$BY:$BY)</f>
        <v>271.54649122807018</v>
      </c>
      <c r="Q54" s="179"/>
    </row>
    <row r="55" spans="1:17">
      <c r="A55" s="180">
        <f t="shared" si="0"/>
        <v>45350</v>
      </c>
      <c r="B55" s="181" t="str">
        <f t="shared" si="13"/>
        <v>SAL00605</v>
      </c>
      <c r="C55" s="173" t="s">
        <v>74</v>
      </c>
      <c r="D55" s="173">
        <v>517110</v>
      </c>
      <c r="E55" s="173"/>
      <c r="F55" s="173" t="str">
        <f t="shared" si="14"/>
        <v>13th Month 2024 YTD Provision FEB 24</v>
      </c>
      <c r="G55" s="173">
        <f t="shared" si="8"/>
        <v>650</v>
      </c>
      <c r="H55" s="175">
        <f t="shared" si="9"/>
        <v>559.54548245614035</v>
      </c>
      <c r="I55" s="175" t="str">
        <f t="shared" si="10"/>
        <v/>
      </c>
      <c r="J55" s="175">
        <f t="shared" si="11"/>
        <v>559.54548245614035</v>
      </c>
      <c r="K55" s="206" t="s">
        <v>75</v>
      </c>
      <c r="L55" s="207">
        <f t="shared" si="12"/>
        <v>559.54548245614035</v>
      </c>
      <c r="M55" s="173" t="s">
        <v>74</v>
      </c>
      <c r="N55" s="208">
        <f t="shared" si="15"/>
        <v>36</v>
      </c>
      <c r="P55" s="178">
        <f>+SUMIF('VAC+13th (2)'!$D:$D,'JV VAC+13th'!$G55,'VAC+13th (2)'!$BY:$BY)</f>
        <v>559.54548245614035</v>
      </c>
      <c r="Q55" s="179"/>
    </row>
    <row r="56" spans="1:17">
      <c r="A56" s="180">
        <f t="shared" si="0"/>
        <v>45350</v>
      </c>
      <c r="B56" s="181" t="str">
        <f t="shared" si="13"/>
        <v>SAL00605</v>
      </c>
      <c r="C56" s="173" t="s">
        <v>74</v>
      </c>
      <c r="D56" s="173">
        <v>517110</v>
      </c>
      <c r="E56" s="173"/>
      <c r="F56" s="173" t="str">
        <f t="shared" si="14"/>
        <v>13th Month 2024 YTD Provision FEB 24</v>
      </c>
      <c r="G56" s="173">
        <f t="shared" si="8"/>
        <v>660</v>
      </c>
      <c r="H56" s="175">
        <f t="shared" si="9"/>
        <v>59.993859649122811</v>
      </c>
      <c r="I56" s="175" t="str">
        <f t="shared" si="10"/>
        <v/>
      </c>
      <c r="J56" s="175">
        <f t="shared" si="11"/>
        <v>59.993859649122811</v>
      </c>
      <c r="K56" s="206" t="s">
        <v>75</v>
      </c>
      <c r="L56" s="207">
        <f t="shared" si="12"/>
        <v>59.993859649122811</v>
      </c>
      <c r="M56" s="173" t="s">
        <v>74</v>
      </c>
      <c r="N56" s="208">
        <f t="shared" si="15"/>
        <v>36</v>
      </c>
      <c r="P56" s="178">
        <f>+SUMIF('VAC+13th (2)'!$D:$D,'JV VAC+13th'!$G56,'VAC+13th (2)'!$BY:$BY)</f>
        <v>59.993859649122811</v>
      </c>
      <c r="Q56" s="179"/>
    </row>
    <row r="57" spans="1:17">
      <c r="A57" s="180">
        <f t="shared" si="0"/>
        <v>45350</v>
      </c>
      <c r="B57" s="181" t="str">
        <f t="shared" si="13"/>
        <v>SAL00605</v>
      </c>
      <c r="C57" s="173" t="s">
        <v>74</v>
      </c>
      <c r="D57" s="173">
        <v>517110</v>
      </c>
      <c r="E57" s="173"/>
      <c r="F57" s="173" t="str">
        <f t="shared" si="14"/>
        <v>13th Month 2024 YTD Provision FEB 24</v>
      </c>
      <c r="G57" s="173">
        <f t="shared" si="8"/>
        <v>710</v>
      </c>
      <c r="H57" s="175">
        <f t="shared" si="9"/>
        <v>171.4375</v>
      </c>
      <c r="I57" s="175" t="str">
        <f t="shared" si="10"/>
        <v/>
      </c>
      <c r="J57" s="175">
        <f t="shared" si="11"/>
        <v>171.4375</v>
      </c>
      <c r="K57" s="206" t="s">
        <v>75</v>
      </c>
      <c r="L57" s="207">
        <f t="shared" si="12"/>
        <v>171.4375</v>
      </c>
      <c r="M57" s="173" t="s">
        <v>74</v>
      </c>
      <c r="N57" s="208">
        <f t="shared" si="15"/>
        <v>36</v>
      </c>
      <c r="P57" s="178">
        <f>+SUMIF('VAC+13th (2)'!$D:$D,'JV VAC+13th'!$G57,'VAC+13th (2)'!$BY:$BY)</f>
        <v>171.4375</v>
      </c>
      <c r="Q57" s="179"/>
    </row>
    <row r="58" spans="1:17">
      <c r="A58" s="180">
        <f t="shared" si="0"/>
        <v>45350</v>
      </c>
      <c r="B58" s="181" t="str">
        <f t="shared" si="13"/>
        <v>SAL00605</v>
      </c>
      <c r="C58" s="173" t="s">
        <v>74</v>
      </c>
      <c r="D58" s="173">
        <v>517110</v>
      </c>
      <c r="E58" s="173"/>
      <c r="F58" s="173" t="str">
        <f t="shared" si="14"/>
        <v>13th Month 2024 YTD Provision FEB 24</v>
      </c>
      <c r="G58" s="173">
        <f t="shared" si="8"/>
        <v>720</v>
      </c>
      <c r="H58" s="175">
        <f t="shared" si="9"/>
        <v>61.1</v>
      </c>
      <c r="I58" s="175" t="str">
        <f t="shared" si="10"/>
        <v/>
      </c>
      <c r="J58" s="175">
        <f t="shared" si="11"/>
        <v>61.1</v>
      </c>
      <c r="K58" s="206" t="s">
        <v>75</v>
      </c>
      <c r="L58" s="207">
        <f>+J58*L$2</f>
        <v>61.1</v>
      </c>
      <c r="M58" s="173" t="s">
        <v>74</v>
      </c>
      <c r="N58" s="208">
        <f t="shared" si="15"/>
        <v>36</v>
      </c>
      <c r="P58" s="178">
        <f>+SUMIF('VAC+13th (2)'!$D:$D,'JV VAC+13th'!$G58,'VAC+13th (2)'!$BY:$BY)</f>
        <v>61.1</v>
      </c>
      <c r="Q58" s="179"/>
    </row>
    <row r="59" spans="1:17" hidden="1">
      <c r="A59" s="209">
        <f t="shared" si="0"/>
        <v>45350</v>
      </c>
      <c r="B59" s="181" t="str">
        <f t="shared" si="13"/>
        <v>SAL00605</v>
      </c>
      <c r="C59" s="210" t="s">
        <v>74</v>
      </c>
      <c r="D59" s="210">
        <v>517110</v>
      </c>
      <c r="E59" s="210"/>
      <c r="F59" s="210" t="str">
        <f t="shared" si="14"/>
        <v>13th Month 2024 YTD Provision FEB 24</v>
      </c>
      <c r="G59" s="210">
        <f t="shared" si="8"/>
        <v>730</v>
      </c>
      <c r="H59" s="211" t="str">
        <f t="shared" si="9"/>
        <v/>
      </c>
      <c r="I59" s="211">
        <f t="shared" si="10"/>
        <v>0</v>
      </c>
      <c r="J59" s="211">
        <f t="shared" si="11"/>
        <v>0</v>
      </c>
      <c r="K59" s="212" t="s">
        <v>75</v>
      </c>
      <c r="L59" s="213">
        <f t="shared" si="12"/>
        <v>0</v>
      </c>
      <c r="M59" s="210" t="s">
        <v>74</v>
      </c>
      <c r="N59" s="208">
        <f t="shared" si="15"/>
        <v>36</v>
      </c>
      <c r="P59" s="178">
        <f>+SUMIF('VAC+13th (2)'!$D:$D,'JV VAC+13th'!$G59,'VAC+13th (2)'!$BY:$BY)</f>
        <v>0</v>
      </c>
      <c r="Q59" s="179"/>
    </row>
    <row r="60" spans="1:17">
      <c r="A60" s="180">
        <f t="shared" si="0"/>
        <v>45350</v>
      </c>
      <c r="B60" s="181" t="str">
        <f t="shared" si="13"/>
        <v>SAL00605</v>
      </c>
      <c r="C60" s="173" t="s">
        <v>74</v>
      </c>
      <c r="D60" s="173">
        <v>517110</v>
      </c>
      <c r="E60" s="173"/>
      <c r="F60" s="173" t="str">
        <f t="shared" si="14"/>
        <v>13th Month 2024 YTD Provision FEB 24</v>
      </c>
      <c r="G60" s="173">
        <f t="shared" si="8"/>
        <v>810</v>
      </c>
      <c r="H60" s="175">
        <f t="shared" si="9"/>
        <v>313.12609649122811</v>
      </c>
      <c r="I60" s="175" t="str">
        <f t="shared" si="10"/>
        <v/>
      </c>
      <c r="J60" s="175">
        <f t="shared" si="11"/>
        <v>313.12609649122811</v>
      </c>
      <c r="K60" s="206" t="s">
        <v>75</v>
      </c>
      <c r="L60" s="207">
        <f t="shared" si="12"/>
        <v>313.12609649122811</v>
      </c>
      <c r="M60" s="173" t="s">
        <v>74</v>
      </c>
      <c r="N60" s="208">
        <f t="shared" si="15"/>
        <v>36</v>
      </c>
      <c r="P60" s="178">
        <f>+SUMIF('VAC+13th (2)'!$D:$D,'JV VAC+13th'!$G60,'VAC+13th (2)'!$BY:$BY)</f>
        <v>313.12609649122811</v>
      </c>
      <c r="Q60" s="179"/>
    </row>
    <row r="61" spans="1:17">
      <c r="A61" s="180">
        <f t="shared" si="0"/>
        <v>45350</v>
      </c>
      <c r="B61" s="181" t="str">
        <f t="shared" si="13"/>
        <v>SAL00605</v>
      </c>
      <c r="C61" s="173" t="s">
        <v>74</v>
      </c>
      <c r="D61" s="173">
        <v>517110</v>
      </c>
      <c r="E61" s="173"/>
      <c r="F61" s="173" t="str">
        <f t="shared" si="14"/>
        <v>13th Month 2024 YTD Provision FEB 24</v>
      </c>
      <c r="G61" s="173">
        <f t="shared" si="8"/>
        <v>971</v>
      </c>
      <c r="H61" s="175">
        <f t="shared" si="9"/>
        <v>184.81342105263158</v>
      </c>
      <c r="I61" s="175" t="str">
        <f t="shared" si="10"/>
        <v/>
      </c>
      <c r="J61" s="175">
        <f t="shared" si="11"/>
        <v>184.81342105263158</v>
      </c>
      <c r="K61" s="206" t="s">
        <v>75</v>
      </c>
      <c r="L61" s="207">
        <f t="shared" si="12"/>
        <v>184.81342105263158</v>
      </c>
      <c r="M61" s="173" t="s">
        <v>74</v>
      </c>
      <c r="N61" s="208">
        <f t="shared" si="15"/>
        <v>36</v>
      </c>
      <c r="P61" s="178">
        <f>+SUMIF('VAC+13th (2)'!$D:$D,'JV VAC+13th'!$G61,'VAC+13th (2)'!$BY:$BY)</f>
        <v>184.81342105263158</v>
      </c>
      <c r="Q61" s="179"/>
    </row>
    <row r="62" spans="1:17">
      <c r="A62" s="180">
        <f t="shared" si="0"/>
        <v>45350</v>
      </c>
      <c r="B62" s="181" t="str">
        <f t="shared" si="13"/>
        <v>SAL00605</v>
      </c>
      <c r="C62" s="173" t="s">
        <v>74</v>
      </c>
      <c r="D62" s="173">
        <v>517110</v>
      </c>
      <c r="E62" s="173"/>
      <c r="F62" s="173" t="str">
        <f t="shared" si="14"/>
        <v>13th Month 2024 YTD Provision FEB 24</v>
      </c>
      <c r="G62" s="173">
        <f t="shared" si="8"/>
        <v>972</v>
      </c>
      <c r="H62" s="175">
        <f t="shared" si="9"/>
        <v>152.89065789473685</v>
      </c>
      <c r="I62" s="175" t="str">
        <f t="shared" si="10"/>
        <v/>
      </c>
      <c r="J62" s="175">
        <f t="shared" si="11"/>
        <v>152.89065789473685</v>
      </c>
      <c r="K62" s="206" t="s">
        <v>75</v>
      </c>
      <c r="L62" s="207">
        <f t="shared" si="12"/>
        <v>152.89065789473685</v>
      </c>
      <c r="M62" s="173" t="s">
        <v>74</v>
      </c>
      <c r="N62" s="208">
        <f t="shared" si="15"/>
        <v>36</v>
      </c>
      <c r="P62" s="178">
        <f>+SUMIF('VAC+13th (2)'!$D:$D,'JV VAC+13th'!$G62,'VAC+13th (2)'!$BY:$BY)</f>
        <v>152.89065789473685</v>
      </c>
    </row>
    <row r="63" spans="1:17" hidden="1">
      <c r="A63" s="209">
        <f t="shared" si="0"/>
        <v>45350</v>
      </c>
      <c r="B63" s="181" t="str">
        <f t="shared" si="13"/>
        <v>SAL00605</v>
      </c>
      <c r="C63" s="210" t="s">
        <v>74</v>
      </c>
      <c r="D63" s="210">
        <v>517110</v>
      </c>
      <c r="E63" s="210"/>
      <c r="F63" s="210" t="str">
        <f t="shared" si="14"/>
        <v>13th Month 2024 YTD Provision FEB 24</v>
      </c>
      <c r="G63" s="210"/>
      <c r="H63" s="211" t="str">
        <f t="shared" si="9"/>
        <v/>
      </c>
      <c r="I63" s="211">
        <f t="shared" si="10"/>
        <v>0</v>
      </c>
      <c r="J63" s="211">
        <f t="shared" si="11"/>
        <v>0</v>
      </c>
      <c r="K63" s="212" t="s">
        <v>75</v>
      </c>
      <c r="L63" s="213">
        <f t="shared" si="12"/>
        <v>0</v>
      </c>
      <c r="M63" s="210" t="s">
        <v>74</v>
      </c>
      <c r="N63" s="208">
        <f t="shared" si="15"/>
        <v>36</v>
      </c>
      <c r="P63" s="178">
        <f>+SUMIF('VAC+13th (2)'!$D:$D,'JV VAC+13th'!$G63,'VAC+13th (2)'!$BY:$BY)</f>
        <v>0</v>
      </c>
    </row>
    <row r="64" spans="1:17" hidden="1">
      <c r="A64" s="209">
        <f t="shared" si="0"/>
        <v>45350</v>
      </c>
      <c r="B64" s="181" t="str">
        <f t="shared" si="13"/>
        <v>SAL00605</v>
      </c>
      <c r="C64" s="210" t="s">
        <v>74</v>
      </c>
      <c r="D64" s="210">
        <v>517110</v>
      </c>
      <c r="E64" s="210"/>
      <c r="F64" s="210" t="str">
        <f t="shared" si="14"/>
        <v>13th Month 2024 YTD Provision FEB 24</v>
      </c>
      <c r="G64" s="210"/>
      <c r="H64" s="211" t="str">
        <f>+IF(P64&gt;0,P64,"")</f>
        <v/>
      </c>
      <c r="I64" s="211">
        <f>+IF(H64&lt;&gt;"","",-P64)</f>
        <v>0</v>
      </c>
      <c r="J64" s="211">
        <f>+IF(H64="",-I64,H64)</f>
        <v>0</v>
      </c>
      <c r="K64" s="212" t="s">
        <v>75</v>
      </c>
      <c r="L64" s="213">
        <f>+J64*L$2</f>
        <v>0</v>
      </c>
      <c r="M64" s="210" t="s">
        <v>74</v>
      </c>
      <c r="N64" s="208">
        <f>+LEN(F64)</f>
        <v>36</v>
      </c>
      <c r="P64" s="178">
        <f>+SUMIF('VAC+13th (2)'!$D:$D,'JV VAC+13th'!$G64,'VAC+13th (2)'!$BY:$BY)</f>
        <v>0</v>
      </c>
    </row>
    <row r="65" spans="1:16" hidden="1">
      <c r="A65" s="209">
        <f t="shared" si="0"/>
        <v>45350</v>
      </c>
      <c r="B65" s="181" t="str">
        <f t="shared" si="13"/>
        <v>SAL00605</v>
      </c>
      <c r="C65" s="210" t="s">
        <v>74</v>
      </c>
      <c r="D65" s="210">
        <v>517110</v>
      </c>
      <c r="E65" s="210"/>
      <c r="F65" s="210" t="str">
        <f>+F63</f>
        <v>13th Month 2024 YTD Provision FEB 24</v>
      </c>
      <c r="G65" s="210"/>
      <c r="H65" s="211" t="str">
        <f t="shared" si="9"/>
        <v/>
      </c>
      <c r="I65" s="211">
        <f t="shared" si="10"/>
        <v>0</v>
      </c>
      <c r="J65" s="211">
        <f t="shared" si="11"/>
        <v>0</v>
      </c>
      <c r="K65" s="212" t="s">
        <v>75</v>
      </c>
      <c r="L65" s="213">
        <f t="shared" si="12"/>
        <v>0</v>
      </c>
      <c r="M65" s="210" t="s">
        <v>74</v>
      </c>
      <c r="N65" s="208">
        <f t="shared" si="15"/>
        <v>36</v>
      </c>
      <c r="P65" s="178">
        <f>+SUMIF('VAC+13th (2)'!$D:$D,'JV VAC+13th'!$G65,'VAC+13th (2)'!$BY:$BY)</f>
        <v>0</v>
      </c>
    </row>
    <row r="66" spans="1:16" hidden="1">
      <c r="A66" s="209">
        <f t="shared" si="0"/>
        <v>45350</v>
      </c>
      <c r="B66" s="181" t="str">
        <f t="shared" si="13"/>
        <v>SAL00605</v>
      </c>
      <c r="C66" s="210" t="s">
        <v>74</v>
      </c>
      <c r="D66" s="210">
        <v>517110</v>
      </c>
      <c r="E66" s="210"/>
      <c r="F66" s="210" t="str">
        <f t="shared" si="14"/>
        <v>13th Month 2024 YTD Provision FEB 24</v>
      </c>
      <c r="G66" s="210"/>
      <c r="H66" s="211" t="str">
        <f t="shared" si="9"/>
        <v/>
      </c>
      <c r="I66" s="211">
        <f t="shared" si="10"/>
        <v>0</v>
      </c>
      <c r="J66" s="211">
        <f t="shared" si="11"/>
        <v>0</v>
      </c>
      <c r="K66" s="212" t="s">
        <v>75</v>
      </c>
      <c r="L66" s="213">
        <f t="shared" si="12"/>
        <v>0</v>
      </c>
      <c r="M66" s="210" t="s">
        <v>74</v>
      </c>
      <c r="N66" s="208">
        <f t="shared" si="15"/>
        <v>36</v>
      </c>
      <c r="P66" s="178">
        <f>+SUMIF('VAC+13th (2)'!$D:$D,'JV VAC+13th'!$G66,'VAC+13th (2)'!$BY:$BY)</f>
        <v>0</v>
      </c>
    </row>
    <row r="67" spans="1:16" s="13" customFormat="1">
      <c r="A67" s="214">
        <f>+$A$4</f>
        <v>45350</v>
      </c>
      <c r="B67" s="215" t="str">
        <f t="shared" si="13"/>
        <v>SAL00605</v>
      </c>
      <c r="C67" s="215" t="s">
        <v>74</v>
      </c>
      <c r="D67" s="215">
        <v>231120</v>
      </c>
      <c r="E67" s="215"/>
      <c r="F67" s="215" t="str">
        <f>+F62</f>
        <v>13th Month 2024 YTD Provision FEB 24</v>
      </c>
      <c r="G67" s="215"/>
      <c r="H67" s="216"/>
      <c r="I67" s="216">
        <f>SUM(J36:J66)</f>
        <v>6286.8903508771918</v>
      </c>
      <c r="J67" s="216">
        <f>+IF(H67="",-I67,H67)</f>
        <v>-6286.8903508771918</v>
      </c>
      <c r="K67" s="217" t="s">
        <v>75</v>
      </c>
      <c r="L67" s="218">
        <f>+J67*L$2</f>
        <v>-6286.8903508771918</v>
      </c>
      <c r="M67" s="215" t="s">
        <v>74</v>
      </c>
      <c r="N67" s="219">
        <f t="shared" si="15"/>
        <v>36</v>
      </c>
      <c r="P67" s="178">
        <f>+SUMIF('VAC+13th (2)'!$D:$D,'JV VAC+13th'!$G67,'VAC+13th (2)'!$CA:$CA)</f>
        <v>0</v>
      </c>
    </row>
    <row r="68" spans="1:16">
      <c r="K68" s="220"/>
      <c r="L68" s="213"/>
    </row>
    <row r="69" spans="1:16">
      <c r="K69" s="220"/>
      <c r="L69" s="2"/>
    </row>
    <row r="70" spans="1:16">
      <c r="K70" s="220"/>
    </row>
    <row r="71" spans="1:16">
      <c r="K71" s="220"/>
      <c r="L71" s="2"/>
    </row>
    <row r="72" spans="1:16">
      <c r="K72" s="220"/>
    </row>
    <row r="73" spans="1:16" ht="15.75" thickBot="1">
      <c r="K73" s="220"/>
    </row>
    <row r="74" spans="1:16">
      <c r="G74" s="201"/>
      <c r="K74" s="220"/>
    </row>
    <row r="75" spans="1:16">
      <c r="G75" s="173"/>
      <c r="K75" s="220"/>
    </row>
    <row r="76" spans="1:16">
      <c r="G76" s="173"/>
      <c r="K76" s="220"/>
    </row>
    <row r="77" spans="1:16">
      <c r="G77" s="173"/>
      <c r="K77" s="220"/>
    </row>
    <row r="78" spans="1:16">
      <c r="G78" s="173"/>
      <c r="K78" s="220"/>
    </row>
    <row r="79" spans="1:16">
      <c r="G79" s="173"/>
      <c r="K79" s="220"/>
    </row>
    <row r="80" spans="1:16">
      <c r="G80" s="173"/>
      <c r="K80" s="220"/>
    </row>
    <row r="81" spans="7:11">
      <c r="G81" s="173"/>
      <c r="K81" s="220"/>
    </row>
    <row r="82" spans="7:11">
      <c r="G82" s="173"/>
      <c r="K82" s="220"/>
    </row>
    <row r="83" spans="7:11">
      <c r="G83" s="173"/>
      <c r="K83" s="220"/>
    </row>
    <row r="84" spans="7:11">
      <c r="G84" s="173"/>
      <c r="K84" s="220"/>
    </row>
    <row r="85" spans="7:11">
      <c r="G85" s="173"/>
      <c r="K85" s="220"/>
    </row>
    <row r="86" spans="7:11">
      <c r="G86" s="173"/>
      <c r="K86" s="220"/>
    </row>
    <row r="87" spans="7:11">
      <c r="G87" s="173"/>
      <c r="K87" s="220"/>
    </row>
    <row r="88" spans="7:11">
      <c r="G88" s="173"/>
      <c r="K88" s="220"/>
    </row>
    <row r="89" spans="7:11">
      <c r="G89" s="173"/>
      <c r="K89" s="220"/>
    </row>
    <row r="90" spans="7:11">
      <c r="G90" s="173"/>
      <c r="K90" s="220"/>
    </row>
    <row r="91" spans="7:11">
      <c r="G91" s="173"/>
      <c r="K91" s="220"/>
    </row>
    <row r="92" spans="7:11">
      <c r="G92" s="173"/>
    </row>
    <row r="93" spans="7:11">
      <c r="G93" s="173"/>
    </row>
    <row r="94" spans="7:11">
      <c r="G94" s="173"/>
    </row>
    <row r="95" spans="7:11">
      <c r="G95" s="173"/>
    </row>
    <row r="96" spans="7:11">
      <c r="G96" s="173"/>
    </row>
    <row r="97" spans="7:7">
      <c r="G97" s="173"/>
    </row>
  </sheetData>
  <autoFilter ref="A3:M67" xr:uid="{00000000-0009-0000-0000-000010000000}">
    <filterColumn colId="9">
      <filters>
        <filter val="1,074.92"/>
        <filter val="-1,810.13"/>
        <filter val="102.24"/>
        <filter val="110.29"/>
        <filter val="-114.70"/>
        <filter val="122.75"/>
        <filter val="129.90"/>
        <filter val="13.35"/>
        <filter val="136.55"/>
        <filter val="139.94"/>
        <filter val="147.48"/>
        <filter val="150.71"/>
        <filter val="152.89"/>
        <filter val="160.69"/>
        <filter val="171.44"/>
        <filter val="180.92"/>
        <filter val="184.81"/>
        <filter val="19.28"/>
        <filter val="190.63"/>
        <filter val="196.94"/>
        <filter val="-198.13"/>
        <filter val="205.59"/>
        <filter val="210.38"/>
        <filter val="26.69"/>
        <filter val="27.80"/>
        <filter val="271.55"/>
        <filter val="30.91"/>
        <filter val="313.13"/>
        <filter val="336.07"/>
        <filter val="36.48"/>
        <filter val="360.73"/>
        <filter val="366.01"/>
        <filter val="407.46"/>
        <filter val="42.30"/>
        <filter val="42.68"/>
        <filter val="44.63"/>
        <filter val="45.00"/>
        <filter val="48.48"/>
        <filter val="491.52"/>
        <filter val="-524.30"/>
        <filter val="559.55"/>
        <filter val="57.48"/>
        <filter val="57.60"/>
        <filter val="59.99"/>
        <filter val="-6,286.89"/>
        <filter val="60.43"/>
        <filter val="61.10"/>
        <filter val="62.82"/>
        <filter val="70.43"/>
        <filter val="74.88"/>
        <filter val="82.83"/>
        <filter val="905.76"/>
        <filter val="93.73"/>
        <filter val="94.43"/>
      </filters>
    </filterColumn>
  </autoFilter>
  <pageMargins left="0.25" right="0.25" top="0.75" bottom="0.75" header="0.3" footer="0.3"/>
  <pageSetup paperSize="9" scale="56" orientation="landscape" r:id="rId1"/>
  <rowBreaks count="1" manualBreakCount="1">
    <brk id="68" max="12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9083-9373-48BA-A32F-B44EB78BA998}">
  <sheetPr>
    <tabColor rgb="FF54F414"/>
    <pageSetUpPr fitToPage="1"/>
  </sheetPr>
  <dimension ref="A1:AM286"/>
  <sheetViews>
    <sheetView tabSelected="1" view="pageBreakPreview" zoomScale="80" zoomScaleNormal="80" zoomScaleSheetLayoutView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2" sqref="I22"/>
    </sheetView>
  </sheetViews>
  <sheetFormatPr defaultColWidth="9.140625" defaultRowHeight="18.75" outlineLevelCol="1"/>
  <cols>
    <col min="1" max="1" width="7" style="222" bestFit="1" customWidth="1"/>
    <col min="2" max="2" width="11.140625" style="223" customWidth="1"/>
    <col min="3" max="3" width="43.42578125" style="223" bestFit="1" customWidth="1"/>
    <col min="4" max="4" width="20.140625" style="223" customWidth="1"/>
    <col min="5" max="5" width="30.140625" style="223" customWidth="1"/>
    <col min="6" max="6" width="21" style="223" customWidth="1" outlineLevel="1"/>
    <col min="7" max="7" width="31" style="223" customWidth="1"/>
    <col min="8" max="8" width="11.7109375" style="223" customWidth="1"/>
    <col min="9" max="9" width="51.42578125" style="223" customWidth="1"/>
    <col min="10" max="10" width="11.5703125" style="223" customWidth="1"/>
    <col min="11" max="11" width="16.7109375" style="275" customWidth="1"/>
    <col min="12" max="12" width="17.7109375" style="275" customWidth="1"/>
    <col min="13" max="14" width="16.140625" style="226" customWidth="1"/>
    <col min="15" max="15" width="17.140625" style="227" customWidth="1"/>
    <col min="16" max="16" width="23" style="226" customWidth="1"/>
    <col min="17" max="17" width="17.5703125" style="223" customWidth="1"/>
    <col min="18" max="18" width="16.140625" style="226" customWidth="1"/>
    <col min="19" max="19" width="20.140625" style="226" customWidth="1"/>
    <col min="20" max="21" width="15.42578125" style="223" customWidth="1"/>
    <col min="22" max="22" width="27.5703125" style="228" customWidth="1"/>
    <col min="23" max="23" width="18" style="223" customWidth="1"/>
    <col min="24" max="25" width="19.85546875" style="223" customWidth="1"/>
    <col min="26" max="26" width="19.7109375" style="223" hidden="1" customWidth="1"/>
    <col min="27" max="27" width="24.7109375" style="292" hidden="1" customWidth="1"/>
    <col min="28" max="30" width="12.7109375" style="223" hidden="1" customWidth="1"/>
    <col min="31" max="31" width="19.42578125" style="292" hidden="1" customWidth="1"/>
    <col min="32" max="32" width="32.85546875" style="292" customWidth="1"/>
    <col min="33" max="33" width="14" style="292" customWidth="1"/>
    <col min="34" max="34" width="20.7109375" style="223" customWidth="1"/>
    <col min="35" max="35" width="15.42578125" style="234" bestFit="1" customWidth="1"/>
    <col min="36" max="36" width="14.5703125" style="234" bestFit="1" customWidth="1"/>
    <col min="37" max="37" width="14.5703125" style="234" customWidth="1"/>
    <col min="38" max="38" width="19.28515625" style="223" bestFit="1" customWidth="1"/>
    <col min="39" max="39" width="18.7109375" style="223" bestFit="1" customWidth="1"/>
    <col min="40" max="16384" width="9.140625" style="223"/>
  </cols>
  <sheetData>
    <row r="1" spans="1:39">
      <c r="G1" s="224"/>
      <c r="H1" s="224"/>
      <c r="I1" s="224"/>
      <c r="J1" s="224"/>
      <c r="K1" s="225" t="s">
        <v>350</v>
      </c>
      <c r="L1" s="225"/>
      <c r="V1" s="228" t="s">
        <v>351</v>
      </c>
      <c r="W1" s="229">
        <f>+IF(Q4="",DATEDIF(L3,$W$2,"d"),0)</f>
        <v>365</v>
      </c>
      <c r="X1" s="229">
        <f>+IF(W1=365-AB1,365-AB1,IF(L1=$K$2,365-Z1-AB1,IF(L1&lt;&gt;$K$2,W1-Z1-AB1)))</f>
        <v>365</v>
      </c>
      <c r="Y1" s="229"/>
      <c r="Z1" s="230">
        <f>(+IF(Q1="",0,DATEDIF(Q1,$W$2,"D")))-AB1</f>
        <v>0</v>
      </c>
      <c r="AA1" s="231"/>
      <c r="AB1" s="232"/>
      <c r="AC1" s="232"/>
      <c r="AD1" s="232"/>
      <c r="AE1" s="233">
        <f>IF(ISERROR((M6/X6*AB6)+(O6/Z6*AD6)),0,((M6/X6*AB6)+(O6/Z6*AD6)))</f>
        <v>0</v>
      </c>
      <c r="AF1" s="232">
        <f ca="1">+NOW()</f>
        <v>45353.708743287039</v>
      </c>
      <c r="AG1" s="233"/>
    </row>
    <row r="2" spans="1:39" s="250" customFormat="1" ht="66" customHeight="1">
      <c r="A2" s="235" t="s">
        <v>352</v>
      </c>
      <c r="B2" s="235" t="s">
        <v>6</v>
      </c>
      <c r="C2" s="236" t="s">
        <v>7</v>
      </c>
      <c r="D2" s="236" t="s">
        <v>353</v>
      </c>
      <c r="E2" s="235" t="s">
        <v>354</v>
      </c>
      <c r="F2" s="235" t="s">
        <v>355</v>
      </c>
      <c r="G2" s="235" t="s">
        <v>8</v>
      </c>
      <c r="H2" s="237" t="s">
        <v>9</v>
      </c>
      <c r="I2" s="237" t="s">
        <v>356</v>
      </c>
      <c r="J2" s="237" t="s">
        <v>357</v>
      </c>
      <c r="K2" s="238">
        <v>44927</v>
      </c>
      <c r="L2" s="239" t="s">
        <v>358</v>
      </c>
      <c r="M2" s="240" t="s">
        <v>359</v>
      </c>
      <c r="N2" s="241" t="s">
        <v>360</v>
      </c>
      <c r="O2" s="242" t="s">
        <v>361</v>
      </c>
      <c r="P2" s="241" t="s">
        <v>362</v>
      </c>
      <c r="Q2" s="243" t="s">
        <v>363</v>
      </c>
      <c r="R2" s="244" t="s">
        <v>364</v>
      </c>
      <c r="S2" s="244" t="s">
        <v>365</v>
      </c>
      <c r="T2" s="245" t="s">
        <v>366</v>
      </c>
      <c r="U2" s="246" t="s">
        <v>367</v>
      </c>
      <c r="V2" s="239" t="s">
        <v>358</v>
      </c>
      <c r="W2" s="247">
        <v>45292</v>
      </c>
      <c r="X2" s="237" t="s">
        <v>368</v>
      </c>
      <c r="Y2" s="237" t="s">
        <v>369</v>
      </c>
      <c r="Z2" s="239" t="s">
        <v>370</v>
      </c>
      <c r="AA2" s="240" t="s">
        <v>371</v>
      </c>
      <c r="AB2" s="248" t="s">
        <v>372</v>
      </c>
      <c r="AC2" s="248" t="s">
        <v>373</v>
      </c>
      <c r="AD2" s="248" t="s">
        <v>374</v>
      </c>
      <c r="AE2" s="240" t="s">
        <v>375</v>
      </c>
      <c r="AF2" s="240" t="s">
        <v>376</v>
      </c>
      <c r="AG2" s="249" t="s">
        <v>377</v>
      </c>
      <c r="AH2" s="250" t="s">
        <v>378</v>
      </c>
      <c r="AI2" s="251" t="s">
        <v>379</v>
      </c>
      <c r="AJ2" s="252" t="s">
        <v>380</v>
      </c>
      <c r="AK2" s="252" t="s">
        <v>381</v>
      </c>
      <c r="AL2" s="237" t="s">
        <v>382</v>
      </c>
      <c r="AM2" s="250" t="s">
        <v>383</v>
      </c>
    </row>
    <row r="3" spans="1:39">
      <c r="A3" s="229">
        <v>1</v>
      </c>
      <c r="B3" s="253" t="s">
        <v>95</v>
      </c>
      <c r="C3" s="254"/>
      <c r="D3" s="255"/>
      <c r="E3" s="256"/>
      <c r="F3" s="256"/>
      <c r="G3" s="256"/>
      <c r="H3" s="229">
        <v>620</v>
      </c>
      <c r="I3" s="229" t="s">
        <v>391</v>
      </c>
      <c r="J3" s="229"/>
      <c r="K3" s="257">
        <v>41563</v>
      </c>
      <c r="L3" s="257">
        <f>+IF(K3&lt;$K$2,$K$2,K3)</f>
        <v>44927</v>
      </c>
      <c r="M3" s="258">
        <v>620</v>
      </c>
      <c r="N3" s="258">
        <v>635.46</v>
      </c>
      <c r="O3" s="259">
        <v>634.4</v>
      </c>
      <c r="P3" s="260">
        <f>+IF(N3=0,0,(N3-M3))</f>
        <v>15.460000000000036</v>
      </c>
      <c r="Q3" s="261">
        <v>45037</v>
      </c>
      <c r="R3" s="258">
        <v>0</v>
      </c>
      <c r="S3" s="260">
        <f>+IF(R3=0,0,(R3-N3))</f>
        <v>0</v>
      </c>
      <c r="T3" s="261" t="s">
        <v>399</v>
      </c>
      <c r="U3" s="258">
        <f>+P3+S3</f>
        <v>15.460000000000036</v>
      </c>
      <c r="V3" s="261">
        <f>+IF(Q3="",$W$2,Q3)</f>
        <v>45037</v>
      </c>
      <c r="W3" s="229">
        <f>DATEDIF(L3,$W$2,"d")</f>
        <v>365</v>
      </c>
      <c r="X3" s="229">
        <f>+IF(U3=0,W3,Q3-L3)</f>
        <v>110</v>
      </c>
      <c r="Y3" s="229">
        <f>+IF(S3&lt;&gt;0,(T3-Q3),(W3-X3))</f>
        <v>255</v>
      </c>
      <c r="Z3" s="229">
        <f>+W3-X3-Y3</f>
        <v>0</v>
      </c>
      <c r="AA3" s="262">
        <f>(+M3/$W$1*X3)+(N3/$W$1*Y3)+(R3/$W$1*Z3)</f>
        <v>630.80082191780821</v>
      </c>
      <c r="AB3" s="263">
        <v>0</v>
      </c>
      <c r="AC3" s="229">
        <v>0</v>
      </c>
      <c r="AD3" s="229">
        <v>0</v>
      </c>
      <c r="AE3" s="262">
        <f>(+M3/$W$1*AB3)+(N3/$W$1*AC3)+(R3/$W$1*AD3)</f>
        <v>0</v>
      </c>
      <c r="AF3" s="262">
        <f>+AA3-AE3</f>
        <v>630.80082191780821</v>
      </c>
      <c r="AG3" s="262"/>
      <c r="AH3" s="262">
        <f>+AF3-AG3</f>
        <v>630.80082191780821</v>
      </c>
      <c r="AI3" s="234">
        <f>+AB3+AD3</f>
        <v>0</v>
      </c>
      <c r="AJ3" s="234">
        <f>+W3-SUM(X3:Z3)</f>
        <v>0</v>
      </c>
      <c r="AK3" s="234">
        <f>+AH3-O3</f>
        <v>-3.59917808219177</v>
      </c>
      <c r="AL3" s="264">
        <v>-1.0600000000000591</v>
      </c>
      <c r="AM3" s="264">
        <v>3.59917808219177</v>
      </c>
    </row>
    <row r="4" spans="1:39">
      <c r="A4" s="229">
        <f t="shared" ref="A4:A67" si="0">+A3+1</f>
        <v>2</v>
      </c>
      <c r="B4" s="253" t="s">
        <v>96</v>
      </c>
      <c r="C4" s="254"/>
      <c r="D4" s="255"/>
      <c r="E4" s="256"/>
      <c r="F4" s="256"/>
      <c r="G4" s="256"/>
      <c r="H4" s="229">
        <v>620</v>
      </c>
      <c r="I4" s="229" t="s">
        <v>391</v>
      </c>
      <c r="J4" s="229"/>
      <c r="K4" s="257">
        <v>42065</v>
      </c>
      <c r="L4" s="257">
        <f t="shared" ref="L4:L67" si="1">+IF(K4&lt;$K$2,$K$2,K4)</f>
        <v>44927</v>
      </c>
      <c r="M4" s="258">
        <v>1323</v>
      </c>
      <c r="N4" s="258">
        <v>1323</v>
      </c>
      <c r="O4" s="259">
        <v>1323</v>
      </c>
      <c r="P4" s="260">
        <f t="shared" ref="P4:P67" si="2">+IF(N4=0,0,(N4-M4))</f>
        <v>0</v>
      </c>
      <c r="Q4" s="261" t="s">
        <v>399</v>
      </c>
      <c r="R4" s="258">
        <v>0</v>
      </c>
      <c r="S4" s="260">
        <f t="shared" ref="S4:S67" si="3">+IF(R4=0,0,(R4-N4))</f>
        <v>0</v>
      </c>
      <c r="T4" s="261" t="s">
        <v>399</v>
      </c>
      <c r="U4" s="258">
        <f t="shared" ref="U4:U67" si="4">+P4+S4</f>
        <v>0</v>
      </c>
      <c r="V4" s="261">
        <f>+IF(Q4="",$W$2,Q4)</f>
        <v>45292</v>
      </c>
      <c r="W4" s="229">
        <f t="shared" ref="W4:W67" si="5">DATEDIF(L4,$W$2,"d")</f>
        <v>365</v>
      </c>
      <c r="X4" s="229">
        <f>+IF(U4=0,W4,Q4-L4)</f>
        <v>365</v>
      </c>
      <c r="Y4" s="229">
        <f t="shared" ref="Y4:Y67" si="6">+IF(S4&lt;&gt;0,(T4-Q4),(W4-X4))</f>
        <v>0</v>
      </c>
      <c r="Z4" s="229">
        <f t="shared" ref="Z4:Z67" si="7">+W4-X4-Y4</f>
        <v>0</v>
      </c>
      <c r="AA4" s="262">
        <f t="shared" ref="AA4:AA67" si="8">(+M4/$W$1*X4)+(N4/$W$1*Y4)+(R4/$W$1*Z4)</f>
        <v>1323</v>
      </c>
      <c r="AB4" s="263">
        <v>0</v>
      </c>
      <c r="AC4" s="229">
        <v>0</v>
      </c>
      <c r="AD4" s="229">
        <v>0</v>
      </c>
      <c r="AE4" s="262">
        <f t="shared" ref="AE4:AE67" si="9">(+M4/$W$1*AB4)+(N4/$W$1*AC4)+(R4/$W$1*AD4)</f>
        <v>0</v>
      </c>
      <c r="AF4" s="262">
        <f t="shared" ref="AF4:AF67" si="10">+AA4-AE4</f>
        <v>1323</v>
      </c>
      <c r="AG4" s="262"/>
      <c r="AH4" s="262">
        <f t="shared" ref="AH4:AH67" si="11">+AF4-AG4</f>
        <v>1323</v>
      </c>
      <c r="AI4" s="234">
        <f t="shared" ref="AI4:AI67" si="12">+AB4+AD4</f>
        <v>0</v>
      </c>
      <c r="AJ4" s="234">
        <f t="shared" ref="AJ4:AJ67" si="13">+W4-SUM(X4:Z4)</f>
        <v>0</v>
      </c>
      <c r="AK4" s="234">
        <f t="shared" ref="AK4:AK67" si="14">+AH4-O4</f>
        <v>0</v>
      </c>
      <c r="AL4" s="264">
        <v>0</v>
      </c>
      <c r="AM4" s="264">
        <v>0</v>
      </c>
    </row>
    <row r="5" spans="1:39">
      <c r="A5" s="229">
        <f t="shared" si="0"/>
        <v>3</v>
      </c>
      <c r="B5" s="253" t="s">
        <v>97</v>
      </c>
      <c r="C5" s="254"/>
      <c r="D5" s="255"/>
      <c r="E5" s="256"/>
      <c r="F5" s="256"/>
      <c r="G5" s="256"/>
      <c r="H5" s="229">
        <v>620</v>
      </c>
      <c r="I5" s="229" t="s">
        <v>391</v>
      </c>
      <c r="J5" s="229"/>
      <c r="K5" s="257">
        <v>41201</v>
      </c>
      <c r="L5" s="257">
        <f t="shared" si="1"/>
        <v>44927</v>
      </c>
      <c r="M5" s="258">
        <v>1206.5</v>
      </c>
      <c r="N5" s="258">
        <v>1270.5600000000002</v>
      </c>
      <c r="O5" s="259">
        <v>1128.4000000000001</v>
      </c>
      <c r="P5" s="260">
        <f t="shared" si="2"/>
        <v>64.060000000000173</v>
      </c>
      <c r="Q5" s="261">
        <v>45037</v>
      </c>
      <c r="R5" s="258">
        <v>0</v>
      </c>
      <c r="S5" s="260">
        <f t="shared" si="3"/>
        <v>0</v>
      </c>
      <c r="T5" s="261" t="s">
        <v>399</v>
      </c>
      <c r="U5" s="258">
        <f t="shared" si="4"/>
        <v>64.060000000000173</v>
      </c>
      <c r="V5" s="261">
        <f t="shared" ref="V5:V68" si="15">+IF(Q5="",$W$2,Q5)</f>
        <v>45037</v>
      </c>
      <c r="W5" s="229">
        <f t="shared" si="5"/>
        <v>365</v>
      </c>
      <c r="X5" s="229">
        <f t="shared" ref="X5:X68" si="16">+IF(U5=0,W5,Q5-L5)</f>
        <v>110</v>
      </c>
      <c r="Y5" s="229">
        <f t="shared" si="6"/>
        <v>255</v>
      </c>
      <c r="Z5" s="229">
        <f t="shared" si="7"/>
        <v>0</v>
      </c>
      <c r="AA5" s="262">
        <f>(+M5/$W$1*X5)+(N5/$W$1*Y5)+(R5/$W$1*Z5)</f>
        <v>1251.2542465753427</v>
      </c>
      <c r="AB5" s="263">
        <v>0</v>
      </c>
      <c r="AC5" s="229">
        <v>0</v>
      </c>
      <c r="AD5" s="229">
        <v>0</v>
      </c>
      <c r="AE5" s="262">
        <f t="shared" si="9"/>
        <v>0</v>
      </c>
      <c r="AF5" s="262">
        <f>+AA5-AE5</f>
        <v>1251.2542465753427</v>
      </c>
      <c r="AG5" s="262"/>
      <c r="AH5" s="262">
        <f t="shared" si="11"/>
        <v>1251.2542465753427</v>
      </c>
      <c r="AI5" s="234">
        <f t="shared" si="12"/>
        <v>0</v>
      </c>
      <c r="AJ5" s="234">
        <f t="shared" si="13"/>
        <v>0</v>
      </c>
      <c r="AK5" s="234">
        <f t="shared" si="14"/>
        <v>122.85424657534259</v>
      </c>
      <c r="AL5" s="264">
        <v>-142.16000000000008</v>
      </c>
      <c r="AM5" s="264">
        <v>3.6257534246574323</v>
      </c>
    </row>
    <row r="6" spans="1:39">
      <c r="A6" s="229">
        <f t="shared" si="0"/>
        <v>4</v>
      </c>
      <c r="B6" s="253" t="s">
        <v>98</v>
      </c>
      <c r="C6" s="254"/>
      <c r="D6" s="255"/>
      <c r="E6" s="256"/>
      <c r="F6" s="256"/>
      <c r="G6" s="256"/>
      <c r="H6" s="229">
        <v>120</v>
      </c>
      <c r="I6" s="229" t="s">
        <v>392</v>
      </c>
      <c r="J6" s="229"/>
      <c r="K6" s="257">
        <v>41153</v>
      </c>
      <c r="L6" s="257">
        <f t="shared" si="1"/>
        <v>44927</v>
      </c>
      <c r="M6" s="258">
        <v>230</v>
      </c>
      <c r="N6" s="258">
        <v>231.61000000000004</v>
      </c>
      <c r="O6" s="259">
        <v>231.4</v>
      </c>
      <c r="P6" s="260">
        <f t="shared" si="2"/>
        <v>1.6100000000000421</v>
      </c>
      <c r="Q6" s="261">
        <v>45037</v>
      </c>
      <c r="R6" s="258">
        <v>0</v>
      </c>
      <c r="S6" s="260">
        <f t="shared" si="3"/>
        <v>0</v>
      </c>
      <c r="T6" s="261" t="s">
        <v>399</v>
      </c>
      <c r="U6" s="258">
        <f t="shared" si="4"/>
        <v>1.6100000000000421</v>
      </c>
      <c r="V6" s="261">
        <f t="shared" si="15"/>
        <v>45037</v>
      </c>
      <c r="W6" s="229">
        <f t="shared" si="5"/>
        <v>365</v>
      </c>
      <c r="X6" s="229">
        <f>+IF(U6=0,W6,Q6-L6)</f>
        <v>110</v>
      </c>
      <c r="Y6" s="229">
        <f>+IF(S6&lt;&gt;0,(T6-Q6),(W6-X6))</f>
        <v>255</v>
      </c>
      <c r="Z6" s="229">
        <f>+W6-X6-Y6</f>
        <v>0</v>
      </c>
      <c r="AA6" s="262">
        <f t="shared" si="8"/>
        <v>231.12479452054797</v>
      </c>
      <c r="AB6" s="263">
        <v>0</v>
      </c>
      <c r="AC6" s="229">
        <v>0</v>
      </c>
      <c r="AD6" s="229">
        <v>0</v>
      </c>
      <c r="AE6" s="262">
        <f t="shared" si="9"/>
        <v>0</v>
      </c>
      <c r="AF6" s="262">
        <f t="shared" si="10"/>
        <v>231.12479452054797</v>
      </c>
      <c r="AG6" s="262"/>
      <c r="AH6" s="262">
        <f t="shared" si="11"/>
        <v>231.12479452054797</v>
      </c>
      <c r="AI6" s="234">
        <f t="shared" si="12"/>
        <v>0</v>
      </c>
      <c r="AJ6" s="234">
        <f t="shared" si="13"/>
        <v>0</v>
      </c>
      <c r="AK6" s="234">
        <f t="shared" si="14"/>
        <v>-0.27520547945204044</v>
      </c>
      <c r="AL6" s="264">
        <v>-0.21000000000003638</v>
      </c>
      <c r="AM6" s="264">
        <v>0.27520547945204044</v>
      </c>
    </row>
    <row r="7" spans="1:39">
      <c r="A7" s="229">
        <f t="shared" si="0"/>
        <v>5</v>
      </c>
      <c r="B7" s="253" t="s">
        <v>99</v>
      </c>
      <c r="C7" s="254"/>
      <c r="D7" s="255"/>
      <c r="E7" s="256"/>
      <c r="F7" s="256"/>
      <c r="G7" s="256"/>
      <c r="H7" s="229">
        <v>120</v>
      </c>
      <c r="I7" s="229" t="s">
        <v>392</v>
      </c>
      <c r="J7" s="229"/>
      <c r="K7" s="257">
        <v>41153</v>
      </c>
      <c r="L7" s="257">
        <f t="shared" si="1"/>
        <v>44927</v>
      </c>
      <c r="M7" s="258">
        <v>205</v>
      </c>
      <c r="N7" s="258">
        <v>233.06999999999996</v>
      </c>
      <c r="O7" s="259">
        <v>231.4</v>
      </c>
      <c r="P7" s="260">
        <f t="shared" si="2"/>
        <v>28.069999999999965</v>
      </c>
      <c r="Q7" s="261">
        <v>45037</v>
      </c>
      <c r="R7" s="258">
        <v>0</v>
      </c>
      <c r="S7" s="260">
        <f t="shared" si="3"/>
        <v>0</v>
      </c>
      <c r="T7" s="261" t="s">
        <v>399</v>
      </c>
      <c r="U7" s="258">
        <f t="shared" si="4"/>
        <v>28.069999999999965</v>
      </c>
      <c r="V7" s="261">
        <f t="shared" si="15"/>
        <v>45037</v>
      </c>
      <c r="W7" s="229">
        <f t="shared" si="5"/>
        <v>365</v>
      </c>
      <c r="X7" s="229">
        <f t="shared" si="16"/>
        <v>110</v>
      </c>
      <c r="Y7" s="229">
        <f t="shared" si="6"/>
        <v>255</v>
      </c>
      <c r="Z7" s="229">
        <f t="shared" si="7"/>
        <v>0</v>
      </c>
      <c r="AA7" s="262">
        <f t="shared" si="8"/>
        <v>224.61054794520544</v>
      </c>
      <c r="AB7" s="263">
        <v>0</v>
      </c>
      <c r="AC7" s="229">
        <v>0</v>
      </c>
      <c r="AD7" s="229">
        <v>0</v>
      </c>
      <c r="AE7" s="262">
        <f t="shared" si="9"/>
        <v>0</v>
      </c>
      <c r="AF7" s="262">
        <f t="shared" si="10"/>
        <v>224.61054794520544</v>
      </c>
      <c r="AG7" s="262"/>
      <c r="AH7" s="262">
        <f t="shared" si="11"/>
        <v>224.61054794520544</v>
      </c>
      <c r="AI7" s="234">
        <f t="shared" si="12"/>
        <v>0</v>
      </c>
      <c r="AJ7" s="234">
        <f t="shared" si="13"/>
        <v>0</v>
      </c>
      <c r="AK7" s="234">
        <f t="shared" si="14"/>
        <v>-6.789452054794566</v>
      </c>
      <c r="AL7" s="264">
        <v>-1.6699999999999591</v>
      </c>
      <c r="AM7" s="264">
        <v>6.789452054794566</v>
      </c>
    </row>
    <row r="8" spans="1:39">
      <c r="A8" s="229">
        <f t="shared" si="0"/>
        <v>6</v>
      </c>
      <c r="B8" s="253" t="s">
        <v>100</v>
      </c>
      <c r="C8" s="254"/>
      <c r="D8" s="255"/>
      <c r="E8" s="256"/>
      <c r="F8" s="256"/>
      <c r="G8" s="256"/>
      <c r="H8" s="229">
        <v>120</v>
      </c>
      <c r="I8" s="229" t="s">
        <v>392</v>
      </c>
      <c r="J8" s="229"/>
      <c r="K8" s="257">
        <v>41153</v>
      </c>
      <c r="L8" s="257">
        <f t="shared" si="1"/>
        <v>44927</v>
      </c>
      <c r="M8" s="258">
        <v>700</v>
      </c>
      <c r="N8" s="258">
        <v>738.33</v>
      </c>
      <c r="O8" s="259">
        <v>733.2</v>
      </c>
      <c r="P8" s="260">
        <f t="shared" si="2"/>
        <v>38.330000000000041</v>
      </c>
      <c r="Q8" s="261">
        <v>45037</v>
      </c>
      <c r="R8" s="258">
        <v>0</v>
      </c>
      <c r="S8" s="260">
        <f t="shared" si="3"/>
        <v>0</v>
      </c>
      <c r="T8" s="261" t="s">
        <v>399</v>
      </c>
      <c r="U8" s="258">
        <f t="shared" si="4"/>
        <v>38.330000000000041</v>
      </c>
      <c r="V8" s="261">
        <f t="shared" si="15"/>
        <v>45037</v>
      </c>
      <c r="W8" s="229">
        <f t="shared" si="5"/>
        <v>365</v>
      </c>
      <c r="X8" s="229">
        <f t="shared" si="16"/>
        <v>110</v>
      </c>
      <c r="Y8" s="229">
        <f t="shared" si="6"/>
        <v>255</v>
      </c>
      <c r="Z8" s="229">
        <f t="shared" si="7"/>
        <v>0</v>
      </c>
      <c r="AA8" s="262">
        <f t="shared" si="8"/>
        <v>726.77849315068499</v>
      </c>
      <c r="AB8" s="263">
        <v>0</v>
      </c>
      <c r="AC8" s="229">
        <v>0</v>
      </c>
      <c r="AD8" s="229">
        <v>0</v>
      </c>
      <c r="AE8" s="262">
        <f t="shared" si="9"/>
        <v>0</v>
      </c>
      <c r="AF8" s="262">
        <f t="shared" si="10"/>
        <v>726.77849315068499</v>
      </c>
      <c r="AG8" s="262"/>
      <c r="AH8" s="262">
        <f t="shared" si="11"/>
        <v>726.77849315068499</v>
      </c>
      <c r="AI8" s="234">
        <f t="shared" si="12"/>
        <v>0</v>
      </c>
      <c r="AJ8" s="234">
        <f t="shared" si="13"/>
        <v>0</v>
      </c>
      <c r="AK8" s="234">
        <f t="shared" si="14"/>
        <v>-6.4215068493150511</v>
      </c>
      <c r="AL8" s="264">
        <v>-5.1299999999999955</v>
      </c>
      <c r="AM8" s="264">
        <v>6.4215068493150511</v>
      </c>
    </row>
    <row r="9" spans="1:39">
      <c r="A9" s="229">
        <f t="shared" si="0"/>
        <v>7</v>
      </c>
      <c r="B9" s="253" t="s">
        <v>101</v>
      </c>
      <c r="C9" s="254"/>
      <c r="D9" s="255"/>
      <c r="E9" s="256"/>
      <c r="F9" s="256"/>
      <c r="G9" s="256"/>
      <c r="H9" s="229">
        <v>120</v>
      </c>
      <c r="I9" s="229" t="s">
        <v>392</v>
      </c>
      <c r="J9" s="229"/>
      <c r="K9" s="257">
        <v>41153</v>
      </c>
      <c r="L9" s="257">
        <f t="shared" si="1"/>
        <v>44927</v>
      </c>
      <c r="M9" s="258">
        <v>345</v>
      </c>
      <c r="N9" s="258">
        <v>357.07</v>
      </c>
      <c r="O9" s="259">
        <v>356.2</v>
      </c>
      <c r="P9" s="260">
        <f t="shared" si="2"/>
        <v>12.069999999999993</v>
      </c>
      <c r="Q9" s="261">
        <v>45037</v>
      </c>
      <c r="R9" s="258">
        <v>0</v>
      </c>
      <c r="S9" s="260">
        <f t="shared" si="3"/>
        <v>0</v>
      </c>
      <c r="T9" s="261" t="s">
        <v>399</v>
      </c>
      <c r="U9" s="258">
        <f t="shared" si="4"/>
        <v>12.069999999999993</v>
      </c>
      <c r="V9" s="261">
        <f t="shared" si="15"/>
        <v>45037</v>
      </c>
      <c r="W9" s="229">
        <f t="shared" si="5"/>
        <v>365</v>
      </c>
      <c r="X9" s="229">
        <f t="shared" si="16"/>
        <v>110</v>
      </c>
      <c r="Y9" s="229">
        <f t="shared" si="6"/>
        <v>255</v>
      </c>
      <c r="Z9" s="229">
        <f t="shared" si="7"/>
        <v>0</v>
      </c>
      <c r="AA9" s="262">
        <f t="shared" si="8"/>
        <v>353.43246575342465</v>
      </c>
      <c r="AB9" s="263">
        <v>0</v>
      </c>
      <c r="AC9" s="229">
        <v>0</v>
      </c>
      <c r="AD9" s="229">
        <v>0</v>
      </c>
      <c r="AE9" s="262">
        <f t="shared" si="9"/>
        <v>0</v>
      </c>
      <c r="AF9" s="262">
        <f t="shared" si="10"/>
        <v>353.43246575342465</v>
      </c>
      <c r="AG9" s="262"/>
      <c r="AH9" s="262">
        <f t="shared" si="11"/>
        <v>353.43246575342465</v>
      </c>
      <c r="AI9" s="234">
        <f t="shared" si="12"/>
        <v>0</v>
      </c>
      <c r="AJ9" s="234">
        <f t="shared" si="13"/>
        <v>0</v>
      </c>
      <c r="AK9" s="234">
        <f t="shared" si="14"/>
        <v>-2.7675342465753374</v>
      </c>
      <c r="AL9" s="264">
        <v>-0.87000000000000455</v>
      </c>
      <c r="AM9" s="264">
        <v>2.7675342465753374</v>
      </c>
    </row>
    <row r="10" spans="1:39">
      <c r="A10" s="229">
        <f t="shared" si="0"/>
        <v>8</v>
      </c>
      <c r="B10" s="253" t="s">
        <v>102</v>
      </c>
      <c r="C10" s="254"/>
      <c r="D10" s="255"/>
      <c r="E10" s="256"/>
      <c r="F10" s="256"/>
      <c r="G10" s="256"/>
      <c r="H10" s="229">
        <v>481</v>
      </c>
      <c r="I10" s="229" t="s">
        <v>393</v>
      </c>
      <c r="J10" s="229"/>
      <c r="K10" s="257">
        <v>41275</v>
      </c>
      <c r="L10" s="257">
        <f t="shared" si="1"/>
        <v>44927</v>
      </c>
      <c r="M10" s="258">
        <v>168</v>
      </c>
      <c r="N10" s="258">
        <v>173.56999999999996</v>
      </c>
      <c r="O10" s="259">
        <v>172.9</v>
      </c>
      <c r="P10" s="260">
        <f t="shared" si="2"/>
        <v>5.5699999999999648</v>
      </c>
      <c r="Q10" s="261">
        <v>45037</v>
      </c>
      <c r="R10" s="258">
        <v>0</v>
      </c>
      <c r="S10" s="260">
        <f t="shared" si="3"/>
        <v>0</v>
      </c>
      <c r="T10" s="261" t="s">
        <v>399</v>
      </c>
      <c r="U10" s="258">
        <f t="shared" si="4"/>
        <v>5.5699999999999648</v>
      </c>
      <c r="V10" s="261">
        <f t="shared" si="15"/>
        <v>45037</v>
      </c>
      <c r="W10" s="229">
        <f t="shared" si="5"/>
        <v>365</v>
      </c>
      <c r="X10" s="229">
        <f t="shared" si="16"/>
        <v>110</v>
      </c>
      <c r="Y10" s="229">
        <f t="shared" si="6"/>
        <v>255</v>
      </c>
      <c r="Z10" s="229">
        <f t="shared" si="7"/>
        <v>0</v>
      </c>
      <c r="AA10" s="262">
        <f t="shared" si="8"/>
        <v>171.89136986301367</v>
      </c>
      <c r="AB10" s="263">
        <v>0</v>
      </c>
      <c r="AC10" s="229">
        <v>0</v>
      </c>
      <c r="AD10" s="229">
        <v>0</v>
      </c>
      <c r="AE10" s="262">
        <f t="shared" si="9"/>
        <v>0</v>
      </c>
      <c r="AF10" s="262">
        <f t="shared" si="10"/>
        <v>171.89136986301367</v>
      </c>
      <c r="AG10" s="262"/>
      <c r="AH10" s="262">
        <f t="shared" si="11"/>
        <v>171.89136986301367</v>
      </c>
      <c r="AI10" s="234">
        <f t="shared" si="12"/>
        <v>0</v>
      </c>
      <c r="AJ10" s="234">
        <f t="shared" si="13"/>
        <v>0</v>
      </c>
      <c r="AK10" s="234">
        <f t="shared" si="14"/>
        <v>-1.0086301369863406</v>
      </c>
      <c r="AL10" s="264">
        <v>-0.66999999999995907</v>
      </c>
      <c r="AM10" s="264">
        <v>1.0086301369863406</v>
      </c>
    </row>
    <row r="11" spans="1:39">
      <c r="A11" s="229">
        <f t="shared" si="0"/>
        <v>9</v>
      </c>
      <c r="B11" s="253" t="s">
        <v>103</v>
      </c>
      <c r="C11" s="254"/>
      <c r="D11" s="255"/>
      <c r="E11" s="256"/>
      <c r="F11" s="256"/>
      <c r="G11" s="256"/>
      <c r="H11" s="229">
        <v>120</v>
      </c>
      <c r="I11" s="229" t="s">
        <v>392</v>
      </c>
      <c r="J11" s="229"/>
      <c r="K11" s="257">
        <v>41153</v>
      </c>
      <c r="L11" s="257">
        <f t="shared" si="1"/>
        <v>44927</v>
      </c>
      <c r="M11" s="258">
        <v>189</v>
      </c>
      <c r="N11" s="258">
        <v>202.15000000000003</v>
      </c>
      <c r="O11" s="259">
        <v>200.2</v>
      </c>
      <c r="P11" s="260">
        <f t="shared" si="2"/>
        <v>13.150000000000034</v>
      </c>
      <c r="Q11" s="261">
        <v>45037</v>
      </c>
      <c r="R11" s="258">
        <v>0</v>
      </c>
      <c r="S11" s="260">
        <f t="shared" si="3"/>
        <v>0</v>
      </c>
      <c r="T11" s="261" t="s">
        <v>399</v>
      </c>
      <c r="U11" s="258">
        <f t="shared" si="4"/>
        <v>13.150000000000034</v>
      </c>
      <c r="V11" s="261">
        <f t="shared" si="15"/>
        <v>45037</v>
      </c>
      <c r="W11" s="229">
        <f t="shared" si="5"/>
        <v>365</v>
      </c>
      <c r="X11" s="229">
        <f t="shared" si="16"/>
        <v>110</v>
      </c>
      <c r="Y11" s="229">
        <f t="shared" si="6"/>
        <v>255</v>
      </c>
      <c r="Z11" s="229">
        <f t="shared" si="7"/>
        <v>0</v>
      </c>
      <c r="AA11" s="262">
        <f t="shared" si="8"/>
        <v>198.18698630136987</v>
      </c>
      <c r="AB11" s="263">
        <v>0</v>
      </c>
      <c r="AC11" s="229">
        <v>0</v>
      </c>
      <c r="AD11" s="229">
        <v>0</v>
      </c>
      <c r="AE11" s="262">
        <f t="shared" si="9"/>
        <v>0</v>
      </c>
      <c r="AF11" s="262">
        <f t="shared" si="10"/>
        <v>198.18698630136987</v>
      </c>
      <c r="AG11" s="262"/>
      <c r="AH11" s="262">
        <f t="shared" si="11"/>
        <v>198.18698630136987</v>
      </c>
      <c r="AI11" s="234">
        <f t="shared" si="12"/>
        <v>0</v>
      </c>
      <c r="AJ11" s="234">
        <f t="shared" si="13"/>
        <v>0</v>
      </c>
      <c r="AK11" s="234">
        <f t="shared" si="14"/>
        <v>-2.0130136986301181</v>
      </c>
      <c r="AL11" s="264">
        <v>-1.9500000000000455</v>
      </c>
      <c r="AM11" s="264">
        <v>2.0130136986301181</v>
      </c>
    </row>
    <row r="12" spans="1:39">
      <c r="A12" s="229">
        <f t="shared" si="0"/>
        <v>10</v>
      </c>
      <c r="B12" s="253" t="s">
        <v>104</v>
      </c>
      <c r="C12" s="254"/>
      <c r="D12" s="255"/>
      <c r="E12" s="256"/>
      <c r="F12" s="256"/>
      <c r="G12" s="256"/>
      <c r="H12" s="229">
        <v>420</v>
      </c>
      <c r="I12" s="229" t="s">
        <v>393</v>
      </c>
      <c r="J12" s="229"/>
      <c r="K12" s="257">
        <v>41800</v>
      </c>
      <c r="L12" s="257">
        <f t="shared" si="1"/>
        <v>44927</v>
      </c>
      <c r="M12" s="258">
        <v>205.8</v>
      </c>
      <c r="N12" s="258">
        <v>235.07000000000002</v>
      </c>
      <c r="O12" s="259">
        <v>231.4</v>
      </c>
      <c r="P12" s="260">
        <f t="shared" si="2"/>
        <v>29.27000000000001</v>
      </c>
      <c r="Q12" s="261">
        <v>45037</v>
      </c>
      <c r="R12" s="258">
        <v>0</v>
      </c>
      <c r="S12" s="260">
        <f t="shared" si="3"/>
        <v>0</v>
      </c>
      <c r="T12" s="261" t="s">
        <v>399</v>
      </c>
      <c r="U12" s="258">
        <f t="shared" si="4"/>
        <v>29.27000000000001</v>
      </c>
      <c r="V12" s="261">
        <f t="shared" si="15"/>
        <v>45037</v>
      </c>
      <c r="W12" s="229">
        <f t="shared" si="5"/>
        <v>365</v>
      </c>
      <c r="X12" s="229">
        <f t="shared" si="16"/>
        <v>110</v>
      </c>
      <c r="Y12" s="229">
        <f t="shared" si="6"/>
        <v>255</v>
      </c>
      <c r="Z12" s="229">
        <f t="shared" si="7"/>
        <v>0</v>
      </c>
      <c r="AA12" s="262">
        <f t="shared" si="8"/>
        <v>226.24890410958903</v>
      </c>
      <c r="AB12" s="263">
        <v>0</v>
      </c>
      <c r="AC12" s="229">
        <v>0</v>
      </c>
      <c r="AD12" s="229">
        <v>0</v>
      </c>
      <c r="AE12" s="262">
        <f t="shared" si="9"/>
        <v>0</v>
      </c>
      <c r="AF12" s="262">
        <f t="shared" si="10"/>
        <v>226.24890410958903</v>
      </c>
      <c r="AG12" s="262"/>
      <c r="AH12" s="262">
        <f t="shared" si="11"/>
        <v>226.24890410958903</v>
      </c>
      <c r="AI12" s="234">
        <f t="shared" si="12"/>
        <v>0</v>
      </c>
      <c r="AJ12" s="234">
        <f t="shared" si="13"/>
        <v>0</v>
      </c>
      <c r="AK12" s="234">
        <f t="shared" si="14"/>
        <v>-5.1510958904109714</v>
      </c>
      <c r="AL12" s="264">
        <v>-3.6700000000000159</v>
      </c>
      <c r="AM12" s="264">
        <v>5.1510958904109998</v>
      </c>
    </row>
    <row r="13" spans="1:39">
      <c r="A13" s="229">
        <f t="shared" si="0"/>
        <v>11</v>
      </c>
      <c r="B13" s="253" t="s">
        <v>105</v>
      </c>
      <c r="C13" s="254"/>
      <c r="D13" s="255"/>
      <c r="E13" s="256"/>
      <c r="F13" s="256"/>
      <c r="G13" s="256"/>
      <c r="H13" s="229">
        <v>460</v>
      </c>
      <c r="I13" s="229" t="s">
        <v>393</v>
      </c>
      <c r="J13" s="229"/>
      <c r="K13" s="257">
        <v>41153</v>
      </c>
      <c r="L13" s="257">
        <f t="shared" si="1"/>
        <v>44927</v>
      </c>
      <c r="M13" s="258">
        <v>1200</v>
      </c>
      <c r="N13" s="258">
        <v>1490.41</v>
      </c>
      <c r="O13" s="259">
        <v>1128.4000000000001</v>
      </c>
      <c r="P13" s="260">
        <f t="shared" si="2"/>
        <v>290.41000000000008</v>
      </c>
      <c r="Q13" s="261">
        <v>45037</v>
      </c>
      <c r="R13" s="258">
        <v>0</v>
      </c>
      <c r="S13" s="260">
        <f t="shared" si="3"/>
        <v>0</v>
      </c>
      <c r="T13" s="261" t="s">
        <v>399</v>
      </c>
      <c r="U13" s="258">
        <f t="shared" si="4"/>
        <v>290.41000000000008</v>
      </c>
      <c r="V13" s="261">
        <f t="shared" si="15"/>
        <v>45037</v>
      </c>
      <c r="W13" s="229">
        <f t="shared" si="5"/>
        <v>365</v>
      </c>
      <c r="X13" s="229">
        <f t="shared" si="16"/>
        <v>110</v>
      </c>
      <c r="Y13" s="229">
        <f t="shared" si="6"/>
        <v>255</v>
      </c>
      <c r="Z13" s="229">
        <f t="shared" si="7"/>
        <v>0</v>
      </c>
      <c r="AA13" s="262">
        <f t="shared" si="8"/>
        <v>1402.8891780821916</v>
      </c>
      <c r="AB13" s="263">
        <v>0</v>
      </c>
      <c r="AC13" s="229">
        <v>0</v>
      </c>
      <c r="AD13" s="229">
        <v>0</v>
      </c>
      <c r="AE13" s="262">
        <f t="shared" si="9"/>
        <v>0</v>
      </c>
      <c r="AF13" s="262">
        <f t="shared" si="10"/>
        <v>1402.8891780821916</v>
      </c>
      <c r="AG13" s="262"/>
      <c r="AH13" s="262">
        <f t="shared" si="11"/>
        <v>1402.8891780821916</v>
      </c>
      <c r="AI13" s="234">
        <f t="shared" si="12"/>
        <v>0</v>
      </c>
      <c r="AJ13" s="234">
        <f t="shared" si="13"/>
        <v>0</v>
      </c>
      <c r="AK13" s="234">
        <f t="shared" si="14"/>
        <v>274.48917808219153</v>
      </c>
      <c r="AL13" s="264">
        <v>-362.01</v>
      </c>
      <c r="AM13" s="264">
        <v>-74.449178082191565</v>
      </c>
    </row>
    <row r="14" spans="1:39">
      <c r="A14" s="229">
        <f t="shared" si="0"/>
        <v>12</v>
      </c>
      <c r="B14" s="253" t="s">
        <v>106</v>
      </c>
      <c r="C14" s="254"/>
      <c r="D14" s="255"/>
      <c r="E14" s="256"/>
      <c r="F14" s="256"/>
      <c r="G14" s="256"/>
      <c r="H14" s="229">
        <v>460</v>
      </c>
      <c r="I14" s="229" t="s">
        <v>393</v>
      </c>
      <c r="J14" s="229"/>
      <c r="K14" s="257">
        <v>41153</v>
      </c>
      <c r="L14" s="257">
        <f t="shared" si="1"/>
        <v>44927</v>
      </c>
      <c r="M14" s="258">
        <v>173.25</v>
      </c>
      <c r="N14" s="258">
        <v>205.07999999999998</v>
      </c>
      <c r="O14" s="259">
        <v>200.2</v>
      </c>
      <c r="P14" s="260">
        <f t="shared" si="2"/>
        <v>31.829999999999984</v>
      </c>
      <c r="Q14" s="261">
        <v>45037</v>
      </c>
      <c r="R14" s="258">
        <v>0</v>
      </c>
      <c r="S14" s="260">
        <f t="shared" si="3"/>
        <v>0</v>
      </c>
      <c r="T14" s="261" t="s">
        <v>399</v>
      </c>
      <c r="U14" s="258">
        <f t="shared" si="4"/>
        <v>31.829999999999984</v>
      </c>
      <c r="V14" s="261">
        <f t="shared" si="15"/>
        <v>45037</v>
      </c>
      <c r="W14" s="229">
        <f t="shared" si="5"/>
        <v>365</v>
      </c>
      <c r="X14" s="229">
        <f t="shared" si="16"/>
        <v>110</v>
      </c>
      <c r="Y14" s="229">
        <f t="shared" si="6"/>
        <v>255</v>
      </c>
      <c r="Z14" s="229">
        <f t="shared" si="7"/>
        <v>0</v>
      </c>
      <c r="AA14" s="262">
        <f t="shared" si="8"/>
        <v>195.48739726027398</v>
      </c>
      <c r="AB14" s="263">
        <v>0</v>
      </c>
      <c r="AC14" s="229">
        <v>0</v>
      </c>
      <c r="AD14" s="229">
        <v>0</v>
      </c>
      <c r="AE14" s="262">
        <f t="shared" si="9"/>
        <v>0</v>
      </c>
      <c r="AF14" s="262">
        <f t="shared" si="10"/>
        <v>195.48739726027398</v>
      </c>
      <c r="AG14" s="262"/>
      <c r="AH14" s="262">
        <f t="shared" si="11"/>
        <v>195.48739726027398</v>
      </c>
      <c r="AI14" s="234">
        <f t="shared" si="12"/>
        <v>0</v>
      </c>
      <c r="AJ14" s="234">
        <f t="shared" si="13"/>
        <v>0</v>
      </c>
      <c r="AK14" s="234">
        <f t="shared" si="14"/>
        <v>-4.7126027397260088</v>
      </c>
      <c r="AL14" s="264">
        <v>-4.8799999999999955</v>
      </c>
      <c r="AM14" s="264">
        <v>4.7126027397260088</v>
      </c>
    </row>
    <row r="15" spans="1:39">
      <c r="A15" s="229">
        <f t="shared" si="0"/>
        <v>13</v>
      </c>
      <c r="B15" s="253" t="s">
        <v>107</v>
      </c>
      <c r="C15" s="254"/>
      <c r="D15" s="255"/>
      <c r="E15" s="256"/>
      <c r="F15" s="256"/>
      <c r="G15" s="256"/>
      <c r="H15" s="229">
        <v>460</v>
      </c>
      <c r="I15" s="229" t="s">
        <v>393</v>
      </c>
      <c r="J15" s="229"/>
      <c r="K15" s="257">
        <v>41153</v>
      </c>
      <c r="L15" s="257">
        <f t="shared" si="1"/>
        <v>44927</v>
      </c>
      <c r="M15" s="258">
        <v>173.25</v>
      </c>
      <c r="N15" s="258">
        <v>205.39</v>
      </c>
      <c r="O15" s="259">
        <v>200.2</v>
      </c>
      <c r="P15" s="260">
        <f t="shared" si="2"/>
        <v>32.139999999999986</v>
      </c>
      <c r="Q15" s="261">
        <v>45037</v>
      </c>
      <c r="R15" s="258">
        <v>0</v>
      </c>
      <c r="S15" s="260">
        <f t="shared" si="3"/>
        <v>0</v>
      </c>
      <c r="T15" s="261" t="s">
        <v>399</v>
      </c>
      <c r="U15" s="258">
        <f t="shared" si="4"/>
        <v>32.139999999999986</v>
      </c>
      <c r="V15" s="261">
        <f t="shared" si="15"/>
        <v>45037</v>
      </c>
      <c r="W15" s="229">
        <f t="shared" si="5"/>
        <v>365</v>
      </c>
      <c r="X15" s="229">
        <f t="shared" si="16"/>
        <v>110</v>
      </c>
      <c r="Y15" s="229">
        <f t="shared" si="6"/>
        <v>255</v>
      </c>
      <c r="Z15" s="229">
        <f t="shared" si="7"/>
        <v>0</v>
      </c>
      <c r="AA15" s="262">
        <f t="shared" si="8"/>
        <v>195.70397260273973</v>
      </c>
      <c r="AB15" s="263">
        <v>0</v>
      </c>
      <c r="AC15" s="229">
        <v>0</v>
      </c>
      <c r="AD15" s="229">
        <v>0</v>
      </c>
      <c r="AE15" s="262">
        <f t="shared" si="9"/>
        <v>0</v>
      </c>
      <c r="AF15" s="262">
        <f t="shared" si="10"/>
        <v>195.70397260273973</v>
      </c>
      <c r="AG15" s="262"/>
      <c r="AH15" s="262">
        <f t="shared" si="11"/>
        <v>195.70397260273973</v>
      </c>
      <c r="AI15" s="234">
        <f t="shared" si="12"/>
        <v>0</v>
      </c>
      <c r="AJ15" s="234">
        <f t="shared" si="13"/>
        <v>0</v>
      </c>
      <c r="AK15" s="234">
        <f t="shared" si="14"/>
        <v>-4.4960273972602636</v>
      </c>
      <c r="AL15" s="264">
        <v>-5.1899999999999977</v>
      </c>
      <c r="AM15" s="264">
        <v>4.4960273972602636</v>
      </c>
    </row>
    <row r="16" spans="1:39">
      <c r="A16" s="229">
        <f t="shared" si="0"/>
        <v>14</v>
      </c>
      <c r="B16" s="253" t="s">
        <v>108</v>
      </c>
      <c r="C16" s="265"/>
      <c r="D16" s="255"/>
      <c r="E16" s="256"/>
      <c r="F16" s="256"/>
      <c r="G16" s="256"/>
      <c r="H16" s="229">
        <v>212</v>
      </c>
      <c r="I16" s="229" t="s">
        <v>394</v>
      </c>
      <c r="J16" s="229"/>
      <c r="K16" s="257">
        <v>41754</v>
      </c>
      <c r="L16" s="257">
        <f t="shared" si="1"/>
        <v>44927</v>
      </c>
      <c r="M16" s="258">
        <v>185</v>
      </c>
      <c r="N16" s="258">
        <v>207.18</v>
      </c>
      <c r="O16" s="259">
        <v>200.2</v>
      </c>
      <c r="P16" s="260">
        <f t="shared" si="2"/>
        <v>22.180000000000007</v>
      </c>
      <c r="Q16" s="261">
        <v>45037</v>
      </c>
      <c r="R16" s="258">
        <v>0</v>
      </c>
      <c r="S16" s="260">
        <f t="shared" si="3"/>
        <v>0</v>
      </c>
      <c r="T16" s="261" t="s">
        <v>399</v>
      </c>
      <c r="U16" s="258">
        <f t="shared" si="4"/>
        <v>22.180000000000007</v>
      </c>
      <c r="V16" s="261">
        <f t="shared" si="15"/>
        <v>45037</v>
      </c>
      <c r="W16" s="229">
        <f t="shared" si="5"/>
        <v>365</v>
      </c>
      <c r="X16" s="229">
        <f t="shared" si="16"/>
        <v>110</v>
      </c>
      <c r="Y16" s="229">
        <f t="shared" si="6"/>
        <v>255</v>
      </c>
      <c r="Z16" s="229">
        <f t="shared" si="7"/>
        <v>0</v>
      </c>
      <c r="AA16" s="262">
        <f t="shared" si="8"/>
        <v>200.49561643835617</v>
      </c>
      <c r="AB16" s="263">
        <v>23</v>
      </c>
      <c r="AC16" s="229">
        <v>0</v>
      </c>
      <c r="AD16" s="229">
        <v>0</v>
      </c>
      <c r="AE16" s="262">
        <f t="shared" si="9"/>
        <v>11.657534246575343</v>
      </c>
      <c r="AF16" s="262">
        <f t="shared" si="10"/>
        <v>188.83808219178081</v>
      </c>
      <c r="AG16" s="262"/>
      <c r="AH16" s="262">
        <f t="shared" si="11"/>
        <v>188.83808219178081</v>
      </c>
      <c r="AI16" s="234">
        <f t="shared" si="12"/>
        <v>23</v>
      </c>
      <c r="AJ16" s="234">
        <f t="shared" si="13"/>
        <v>0</v>
      </c>
      <c r="AK16" s="234">
        <f t="shared" si="14"/>
        <v>-11.361917808219175</v>
      </c>
      <c r="AL16" s="264">
        <v>-6.9800000000000182</v>
      </c>
      <c r="AM16" s="264">
        <v>-0.29561643835617701</v>
      </c>
    </row>
    <row r="17" spans="1:39">
      <c r="A17" s="229">
        <f t="shared" si="0"/>
        <v>15</v>
      </c>
      <c r="B17" s="253" t="s">
        <v>109</v>
      </c>
      <c r="C17" s="254"/>
      <c r="D17" s="255"/>
      <c r="E17" s="256"/>
      <c r="F17" s="256"/>
      <c r="G17" s="256"/>
      <c r="H17" s="229">
        <v>212</v>
      </c>
      <c r="I17" s="229" t="s">
        <v>394</v>
      </c>
      <c r="J17" s="229"/>
      <c r="K17" s="257">
        <v>41403</v>
      </c>
      <c r="L17" s="257">
        <f t="shared" si="1"/>
        <v>44927</v>
      </c>
      <c r="M17" s="258">
        <v>270</v>
      </c>
      <c r="N17" s="258">
        <v>311.64000000000004</v>
      </c>
      <c r="O17" s="259">
        <v>475.8</v>
      </c>
      <c r="P17" s="260">
        <f t="shared" si="2"/>
        <v>41.640000000000043</v>
      </c>
      <c r="Q17" s="261">
        <v>45037</v>
      </c>
      <c r="R17" s="258">
        <v>0</v>
      </c>
      <c r="S17" s="260">
        <f t="shared" si="3"/>
        <v>0</v>
      </c>
      <c r="T17" s="261" t="s">
        <v>399</v>
      </c>
      <c r="U17" s="258">
        <f t="shared" si="4"/>
        <v>41.640000000000043</v>
      </c>
      <c r="V17" s="261">
        <f t="shared" si="15"/>
        <v>45037</v>
      </c>
      <c r="W17" s="229">
        <f t="shared" si="5"/>
        <v>365</v>
      </c>
      <c r="X17" s="229">
        <f t="shared" si="16"/>
        <v>110</v>
      </c>
      <c r="Y17" s="229">
        <f t="shared" si="6"/>
        <v>255</v>
      </c>
      <c r="Z17" s="229">
        <f t="shared" si="7"/>
        <v>0</v>
      </c>
      <c r="AA17" s="262">
        <f t="shared" si="8"/>
        <v>299.09095890410958</v>
      </c>
      <c r="AB17" s="263">
        <v>0</v>
      </c>
      <c r="AC17" s="229">
        <v>0</v>
      </c>
      <c r="AD17" s="229">
        <v>0</v>
      </c>
      <c r="AE17" s="262">
        <f t="shared" si="9"/>
        <v>0</v>
      </c>
      <c r="AF17" s="262">
        <f t="shared" si="10"/>
        <v>299.09095890410958</v>
      </c>
      <c r="AG17" s="262"/>
      <c r="AH17" s="262">
        <f t="shared" si="11"/>
        <v>299.09095890410958</v>
      </c>
      <c r="AI17" s="234">
        <f t="shared" si="12"/>
        <v>0</v>
      </c>
      <c r="AJ17" s="234">
        <f t="shared" si="13"/>
        <v>0</v>
      </c>
      <c r="AK17" s="234">
        <f t="shared" si="14"/>
        <v>-176.70904109589043</v>
      </c>
      <c r="AL17" s="264">
        <v>164.15999999999997</v>
      </c>
      <c r="AM17" s="264">
        <v>9.0090410958904386</v>
      </c>
    </row>
    <row r="18" spans="1:39">
      <c r="A18" s="229">
        <f t="shared" si="0"/>
        <v>16</v>
      </c>
      <c r="B18" s="253" t="s">
        <v>110</v>
      </c>
      <c r="C18" s="254"/>
      <c r="D18" s="255"/>
      <c r="E18" s="256"/>
      <c r="F18" s="256"/>
      <c r="G18" s="256"/>
      <c r="H18" s="229">
        <v>216</v>
      </c>
      <c r="I18" s="229" t="s">
        <v>394</v>
      </c>
      <c r="J18" s="229"/>
      <c r="K18" s="257">
        <v>41795</v>
      </c>
      <c r="L18" s="257">
        <f t="shared" si="1"/>
        <v>44927</v>
      </c>
      <c r="M18" s="258">
        <v>280</v>
      </c>
      <c r="N18" s="258">
        <v>313.27000000000004</v>
      </c>
      <c r="O18" s="259">
        <v>308.10000000000002</v>
      </c>
      <c r="P18" s="260">
        <f t="shared" si="2"/>
        <v>33.270000000000039</v>
      </c>
      <c r="Q18" s="261">
        <v>45037</v>
      </c>
      <c r="R18" s="258">
        <v>0</v>
      </c>
      <c r="S18" s="260">
        <f t="shared" si="3"/>
        <v>0</v>
      </c>
      <c r="T18" s="261" t="s">
        <v>399</v>
      </c>
      <c r="U18" s="258">
        <f t="shared" si="4"/>
        <v>33.270000000000039</v>
      </c>
      <c r="V18" s="261">
        <f t="shared" si="15"/>
        <v>45037</v>
      </c>
      <c r="W18" s="229">
        <f t="shared" si="5"/>
        <v>365</v>
      </c>
      <c r="X18" s="229">
        <f t="shared" si="16"/>
        <v>110</v>
      </c>
      <c r="Y18" s="229">
        <f t="shared" si="6"/>
        <v>255</v>
      </c>
      <c r="Z18" s="229">
        <f t="shared" si="7"/>
        <v>0</v>
      </c>
      <c r="AA18" s="262">
        <f t="shared" si="8"/>
        <v>303.24342465753426</v>
      </c>
      <c r="AB18" s="263">
        <v>0</v>
      </c>
      <c r="AC18" s="229">
        <v>0</v>
      </c>
      <c r="AD18" s="229">
        <v>0</v>
      </c>
      <c r="AE18" s="262">
        <f t="shared" si="9"/>
        <v>0</v>
      </c>
      <c r="AF18" s="262">
        <f t="shared" si="10"/>
        <v>303.24342465753426</v>
      </c>
      <c r="AG18" s="262"/>
      <c r="AH18" s="262">
        <f t="shared" si="11"/>
        <v>303.24342465753426</v>
      </c>
      <c r="AI18" s="234">
        <f t="shared" si="12"/>
        <v>0</v>
      </c>
      <c r="AJ18" s="234">
        <f t="shared" si="13"/>
        <v>0</v>
      </c>
      <c r="AK18" s="234">
        <f t="shared" si="14"/>
        <v>-4.8565753424657601</v>
      </c>
      <c r="AL18" s="264">
        <v>-5.1700000000000159</v>
      </c>
      <c r="AM18" s="264">
        <v>4.8565753424657601</v>
      </c>
    </row>
    <row r="19" spans="1:39">
      <c r="A19" s="229">
        <f t="shared" si="0"/>
        <v>17</v>
      </c>
      <c r="B19" s="253" t="s">
        <v>111</v>
      </c>
      <c r="C19" s="254"/>
      <c r="D19" s="255"/>
      <c r="E19" s="256"/>
      <c r="F19" s="256"/>
      <c r="G19" s="256"/>
      <c r="H19" s="229">
        <v>212</v>
      </c>
      <c r="I19" s="229" t="s">
        <v>394</v>
      </c>
      <c r="J19" s="229"/>
      <c r="K19" s="257">
        <v>42429</v>
      </c>
      <c r="L19" s="257">
        <f t="shared" si="1"/>
        <v>44927</v>
      </c>
      <c r="M19" s="258">
        <v>160</v>
      </c>
      <c r="N19" s="258">
        <v>174.42000000000002</v>
      </c>
      <c r="O19" s="259">
        <v>172.9</v>
      </c>
      <c r="P19" s="260">
        <f t="shared" si="2"/>
        <v>14.420000000000016</v>
      </c>
      <c r="Q19" s="261">
        <v>45037</v>
      </c>
      <c r="R19" s="258">
        <v>0</v>
      </c>
      <c r="S19" s="260">
        <f t="shared" si="3"/>
        <v>0</v>
      </c>
      <c r="T19" s="261" t="s">
        <v>399</v>
      </c>
      <c r="U19" s="258">
        <f t="shared" si="4"/>
        <v>14.420000000000016</v>
      </c>
      <c r="V19" s="261">
        <f>+IF(Q19="",$W$2,Q19)</f>
        <v>45037</v>
      </c>
      <c r="W19" s="229">
        <f t="shared" si="5"/>
        <v>365</v>
      </c>
      <c r="X19" s="229">
        <f t="shared" si="16"/>
        <v>110</v>
      </c>
      <c r="Y19" s="229">
        <f t="shared" si="6"/>
        <v>255</v>
      </c>
      <c r="Z19" s="229">
        <f t="shared" si="7"/>
        <v>0</v>
      </c>
      <c r="AA19" s="262">
        <f t="shared" si="8"/>
        <v>170.07424657534247</v>
      </c>
      <c r="AB19" s="263">
        <v>3</v>
      </c>
      <c r="AC19" s="229">
        <v>0</v>
      </c>
      <c r="AD19" s="229">
        <v>0</v>
      </c>
      <c r="AE19" s="262">
        <f t="shared" si="9"/>
        <v>1.3150684931506849</v>
      </c>
      <c r="AF19" s="262">
        <f t="shared" si="10"/>
        <v>168.7591780821918</v>
      </c>
      <c r="AG19" s="262"/>
      <c r="AH19" s="262">
        <f t="shared" si="11"/>
        <v>168.7591780821918</v>
      </c>
      <c r="AI19" s="234">
        <f t="shared" si="12"/>
        <v>3</v>
      </c>
      <c r="AJ19" s="234">
        <f t="shared" si="13"/>
        <v>0</v>
      </c>
      <c r="AK19" s="234">
        <f t="shared" si="14"/>
        <v>-4.1408219178082106</v>
      </c>
      <c r="AL19" s="264">
        <v>-1.5200000000000102</v>
      </c>
      <c r="AM19" s="264">
        <v>2.8257534246575347</v>
      </c>
    </row>
    <row r="20" spans="1:39">
      <c r="A20" s="229">
        <f t="shared" si="0"/>
        <v>18</v>
      </c>
      <c r="B20" s="253" t="s">
        <v>112</v>
      </c>
      <c r="C20" s="254"/>
      <c r="D20" s="255"/>
      <c r="E20" s="256"/>
      <c r="F20" s="256"/>
      <c r="G20" s="256"/>
      <c r="H20" s="229">
        <v>972</v>
      </c>
      <c r="I20" s="229" t="s">
        <v>395</v>
      </c>
      <c r="J20" s="229"/>
      <c r="K20" s="257">
        <v>41153</v>
      </c>
      <c r="L20" s="257">
        <f t="shared" si="1"/>
        <v>44927</v>
      </c>
      <c r="M20" s="258">
        <v>367.5</v>
      </c>
      <c r="N20" s="258">
        <v>420.56000000000006</v>
      </c>
      <c r="O20" s="259">
        <v>412.1</v>
      </c>
      <c r="P20" s="260">
        <f t="shared" si="2"/>
        <v>53.060000000000059</v>
      </c>
      <c r="Q20" s="261">
        <v>45037</v>
      </c>
      <c r="R20" s="258">
        <v>0</v>
      </c>
      <c r="S20" s="260">
        <f t="shared" si="3"/>
        <v>0</v>
      </c>
      <c r="T20" s="261" t="s">
        <v>399</v>
      </c>
      <c r="U20" s="258">
        <f t="shared" si="4"/>
        <v>53.060000000000059</v>
      </c>
      <c r="V20" s="261">
        <f t="shared" si="15"/>
        <v>45037</v>
      </c>
      <c r="W20" s="229">
        <f t="shared" si="5"/>
        <v>365</v>
      </c>
      <c r="X20" s="229">
        <f t="shared" si="16"/>
        <v>110</v>
      </c>
      <c r="Y20" s="229">
        <f t="shared" si="6"/>
        <v>255</v>
      </c>
      <c r="Z20" s="229">
        <f t="shared" si="7"/>
        <v>0</v>
      </c>
      <c r="AA20" s="262">
        <f t="shared" si="8"/>
        <v>404.56931506849321</v>
      </c>
      <c r="AB20" s="263">
        <v>0</v>
      </c>
      <c r="AC20" s="229">
        <v>0</v>
      </c>
      <c r="AD20" s="229">
        <v>0</v>
      </c>
      <c r="AE20" s="262">
        <f t="shared" si="9"/>
        <v>0</v>
      </c>
      <c r="AF20" s="262">
        <f t="shared" si="10"/>
        <v>404.56931506849321</v>
      </c>
      <c r="AG20" s="262"/>
      <c r="AH20" s="262">
        <f t="shared" si="11"/>
        <v>404.56931506849321</v>
      </c>
      <c r="AI20" s="234">
        <f t="shared" si="12"/>
        <v>0</v>
      </c>
      <c r="AJ20" s="234">
        <f t="shared" si="13"/>
        <v>0</v>
      </c>
      <c r="AK20" s="234">
        <f t="shared" si="14"/>
        <v>-7.5306849315068121</v>
      </c>
      <c r="AL20" s="264">
        <v>-8.4600000000000364</v>
      </c>
      <c r="AM20" s="264">
        <v>7.5306849315068121</v>
      </c>
    </row>
    <row r="21" spans="1:39">
      <c r="A21" s="229">
        <f t="shared" si="0"/>
        <v>19</v>
      </c>
      <c r="B21" s="253" t="s">
        <v>113</v>
      </c>
      <c r="C21" s="254"/>
      <c r="D21" s="255"/>
      <c r="E21" s="256"/>
      <c r="F21" s="256"/>
      <c r="G21" s="256"/>
      <c r="H21" s="229">
        <v>972</v>
      </c>
      <c r="I21" s="229" t="s">
        <v>395</v>
      </c>
      <c r="J21" s="229"/>
      <c r="K21" s="257">
        <v>41153</v>
      </c>
      <c r="L21" s="257">
        <f t="shared" si="1"/>
        <v>44927</v>
      </c>
      <c r="M21" s="258">
        <v>173.25</v>
      </c>
      <c r="N21" s="258">
        <v>204.90999999999997</v>
      </c>
      <c r="O21" s="259">
        <v>200.2</v>
      </c>
      <c r="P21" s="260">
        <f t="shared" si="2"/>
        <v>31.659999999999968</v>
      </c>
      <c r="Q21" s="261">
        <v>45037</v>
      </c>
      <c r="R21" s="258">
        <v>0</v>
      </c>
      <c r="S21" s="260">
        <f t="shared" si="3"/>
        <v>0</v>
      </c>
      <c r="T21" s="261" t="s">
        <v>399</v>
      </c>
      <c r="U21" s="258">
        <f t="shared" si="4"/>
        <v>31.659999999999968</v>
      </c>
      <c r="V21" s="261">
        <f t="shared" si="15"/>
        <v>45037</v>
      </c>
      <c r="W21" s="229">
        <f t="shared" si="5"/>
        <v>365</v>
      </c>
      <c r="X21" s="229">
        <f t="shared" si="16"/>
        <v>110</v>
      </c>
      <c r="Y21" s="229">
        <f t="shared" si="6"/>
        <v>255</v>
      </c>
      <c r="Z21" s="229">
        <f t="shared" si="7"/>
        <v>0</v>
      </c>
      <c r="AA21" s="262">
        <f t="shared" si="8"/>
        <v>195.3686301369863</v>
      </c>
      <c r="AB21" s="263">
        <v>0</v>
      </c>
      <c r="AC21" s="229">
        <v>0</v>
      </c>
      <c r="AD21" s="229">
        <v>0</v>
      </c>
      <c r="AE21" s="262">
        <f t="shared" si="9"/>
        <v>0</v>
      </c>
      <c r="AF21" s="262">
        <f t="shared" si="10"/>
        <v>195.3686301369863</v>
      </c>
      <c r="AG21" s="262"/>
      <c r="AH21" s="262">
        <f t="shared" si="11"/>
        <v>195.3686301369863</v>
      </c>
      <c r="AI21" s="234">
        <f t="shared" si="12"/>
        <v>0</v>
      </c>
      <c r="AJ21" s="234">
        <f t="shared" si="13"/>
        <v>0</v>
      </c>
      <c r="AK21" s="234">
        <f t="shared" si="14"/>
        <v>-4.8313698630136912</v>
      </c>
      <c r="AL21" s="264">
        <v>-4.7099999999999795</v>
      </c>
      <c r="AM21" s="264">
        <v>4.8313698630136912</v>
      </c>
    </row>
    <row r="22" spans="1:39">
      <c r="A22" s="229">
        <f t="shared" si="0"/>
        <v>20</v>
      </c>
      <c r="B22" s="253" t="s">
        <v>114</v>
      </c>
      <c r="C22" s="254"/>
      <c r="D22" s="255"/>
      <c r="E22" s="256"/>
      <c r="F22" s="256"/>
      <c r="G22" s="256"/>
      <c r="H22" s="229">
        <v>972</v>
      </c>
      <c r="I22" s="229" t="s">
        <v>395</v>
      </c>
      <c r="J22" s="229"/>
      <c r="K22" s="257">
        <v>41153</v>
      </c>
      <c r="L22" s="257">
        <f t="shared" si="1"/>
        <v>44927</v>
      </c>
      <c r="M22" s="258">
        <v>173.25</v>
      </c>
      <c r="N22" s="258">
        <v>205.21000000000004</v>
      </c>
      <c r="O22" s="259">
        <v>200.2</v>
      </c>
      <c r="P22" s="260">
        <f t="shared" si="2"/>
        <v>31.960000000000036</v>
      </c>
      <c r="Q22" s="261">
        <v>45037</v>
      </c>
      <c r="R22" s="258">
        <v>0</v>
      </c>
      <c r="S22" s="260">
        <f t="shared" si="3"/>
        <v>0</v>
      </c>
      <c r="T22" s="261" t="s">
        <v>399</v>
      </c>
      <c r="U22" s="258">
        <f t="shared" si="4"/>
        <v>31.960000000000036</v>
      </c>
      <c r="V22" s="261">
        <f t="shared" si="15"/>
        <v>45037</v>
      </c>
      <c r="W22" s="229">
        <f t="shared" si="5"/>
        <v>365</v>
      </c>
      <c r="X22" s="229">
        <f t="shared" si="16"/>
        <v>110</v>
      </c>
      <c r="Y22" s="229">
        <f t="shared" si="6"/>
        <v>255</v>
      </c>
      <c r="Z22" s="229">
        <f t="shared" si="7"/>
        <v>0</v>
      </c>
      <c r="AA22" s="262">
        <f t="shared" si="8"/>
        <v>195.57821917808224</v>
      </c>
      <c r="AB22" s="263">
        <v>0</v>
      </c>
      <c r="AC22" s="229">
        <v>0</v>
      </c>
      <c r="AD22" s="229">
        <v>0</v>
      </c>
      <c r="AE22" s="262">
        <f t="shared" si="9"/>
        <v>0</v>
      </c>
      <c r="AF22" s="262">
        <f t="shared" si="10"/>
        <v>195.57821917808224</v>
      </c>
      <c r="AG22" s="262"/>
      <c r="AH22" s="262">
        <f t="shared" si="11"/>
        <v>195.57821917808224</v>
      </c>
      <c r="AI22" s="234">
        <f t="shared" si="12"/>
        <v>0</v>
      </c>
      <c r="AJ22" s="234">
        <f t="shared" si="13"/>
        <v>0</v>
      </c>
      <c r="AK22" s="234">
        <f t="shared" si="14"/>
        <v>-4.6217808219177527</v>
      </c>
      <c r="AL22" s="264">
        <v>-5.0100000000000477</v>
      </c>
      <c r="AM22" s="264">
        <v>4.6217808219177527</v>
      </c>
    </row>
    <row r="23" spans="1:39">
      <c r="A23" s="229">
        <f t="shared" si="0"/>
        <v>21</v>
      </c>
      <c r="B23" s="253" t="s">
        <v>115</v>
      </c>
      <c r="C23" s="254"/>
      <c r="D23" s="255"/>
      <c r="E23" s="256"/>
      <c r="F23" s="256"/>
      <c r="G23" s="256"/>
      <c r="H23" s="229">
        <v>972</v>
      </c>
      <c r="I23" s="229" t="s">
        <v>395</v>
      </c>
      <c r="J23" s="229"/>
      <c r="K23" s="257">
        <v>41153</v>
      </c>
      <c r="L23" s="257">
        <f t="shared" si="1"/>
        <v>44927</v>
      </c>
      <c r="M23" s="258">
        <v>173.25</v>
      </c>
      <c r="N23" s="258">
        <v>205.39</v>
      </c>
      <c r="O23" s="259">
        <v>200.2</v>
      </c>
      <c r="P23" s="260">
        <f t="shared" si="2"/>
        <v>32.139999999999986</v>
      </c>
      <c r="Q23" s="261">
        <v>45037</v>
      </c>
      <c r="R23" s="258">
        <v>0</v>
      </c>
      <c r="S23" s="260">
        <f t="shared" si="3"/>
        <v>0</v>
      </c>
      <c r="T23" s="261" t="s">
        <v>399</v>
      </c>
      <c r="U23" s="258">
        <f t="shared" si="4"/>
        <v>32.139999999999986</v>
      </c>
      <c r="V23" s="261">
        <f t="shared" si="15"/>
        <v>45037</v>
      </c>
      <c r="W23" s="229">
        <f t="shared" si="5"/>
        <v>365</v>
      </c>
      <c r="X23" s="229">
        <f t="shared" si="16"/>
        <v>110</v>
      </c>
      <c r="Y23" s="229">
        <f t="shared" si="6"/>
        <v>255</v>
      </c>
      <c r="Z23" s="229">
        <f t="shared" si="7"/>
        <v>0</v>
      </c>
      <c r="AA23" s="262">
        <f t="shared" si="8"/>
        <v>195.70397260273973</v>
      </c>
      <c r="AB23" s="263">
        <v>0</v>
      </c>
      <c r="AC23" s="229">
        <v>0</v>
      </c>
      <c r="AD23" s="229">
        <v>0</v>
      </c>
      <c r="AE23" s="262">
        <f t="shared" si="9"/>
        <v>0</v>
      </c>
      <c r="AF23" s="262">
        <f t="shared" si="10"/>
        <v>195.70397260273973</v>
      </c>
      <c r="AG23" s="262"/>
      <c r="AH23" s="262">
        <f t="shared" si="11"/>
        <v>195.70397260273973</v>
      </c>
      <c r="AI23" s="234">
        <f t="shared" si="12"/>
        <v>0</v>
      </c>
      <c r="AJ23" s="234">
        <f t="shared" si="13"/>
        <v>0</v>
      </c>
      <c r="AK23" s="234">
        <f t="shared" si="14"/>
        <v>-4.4960273972602636</v>
      </c>
      <c r="AL23" s="264">
        <v>-5.1899999999999977</v>
      </c>
      <c r="AM23" s="264">
        <v>4.4960273972602636</v>
      </c>
    </row>
    <row r="24" spans="1:39">
      <c r="A24" s="229">
        <f t="shared" si="0"/>
        <v>22</v>
      </c>
      <c r="B24" s="253" t="s">
        <v>116</v>
      </c>
      <c r="C24" s="254"/>
      <c r="D24" s="255"/>
      <c r="E24" s="256"/>
      <c r="F24" s="256"/>
      <c r="G24" s="256"/>
      <c r="H24" s="229">
        <v>972</v>
      </c>
      <c r="I24" s="229" t="s">
        <v>395</v>
      </c>
      <c r="J24" s="229"/>
      <c r="K24" s="257">
        <v>41153</v>
      </c>
      <c r="L24" s="257">
        <f t="shared" si="1"/>
        <v>44927</v>
      </c>
      <c r="M24" s="258">
        <v>173.25</v>
      </c>
      <c r="N24" s="258">
        <v>205.07999999999998</v>
      </c>
      <c r="O24" s="259">
        <v>200.2</v>
      </c>
      <c r="P24" s="260">
        <f t="shared" si="2"/>
        <v>31.829999999999984</v>
      </c>
      <c r="Q24" s="261">
        <v>45037</v>
      </c>
      <c r="R24" s="258">
        <v>0</v>
      </c>
      <c r="S24" s="260">
        <f t="shared" si="3"/>
        <v>0</v>
      </c>
      <c r="T24" s="261" t="s">
        <v>399</v>
      </c>
      <c r="U24" s="258">
        <f t="shared" si="4"/>
        <v>31.829999999999984</v>
      </c>
      <c r="V24" s="261">
        <f t="shared" si="15"/>
        <v>45037</v>
      </c>
      <c r="W24" s="229">
        <f t="shared" si="5"/>
        <v>365</v>
      </c>
      <c r="X24" s="229">
        <f t="shared" si="16"/>
        <v>110</v>
      </c>
      <c r="Y24" s="229">
        <f t="shared" si="6"/>
        <v>255</v>
      </c>
      <c r="Z24" s="229">
        <f t="shared" si="7"/>
        <v>0</v>
      </c>
      <c r="AA24" s="262">
        <f t="shared" si="8"/>
        <v>195.48739726027398</v>
      </c>
      <c r="AB24" s="263">
        <v>0</v>
      </c>
      <c r="AC24" s="229">
        <v>0</v>
      </c>
      <c r="AD24" s="229">
        <v>0</v>
      </c>
      <c r="AE24" s="262">
        <f t="shared" si="9"/>
        <v>0</v>
      </c>
      <c r="AF24" s="262">
        <f t="shared" si="10"/>
        <v>195.48739726027398</v>
      </c>
      <c r="AG24" s="262"/>
      <c r="AH24" s="262">
        <f t="shared" si="11"/>
        <v>195.48739726027398</v>
      </c>
      <c r="AI24" s="234">
        <f t="shared" si="12"/>
        <v>0</v>
      </c>
      <c r="AJ24" s="234">
        <f t="shared" si="13"/>
        <v>0</v>
      </c>
      <c r="AK24" s="234">
        <f t="shared" si="14"/>
        <v>-4.7126027397260088</v>
      </c>
      <c r="AL24" s="264">
        <v>-4.8799999999999955</v>
      </c>
      <c r="AM24" s="264">
        <v>4.7126027397260088</v>
      </c>
    </row>
    <row r="25" spans="1:39">
      <c r="A25" s="229">
        <f t="shared" si="0"/>
        <v>23</v>
      </c>
      <c r="B25" s="253" t="s">
        <v>117</v>
      </c>
      <c r="C25" s="254"/>
      <c r="D25" s="255"/>
      <c r="E25" s="256"/>
      <c r="F25" s="256"/>
      <c r="G25" s="256"/>
      <c r="H25" s="229">
        <v>972</v>
      </c>
      <c r="I25" s="229" t="s">
        <v>395</v>
      </c>
      <c r="J25" s="229"/>
      <c r="K25" s="257">
        <v>41153</v>
      </c>
      <c r="L25" s="257">
        <f t="shared" si="1"/>
        <v>44927</v>
      </c>
      <c r="M25" s="258">
        <v>173.25</v>
      </c>
      <c r="N25" s="258">
        <v>205.07999999999998</v>
      </c>
      <c r="O25" s="259">
        <v>200.2</v>
      </c>
      <c r="P25" s="260">
        <f t="shared" si="2"/>
        <v>31.829999999999984</v>
      </c>
      <c r="Q25" s="261">
        <v>45037</v>
      </c>
      <c r="R25" s="258">
        <v>0</v>
      </c>
      <c r="S25" s="260">
        <f t="shared" si="3"/>
        <v>0</v>
      </c>
      <c r="T25" s="261" t="s">
        <v>399</v>
      </c>
      <c r="U25" s="258">
        <f t="shared" si="4"/>
        <v>31.829999999999984</v>
      </c>
      <c r="V25" s="261">
        <f t="shared" si="15"/>
        <v>45037</v>
      </c>
      <c r="W25" s="229">
        <f t="shared" si="5"/>
        <v>365</v>
      </c>
      <c r="X25" s="229">
        <f t="shared" si="16"/>
        <v>110</v>
      </c>
      <c r="Y25" s="229">
        <f t="shared" si="6"/>
        <v>255</v>
      </c>
      <c r="Z25" s="229">
        <f t="shared" si="7"/>
        <v>0</v>
      </c>
      <c r="AA25" s="262">
        <f t="shared" si="8"/>
        <v>195.48739726027398</v>
      </c>
      <c r="AB25" s="263">
        <v>0</v>
      </c>
      <c r="AC25" s="229">
        <v>0</v>
      </c>
      <c r="AD25" s="229">
        <v>0</v>
      </c>
      <c r="AE25" s="262">
        <f t="shared" si="9"/>
        <v>0</v>
      </c>
      <c r="AF25" s="262">
        <f t="shared" si="10"/>
        <v>195.48739726027398</v>
      </c>
      <c r="AG25" s="262"/>
      <c r="AH25" s="262">
        <f t="shared" si="11"/>
        <v>195.48739726027398</v>
      </c>
      <c r="AI25" s="234">
        <f t="shared" si="12"/>
        <v>0</v>
      </c>
      <c r="AJ25" s="234">
        <f t="shared" si="13"/>
        <v>0</v>
      </c>
      <c r="AK25" s="234">
        <f t="shared" si="14"/>
        <v>-4.7126027397260088</v>
      </c>
      <c r="AL25" s="264">
        <v>-4.8799999999999955</v>
      </c>
      <c r="AM25" s="264">
        <v>4.7126027397260088</v>
      </c>
    </row>
    <row r="26" spans="1:39">
      <c r="A26" s="229">
        <f t="shared" si="0"/>
        <v>24</v>
      </c>
      <c r="B26" s="253" t="s">
        <v>118</v>
      </c>
      <c r="C26" s="254"/>
      <c r="D26" s="255"/>
      <c r="E26" s="256"/>
      <c r="F26" s="256"/>
      <c r="G26" s="256"/>
      <c r="H26" s="229">
        <v>160</v>
      </c>
      <c r="I26" s="229" t="s">
        <v>392</v>
      </c>
      <c r="J26" s="229"/>
      <c r="K26" s="257">
        <v>41153</v>
      </c>
      <c r="L26" s="257">
        <f t="shared" si="1"/>
        <v>44927</v>
      </c>
      <c r="M26" s="258">
        <v>173.25</v>
      </c>
      <c r="N26" s="258">
        <v>207.41</v>
      </c>
      <c r="O26" s="259">
        <v>200.2</v>
      </c>
      <c r="P26" s="260">
        <f t="shared" si="2"/>
        <v>34.159999999999997</v>
      </c>
      <c r="Q26" s="261">
        <v>45037</v>
      </c>
      <c r="R26" s="258">
        <v>0</v>
      </c>
      <c r="S26" s="260">
        <f t="shared" si="3"/>
        <v>0</v>
      </c>
      <c r="T26" s="261" t="s">
        <v>399</v>
      </c>
      <c r="U26" s="258">
        <f t="shared" si="4"/>
        <v>34.159999999999997</v>
      </c>
      <c r="V26" s="261">
        <f t="shared" si="15"/>
        <v>45037</v>
      </c>
      <c r="W26" s="229">
        <f t="shared" si="5"/>
        <v>365</v>
      </c>
      <c r="X26" s="229">
        <f t="shared" si="16"/>
        <v>110</v>
      </c>
      <c r="Y26" s="229">
        <f t="shared" si="6"/>
        <v>255</v>
      </c>
      <c r="Z26" s="229">
        <f t="shared" si="7"/>
        <v>0</v>
      </c>
      <c r="AA26" s="262">
        <f t="shared" si="8"/>
        <v>197.11520547945204</v>
      </c>
      <c r="AB26" s="263">
        <v>0</v>
      </c>
      <c r="AC26" s="229">
        <v>0</v>
      </c>
      <c r="AD26" s="229">
        <v>0</v>
      </c>
      <c r="AE26" s="262">
        <f t="shared" si="9"/>
        <v>0</v>
      </c>
      <c r="AF26" s="262">
        <f t="shared" si="10"/>
        <v>197.11520547945204</v>
      </c>
      <c r="AG26" s="262"/>
      <c r="AH26" s="262">
        <f t="shared" si="11"/>
        <v>197.11520547945204</v>
      </c>
      <c r="AI26" s="234">
        <f t="shared" si="12"/>
        <v>0</v>
      </c>
      <c r="AJ26" s="234">
        <f t="shared" si="13"/>
        <v>0</v>
      </c>
      <c r="AK26" s="234">
        <f t="shared" si="14"/>
        <v>-3.0847945205479448</v>
      </c>
      <c r="AL26" s="264">
        <v>-7.210000000000008</v>
      </c>
      <c r="AM26" s="264">
        <v>3.0847945205479448</v>
      </c>
    </row>
    <row r="27" spans="1:39">
      <c r="A27" s="229">
        <f t="shared" si="0"/>
        <v>25</v>
      </c>
      <c r="B27" s="253" t="s">
        <v>119</v>
      </c>
      <c r="C27" s="254"/>
      <c r="D27" s="255"/>
      <c r="E27" s="256"/>
      <c r="F27" s="256"/>
      <c r="G27" s="256"/>
      <c r="H27" s="229">
        <v>972</v>
      </c>
      <c r="I27" s="229" t="s">
        <v>395</v>
      </c>
      <c r="J27" s="229"/>
      <c r="K27" s="257">
        <v>43024</v>
      </c>
      <c r="L27" s="257">
        <f t="shared" si="1"/>
        <v>44927</v>
      </c>
      <c r="M27" s="258">
        <v>165</v>
      </c>
      <c r="N27" s="258">
        <v>174.67</v>
      </c>
      <c r="O27" s="259">
        <v>172.9</v>
      </c>
      <c r="P27" s="260">
        <f t="shared" si="2"/>
        <v>9.6699999999999875</v>
      </c>
      <c r="Q27" s="261">
        <v>45037</v>
      </c>
      <c r="R27" s="258">
        <v>0</v>
      </c>
      <c r="S27" s="260">
        <f t="shared" si="3"/>
        <v>0</v>
      </c>
      <c r="T27" s="261" t="s">
        <v>399</v>
      </c>
      <c r="U27" s="258">
        <f t="shared" si="4"/>
        <v>9.6699999999999875</v>
      </c>
      <c r="V27" s="261">
        <f t="shared" si="15"/>
        <v>45037</v>
      </c>
      <c r="W27" s="229">
        <f t="shared" si="5"/>
        <v>365</v>
      </c>
      <c r="X27" s="229">
        <f t="shared" si="16"/>
        <v>110</v>
      </c>
      <c r="Y27" s="229">
        <f t="shared" si="6"/>
        <v>255</v>
      </c>
      <c r="Z27" s="229">
        <f t="shared" si="7"/>
        <v>0</v>
      </c>
      <c r="AA27" s="262">
        <f t="shared" si="8"/>
        <v>171.75575342465754</v>
      </c>
      <c r="AB27" s="263">
        <v>2</v>
      </c>
      <c r="AC27" s="229">
        <v>0</v>
      </c>
      <c r="AD27" s="229">
        <v>0</v>
      </c>
      <c r="AE27" s="262">
        <f t="shared" si="9"/>
        <v>0.90410958904109584</v>
      </c>
      <c r="AF27" s="262">
        <f t="shared" si="10"/>
        <v>170.85164383561644</v>
      </c>
      <c r="AG27" s="262"/>
      <c r="AH27" s="262">
        <f t="shared" si="11"/>
        <v>170.85164383561644</v>
      </c>
      <c r="AI27" s="234">
        <f t="shared" si="12"/>
        <v>2</v>
      </c>
      <c r="AJ27" s="234">
        <f t="shared" si="13"/>
        <v>0</v>
      </c>
      <c r="AK27" s="234">
        <f t="shared" si="14"/>
        <v>-2.0483561643835628</v>
      </c>
      <c r="AL27" s="264">
        <v>-1.7699999999999818</v>
      </c>
      <c r="AM27" s="264">
        <v>1.1442465753424642</v>
      </c>
    </row>
    <row r="28" spans="1:39">
      <c r="A28" s="229">
        <f t="shared" si="0"/>
        <v>26</v>
      </c>
      <c r="B28" s="253" t="s">
        <v>120</v>
      </c>
      <c r="C28" s="254"/>
      <c r="D28" s="255"/>
      <c r="E28" s="256"/>
      <c r="F28" s="256"/>
      <c r="G28" s="256"/>
      <c r="H28" s="229">
        <v>160</v>
      </c>
      <c r="I28" s="229" t="s">
        <v>392</v>
      </c>
      <c r="J28" s="229"/>
      <c r="K28" s="257">
        <v>41153</v>
      </c>
      <c r="L28" s="257">
        <f t="shared" si="1"/>
        <v>44927</v>
      </c>
      <c r="M28" s="258">
        <v>800</v>
      </c>
      <c r="N28" s="258">
        <v>843.16000000000008</v>
      </c>
      <c r="O28" s="259">
        <v>634.4</v>
      </c>
      <c r="P28" s="260">
        <f>+IF(N28=0,0,(N28-M28))</f>
        <v>43.160000000000082</v>
      </c>
      <c r="Q28" s="261">
        <v>45037</v>
      </c>
      <c r="R28" s="258">
        <v>0</v>
      </c>
      <c r="S28" s="260">
        <f t="shared" si="3"/>
        <v>0</v>
      </c>
      <c r="T28" s="261" t="s">
        <v>399</v>
      </c>
      <c r="U28" s="258">
        <f t="shared" si="4"/>
        <v>43.160000000000082</v>
      </c>
      <c r="V28" s="261">
        <f t="shared" si="15"/>
        <v>45037</v>
      </c>
      <c r="W28" s="229">
        <f t="shared" si="5"/>
        <v>365</v>
      </c>
      <c r="X28" s="229">
        <f t="shared" si="16"/>
        <v>110</v>
      </c>
      <c r="Y28" s="229">
        <f t="shared" si="6"/>
        <v>255</v>
      </c>
      <c r="Z28" s="229">
        <f t="shared" si="7"/>
        <v>0</v>
      </c>
      <c r="AA28" s="262">
        <f t="shared" si="8"/>
        <v>830.15287671232886</v>
      </c>
      <c r="AB28" s="263">
        <v>0</v>
      </c>
      <c r="AC28" s="229">
        <v>0</v>
      </c>
      <c r="AD28" s="229">
        <v>0</v>
      </c>
      <c r="AE28" s="262">
        <f t="shared" si="9"/>
        <v>0</v>
      </c>
      <c r="AF28" s="262">
        <f t="shared" si="10"/>
        <v>830.15287671232886</v>
      </c>
      <c r="AG28" s="262"/>
      <c r="AH28" s="262">
        <f t="shared" si="11"/>
        <v>830.15287671232886</v>
      </c>
      <c r="AI28" s="234">
        <f t="shared" si="12"/>
        <v>0</v>
      </c>
      <c r="AJ28" s="234">
        <f t="shared" si="13"/>
        <v>0</v>
      </c>
      <c r="AK28" s="234">
        <f t="shared" si="14"/>
        <v>195.75287671232888</v>
      </c>
      <c r="AL28" s="264">
        <v>-208.7600000000001</v>
      </c>
      <c r="AM28" s="264">
        <v>4.2871232876711929</v>
      </c>
    </row>
    <row r="29" spans="1:39">
      <c r="A29" s="229">
        <f t="shared" si="0"/>
        <v>27</v>
      </c>
      <c r="B29" s="253" t="s">
        <v>121</v>
      </c>
      <c r="C29" s="254"/>
      <c r="D29" s="255"/>
      <c r="E29" s="256"/>
      <c r="F29" s="256"/>
      <c r="G29" s="256"/>
      <c r="H29" s="229">
        <v>160</v>
      </c>
      <c r="I29" s="229" t="s">
        <v>392</v>
      </c>
      <c r="J29" s="229"/>
      <c r="K29" s="257">
        <v>41153</v>
      </c>
      <c r="L29" s="257">
        <f t="shared" si="1"/>
        <v>44927</v>
      </c>
      <c r="M29" s="258">
        <v>2315</v>
      </c>
      <c r="N29" s="258">
        <v>2315</v>
      </c>
      <c r="O29" s="259">
        <v>1975</v>
      </c>
      <c r="P29" s="260">
        <f>+IF(N29=0,0,(N29-M29))</f>
        <v>0</v>
      </c>
      <c r="Q29" s="261" t="s">
        <v>399</v>
      </c>
      <c r="R29" s="258">
        <v>0</v>
      </c>
      <c r="S29" s="260">
        <f t="shared" si="3"/>
        <v>0</v>
      </c>
      <c r="T29" s="261" t="s">
        <v>399</v>
      </c>
      <c r="U29" s="258">
        <f t="shared" si="4"/>
        <v>0</v>
      </c>
      <c r="V29" s="261">
        <f t="shared" si="15"/>
        <v>45292</v>
      </c>
      <c r="W29" s="229">
        <f t="shared" si="5"/>
        <v>365</v>
      </c>
      <c r="X29" s="229">
        <f t="shared" si="16"/>
        <v>365</v>
      </c>
      <c r="Y29" s="229">
        <f t="shared" si="6"/>
        <v>0</v>
      </c>
      <c r="Z29" s="229">
        <f t="shared" si="7"/>
        <v>0</v>
      </c>
      <c r="AA29" s="262">
        <f t="shared" si="8"/>
        <v>2315</v>
      </c>
      <c r="AB29" s="263">
        <v>0</v>
      </c>
      <c r="AC29" s="229">
        <v>0</v>
      </c>
      <c r="AD29" s="229">
        <v>0</v>
      </c>
      <c r="AE29" s="262">
        <f t="shared" si="9"/>
        <v>0</v>
      </c>
      <c r="AF29" s="262">
        <f t="shared" si="10"/>
        <v>2315</v>
      </c>
      <c r="AG29" s="262">
        <v>1000</v>
      </c>
      <c r="AH29" s="262">
        <f t="shared" si="11"/>
        <v>1315</v>
      </c>
      <c r="AI29" s="234">
        <f t="shared" si="12"/>
        <v>0</v>
      </c>
      <c r="AJ29" s="234">
        <f t="shared" si="13"/>
        <v>0</v>
      </c>
      <c r="AK29" s="234">
        <f t="shared" si="14"/>
        <v>-660</v>
      </c>
      <c r="AL29" s="264">
        <v>-340</v>
      </c>
      <c r="AM29" s="264">
        <v>-3.999999999996362E-2</v>
      </c>
    </row>
    <row r="30" spans="1:39">
      <c r="A30" s="229">
        <f t="shared" si="0"/>
        <v>28</v>
      </c>
      <c r="B30" s="253" t="s">
        <v>122</v>
      </c>
      <c r="C30" s="254"/>
      <c r="D30" s="255"/>
      <c r="E30" s="256"/>
      <c r="F30" s="256"/>
      <c r="G30" s="256"/>
      <c r="H30" s="229">
        <v>290</v>
      </c>
      <c r="I30" s="229" t="s">
        <v>394</v>
      </c>
      <c r="J30" s="229"/>
      <c r="K30" s="257">
        <v>41153</v>
      </c>
      <c r="L30" s="257">
        <f t="shared" si="1"/>
        <v>44927</v>
      </c>
      <c r="M30" s="258">
        <v>367.5</v>
      </c>
      <c r="N30" s="258">
        <v>428.8</v>
      </c>
      <c r="O30" s="259">
        <v>412.1</v>
      </c>
      <c r="P30" s="260">
        <f t="shared" si="2"/>
        <v>61.300000000000011</v>
      </c>
      <c r="Q30" s="261">
        <v>45037</v>
      </c>
      <c r="R30" s="258">
        <v>0</v>
      </c>
      <c r="S30" s="260">
        <f t="shared" si="3"/>
        <v>0</v>
      </c>
      <c r="T30" s="261" t="s">
        <v>399</v>
      </c>
      <c r="U30" s="258">
        <f t="shared" si="4"/>
        <v>61.300000000000011</v>
      </c>
      <c r="V30" s="261">
        <f t="shared" si="15"/>
        <v>45037</v>
      </c>
      <c r="W30" s="229">
        <f t="shared" si="5"/>
        <v>365</v>
      </c>
      <c r="X30" s="229">
        <f t="shared" si="16"/>
        <v>110</v>
      </c>
      <c r="Y30" s="229">
        <f t="shared" si="6"/>
        <v>255</v>
      </c>
      <c r="Z30" s="229">
        <f t="shared" si="7"/>
        <v>0</v>
      </c>
      <c r="AA30" s="262">
        <f t="shared" si="8"/>
        <v>410.3260273972603</v>
      </c>
      <c r="AB30" s="263">
        <v>50</v>
      </c>
      <c r="AC30" s="229">
        <v>0</v>
      </c>
      <c r="AD30" s="229">
        <v>0</v>
      </c>
      <c r="AE30" s="262">
        <f t="shared" si="9"/>
        <v>50.342465753424662</v>
      </c>
      <c r="AF30" s="262">
        <f t="shared" si="10"/>
        <v>359.98356164383563</v>
      </c>
      <c r="AG30" s="262"/>
      <c r="AH30" s="262">
        <f t="shared" si="11"/>
        <v>359.98356164383563</v>
      </c>
      <c r="AI30" s="234">
        <f t="shared" si="12"/>
        <v>50</v>
      </c>
      <c r="AJ30" s="234">
        <f t="shared" si="13"/>
        <v>0</v>
      </c>
      <c r="AK30" s="234">
        <f t="shared" si="14"/>
        <v>-52.116438356164394</v>
      </c>
      <c r="AL30" s="264">
        <v>-16.699999999999989</v>
      </c>
      <c r="AM30" s="264">
        <v>1.7739726027397182</v>
      </c>
    </row>
    <row r="31" spans="1:39">
      <c r="A31" s="229">
        <f t="shared" si="0"/>
        <v>29</v>
      </c>
      <c r="B31" s="253" t="s">
        <v>123</v>
      </c>
      <c r="C31" s="254"/>
      <c r="D31" s="255"/>
      <c r="E31" s="256"/>
      <c r="F31" s="256"/>
      <c r="G31" s="256"/>
      <c r="H31" s="229">
        <v>160</v>
      </c>
      <c r="I31" s="229" t="s">
        <v>392</v>
      </c>
      <c r="J31" s="229"/>
      <c r="K31" s="257">
        <v>41153</v>
      </c>
      <c r="L31" s="257">
        <f t="shared" si="1"/>
        <v>44927</v>
      </c>
      <c r="M31" s="258">
        <v>290</v>
      </c>
      <c r="N31" s="258">
        <v>311.53000000000003</v>
      </c>
      <c r="O31" s="259">
        <v>308.10000000000002</v>
      </c>
      <c r="P31" s="260">
        <f t="shared" si="2"/>
        <v>21.53000000000003</v>
      </c>
      <c r="Q31" s="261">
        <v>45037</v>
      </c>
      <c r="R31" s="258">
        <v>0</v>
      </c>
      <c r="S31" s="260">
        <f t="shared" si="3"/>
        <v>0</v>
      </c>
      <c r="T31" s="261" t="s">
        <v>399</v>
      </c>
      <c r="U31" s="258">
        <f t="shared" si="4"/>
        <v>21.53000000000003</v>
      </c>
      <c r="V31" s="261">
        <f t="shared" si="15"/>
        <v>45037</v>
      </c>
      <c r="W31" s="229">
        <f t="shared" si="5"/>
        <v>365</v>
      </c>
      <c r="X31" s="229">
        <f t="shared" si="16"/>
        <v>110</v>
      </c>
      <c r="Y31" s="229">
        <f t="shared" si="6"/>
        <v>255</v>
      </c>
      <c r="Z31" s="229">
        <f t="shared" si="7"/>
        <v>0</v>
      </c>
      <c r="AA31" s="262">
        <f t="shared" si="8"/>
        <v>305.04150684931506</v>
      </c>
      <c r="AB31" s="263">
        <v>0</v>
      </c>
      <c r="AC31" s="229">
        <v>0</v>
      </c>
      <c r="AD31" s="229">
        <v>0</v>
      </c>
      <c r="AE31" s="262">
        <f t="shared" si="9"/>
        <v>0</v>
      </c>
      <c r="AF31" s="262">
        <f t="shared" si="10"/>
        <v>305.04150684931506</v>
      </c>
      <c r="AG31" s="262"/>
      <c r="AH31" s="262">
        <f t="shared" si="11"/>
        <v>305.04150684931506</v>
      </c>
      <c r="AI31" s="234">
        <f t="shared" si="12"/>
        <v>0</v>
      </c>
      <c r="AJ31" s="234">
        <f t="shared" si="13"/>
        <v>0</v>
      </c>
      <c r="AK31" s="234">
        <f t="shared" si="14"/>
        <v>-3.0584931506849671</v>
      </c>
      <c r="AL31" s="264">
        <v>-3.4300000000000068</v>
      </c>
      <c r="AM31" s="264">
        <v>3.0584931506849671</v>
      </c>
    </row>
    <row r="32" spans="1:39">
      <c r="A32" s="229">
        <f t="shared" si="0"/>
        <v>30</v>
      </c>
      <c r="B32" s="253" t="s">
        <v>124</v>
      </c>
      <c r="C32" s="254"/>
      <c r="D32" s="255"/>
      <c r="E32" s="256"/>
      <c r="F32" s="256"/>
      <c r="G32" s="256"/>
      <c r="H32" s="229">
        <v>160</v>
      </c>
      <c r="I32" s="229" t="s">
        <v>392</v>
      </c>
      <c r="J32" s="229"/>
      <c r="K32" s="257">
        <v>41153</v>
      </c>
      <c r="L32" s="257">
        <f t="shared" si="1"/>
        <v>44927</v>
      </c>
      <c r="M32" s="258">
        <v>350</v>
      </c>
      <c r="N32" s="258">
        <v>356.86</v>
      </c>
      <c r="O32" s="259">
        <v>356.2</v>
      </c>
      <c r="P32" s="260">
        <f t="shared" si="2"/>
        <v>6.8600000000000136</v>
      </c>
      <c r="Q32" s="261">
        <v>45037</v>
      </c>
      <c r="R32" s="258">
        <v>0</v>
      </c>
      <c r="S32" s="260">
        <f t="shared" si="3"/>
        <v>0</v>
      </c>
      <c r="T32" s="261" t="s">
        <v>399</v>
      </c>
      <c r="U32" s="258">
        <f t="shared" si="4"/>
        <v>6.8600000000000136</v>
      </c>
      <c r="V32" s="261">
        <f t="shared" si="15"/>
        <v>45037</v>
      </c>
      <c r="W32" s="229">
        <f t="shared" si="5"/>
        <v>365</v>
      </c>
      <c r="X32" s="229">
        <f t="shared" si="16"/>
        <v>110</v>
      </c>
      <c r="Y32" s="229">
        <f t="shared" si="6"/>
        <v>255</v>
      </c>
      <c r="Z32" s="229">
        <f t="shared" si="7"/>
        <v>0</v>
      </c>
      <c r="AA32" s="262">
        <f t="shared" si="8"/>
        <v>354.79260273972602</v>
      </c>
      <c r="AB32" s="263">
        <v>0</v>
      </c>
      <c r="AC32" s="229">
        <v>0</v>
      </c>
      <c r="AD32" s="229">
        <v>0</v>
      </c>
      <c r="AE32" s="262">
        <f t="shared" si="9"/>
        <v>0</v>
      </c>
      <c r="AF32" s="262">
        <f t="shared" si="10"/>
        <v>354.79260273972602</v>
      </c>
      <c r="AG32" s="262"/>
      <c r="AH32" s="262">
        <f t="shared" si="11"/>
        <v>354.79260273972602</v>
      </c>
      <c r="AI32" s="234">
        <f t="shared" si="12"/>
        <v>0</v>
      </c>
      <c r="AJ32" s="234">
        <f t="shared" si="13"/>
        <v>0</v>
      </c>
      <c r="AK32" s="234">
        <f t="shared" si="14"/>
        <v>-1.4073972602739673</v>
      </c>
      <c r="AL32" s="264">
        <v>-0.66000000000002501</v>
      </c>
      <c r="AM32" s="264">
        <v>1.4073972602739673</v>
      </c>
    </row>
    <row r="33" spans="1:39">
      <c r="A33" s="229">
        <f t="shared" si="0"/>
        <v>31</v>
      </c>
      <c r="B33" s="253" t="s">
        <v>125</v>
      </c>
      <c r="C33" s="254"/>
      <c r="D33" s="255"/>
      <c r="E33" s="256"/>
      <c r="F33" s="256"/>
      <c r="G33" s="256"/>
      <c r="H33" s="229">
        <v>160</v>
      </c>
      <c r="I33" s="229" t="s">
        <v>392</v>
      </c>
      <c r="J33" s="229"/>
      <c r="K33" s="257">
        <v>41153</v>
      </c>
      <c r="L33" s="257">
        <f t="shared" si="1"/>
        <v>44927</v>
      </c>
      <c r="M33" s="258">
        <v>154.35</v>
      </c>
      <c r="N33" s="258">
        <v>175.11</v>
      </c>
      <c r="O33" s="259">
        <v>172.9</v>
      </c>
      <c r="P33" s="260">
        <f t="shared" si="2"/>
        <v>20.760000000000019</v>
      </c>
      <c r="Q33" s="261">
        <v>45037</v>
      </c>
      <c r="R33" s="258">
        <v>0</v>
      </c>
      <c r="S33" s="260">
        <f t="shared" si="3"/>
        <v>0</v>
      </c>
      <c r="T33" s="261" t="s">
        <v>399</v>
      </c>
      <c r="U33" s="258">
        <f t="shared" si="4"/>
        <v>20.760000000000019</v>
      </c>
      <c r="V33" s="261">
        <f t="shared" si="15"/>
        <v>45037</v>
      </c>
      <c r="W33" s="229">
        <f t="shared" si="5"/>
        <v>365</v>
      </c>
      <c r="X33" s="229">
        <f t="shared" si="16"/>
        <v>110</v>
      </c>
      <c r="Y33" s="229">
        <f t="shared" si="6"/>
        <v>255</v>
      </c>
      <c r="Z33" s="229">
        <f t="shared" si="7"/>
        <v>0</v>
      </c>
      <c r="AA33" s="262">
        <f t="shared" si="8"/>
        <v>168.85356164383563</v>
      </c>
      <c r="AB33" s="263">
        <v>0</v>
      </c>
      <c r="AC33" s="229">
        <v>0</v>
      </c>
      <c r="AD33" s="229">
        <v>0</v>
      </c>
      <c r="AE33" s="262">
        <f t="shared" si="9"/>
        <v>0</v>
      </c>
      <c r="AF33" s="262">
        <f t="shared" si="10"/>
        <v>168.85356164383563</v>
      </c>
      <c r="AG33" s="262"/>
      <c r="AH33" s="262">
        <f t="shared" si="11"/>
        <v>168.85356164383563</v>
      </c>
      <c r="AI33" s="234">
        <f t="shared" si="12"/>
        <v>0</v>
      </c>
      <c r="AJ33" s="234">
        <f t="shared" si="13"/>
        <v>0</v>
      </c>
      <c r="AK33" s="234">
        <f t="shared" si="14"/>
        <v>-4.0464383561643729</v>
      </c>
      <c r="AL33" s="264">
        <v>-2.210000000000008</v>
      </c>
      <c r="AM33" s="264">
        <v>4.0464383561643729</v>
      </c>
    </row>
    <row r="34" spans="1:39">
      <c r="A34" s="229">
        <f t="shared" si="0"/>
        <v>32</v>
      </c>
      <c r="B34" s="253" t="s">
        <v>126</v>
      </c>
      <c r="C34" s="254"/>
      <c r="D34" s="255"/>
      <c r="E34" s="256"/>
      <c r="F34" s="256"/>
      <c r="G34" s="256"/>
      <c r="H34" s="229">
        <v>160</v>
      </c>
      <c r="I34" s="229" t="s">
        <v>392</v>
      </c>
      <c r="J34" s="229"/>
      <c r="K34" s="257">
        <v>41153</v>
      </c>
      <c r="L34" s="257">
        <f t="shared" si="1"/>
        <v>44927</v>
      </c>
      <c r="M34" s="258">
        <v>154.35</v>
      </c>
      <c r="N34" s="258">
        <v>176.37</v>
      </c>
      <c r="O34" s="259">
        <v>172.9</v>
      </c>
      <c r="P34" s="260">
        <f t="shared" si="2"/>
        <v>22.02000000000001</v>
      </c>
      <c r="Q34" s="261">
        <v>45037</v>
      </c>
      <c r="R34" s="258">
        <v>0</v>
      </c>
      <c r="S34" s="260">
        <f t="shared" si="3"/>
        <v>0</v>
      </c>
      <c r="T34" s="261" t="s">
        <v>399</v>
      </c>
      <c r="U34" s="258">
        <f t="shared" si="4"/>
        <v>22.02000000000001</v>
      </c>
      <c r="V34" s="261">
        <f t="shared" si="15"/>
        <v>45037</v>
      </c>
      <c r="W34" s="229">
        <f t="shared" si="5"/>
        <v>365</v>
      </c>
      <c r="X34" s="229">
        <f t="shared" si="16"/>
        <v>110</v>
      </c>
      <c r="Y34" s="229">
        <f t="shared" si="6"/>
        <v>255</v>
      </c>
      <c r="Z34" s="229">
        <f t="shared" si="7"/>
        <v>0</v>
      </c>
      <c r="AA34" s="262">
        <f t="shared" si="8"/>
        <v>169.73383561643837</v>
      </c>
      <c r="AB34" s="263">
        <v>1</v>
      </c>
      <c r="AC34" s="229">
        <v>0</v>
      </c>
      <c r="AD34" s="229">
        <v>0</v>
      </c>
      <c r="AE34" s="262">
        <f t="shared" si="9"/>
        <v>0.42287671232876711</v>
      </c>
      <c r="AF34" s="262">
        <f t="shared" si="10"/>
        <v>169.31095890410961</v>
      </c>
      <c r="AG34" s="262"/>
      <c r="AH34" s="262">
        <f t="shared" si="11"/>
        <v>169.31095890410961</v>
      </c>
      <c r="AI34" s="234">
        <f t="shared" si="12"/>
        <v>1</v>
      </c>
      <c r="AJ34" s="234">
        <f t="shared" si="13"/>
        <v>0</v>
      </c>
      <c r="AK34" s="234">
        <f t="shared" si="14"/>
        <v>-3.5890410958903942</v>
      </c>
      <c r="AL34" s="264">
        <v>-3.4699999999999989</v>
      </c>
      <c r="AM34" s="264">
        <v>3.166164383561636</v>
      </c>
    </row>
    <row r="35" spans="1:39">
      <c r="A35" s="229">
        <f t="shared" si="0"/>
        <v>33</v>
      </c>
      <c r="B35" s="253" t="s">
        <v>127</v>
      </c>
      <c r="C35" s="254"/>
      <c r="D35" s="255"/>
      <c r="E35" s="256"/>
      <c r="F35" s="256"/>
      <c r="G35" s="256"/>
      <c r="H35" s="229">
        <v>160</v>
      </c>
      <c r="I35" s="229" t="s">
        <v>392</v>
      </c>
      <c r="J35" s="229"/>
      <c r="K35" s="257">
        <v>41153</v>
      </c>
      <c r="L35" s="257">
        <f t="shared" si="1"/>
        <v>44927</v>
      </c>
      <c r="M35" s="258">
        <v>154.35</v>
      </c>
      <c r="N35" s="258">
        <v>176.09</v>
      </c>
      <c r="O35" s="259">
        <v>172.9</v>
      </c>
      <c r="P35" s="260">
        <f t="shared" si="2"/>
        <v>21.740000000000009</v>
      </c>
      <c r="Q35" s="261">
        <v>45037</v>
      </c>
      <c r="R35" s="258">
        <v>0</v>
      </c>
      <c r="S35" s="260">
        <f t="shared" si="3"/>
        <v>0</v>
      </c>
      <c r="T35" s="261" t="s">
        <v>399</v>
      </c>
      <c r="U35" s="258">
        <f t="shared" si="4"/>
        <v>21.740000000000009</v>
      </c>
      <c r="V35" s="261">
        <f t="shared" si="15"/>
        <v>45037</v>
      </c>
      <c r="W35" s="229">
        <f t="shared" si="5"/>
        <v>365</v>
      </c>
      <c r="X35" s="229">
        <f t="shared" si="16"/>
        <v>110</v>
      </c>
      <c r="Y35" s="229">
        <f t="shared" si="6"/>
        <v>255</v>
      </c>
      <c r="Z35" s="229">
        <f t="shared" si="7"/>
        <v>0</v>
      </c>
      <c r="AA35" s="262">
        <f t="shared" si="8"/>
        <v>169.53821917808222</v>
      </c>
      <c r="AB35" s="263">
        <v>0</v>
      </c>
      <c r="AC35" s="229">
        <v>0</v>
      </c>
      <c r="AD35" s="229">
        <v>0</v>
      </c>
      <c r="AE35" s="262">
        <f t="shared" si="9"/>
        <v>0</v>
      </c>
      <c r="AF35" s="262">
        <f t="shared" si="10"/>
        <v>169.53821917808222</v>
      </c>
      <c r="AG35" s="262"/>
      <c r="AH35" s="262">
        <f t="shared" si="11"/>
        <v>169.53821917808222</v>
      </c>
      <c r="AI35" s="234">
        <f t="shared" si="12"/>
        <v>0</v>
      </c>
      <c r="AJ35" s="234">
        <f t="shared" si="13"/>
        <v>0</v>
      </c>
      <c r="AK35" s="234">
        <f t="shared" si="14"/>
        <v>-3.3617808219177903</v>
      </c>
      <c r="AL35" s="264">
        <v>-3.1899999999999977</v>
      </c>
      <c r="AM35" s="264">
        <v>3.3617808219177903</v>
      </c>
    </row>
    <row r="36" spans="1:39">
      <c r="A36" s="229">
        <f t="shared" si="0"/>
        <v>34</v>
      </c>
      <c r="B36" s="253" t="s">
        <v>128</v>
      </c>
      <c r="C36" s="254"/>
      <c r="D36" s="255"/>
      <c r="E36" s="256"/>
      <c r="F36" s="256"/>
      <c r="G36" s="256"/>
      <c r="H36" s="229">
        <v>160</v>
      </c>
      <c r="I36" s="229" t="s">
        <v>392</v>
      </c>
      <c r="J36" s="229"/>
      <c r="K36" s="257">
        <v>41153</v>
      </c>
      <c r="L36" s="257">
        <f t="shared" si="1"/>
        <v>44927</v>
      </c>
      <c r="M36" s="258">
        <v>154.35</v>
      </c>
      <c r="N36" s="258">
        <v>175.10999999999999</v>
      </c>
      <c r="O36" s="259">
        <v>172.9</v>
      </c>
      <c r="P36" s="260">
        <f t="shared" si="2"/>
        <v>20.759999999999991</v>
      </c>
      <c r="Q36" s="261">
        <v>45037</v>
      </c>
      <c r="R36" s="258">
        <v>0</v>
      </c>
      <c r="S36" s="260">
        <f t="shared" si="3"/>
        <v>0</v>
      </c>
      <c r="T36" s="261" t="s">
        <v>399</v>
      </c>
      <c r="U36" s="258">
        <f t="shared" si="4"/>
        <v>20.759999999999991</v>
      </c>
      <c r="V36" s="261">
        <f t="shared" si="15"/>
        <v>45037</v>
      </c>
      <c r="W36" s="229">
        <f t="shared" si="5"/>
        <v>365</v>
      </c>
      <c r="X36" s="229">
        <f t="shared" si="16"/>
        <v>110</v>
      </c>
      <c r="Y36" s="229">
        <f t="shared" si="6"/>
        <v>255</v>
      </c>
      <c r="Z36" s="229">
        <f t="shared" si="7"/>
        <v>0</v>
      </c>
      <c r="AA36" s="262">
        <f t="shared" si="8"/>
        <v>168.85356164383563</v>
      </c>
      <c r="AB36" s="263">
        <v>0</v>
      </c>
      <c r="AC36" s="229">
        <v>0</v>
      </c>
      <c r="AD36" s="229">
        <v>0</v>
      </c>
      <c r="AE36" s="262">
        <f t="shared" si="9"/>
        <v>0</v>
      </c>
      <c r="AF36" s="262">
        <f t="shared" si="10"/>
        <v>168.85356164383563</v>
      </c>
      <c r="AG36" s="262"/>
      <c r="AH36" s="262">
        <f t="shared" si="11"/>
        <v>168.85356164383563</v>
      </c>
      <c r="AI36" s="234">
        <f t="shared" si="12"/>
        <v>0</v>
      </c>
      <c r="AJ36" s="234">
        <f t="shared" si="13"/>
        <v>0</v>
      </c>
      <c r="AK36" s="234">
        <f t="shared" si="14"/>
        <v>-4.0464383561643729</v>
      </c>
      <c r="AL36" s="264">
        <v>-2.2099999999999795</v>
      </c>
      <c r="AM36" s="264">
        <v>4.0464383561643729</v>
      </c>
    </row>
    <row r="37" spans="1:39">
      <c r="A37" s="229">
        <f t="shared" si="0"/>
        <v>35</v>
      </c>
      <c r="B37" s="253" t="s">
        <v>129</v>
      </c>
      <c r="C37" s="254"/>
      <c r="D37" s="255"/>
      <c r="E37" s="256"/>
      <c r="F37" s="256"/>
      <c r="G37" s="256"/>
      <c r="H37" s="229">
        <v>160</v>
      </c>
      <c r="I37" s="229" t="s">
        <v>392</v>
      </c>
      <c r="J37" s="229"/>
      <c r="K37" s="257">
        <v>41153</v>
      </c>
      <c r="L37" s="257">
        <f t="shared" si="1"/>
        <v>44927</v>
      </c>
      <c r="M37" s="258">
        <v>154.35</v>
      </c>
      <c r="N37" s="258">
        <v>176.42</v>
      </c>
      <c r="O37" s="259">
        <v>172.9</v>
      </c>
      <c r="P37" s="260">
        <f t="shared" si="2"/>
        <v>22.069999999999993</v>
      </c>
      <c r="Q37" s="261">
        <v>45037</v>
      </c>
      <c r="R37" s="258">
        <v>0</v>
      </c>
      <c r="S37" s="260">
        <f t="shared" si="3"/>
        <v>0</v>
      </c>
      <c r="T37" s="261" t="s">
        <v>399</v>
      </c>
      <c r="U37" s="258">
        <f t="shared" si="4"/>
        <v>22.069999999999993</v>
      </c>
      <c r="V37" s="261">
        <f t="shared" si="15"/>
        <v>45037</v>
      </c>
      <c r="W37" s="229">
        <f t="shared" si="5"/>
        <v>365</v>
      </c>
      <c r="X37" s="229">
        <f t="shared" si="16"/>
        <v>110</v>
      </c>
      <c r="Y37" s="229">
        <f t="shared" si="6"/>
        <v>255</v>
      </c>
      <c r="Z37" s="229">
        <f t="shared" si="7"/>
        <v>0</v>
      </c>
      <c r="AA37" s="262">
        <f t="shared" si="8"/>
        <v>169.76876712328766</v>
      </c>
      <c r="AB37" s="263">
        <v>0</v>
      </c>
      <c r="AC37" s="229">
        <v>0</v>
      </c>
      <c r="AD37" s="229">
        <v>0</v>
      </c>
      <c r="AE37" s="262">
        <f t="shared" si="9"/>
        <v>0</v>
      </c>
      <c r="AF37" s="262">
        <f t="shared" si="10"/>
        <v>169.76876712328766</v>
      </c>
      <c r="AG37" s="262"/>
      <c r="AH37" s="262">
        <f t="shared" si="11"/>
        <v>169.76876712328766</v>
      </c>
      <c r="AI37" s="234">
        <f t="shared" si="12"/>
        <v>0</v>
      </c>
      <c r="AJ37" s="234">
        <f t="shared" si="13"/>
        <v>0</v>
      </c>
      <c r="AK37" s="234">
        <f t="shared" si="14"/>
        <v>-3.1312328767123461</v>
      </c>
      <c r="AL37" s="264">
        <v>-3.5199999999999818</v>
      </c>
      <c r="AM37" s="264">
        <v>3.1312328767123461</v>
      </c>
    </row>
    <row r="38" spans="1:39">
      <c r="A38" s="229">
        <f t="shared" si="0"/>
        <v>36</v>
      </c>
      <c r="B38" s="253" t="s">
        <v>130</v>
      </c>
      <c r="C38" s="254"/>
      <c r="D38" s="255"/>
      <c r="E38" s="256"/>
      <c r="F38" s="256"/>
      <c r="G38" s="256"/>
      <c r="H38" s="229">
        <v>160</v>
      </c>
      <c r="I38" s="229" t="s">
        <v>392</v>
      </c>
      <c r="J38" s="229"/>
      <c r="K38" s="257">
        <v>41153</v>
      </c>
      <c r="L38" s="257">
        <f t="shared" si="1"/>
        <v>44927</v>
      </c>
      <c r="M38" s="258">
        <v>325.5</v>
      </c>
      <c r="N38" s="258">
        <v>361.82</v>
      </c>
      <c r="O38" s="259">
        <v>356.2</v>
      </c>
      <c r="P38" s="260">
        <f t="shared" si="2"/>
        <v>36.319999999999993</v>
      </c>
      <c r="Q38" s="261">
        <v>45037</v>
      </c>
      <c r="R38" s="258">
        <v>0</v>
      </c>
      <c r="S38" s="260">
        <f t="shared" si="3"/>
        <v>0</v>
      </c>
      <c r="T38" s="261" t="s">
        <v>399</v>
      </c>
      <c r="U38" s="258">
        <f t="shared" si="4"/>
        <v>36.319999999999993</v>
      </c>
      <c r="V38" s="261">
        <f t="shared" si="15"/>
        <v>45037</v>
      </c>
      <c r="W38" s="229">
        <f t="shared" si="5"/>
        <v>365</v>
      </c>
      <c r="X38" s="229">
        <f t="shared" si="16"/>
        <v>110</v>
      </c>
      <c r="Y38" s="229">
        <f t="shared" si="6"/>
        <v>255</v>
      </c>
      <c r="Z38" s="229">
        <f t="shared" si="7"/>
        <v>0</v>
      </c>
      <c r="AA38" s="262">
        <f t="shared" si="8"/>
        <v>350.87424657534245</v>
      </c>
      <c r="AB38" s="263">
        <v>0</v>
      </c>
      <c r="AC38" s="229">
        <v>0</v>
      </c>
      <c r="AD38" s="229">
        <v>0</v>
      </c>
      <c r="AE38" s="262">
        <f t="shared" si="9"/>
        <v>0</v>
      </c>
      <c r="AF38" s="262">
        <f t="shared" si="10"/>
        <v>350.87424657534245</v>
      </c>
      <c r="AG38" s="262"/>
      <c r="AH38" s="262">
        <f t="shared" si="11"/>
        <v>350.87424657534245</v>
      </c>
      <c r="AI38" s="234">
        <f t="shared" si="12"/>
        <v>0</v>
      </c>
      <c r="AJ38" s="234">
        <f t="shared" si="13"/>
        <v>0</v>
      </c>
      <c r="AK38" s="234">
        <f t="shared" si="14"/>
        <v>-5.3257534246575347</v>
      </c>
      <c r="AL38" s="264">
        <v>-5.6200000000000045</v>
      </c>
      <c r="AM38" s="264">
        <v>5.3257534246575347</v>
      </c>
    </row>
    <row r="39" spans="1:39">
      <c r="A39" s="229">
        <f t="shared" si="0"/>
        <v>37</v>
      </c>
      <c r="B39" s="253" t="s">
        <v>131</v>
      </c>
      <c r="C39" s="254"/>
      <c r="D39" s="255"/>
      <c r="E39" s="256"/>
      <c r="F39" s="256"/>
      <c r="G39" s="256"/>
      <c r="H39" s="229">
        <v>160</v>
      </c>
      <c r="I39" s="229" t="s">
        <v>392</v>
      </c>
      <c r="J39" s="229"/>
      <c r="K39" s="257">
        <v>41153</v>
      </c>
      <c r="L39" s="257">
        <f t="shared" si="1"/>
        <v>44927</v>
      </c>
      <c r="M39" s="258">
        <v>154.35</v>
      </c>
      <c r="N39" s="258">
        <v>175.06</v>
      </c>
      <c r="O39" s="259">
        <v>172.9</v>
      </c>
      <c r="P39" s="260">
        <f t="shared" si="2"/>
        <v>20.710000000000008</v>
      </c>
      <c r="Q39" s="261">
        <v>45037</v>
      </c>
      <c r="R39" s="258">
        <v>0</v>
      </c>
      <c r="S39" s="260">
        <f t="shared" si="3"/>
        <v>0</v>
      </c>
      <c r="T39" s="261" t="s">
        <v>399</v>
      </c>
      <c r="U39" s="258">
        <f t="shared" si="4"/>
        <v>20.710000000000008</v>
      </c>
      <c r="V39" s="261">
        <f t="shared" si="15"/>
        <v>45037</v>
      </c>
      <c r="W39" s="229">
        <f t="shared" si="5"/>
        <v>365</v>
      </c>
      <c r="X39" s="229">
        <f t="shared" si="16"/>
        <v>110</v>
      </c>
      <c r="Y39" s="229">
        <f t="shared" si="6"/>
        <v>255</v>
      </c>
      <c r="Z39" s="229">
        <f t="shared" si="7"/>
        <v>0</v>
      </c>
      <c r="AA39" s="262">
        <f t="shared" si="8"/>
        <v>168.81863013698631</v>
      </c>
      <c r="AB39" s="263">
        <v>2</v>
      </c>
      <c r="AC39" s="229">
        <v>0</v>
      </c>
      <c r="AD39" s="229">
        <v>0</v>
      </c>
      <c r="AE39" s="262">
        <f t="shared" si="9"/>
        <v>0.84575342465753423</v>
      </c>
      <c r="AF39" s="262">
        <f t="shared" si="10"/>
        <v>167.97287671232877</v>
      </c>
      <c r="AG39" s="262"/>
      <c r="AH39" s="262">
        <f t="shared" si="11"/>
        <v>167.97287671232877</v>
      </c>
      <c r="AI39" s="234">
        <f t="shared" si="12"/>
        <v>2</v>
      </c>
      <c r="AJ39" s="234">
        <f t="shared" si="13"/>
        <v>0</v>
      </c>
      <c r="AK39" s="234">
        <f t="shared" si="14"/>
        <v>-4.9271232876712361</v>
      </c>
      <c r="AL39" s="264">
        <v>-2.1599999999999966</v>
      </c>
      <c r="AM39" s="264">
        <v>4.0813698630136912</v>
      </c>
    </row>
    <row r="40" spans="1:39">
      <c r="A40" s="229">
        <f t="shared" si="0"/>
        <v>38</v>
      </c>
      <c r="B40" s="253" t="s">
        <v>132</v>
      </c>
      <c r="C40" s="254"/>
      <c r="D40" s="255"/>
      <c r="E40" s="256"/>
      <c r="F40" s="256"/>
      <c r="G40" s="256"/>
      <c r="H40" s="229">
        <v>160</v>
      </c>
      <c r="I40" s="229" t="s">
        <v>392</v>
      </c>
      <c r="J40" s="229"/>
      <c r="K40" s="257">
        <v>41153</v>
      </c>
      <c r="L40" s="257">
        <f t="shared" si="1"/>
        <v>44927</v>
      </c>
      <c r="M40" s="258">
        <v>204.35</v>
      </c>
      <c r="N40" s="258">
        <v>233.22000000000006</v>
      </c>
      <c r="O40" s="259">
        <v>231.4</v>
      </c>
      <c r="P40" s="260">
        <f t="shared" si="2"/>
        <v>28.870000000000061</v>
      </c>
      <c r="Q40" s="261">
        <v>45037</v>
      </c>
      <c r="R40" s="258">
        <v>0</v>
      </c>
      <c r="S40" s="260">
        <f t="shared" si="3"/>
        <v>0</v>
      </c>
      <c r="T40" s="261" t="s">
        <v>399</v>
      </c>
      <c r="U40" s="258">
        <f t="shared" si="4"/>
        <v>28.870000000000061</v>
      </c>
      <c r="V40" s="261">
        <f t="shared" si="15"/>
        <v>45037</v>
      </c>
      <c r="W40" s="229">
        <f t="shared" si="5"/>
        <v>365</v>
      </c>
      <c r="X40" s="229">
        <f t="shared" si="16"/>
        <v>110</v>
      </c>
      <c r="Y40" s="229">
        <f t="shared" si="6"/>
        <v>255</v>
      </c>
      <c r="Z40" s="229">
        <f t="shared" si="7"/>
        <v>0</v>
      </c>
      <c r="AA40" s="262">
        <f t="shared" si="8"/>
        <v>224.51945205479456</v>
      </c>
      <c r="AB40" s="263">
        <v>2</v>
      </c>
      <c r="AC40" s="229">
        <v>0</v>
      </c>
      <c r="AD40" s="229">
        <v>0</v>
      </c>
      <c r="AE40" s="262">
        <f t="shared" si="9"/>
        <v>1.1197260273972602</v>
      </c>
      <c r="AF40" s="262">
        <f t="shared" si="10"/>
        <v>223.39972602739729</v>
      </c>
      <c r="AG40" s="262"/>
      <c r="AH40" s="262">
        <f t="shared" si="11"/>
        <v>223.39972602739729</v>
      </c>
      <c r="AI40" s="234">
        <f t="shared" si="12"/>
        <v>2</v>
      </c>
      <c r="AJ40" s="234">
        <f t="shared" si="13"/>
        <v>0</v>
      </c>
      <c r="AK40" s="234">
        <f t="shared" si="14"/>
        <v>-8.000273972602713</v>
      </c>
      <c r="AL40" s="264">
        <v>-1.82000000000005</v>
      </c>
      <c r="AM40" s="264">
        <v>6.8805479452054499</v>
      </c>
    </row>
    <row r="41" spans="1:39">
      <c r="A41" s="229">
        <f t="shared" si="0"/>
        <v>39</v>
      </c>
      <c r="B41" s="253" t="s">
        <v>133</v>
      </c>
      <c r="C41" s="254"/>
      <c r="D41" s="255"/>
      <c r="E41" s="256"/>
      <c r="F41" s="256"/>
      <c r="G41" s="256"/>
      <c r="H41" s="229">
        <v>160</v>
      </c>
      <c r="I41" s="229" t="s">
        <v>392</v>
      </c>
      <c r="J41" s="229"/>
      <c r="K41" s="257">
        <v>41153</v>
      </c>
      <c r="L41" s="257">
        <f t="shared" si="1"/>
        <v>44927</v>
      </c>
      <c r="M41" s="258">
        <v>367.5</v>
      </c>
      <c r="N41" s="258">
        <v>419.90000000000003</v>
      </c>
      <c r="O41" s="259">
        <v>412.1</v>
      </c>
      <c r="P41" s="260">
        <f t="shared" si="2"/>
        <v>52.400000000000034</v>
      </c>
      <c r="Q41" s="261">
        <v>45037</v>
      </c>
      <c r="R41" s="258">
        <v>0</v>
      </c>
      <c r="S41" s="260">
        <f t="shared" si="3"/>
        <v>0</v>
      </c>
      <c r="T41" s="261" t="s">
        <v>399</v>
      </c>
      <c r="U41" s="258">
        <f t="shared" si="4"/>
        <v>52.400000000000034</v>
      </c>
      <c r="V41" s="261">
        <f t="shared" si="15"/>
        <v>45037</v>
      </c>
      <c r="W41" s="229">
        <f t="shared" si="5"/>
        <v>365</v>
      </c>
      <c r="X41" s="229">
        <f t="shared" si="16"/>
        <v>110</v>
      </c>
      <c r="Y41" s="229">
        <f t="shared" si="6"/>
        <v>255</v>
      </c>
      <c r="Z41" s="229">
        <f t="shared" si="7"/>
        <v>0</v>
      </c>
      <c r="AA41" s="262">
        <f t="shared" si="8"/>
        <v>404.10821917808221</v>
      </c>
      <c r="AB41" s="263">
        <v>1</v>
      </c>
      <c r="AC41" s="229">
        <v>0</v>
      </c>
      <c r="AD41" s="229">
        <v>0</v>
      </c>
      <c r="AE41" s="262">
        <f t="shared" si="9"/>
        <v>1.0068493150684932</v>
      </c>
      <c r="AF41" s="262">
        <f t="shared" si="10"/>
        <v>403.1013698630137</v>
      </c>
      <c r="AG41" s="262"/>
      <c r="AH41" s="262">
        <f t="shared" si="11"/>
        <v>403.1013698630137</v>
      </c>
      <c r="AI41" s="234">
        <f t="shared" si="12"/>
        <v>1</v>
      </c>
      <c r="AJ41" s="234">
        <f t="shared" si="13"/>
        <v>0</v>
      </c>
      <c r="AK41" s="234">
        <f t="shared" si="14"/>
        <v>-8.9986301369863213</v>
      </c>
      <c r="AL41" s="264">
        <v>-7.8000000000000114</v>
      </c>
      <c r="AM41" s="264">
        <v>7.9917808219178141</v>
      </c>
    </row>
    <row r="42" spans="1:39">
      <c r="A42" s="229">
        <f t="shared" si="0"/>
        <v>40</v>
      </c>
      <c r="B42" s="253" t="s">
        <v>134</v>
      </c>
      <c r="C42" s="254"/>
      <c r="D42" s="255"/>
      <c r="E42" s="256"/>
      <c r="F42" s="256"/>
      <c r="G42" s="256"/>
      <c r="H42" s="229">
        <v>160</v>
      </c>
      <c r="I42" s="229" t="s">
        <v>392</v>
      </c>
      <c r="J42" s="229"/>
      <c r="K42" s="257">
        <v>41153</v>
      </c>
      <c r="L42" s="257">
        <f t="shared" si="1"/>
        <v>44927</v>
      </c>
      <c r="M42" s="258">
        <v>154.35</v>
      </c>
      <c r="N42" s="258">
        <v>309.65000000000003</v>
      </c>
      <c r="O42" s="259">
        <v>308.10000000000002</v>
      </c>
      <c r="P42" s="260">
        <f t="shared" si="2"/>
        <v>155.30000000000004</v>
      </c>
      <c r="Q42" s="261">
        <v>45037</v>
      </c>
      <c r="R42" s="258">
        <v>0</v>
      </c>
      <c r="S42" s="260">
        <f t="shared" si="3"/>
        <v>0</v>
      </c>
      <c r="T42" s="261" t="s">
        <v>399</v>
      </c>
      <c r="U42" s="258">
        <f t="shared" si="4"/>
        <v>155.30000000000004</v>
      </c>
      <c r="V42" s="261">
        <f t="shared" si="15"/>
        <v>45037</v>
      </c>
      <c r="W42" s="229">
        <f t="shared" si="5"/>
        <v>365</v>
      </c>
      <c r="X42" s="229">
        <f t="shared" si="16"/>
        <v>110</v>
      </c>
      <c r="Y42" s="229">
        <f t="shared" si="6"/>
        <v>255</v>
      </c>
      <c r="Z42" s="229">
        <f t="shared" si="7"/>
        <v>0</v>
      </c>
      <c r="AA42" s="262">
        <f t="shared" si="8"/>
        <v>262.84726027397261</v>
      </c>
      <c r="AB42" s="263">
        <v>0</v>
      </c>
      <c r="AC42" s="229">
        <v>0</v>
      </c>
      <c r="AD42" s="229">
        <v>0</v>
      </c>
      <c r="AE42" s="262">
        <f t="shared" si="9"/>
        <v>0</v>
      </c>
      <c r="AF42" s="262">
        <f t="shared" si="10"/>
        <v>262.84726027397261</v>
      </c>
      <c r="AG42" s="262"/>
      <c r="AH42" s="262">
        <f t="shared" si="11"/>
        <v>262.84726027397261</v>
      </c>
      <c r="AI42" s="234">
        <f t="shared" si="12"/>
        <v>0</v>
      </c>
      <c r="AJ42" s="234">
        <f t="shared" si="13"/>
        <v>0</v>
      </c>
      <c r="AK42" s="234">
        <f t="shared" si="14"/>
        <v>-45.252739726027414</v>
      </c>
      <c r="AL42" s="264">
        <v>-1.5500000000000114</v>
      </c>
      <c r="AM42" s="264">
        <v>45.252739726027414</v>
      </c>
    </row>
    <row r="43" spans="1:39">
      <c r="A43" s="229">
        <f t="shared" si="0"/>
        <v>41</v>
      </c>
      <c r="B43" s="253" t="s">
        <v>135</v>
      </c>
      <c r="C43" s="254"/>
      <c r="D43" s="255"/>
      <c r="E43" s="256"/>
      <c r="F43" s="256"/>
      <c r="G43" s="256"/>
      <c r="H43" s="229">
        <v>160</v>
      </c>
      <c r="I43" s="229" t="s">
        <v>392</v>
      </c>
      <c r="J43" s="229"/>
      <c r="K43" s="257">
        <v>41153</v>
      </c>
      <c r="L43" s="257">
        <f t="shared" si="1"/>
        <v>44927</v>
      </c>
      <c r="M43" s="258">
        <v>290</v>
      </c>
      <c r="N43" s="258">
        <v>311.59000000000003</v>
      </c>
      <c r="O43" s="259">
        <v>308.10000000000002</v>
      </c>
      <c r="P43" s="260">
        <f t="shared" si="2"/>
        <v>21.590000000000032</v>
      </c>
      <c r="Q43" s="261">
        <v>45037</v>
      </c>
      <c r="R43" s="258">
        <v>0</v>
      </c>
      <c r="S43" s="260">
        <f t="shared" si="3"/>
        <v>0</v>
      </c>
      <c r="T43" s="261" t="s">
        <v>399</v>
      </c>
      <c r="U43" s="258">
        <f t="shared" si="4"/>
        <v>21.590000000000032</v>
      </c>
      <c r="V43" s="261">
        <f t="shared" si="15"/>
        <v>45037</v>
      </c>
      <c r="W43" s="229">
        <f t="shared" si="5"/>
        <v>365</v>
      </c>
      <c r="X43" s="229">
        <f t="shared" si="16"/>
        <v>110</v>
      </c>
      <c r="Y43" s="229">
        <f t="shared" si="6"/>
        <v>255</v>
      </c>
      <c r="Z43" s="229">
        <f t="shared" si="7"/>
        <v>0</v>
      </c>
      <c r="AA43" s="262">
        <f t="shared" si="8"/>
        <v>305.08342465753424</v>
      </c>
      <c r="AB43" s="263">
        <v>0</v>
      </c>
      <c r="AC43" s="229">
        <v>0</v>
      </c>
      <c r="AD43" s="229">
        <v>0</v>
      </c>
      <c r="AE43" s="262">
        <f t="shared" si="9"/>
        <v>0</v>
      </c>
      <c r="AF43" s="262">
        <f t="shared" si="10"/>
        <v>305.08342465753424</v>
      </c>
      <c r="AG43" s="262"/>
      <c r="AH43" s="262">
        <f t="shared" si="11"/>
        <v>305.08342465753424</v>
      </c>
      <c r="AI43" s="234">
        <f t="shared" si="12"/>
        <v>0</v>
      </c>
      <c r="AJ43" s="234">
        <f t="shared" si="13"/>
        <v>0</v>
      </c>
      <c r="AK43" s="234">
        <f t="shared" si="14"/>
        <v>-3.0165753424657851</v>
      </c>
      <c r="AL43" s="264">
        <v>-3.4900000000000091</v>
      </c>
      <c r="AM43" s="264">
        <v>3.0165753424657851</v>
      </c>
    </row>
    <row r="44" spans="1:39">
      <c r="A44" s="229">
        <f t="shared" si="0"/>
        <v>42</v>
      </c>
      <c r="B44" s="253" t="s">
        <v>136</v>
      </c>
      <c r="C44" s="254"/>
      <c r="D44" s="255"/>
      <c r="E44" s="256"/>
      <c r="F44" s="256"/>
      <c r="G44" s="256"/>
      <c r="H44" s="229">
        <v>160</v>
      </c>
      <c r="I44" s="229" t="s">
        <v>392</v>
      </c>
      <c r="J44" s="229"/>
      <c r="K44" s="257">
        <v>41153</v>
      </c>
      <c r="L44" s="257">
        <f t="shared" si="1"/>
        <v>44927</v>
      </c>
      <c r="M44" s="258">
        <v>204.35</v>
      </c>
      <c r="N44" s="258">
        <v>232.18999999999997</v>
      </c>
      <c r="O44" s="259">
        <v>231.4</v>
      </c>
      <c r="P44" s="260">
        <f t="shared" si="2"/>
        <v>27.839999999999975</v>
      </c>
      <c r="Q44" s="261">
        <v>45037</v>
      </c>
      <c r="R44" s="258">
        <v>0</v>
      </c>
      <c r="S44" s="260">
        <f>+IF(R44=0,0,(R44-N44))</f>
        <v>0</v>
      </c>
      <c r="T44" s="261" t="s">
        <v>399</v>
      </c>
      <c r="U44" s="258">
        <f t="shared" si="4"/>
        <v>27.839999999999975</v>
      </c>
      <c r="V44" s="261">
        <f t="shared" si="15"/>
        <v>45037</v>
      </c>
      <c r="W44" s="229">
        <f t="shared" si="5"/>
        <v>365</v>
      </c>
      <c r="X44" s="229">
        <f t="shared" si="16"/>
        <v>110</v>
      </c>
      <c r="Y44" s="229">
        <f t="shared" si="6"/>
        <v>255</v>
      </c>
      <c r="Z44" s="229">
        <f t="shared" si="7"/>
        <v>0</v>
      </c>
      <c r="AA44" s="262">
        <f t="shared" si="8"/>
        <v>223.7998630136986</v>
      </c>
      <c r="AB44" s="263">
        <v>2</v>
      </c>
      <c r="AC44" s="229">
        <v>0</v>
      </c>
      <c r="AD44" s="229">
        <v>0</v>
      </c>
      <c r="AE44" s="262">
        <f t="shared" si="9"/>
        <v>1.1197260273972602</v>
      </c>
      <c r="AF44" s="262">
        <f t="shared" si="10"/>
        <v>222.68013698630133</v>
      </c>
      <c r="AG44" s="262">
        <v>71.42</v>
      </c>
      <c r="AH44" s="262">
        <f t="shared" si="11"/>
        <v>151.26013698630135</v>
      </c>
      <c r="AI44" s="234">
        <f t="shared" si="12"/>
        <v>2</v>
      </c>
      <c r="AJ44" s="234">
        <f t="shared" si="13"/>
        <v>0</v>
      </c>
      <c r="AK44" s="234">
        <f t="shared" si="14"/>
        <v>-80.139863013698658</v>
      </c>
      <c r="AL44" s="264">
        <v>-0.78999999999996362</v>
      </c>
      <c r="AM44" s="264">
        <v>7.6001369863014077</v>
      </c>
    </row>
    <row r="45" spans="1:39">
      <c r="A45" s="229">
        <f t="shared" si="0"/>
        <v>43</v>
      </c>
      <c r="B45" s="253" t="s">
        <v>137</v>
      </c>
      <c r="C45" s="254"/>
      <c r="D45" s="255"/>
      <c r="E45" s="256"/>
      <c r="F45" s="256"/>
      <c r="G45" s="256"/>
      <c r="H45" s="229">
        <v>160</v>
      </c>
      <c r="I45" s="229" t="s">
        <v>392</v>
      </c>
      <c r="J45" s="229"/>
      <c r="K45" s="257">
        <v>41153</v>
      </c>
      <c r="L45" s="257">
        <f t="shared" si="1"/>
        <v>44927</v>
      </c>
      <c r="M45" s="258">
        <v>154.35</v>
      </c>
      <c r="N45" s="258">
        <v>176.37000000000003</v>
      </c>
      <c r="O45" s="259">
        <v>172.9</v>
      </c>
      <c r="P45" s="260">
        <f t="shared" si="2"/>
        <v>22.020000000000039</v>
      </c>
      <c r="Q45" s="261">
        <v>45037</v>
      </c>
      <c r="R45" s="258">
        <v>0</v>
      </c>
      <c r="S45" s="260">
        <f t="shared" si="3"/>
        <v>0</v>
      </c>
      <c r="T45" s="261" t="s">
        <v>399</v>
      </c>
      <c r="U45" s="258">
        <f t="shared" si="4"/>
        <v>22.020000000000039</v>
      </c>
      <c r="V45" s="261">
        <f t="shared" si="15"/>
        <v>45037</v>
      </c>
      <c r="W45" s="229">
        <f t="shared" si="5"/>
        <v>365</v>
      </c>
      <c r="X45" s="229">
        <f t="shared" si="16"/>
        <v>110</v>
      </c>
      <c r="Y45" s="229">
        <f t="shared" si="6"/>
        <v>255</v>
      </c>
      <c r="Z45" s="229">
        <f t="shared" si="7"/>
        <v>0</v>
      </c>
      <c r="AA45" s="262">
        <f t="shared" si="8"/>
        <v>169.7338356164384</v>
      </c>
      <c r="AB45" s="263">
        <v>0</v>
      </c>
      <c r="AC45" s="229">
        <v>0</v>
      </c>
      <c r="AD45" s="229">
        <v>0</v>
      </c>
      <c r="AE45" s="262">
        <f t="shared" si="9"/>
        <v>0</v>
      </c>
      <c r="AF45" s="262">
        <f t="shared" si="10"/>
        <v>169.7338356164384</v>
      </c>
      <c r="AG45" s="262"/>
      <c r="AH45" s="262">
        <f t="shared" si="11"/>
        <v>169.7338356164384</v>
      </c>
      <c r="AI45" s="234">
        <f t="shared" si="12"/>
        <v>0</v>
      </c>
      <c r="AJ45" s="234">
        <f t="shared" si="13"/>
        <v>0</v>
      </c>
      <c r="AK45" s="234">
        <f t="shared" si="14"/>
        <v>-3.1661643835616076</v>
      </c>
      <c r="AL45" s="264">
        <v>-3.4700000000000273</v>
      </c>
      <c r="AM45" s="264">
        <v>3.1661643835616076</v>
      </c>
    </row>
    <row r="46" spans="1:39">
      <c r="A46" s="229">
        <f t="shared" si="0"/>
        <v>44</v>
      </c>
      <c r="B46" s="253" t="s">
        <v>138</v>
      </c>
      <c r="C46" s="254"/>
      <c r="D46" s="255"/>
      <c r="E46" s="256"/>
      <c r="F46" s="256"/>
      <c r="G46" s="256"/>
      <c r="H46" s="229">
        <v>160</v>
      </c>
      <c r="I46" s="229" t="s">
        <v>392</v>
      </c>
      <c r="J46" s="229"/>
      <c r="K46" s="257">
        <v>41153</v>
      </c>
      <c r="L46" s="257">
        <f t="shared" si="1"/>
        <v>44927</v>
      </c>
      <c r="M46" s="258">
        <v>201</v>
      </c>
      <c r="N46" s="258">
        <v>232.08</v>
      </c>
      <c r="O46" s="259">
        <v>231.4</v>
      </c>
      <c r="P46" s="260">
        <f t="shared" si="2"/>
        <v>31.080000000000013</v>
      </c>
      <c r="Q46" s="261">
        <v>45037</v>
      </c>
      <c r="R46" s="258">
        <v>0</v>
      </c>
      <c r="S46" s="260">
        <f t="shared" si="3"/>
        <v>0</v>
      </c>
      <c r="T46" s="261" t="s">
        <v>399</v>
      </c>
      <c r="U46" s="258">
        <f t="shared" si="4"/>
        <v>31.080000000000013</v>
      </c>
      <c r="V46" s="261">
        <f t="shared" si="15"/>
        <v>45037</v>
      </c>
      <c r="W46" s="229">
        <f t="shared" si="5"/>
        <v>365</v>
      </c>
      <c r="X46" s="229">
        <f t="shared" si="16"/>
        <v>110</v>
      </c>
      <c r="Y46" s="229">
        <f t="shared" si="6"/>
        <v>255</v>
      </c>
      <c r="Z46" s="229">
        <f t="shared" si="7"/>
        <v>0</v>
      </c>
      <c r="AA46" s="262">
        <f t="shared" si="8"/>
        <v>222.71342465753423</v>
      </c>
      <c r="AB46" s="263">
        <v>5</v>
      </c>
      <c r="AC46" s="229">
        <v>0</v>
      </c>
      <c r="AD46" s="229">
        <v>0</v>
      </c>
      <c r="AE46" s="262">
        <f t="shared" si="9"/>
        <v>2.7534246575342465</v>
      </c>
      <c r="AF46" s="262">
        <f t="shared" si="10"/>
        <v>219.95999999999998</v>
      </c>
      <c r="AG46" s="262"/>
      <c r="AH46" s="262">
        <f t="shared" si="11"/>
        <v>219.95999999999998</v>
      </c>
      <c r="AI46" s="234">
        <f t="shared" si="12"/>
        <v>5</v>
      </c>
      <c r="AJ46" s="234">
        <f t="shared" si="13"/>
        <v>0</v>
      </c>
      <c r="AK46" s="234">
        <f t="shared" si="14"/>
        <v>-11.440000000000026</v>
      </c>
      <c r="AL46" s="264">
        <v>-0.68000000000000682</v>
      </c>
      <c r="AM46" s="264">
        <v>8.6865753424657726</v>
      </c>
    </row>
    <row r="47" spans="1:39">
      <c r="A47" s="229">
        <f t="shared" si="0"/>
        <v>45</v>
      </c>
      <c r="B47" s="253" t="s">
        <v>139</v>
      </c>
      <c r="C47" s="254"/>
      <c r="D47" s="255"/>
      <c r="E47" s="256"/>
      <c r="F47" s="256"/>
      <c r="G47" s="256"/>
      <c r="H47" s="229">
        <v>160</v>
      </c>
      <c r="I47" s="229" t="s">
        <v>392</v>
      </c>
      <c r="J47" s="229"/>
      <c r="K47" s="257">
        <v>41153</v>
      </c>
      <c r="L47" s="257">
        <f t="shared" si="1"/>
        <v>44927</v>
      </c>
      <c r="M47" s="258">
        <v>154.35</v>
      </c>
      <c r="N47" s="258">
        <v>176.89</v>
      </c>
      <c r="O47" s="259">
        <v>172.9</v>
      </c>
      <c r="P47" s="260">
        <f t="shared" si="2"/>
        <v>22.539999999999992</v>
      </c>
      <c r="Q47" s="261">
        <v>45037</v>
      </c>
      <c r="R47" s="258">
        <v>0</v>
      </c>
      <c r="S47" s="260">
        <f t="shared" si="3"/>
        <v>0</v>
      </c>
      <c r="T47" s="261" t="s">
        <v>399</v>
      </c>
      <c r="U47" s="258">
        <f t="shared" si="4"/>
        <v>22.539999999999992</v>
      </c>
      <c r="V47" s="261">
        <f t="shared" si="15"/>
        <v>45037</v>
      </c>
      <c r="W47" s="229">
        <f t="shared" si="5"/>
        <v>365</v>
      </c>
      <c r="X47" s="229">
        <f t="shared" si="16"/>
        <v>110</v>
      </c>
      <c r="Y47" s="229">
        <f t="shared" si="6"/>
        <v>255</v>
      </c>
      <c r="Z47" s="229">
        <f t="shared" si="7"/>
        <v>0</v>
      </c>
      <c r="AA47" s="262">
        <f t="shared" si="8"/>
        <v>170.09712328767122</v>
      </c>
      <c r="AB47" s="263">
        <v>1</v>
      </c>
      <c r="AC47" s="229">
        <v>0</v>
      </c>
      <c r="AD47" s="229">
        <v>0</v>
      </c>
      <c r="AE47" s="262">
        <f t="shared" si="9"/>
        <v>0.42287671232876711</v>
      </c>
      <c r="AF47" s="262">
        <f t="shared" si="10"/>
        <v>169.67424657534247</v>
      </c>
      <c r="AG47" s="262"/>
      <c r="AH47" s="262">
        <f t="shared" si="11"/>
        <v>169.67424657534247</v>
      </c>
      <c r="AI47" s="234">
        <f t="shared" si="12"/>
        <v>1</v>
      </c>
      <c r="AJ47" s="234">
        <f t="shared" si="13"/>
        <v>0</v>
      </c>
      <c r="AK47" s="234">
        <f t="shared" si="14"/>
        <v>-3.2257534246575403</v>
      </c>
      <c r="AL47" s="264">
        <v>-3.9899999999999807</v>
      </c>
      <c r="AM47" s="264">
        <v>2.8028767123287821</v>
      </c>
    </row>
    <row r="48" spans="1:39">
      <c r="A48" s="229">
        <f t="shared" si="0"/>
        <v>46</v>
      </c>
      <c r="B48" s="253" t="s">
        <v>140</v>
      </c>
      <c r="C48" s="254"/>
      <c r="D48" s="255"/>
      <c r="E48" s="256"/>
      <c r="F48" s="256"/>
      <c r="G48" s="256"/>
      <c r="H48" s="229">
        <v>160</v>
      </c>
      <c r="I48" s="229" t="s">
        <v>392</v>
      </c>
      <c r="J48" s="229"/>
      <c r="K48" s="257">
        <v>41153</v>
      </c>
      <c r="L48" s="257">
        <f t="shared" si="1"/>
        <v>44927</v>
      </c>
      <c r="M48" s="258">
        <v>204.35</v>
      </c>
      <c r="N48" s="258">
        <v>231.83</v>
      </c>
      <c r="O48" s="259">
        <v>231.4</v>
      </c>
      <c r="P48" s="260">
        <f t="shared" si="2"/>
        <v>27.480000000000018</v>
      </c>
      <c r="Q48" s="261">
        <v>45037</v>
      </c>
      <c r="R48" s="258">
        <v>0</v>
      </c>
      <c r="S48" s="260">
        <f t="shared" si="3"/>
        <v>0</v>
      </c>
      <c r="T48" s="261" t="s">
        <v>399</v>
      </c>
      <c r="U48" s="258">
        <f t="shared" si="4"/>
        <v>27.480000000000018</v>
      </c>
      <c r="V48" s="261">
        <f t="shared" si="15"/>
        <v>45037</v>
      </c>
      <c r="W48" s="229">
        <f t="shared" si="5"/>
        <v>365</v>
      </c>
      <c r="X48" s="229">
        <f t="shared" si="16"/>
        <v>110</v>
      </c>
      <c r="Y48" s="229">
        <f t="shared" si="6"/>
        <v>255</v>
      </c>
      <c r="Z48" s="229">
        <f t="shared" si="7"/>
        <v>0</v>
      </c>
      <c r="AA48" s="262">
        <f t="shared" si="8"/>
        <v>223.54835616438356</v>
      </c>
      <c r="AB48" s="263">
        <v>1</v>
      </c>
      <c r="AC48" s="229">
        <v>0</v>
      </c>
      <c r="AD48" s="229">
        <v>0</v>
      </c>
      <c r="AE48" s="262">
        <f t="shared" si="9"/>
        <v>0.55986301369863012</v>
      </c>
      <c r="AF48" s="262">
        <f t="shared" si="10"/>
        <v>222.98849315068495</v>
      </c>
      <c r="AG48" s="262"/>
      <c r="AH48" s="262">
        <f t="shared" si="11"/>
        <v>222.98849315068495</v>
      </c>
      <c r="AI48" s="234">
        <f t="shared" si="12"/>
        <v>1</v>
      </c>
      <c r="AJ48" s="234">
        <f t="shared" si="13"/>
        <v>0</v>
      </c>
      <c r="AK48" s="234">
        <f t="shared" si="14"/>
        <v>-8.4115068493150602</v>
      </c>
      <c r="AL48" s="264">
        <v>-0.43000000000000682</v>
      </c>
      <c r="AM48" s="264">
        <v>7.8516438356164429</v>
      </c>
    </row>
    <row r="49" spans="1:39">
      <c r="A49" s="229">
        <f t="shared" si="0"/>
        <v>47</v>
      </c>
      <c r="B49" s="253" t="s">
        <v>141</v>
      </c>
      <c r="C49" s="254"/>
      <c r="D49" s="255"/>
      <c r="E49" s="256"/>
      <c r="F49" s="256"/>
      <c r="G49" s="256"/>
      <c r="H49" s="229">
        <v>160</v>
      </c>
      <c r="I49" s="229" t="s">
        <v>392</v>
      </c>
      <c r="J49" s="229"/>
      <c r="K49" s="257">
        <v>41153</v>
      </c>
      <c r="L49" s="257">
        <f t="shared" si="1"/>
        <v>44927</v>
      </c>
      <c r="M49" s="258">
        <v>154.35</v>
      </c>
      <c r="N49" s="258">
        <v>173.56999999999996</v>
      </c>
      <c r="O49" s="259">
        <v>172.9</v>
      </c>
      <c r="P49" s="260">
        <f t="shared" si="2"/>
        <v>19.21999999999997</v>
      </c>
      <c r="Q49" s="261">
        <v>45037</v>
      </c>
      <c r="R49" s="258">
        <v>0</v>
      </c>
      <c r="S49" s="260">
        <f t="shared" si="3"/>
        <v>0</v>
      </c>
      <c r="T49" s="261" t="s">
        <v>399</v>
      </c>
      <c r="U49" s="258">
        <f t="shared" si="4"/>
        <v>19.21999999999997</v>
      </c>
      <c r="V49" s="261">
        <f t="shared" si="15"/>
        <v>45037</v>
      </c>
      <c r="W49" s="229">
        <f t="shared" si="5"/>
        <v>365</v>
      </c>
      <c r="X49" s="229">
        <f t="shared" si="16"/>
        <v>110</v>
      </c>
      <c r="Y49" s="229">
        <f t="shared" si="6"/>
        <v>255</v>
      </c>
      <c r="Z49" s="229">
        <f t="shared" si="7"/>
        <v>0</v>
      </c>
      <c r="AA49" s="262">
        <f t="shared" si="8"/>
        <v>167.77767123287668</v>
      </c>
      <c r="AB49" s="263">
        <v>4</v>
      </c>
      <c r="AC49" s="229">
        <v>0</v>
      </c>
      <c r="AD49" s="229">
        <v>0</v>
      </c>
      <c r="AE49" s="262">
        <f t="shared" si="9"/>
        <v>1.6915068493150685</v>
      </c>
      <c r="AF49" s="262">
        <f t="shared" si="10"/>
        <v>166.08616438356162</v>
      </c>
      <c r="AG49" s="262"/>
      <c r="AH49" s="262">
        <f t="shared" si="11"/>
        <v>166.08616438356162</v>
      </c>
      <c r="AI49" s="234">
        <f t="shared" si="12"/>
        <v>4</v>
      </c>
      <c r="AJ49" s="234">
        <f t="shared" si="13"/>
        <v>0</v>
      </c>
      <c r="AK49" s="234">
        <f t="shared" si="14"/>
        <v>-6.8138356164383822</v>
      </c>
      <c r="AL49" s="264">
        <v>-0.66999999999995907</v>
      </c>
      <c r="AM49" s="264">
        <v>5.1223287671233209</v>
      </c>
    </row>
    <row r="50" spans="1:39">
      <c r="A50" s="229">
        <f t="shared" si="0"/>
        <v>48</v>
      </c>
      <c r="B50" s="253" t="s">
        <v>142</v>
      </c>
      <c r="C50" s="254"/>
      <c r="D50" s="255"/>
      <c r="E50" s="256"/>
      <c r="F50" s="256"/>
      <c r="G50" s="256"/>
      <c r="H50" s="229">
        <v>160</v>
      </c>
      <c r="I50" s="229" t="s">
        <v>392</v>
      </c>
      <c r="J50" s="229"/>
      <c r="K50" s="257">
        <v>42084</v>
      </c>
      <c r="L50" s="257">
        <f t="shared" si="1"/>
        <v>44927</v>
      </c>
      <c r="M50" s="258">
        <v>154.35</v>
      </c>
      <c r="N50" s="258">
        <v>176.20000000000002</v>
      </c>
      <c r="O50" s="259">
        <v>172.9</v>
      </c>
      <c r="P50" s="260">
        <f t="shared" si="2"/>
        <v>21.850000000000023</v>
      </c>
      <c r="Q50" s="261">
        <v>45037</v>
      </c>
      <c r="R50" s="258">
        <v>0</v>
      </c>
      <c r="S50" s="260">
        <f t="shared" si="3"/>
        <v>0</v>
      </c>
      <c r="T50" s="261" t="s">
        <v>399</v>
      </c>
      <c r="U50" s="258">
        <f t="shared" si="4"/>
        <v>21.850000000000023</v>
      </c>
      <c r="V50" s="261">
        <f t="shared" si="15"/>
        <v>45037</v>
      </c>
      <c r="W50" s="229">
        <f t="shared" si="5"/>
        <v>365</v>
      </c>
      <c r="X50" s="229">
        <f t="shared" si="16"/>
        <v>110</v>
      </c>
      <c r="Y50" s="229">
        <f t="shared" si="6"/>
        <v>255</v>
      </c>
      <c r="Z50" s="229">
        <f t="shared" si="7"/>
        <v>0</v>
      </c>
      <c r="AA50" s="262">
        <f t="shared" si="8"/>
        <v>169.61506849315069</v>
      </c>
      <c r="AB50" s="263">
        <v>6</v>
      </c>
      <c r="AC50" s="229">
        <v>0</v>
      </c>
      <c r="AD50" s="229">
        <v>0</v>
      </c>
      <c r="AE50" s="262">
        <f t="shared" si="9"/>
        <v>2.5372602739726027</v>
      </c>
      <c r="AF50" s="262">
        <f t="shared" si="10"/>
        <v>167.07780821917808</v>
      </c>
      <c r="AG50" s="262"/>
      <c r="AH50" s="262">
        <f t="shared" si="11"/>
        <v>167.07780821917808</v>
      </c>
      <c r="AI50" s="234">
        <f t="shared" si="12"/>
        <v>6</v>
      </c>
      <c r="AJ50" s="234">
        <f t="shared" si="13"/>
        <v>0</v>
      </c>
      <c r="AK50" s="234">
        <f t="shared" si="14"/>
        <v>-5.8221917808219246</v>
      </c>
      <c r="AL50" s="264">
        <v>-3.3000000000000114</v>
      </c>
      <c r="AM50" s="264">
        <v>3.2849315068493183</v>
      </c>
    </row>
    <row r="51" spans="1:39">
      <c r="A51" s="229">
        <f t="shared" si="0"/>
        <v>49</v>
      </c>
      <c r="B51" s="253" t="s">
        <v>143</v>
      </c>
      <c r="C51" s="254"/>
      <c r="D51" s="255"/>
      <c r="E51" s="256"/>
      <c r="F51" s="256"/>
      <c r="G51" s="256"/>
      <c r="H51" s="229">
        <v>160</v>
      </c>
      <c r="I51" s="229" t="s">
        <v>392</v>
      </c>
      <c r="J51" s="229"/>
      <c r="K51" s="257">
        <v>42147</v>
      </c>
      <c r="L51" s="257">
        <f t="shared" si="1"/>
        <v>44927</v>
      </c>
      <c r="M51" s="258">
        <v>154.35</v>
      </c>
      <c r="N51" s="258">
        <v>177.14000000000001</v>
      </c>
      <c r="O51" s="259">
        <v>172.9</v>
      </c>
      <c r="P51" s="260">
        <f t="shared" si="2"/>
        <v>22.79000000000002</v>
      </c>
      <c r="Q51" s="261">
        <v>45037</v>
      </c>
      <c r="R51" s="258">
        <v>0</v>
      </c>
      <c r="S51" s="260">
        <f t="shared" si="3"/>
        <v>0</v>
      </c>
      <c r="T51" s="261" t="s">
        <v>399</v>
      </c>
      <c r="U51" s="258">
        <f t="shared" si="4"/>
        <v>22.79000000000002</v>
      </c>
      <c r="V51" s="261">
        <f t="shared" si="15"/>
        <v>45037</v>
      </c>
      <c r="W51" s="229">
        <f t="shared" si="5"/>
        <v>365</v>
      </c>
      <c r="X51" s="229">
        <f t="shared" si="16"/>
        <v>110</v>
      </c>
      <c r="Y51" s="229">
        <f t="shared" si="6"/>
        <v>255</v>
      </c>
      <c r="Z51" s="229">
        <f t="shared" si="7"/>
        <v>0</v>
      </c>
      <c r="AA51" s="262">
        <f t="shared" si="8"/>
        <v>170.27178082191782</v>
      </c>
      <c r="AB51" s="263">
        <v>2</v>
      </c>
      <c r="AC51" s="229">
        <v>0</v>
      </c>
      <c r="AD51" s="229">
        <v>0</v>
      </c>
      <c r="AE51" s="262">
        <f t="shared" si="9"/>
        <v>0.84575342465753423</v>
      </c>
      <c r="AF51" s="262">
        <f t="shared" si="10"/>
        <v>169.42602739726027</v>
      </c>
      <c r="AG51" s="262"/>
      <c r="AH51" s="262">
        <f t="shared" si="11"/>
        <v>169.42602739726027</v>
      </c>
      <c r="AI51" s="234">
        <f t="shared" si="12"/>
        <v>2</v>
      </c>
      <c r="AJ51" s="234">
        <f t="shared" si="13"/>
        <v>0</v>
      </c>
      <c r="AK51" s="234">
        <f t="shared" si="14"/>
        <v>-3.4739726027397353</v>
      </c>
      <c r="AL51" s="264">
        <v>-4.2400000000000091</v>
      </c>
      <c r="AM51" s="264">
        <v>2.6282191780821904</v>
      </c>
    </row>
    <row r="52" spans="1:39">
      <c r="A52" s="229">
        <f t="shared" si="0"/>
        <v>50</v>
      </c>
      <c r="B52" s="253" t="s">
        <v>144</v>
      </c>
      <c r="C52" s="254"/>
      <c r="D52" s="255"/>
      <c r="E52" s="256"/>
      <c r="F52" s="256"/>
      <c r="G52" s="256"/>
      <c r="H52" s="229">
        <v>972</v>
      </c>
      <c r="I52" s="229" t="s">
        <v>395</v>
      </c>
      <c r="J52" s="229"/>
      <c r="K52" s="257">
        <v>41732</v>
      </c>
      <c r="L52" s="257">
        <f t="shared" si="1"/>
        <v>44927</v>
      </c>
      <c r="M52" s="258">
        <v>147</v>
      </c>
      <c r="N52" s="258">
        <v>151.50000000000006</v>
      </c>
      <c r="O52" s="259">
        <v>150.80000000000001</v>
      </c>
      <c r="P52" s="260">
        <f t="shared" si="2"/>
        <v>4.5000000000000568</v>
      </c>
      <c r="Q52" s="261">
        <v>45037</v>
      </c>
      <c r="R52" s="258">
        <v>0</v>
      </c>
      <c r="S52" s="260">
        <f t="shared" si="3"/>
        <v>0</v>
      </c>
      <c r="T52" s="261" t="s">
        <v>399</v>
      </c>
      <c r="U52" s="258">
        <f t="shared" si="4"/>
        <v>4.5000000000000568</v>
      </c>
      <c r="V52" s="261">
        <f t="shared" si="15"/>
        <v>45037</v>
      </c>
      <c r="W52" s="229">
        <f t="shared" si="5"/>
        <v>365</v>
      </c>
      <c r="X52" s="229">
        <f t="shared" si="16"/>
        <v>110</v>
      </c>
      <c r="Y52" s="229">
        <f t="shared" si="6"/>
        <v>255</v>
      </c>
      <c r="Z52" s="229">
        <f t="shared" si="7"/>
        <v>0</v>
      </c>
      <c r="AA52" s="262">
        <f t="shared" si="8"/>
        <v>150.14383561643839</v>
      </c>
      <c r="AB52" s="263">
        <v>0</v>
      </c>
      <c r="AC52" s="229">
        <v>0</v>
      </c>
      <c r="AD52" s="229">
        <v>0</v>
      </c>
      <c r="AE52" s="262">
        <f t="shared" si="9"/>
        <v>0</v>
      </c>
      <c r="AF52" s="262">
        <f t="shared" si="10"/>
        <v>150.14383561643839</v>
      </c>
      <c r="AG52" s="262"/>
      <c r="AH52" s="262">
        <f t="shared" si="11"/>
        <v>150.14383561643839</v>
      </c>
      <c r="AI52" s="234">
        <f t="shared" si="12"/>
        <v>0</v>
      </c>
      <c r="AJ52" s="234">
        <f t="shared" si="13"/>
        <v>0</v>
      </c>
      <c r="AK52" s="234">
        <f t="shared" si="14"/>
        <v>-0.65616438356161666</v>
      </c>
      <c r="AL52" s="264">
        <v>-0.70000000000004547</v>
      </c>
      <c r="AM52" s="264">
        <v>0.65616438356161666</v>
      </c>
    </row>
    <row r="53" spans="1:39">
      <c r="A53" s="229">
        <f t="shared" si="0"/>
        <v>51</v>
      </c>
      <c r="B53" s="253" t="s">
        <v>145</v>
      </c>
      <c r="C53" s="254"/>
      <c r="D53" s="255"/>
      <c r="E53" s="256"/>
      <c r="F53" s="256"/>
      <c r="G53" s="256"/>
      <c r="H53" s="229">
        <v>160</v>
      </c>
      <c r="I53" s="229" t="s">
        <v>392</v>
      </c>
      <c r="J53" s="229"/>
      <c r="K53" s="257">
        <v>42315</v>
      </c>
      <c r="L53" s="257">
        <f t="shared" si="1"/>
        <v>44927</v>
      </c>
      <c r="M53" s="258">
        <v>154.35</v>
      </c>
      <c r="N53" s="258">
        <v>177.96</v>
      </c>
      <c r="O53" s="259">
        <v>172.9</v>
      </c>
      <c r="P53" s="260">
        <f t="shared" si="2"/>
        <v>23.610000000000014</v>
      </c>
      <c r="Q53" s="261">
        <v>45037</v>
      </c>
      <c r="R53" s="258">
        <v>0</v>
      </c>
      <c r="S53" s="260">
        <f t="shared" si="3"/>
        <v>0</v>
      </c>
      <c r="T53" s="261" t="s">
        <v>399</v>
      </c>
      <c r="U53" s="258">
        <f t="shared" si="4"/>
        <v>23.610000000000014</v>
      </c>
      <c r="V53" s="261">
        <f t="shared" si="15"/>
        <v>45037</v>
      </c>
      <c r="W53" s="229">
        <f t="shared" si="5"/>
        <v>365</v>
      </c>
      <c r="X53" s="229">
        <f t="shared" si="16"/>
        <v>110</v>
      </c>
      <c r="Y53" s="229">
        <f t="shared" si="6"/>
        <v>255</v>
      </c>
      <c r="Z53" s="229">
        <f t="shared" si="7"/>
        <v>0</v>
      </c>
      <c r="AA53" s="262">
        <f t="shared" si="8"/>
        <v>170.84465753424658</v>
      </c>
      <c r="AB53" s="263">
        <v>24</v>
      </c>
      <c r="AC53" s="229">
        <v>0</v>
      </c>
      <c r="AD53" s="229">
        <v>0</v>
      </c>
      <c r="AE53" s="262">
        <f t="shared" si="9"/>
        <v>10.149041095890411</v>
      </c>
      <c r="AF53" s="262">
        <f t="shared" si="10"/>
        <v>160.69561643835618</v>
      </c>
      <c r="AG53" s="262"/>
      <c r="AH53" s="262">
        <f t="shared" si="11"/>
        <v>160.69561643835618</v>
      </c>
      <c r="AI53" s="234">
        <f t="shared" si="12"/>
        <v>24</v>
      </c>
      <c r="AJ53" s="234">
        <f t="shared" si="13"/>
        <v>0</v>
      </c>
      <c r="AK53" s="234">
        <f t="shared" si="14"/>
        <v>-12.204383561643823</v>
      </c>
      <c r="AL53" s="264">
        <v>-5.0600000000000023</v>
      </c>
      <c r="AM53" s="264">
        <v>2.0553424657534265</v>
      </c>
    </row>
    <row r="54" spans="1:39">
      <c r="A54" s="229">
        <f t="shared" si="0"/>
        <v>52</v>
      </c>
      <c r="B54" s="253" t="s">
        <v>146</v>
      </c>
      <c r="C54" s="254"/>
      <c r="D54" s="255"/>
      <c r="E54" s="256"/>
      <c r="F54" s="256"/>
      <c r="G54" s="256"/>
      <c r="H54" s="229">
        <v>160</v>
      </c>
      <c r="I54" s="229" t="s">
        <v>392</v>
      </c>
      <c r="J54" s="229"/>
      <c r="K54" s="257">
        <v>42374</v>
      </c>
      <c r="L54" s="257">
        <f t="shared" si="1"/>
        <v>44927</v>
      </c>
      <c r="M54" s="258">
        <v>154.35</v>
      </c>
      <c r="N54" s="258">
        <v>176.37</v>
      </c>
      <c r="O54" s="259">
        <v>172.9</v>
      </c>
      <c r="P54" s="260">
        <f t="shared" si="2"/>
        <v>22.02000000000001</v>
      </c>
      <c r="Q54" s="261">
        <v>45037</v>
      </c>
      <c r="R54" s="258">
        <v>0</v>
      </c>
      <c r="S54" s="260">
        <f t="shared" si="3"/>
        <v>0</v>
      </c>
      <c r="T54" s="261" t="s">
        <v>399</v>
      </c>
      <c r="U54" s="258">
        <f t="shared" si="4"/>
        <v>22.02000000000001</v>
      </c>
      <c r="V54" s="261">
        <f t="shared" si="15"/>
        <v>45037</v>
      </c>
      <c r="W54" s="229">
        <f t="shared" si="5"/>
        <v>365</v>
      </c>
      <c r="X54" s="229">
        <f t="shared" si="16"/>
        <v>110</v>
      </c>
      <c r="Y54" s="229">
        <f t="shared" si="6"/>
        <v>255</v>
      </c>
      <c r="Z54" s="229">
        <f t="shared" si="7"/>
        <v>0</v>
      </c>
      <c r="AA54" s="262">
        <f t="shared" si="8"/>
        <v>169.73383561643837</v>
      </c>
      <c r="AB54" s="263">
        <v>0</v>
      </c>
      <c r="AC54" s="229">
        <v>0</v>
      </c>
      <c r="AD54" s="229">
        <v>0</v>
      </c>
      <c r="AE54" s="262">
        <f t="shared" si="9"/>
        <v>0</v>
      </c>
      <c r="AF54" s="262">
        <f t="shared" si="10"/>
        <v>169.73383561643837</v>
      </c>
      <c r="AG54" s="262"/>
      <c r="AH54" s="262">
        <f t="shared" si="11"/>
        <v>169.73383561643837</v>
      </c>
      <c r="AI54" s="234">
        <f t="shared" si="12"/>
        <v>0</v>
      </c>
      <c r="AJ54" s="234">
        <f t="shared" si="13"/>
        <v>0</v>
      </c>
      <c r="AK54" s="234">
        <f t="shared" si="14"/>
        <v>-3.166164383561636</v>
      </c>
      <c r="AL54" s="264">
        <v>-3.4699999999999989</v>
      </c>
      <c r="AM54" s="264">
        <v>3.166164383561636</v>
      </c>
    </row>
    <row r="55" spans="1:39">
      <c r="A55" s="229">
        <f t="shared" si="0"/>
        <v>53</v>
      </c>
      <c r="B55" s="253" t="s">
        <v>147</v>
      </c>
      <c r="C55" s="254"/>
      <c r="D55" s="255"/>
      <c r="E55" s="256"/>
      <c r="F55" s="256"/>
      <c r="G55" s="256"/>
      <c r="H55" s="229">
        <v>160</v>
      </c>
      <c r="I55" s="229" t="s">
        <v>392</v>
      </c>
      <c r="J55" s="229"/>
      <c r="K55" s="257">
        <v>42457</v>
      </c>
      <c r="L55" s="257">
        <f t="shared" si="1"/>
        <v>44927</v>
      </c>
      <c r="M55" s="258">
        <v>154.35</v>
      </c>
      <c r="N55" s="258">
        <v>176.37</v>
      </c>
      <c r="O55" s="259">
        <v>172.9</v>
      </c>
      <c r="P55" s="260">
        <f t="shared" si="2"/>
        <v>22.02000000000001</v>
      </c>
      <c r="Q55" s="261">
        <v>45037</v>
      </c>
      <c r="R55" s="258">
        <v>0</v>
      </c>
      <c r="S55" s="260">
        <f t="shared" si="3"/>
        <v>0</v>
      </c>
      <c r="T55" s="261" t="s">
        <v>399</v>
      </c>
      <c r="U55" s="258">
        <f t="shared" si="4"/>
        <v>22.02000000000001</v>
      </c>
      <c r="V55" s="261">
        <f t="shared" si="15"/>
        <v>45037</v>
      </c>
      <c r="W55" s="229">
        <f t="shared" si="5"/>
        <v>365</v>
      </c>
      <c r="X55" s="229">
        <f t="shared" si="16"/>
        <v>110</v>
      </c>
      <c r="Y55" s="229">
        <f t="shared" si="6"/>
        <v>255</v>
      </c>
      <c r="Z55" s="229">
        <f t="shared" si="7"/>
        <v>0</v>
      </c>
      <c r="AA55" s="262">
        <f t="shared" si="8"/>
        <v>169.73383561643837</v>
      </c>
      <c r="AB55" s="263">
        <v>0</v>
      </c>
      <c r="AC55" s="229">
        <v>0</v>
      </c>
      <c r="AD55" s="229">
        <v>0</v>
      </c>
      <c r="AE55" s="262">
        <f t="shared" si="9"/>
        <v>0</v>
      </c>
      <c r="AF55" s="262">
        <f t="shared" si="10"/>
        <v>169.73383561643837</v>
      </c>
      <c r="AG55" s="262"/>
      <c r="AH55" s="262">
        <f t="shared" si="11"/>
        <v>169.73383561643837</v>
      </c>
      <c r="AI55" s="234">
        <f t="shared" si="12"/>
        <v>0</v>
      </c>
      <c r="AJ55" s="234">
        <f t="shared" si="13"/>
        <v>0</v>
      </c>
      <c r="AK55" s="234">
        <f t="shared" si="14"/>
        <v>-3.166164383561636</v>
      </c>
      <c r="AL55" s="264">
        <v>-3.4699999999999989</v>
      </c>
      <c r="AM55" s="264">
        <v>3.166164383561636</v>
      </c>
    </row>
    <row r="56" spans="1:39">
      <c r="A56" s="229">
        <f t="shared" si="0"/>
        <v>54</v>
      </c>
      <c r="B56" s="253" t="s">
        <v>148</v>
      </c>
      <c r="C56" s="254"/>
      <c r="D56" s="255"/>
      <c r="E56" s="256"/>
      <c r="F56" s="256"/>
      <c r="G56" s="256"/>
      <c r="H56" s="229">
        <v>160</v>
      </c>
      <c r="I56" s="229" t="s">
        <v>392</v>
      </c>
      <c r="J56" s="229"/>
      <c r="K56" s="257">
        <v>42506</v>
      </c>
      <c r="L56" s="257">
        <f t="shared" si="1"/>
        <v>44927</v>
      </c>
      <c r="M56" s="258">
        <v>154.35</v>
      </c>
      <c r="N56" s="258">
        <v>176.47000000000003</v>
      </c>
      <c r="O56" s="259">
        <v>172.9</v>
      </c>
      <c r="P56" s="260">
        <f t="shared" si="2"/>
        <v>22.120000000000033</v>
      </c>
      <c r="Q56" s="261">
        <v>45037</v>
      </c>
      <c r="R56" s="258">
        <v>0</v>
      </c>
      <c r="S56" s="260">
        <f t="shared" si="3"/>
        <v>0</v>
      </c>
      <c r="T56" s="261" t="s">
        <v>399</v>
      </c>
      <c r="U56" s="258">
        <f t="shared" si="4"/>
        <v>22.120000000000033</v>
      </c>
      <c r="V56" s="261">
        <f t="shared" si="15"/>
        <v>45037</v>
      </c>
      <c r="W56" s="229">
        <f t="shared" si="5"/>
        <v>365</v>
      </c>
      <c r="X56" s="229">
        <f t="shared" si="16"/>
        <v>110</v>
      </c>
      <c r="Y56" s="229">
        <f t="shared" si="6"/>
        <v>255</v>
      </c>
      <c r="Z56" s="229">
        <f t="shared" si="7"/>
        <v>0</v>
      </c>
      <c r="AA56" s="262">
        <f t="shared" si="8"/>
        <v>169.80369863013701</v>
      </c>
      <c r="AB56" s="263">
        <v>0</v>
      </c>
      <c r="AC56" s="229">
        <v>0</v>
      </c>
      <c r="AD56" s="229">
        <v>0</v>
      </c>
      <c r="AE56" s="262">
        <f t="shared" si="9"/>
        <v>0</v>
      </c>
      <c r="AF56" s="262">
        <f t="shared" si="10"/>
        <v>169.80369863013701</v>
      </c>
      <c r="AG56" s="262"/>
      <c r="AH56" s="262">
        <f t="shared" si="11"/>
        <v>169.80369863013701</v>
      </c>
      <c r="AI56" s="234">
        <f t="shared" si="12"/>
        <v>0</v>
      </c>
      <c r="AJ56" s="234">
        <f t="shared" si="13"/>
        <v>0</v>
      </c>
      <c r="AK56" s="234">
        <f t="shared" si="14"/>
        <v>-3.0963013698629993</v>
      </c>
      <c r="AL56" s="264">
        <v>-3.5700000000000216</v>
      </c>
      <c r="AM56" s="264">
        <v>3.0963013698629993</v>
      </c>
    </row>
    <row r="57" spans="1:39">
      <c r="A57" s="229">
        <f t="shared" si="0"/>
        <v>55</v>
      </c>
      <c r="B57" s="253" t="s">
        <v>149</v>
      </c>
      <c r="C57" s="254"/>
      <c r="D57" s="255"/>
      <c r="E57" s="256"/>
      <c r="F57" s="256"/>
      <c r="G57" s="256"/>
      <c r="H57" s="229">
        <v>160</v>
      </c>
      <c r="I57" s="229" t="s">
        <v>392</v>
      </c>
      <c r="J57" s="229"/>
      <c r="K57" s="257">
        <v>42681</v>
      </c>
      <c r="L57" s="257">
        <f t="shared" si="1"/>
        <v>44927</v>
      </c>
      <c r="M57" s="258">
        <v>154.35</v>
      </c>
      <c r="N57" s="258">
        <v>176.35000000000002</v>
      </c>
      <c r="O57" s="259">
        <v>172.9</v>
      </c>
      <c r="P57" s="260">
        <f t="shared" si="2"/>
        <v>22.000000000000028</v>
      </c>
      <c r="Q57" s="261">
        <v>45037</v>
      </c>
      <c r="R57" s="258">
        <v>0</v>
      </c>
      <c r="S57" s="260">
        <f t="shared" si="3"/>
        <v>0</v>
      </c>
      <c r="T57" s="261" t="s">
        <v>399</v>
      </c>
      <c r="U57" s="258">
        <f t="shared" si="4"/>
        <v>22.000000000000028</v>
      </c>
      <c r="V57" s="261">
        <f t="shared" si="15"/>
        <v>45037</v>
      </c>
      <c r="W57" s="229">
        <f t="shared" si="5"/>
        <v>365</v>
      </c>
      <c r="X57" s="229">
        <f t="shared" si="16"/>
        <v>110</v>
      </c>
      <c r="Y57" s="229">
        <f t="shared" si="6"/>
        <v>255</v>
      </c>
      <c r="Z57" s="229">
        <f t="shared" si="7"/>
        <v>0</v>
      </c>
      <c r="AA57" s="262">
        <f t="shared" si="8"/>
        <v>169.71986301369867</v>
      </c>
      <c r="AB57" s="263">
        <v>0</v>
      </c>
      <c r="AC57" s="229">
        <v>0</v>
      </c>
      <c r="AD57" s="229">
        <v>0</v>
      </c>
      <c r="AE57" s="262">
        <f t="shared" si="9"/>
        <v>0</v>
      </c>
      <c r="AF57" s="262">
        <f t="shared" si="10"/>
        <v>169.71986301369867</v>
      </c>
      <c r="AG57" s="262"/>
      <c r="AH57" s="262">
        <f t="shared" si="11"/>
        <v>169.71986301369867</v>
      </c>
      <c r="AI57" s="234">
        <f t="shared" si="12"/>
        <v>0</v>
      </c>
      <c r="AJ57" s="234">
        <f t="shared" si="13"/>
        <v>0</v>
      </c>
      <c r="AK57" s="234">
        <f t="shared" si="14"/>
        <v>-3.1801369863013349</v>
      </c>
      <c r="AL57" s="264">
        <v>-3.4500000000000171</v>
      </c>
      <c r="AM57" s="264">
        <v>3.1801369863013349</v>
      </c>
    </row>
    <row r="58" spans="1:39">
      <c r="A58" s="229">
        <f t="shared" si="0"/>
        <v>56</v>
      </c>
      <c r="B58" s="253" t="s">
        <v>150</v>
      </c>
      <c r="C58" s="254"/>
      <c r="D58" s="255"/>
      <c r="E58" s="256"/>
      <c r="F58" s="256"/>
      <c r="G58" s="256"/>
      <c r="H58" s="229">
        <v>160</v>
      </c>
      <c r="I58" s="229" t="s">
        <v>392</v>
      </c>
      <c r="J58" s="229"/>
      <c r="K58" s="257">
        <v>42622</v>
      </c>
      <c r="L58" s="257">
        <f t="shared" si="1"/>
        <v>44927</v>
      </c>
      <c r="M58" s="258">
        <v>154.35</v>
      </c>
      <c r="N58" s="258">
        <v>176.47</v>
      </c>
      <c r="O58" s="259">
        <v>172.9</v>
      </c>
      <c r="P58" s="260">
        <f t="shared" si="2"/>
        <v>22.120000000000005</v>
      </c>
      <c r="Q58" s="261">
        <v>45037</v>
      </c>
      <c r="R58" s="258">
        <v>0</v>
      </c>
      <c r="S58" s="260">
        <f t="shared" si="3"/>
        <v>0</v>
      </c>
      <c r="T58" s="261" t="s">
        <v>399</v>
      </c>
      <c r="U58" s="258">
        <f t="shared" si="4"/>
        <v>22.120000000000005</v>
      </c>
      <c r="V58" s="261">
        <f t="shared" si="15"/>
        <v>45037</v>
      </c>
      <c r="W58" s="229">
        <f t="shared" si="5"/>
        <v>365</v>
      </c>
      <c r="X58" s="229">
        <f t="shared" si="16"/>
        <v>110</v>
      </c>
      <c r="Y58" s="229">
        <f t="shared" si="6"/>
        <v>255</v>
      </c>
      <c r="Z58" s="229">
        <f t="shared" si="7"/>
        <v>0</v>
      </c>
      <c r="AA58" s="262">
        <f t="shared" si="8"/>
        <v>169.80369863013698</v>
      </c>
      <c r="AB58" s="263">
        <v>2</v>
      </c>
      <c r="AC58" s="229">
        <v>0</v>
      </c>
      <c r="AD58" s="229">
        <v>0</v>
      </c>
      <c r="AE58" s="262">
        <f t="shared" si="9"/>
        <v>0.84575342465753423</v>
      </c>
      <c r="AF58" s="262">
        <f t="shared" si="10"/>
        <v>168.95794520547943</v>
      </c>
      <c r="AG58" s="262"/>
      <c r="AH58" s="262">
        <f t="shared" si="11"/>
        <v>168.95794520547943</v>
      </c>
      <c r="AI58" s="234">
        <f t="shared" si="12"/>
        <v>2</v>
      </c>
      <c r="AJ58" s="234">
        <f t="shared" si="13"/>
        <v>0</v>
      </c>
      <c r="AK58" s="234">
        <f t="shared" si="14"/>
        <v>-3.9420547945205726</v>
      </c>
      <c r="AL58" s="264">
        <v>-3.5699999999999932</v>
      </c>
      <c r="AM58" s="264">
        <v>3.0963013698630277</v>
      </c>
    </row>
    <row r="59" spans="1:39">
      <c r="A59" s="229">
        <f t="shared" si="0"/>
        <v>57</v>
      </c>
      <c r="B59" s="253" t="s">
        <v>151</v>
      </c>
      <c r="C59" s="254"/>
      <c r="D59" s="255"/>
      <c r="E59" s="256"/>
      <c r="F59" s="256"/>
      <c r="G59" s="256"/>
      <c r="H59" s="229">
        <v>630</v>
      </c>
      <c r="I59" s="229" t="s">
        <v>391</v>
      </c>
      <c r="J59" s="229"/>
      <c r="K59" s="257">
        <v>41349</v>
      </c>
      <c r="L59" s="257">
        <f t="shared" si="1"/>
        <v>44927</v>
      </c>
      <c r="M59" s="258">
        <v>315</v>
      </c>
      <c r="N59" s="258">
        <v>364.01</v>
      </c>
      <c r="O59" s="259">
        <v>356.2</v>
      </c>
      <c r="P59" s="260">
        <f t="shared" si="2"/>
        <v>49.009999999999991</v>
      </c>
      <c r="Q59" s="261">
        <v>45037</v>
      </c>
      <c r="R59" s="258">
        <v>0</v>
      </c>
      <c r="S59" s="260">
        <f t="shared" si="3"/>
        <v>0</v>
      </c>
      <c r="T59" s="261" t="s">
        <v>399</v>
      </c>
      <c r="U59" s="258">
        <f t="shared" si="4"/>
        <v>49.009999999999991</v>
      </c>
      <c r="V59" s="261">
        <f t="shared" si="15"/>
        <v>45037</v>
      </c>
      <c r="W59" s="229">
        <f t="shared" si="5"/>
        <v>365</v>
      </c>
      <c r="X59" s="229">
        <f t="shared" si="16"/>
        <v>110</v>
      </c>
      <c r="Y59" s="229">
        <f t="shared" si="6"/>
        <v>255</v>
      </c>
      <c r="Z59" s="229">
        <f t="shared" si="7"/>
        <v>0</v>
      </c>
      <c r="AA59" s="262">
        <f t="shared" si="8"/>
        <v>349.2398630136986</v>
      </c>
      <c r="AB59" s="263">
        <v>0</v>
      </c>
      <c r="AC59" s="229">
        <v>0</v>
      </c>
      <c r="AD59" s="229">
        <v>0</v>
      </c>
      <c r="AE59" s="262">
        <f t="shared" si="9"/>
        <v>0</v>
      </c>
      <c r="AF59" s="262">
        <f t="shared" si="10"/>
        <v>349.2398630136986</v>
      </c>
      <c r="AG59" s="262"/>
      <c r="AH59" s="262">
        <f t="shared" si="11"/>
        <v>349.2398630136986</v>
      </c>
      <c r="AI59" s="234">
        <f t="shared" si="12"/>
        <v>0</v>
      </c>
      <c r="AJ59" s="234">
        <f t="shared" si="13"/>
        <v>0</v>
      </c>
      <c r="AK59" s="234">
        <f t="shared" si="14"/>
        <v>-6.9601369863013929</v>
      </c>
      <c r="AL59" s="264">
        <v>-7.8100000000000023</v>
      </c>
      <c r="AM59" s="264">
        <v>6.9601369863013929</v>
      </c>
    </row>
    <row r="60" spans="1:39">
      <c r="A60" s="229">
        <f t="shared" si="0"/>
        <v>58</v>
      </c>
      <c r="B60" s="253" t="s">
        <v>152</v>
      </c>
      <c r="C60" s="254"/>
      <c r="D60" s="255"/>
      <c r="E60" s="256"/>
      <c r="F60" s="256"/>
      <c r="G60" s="256"/>
      <c r="H60" s="229">
        <v>160</v>
      </c>
      <c r="I60" s="229" t="s">
        <v>392</v>
      </c>
      <c r="J60" s="229"/>
      <c r="K60" s="257">
        <v>41732</v>
      </c>
      <c r="L60" s="257">
        <f t="shared" si="1"/>
        <v>44927</v>
      </c>
      <c r="M60" s="258">
        <v>150</v>
      </c>
      <c r="N60" s="258">
        <v>150.95000000000005</v>
      </c>
      <c r="O60" s="259">
        <v>150.80000000000001</v>
      </c>
      <c r="P60" s="260">
        <f t="shared" si="2"/>
        <v>0.95000000000004547</v>
      </c>
      <c r="Q60" s="261">
        <v>45037</v>
      </c>
      <c r="R60" s="258">
        <v>0</v>
      </c>
      <c r="S60" s="260">
        <f t="shared" si="3"/>
        <v>0</v>
      </c>
      <c r="T60" s="261" t="s">
        <v>399</v>
      </c>
      <c r="U60" s="258">
        <f t="shared" si="4"/>
        <v>0.95000000000004547</v>
      </c>
      <c r="V60" s="261">
        <f t="shared" si="15"/>
        <v>45037</v>
      </c>
      <c r="W60" s="229">
        <f t="shared" si="5"/>
        <v>365</v>
      </c>
      <c r="X60" s="229">
        <f t="shared" si="16"/>
        <v>110</v>
      </c>
      <c r="Y60" s="229">
        <f t="shared" si="6"/>
        <v>255</v>
      </c>
      <c r="Z60" s="229">
        <f t="shared" si="7"/>
        <v>0</v>
      </c>
      <c r="AA60" s="262">
        <f t="shared" si="8"/>
        <v>150.66369863013699</v>
      </c>
      <c r="AB60" s="263">
        <v>0</v>
      </c>
      <c r="AC60" s="229">
        <v>0</v>
      </c>
      <c r="AD60" s="229">
        <v>0</v>
      </c>
      <c r="AE60" s="262">
        <f t="shared" si="9"/>
        <v>0</v>
      </c>
      <c r="AF60" s="262">
        <f t="shared" si="10"/>
        <v>150.66369863013699</v>
      </c>
      <c r="AG60" s="262"/>
      <c r="AH60" s="262">
        <f t="shared" si="11"/>
        <v>150.66369863013699</v>
      </c>
      <c r="AI60" s="234">
        <f t="shared" si="12"/>
        <v>0</v>
      </c>
      <c r="AJ60" s="234">
        <f t="shared" si="13"/>
        <v>0</v>
      </c>
      <c r="AK60" s="234">
        <f t="shared" si="14"/>
        <v>-0.13630136986301977</v>
      </c>
      <c r="AL60" s="264">
        <v>-0.15000000000003411</v>
      </c>
      <c r="AM60" s="264">
        <v>0.13630136986301977</v>
      </c>
    </row>
    <row r="61" spans="1:39">
      <c r="A61" s="229">
        <f t="shared" si="0"/>
        <v>59</v>
      </c>
      <c r="B61" s="253" t="s">
        <v>153</v>
      </c>
      <c r="C61" s="254"/>
      <c r="D61" s="255"/>
      <c r="E61" s="256"/>
      <c r="F61" s="256"/>
      <c r="G61" s="256"/>
      <c r="H61" s="229">
        <v>160</v>
      </c>
      <c r="I61" s="229" t="s">
        <v>392</v>
      </c>
      <c r="J61" s="229"/>
      <c r="K61" s="257">
        <v>41926</v>
      </c>
      <c r="L61" s="257">
        <f t="shared" si="1"/>
        <v>44927</v>
      </c>
      <c r="M61" s="258">
        <v>300</v>
      </c>
      <c r="N61" s="258">
        <v>309.64000000000004</v>
      </c>
      <c r="O61" s="259">
        <v>308.10000000000002</v>
      </c>
      <c r="P61" s="260">
        <f t="shared" si="2"/>
        <v>9.6400000000000432</v>
      </c>
      <c r="Q61" s="261">
        <v>45037</v>
      </c>
      <c r="R61" s="258">
        <v>0</v>
      </c>
      <c r="S61" s="260">
        <f t="shared" si="3"/>
        <v>0</v>
      </c>
      <c r="T61" s="261" t="s">
        <v>399</v>
      </c>
      <c r="U61" s="258">
        <f t="shared" si="4"/>
        <v>9.6400000000000432</v>
      </c>
      <c r="V61" s="261">
        <f t="shared" si="15"/>
        <v>45037</v>
      </c>
      <c r="W61" s="229">
        <f t="shared" si="5"/>
        <v>365</v>
      </c>
      <c r="X61" s="229">
        <f t="shared" si="16"/>
        <v>110</v>
      </c>
      <c r="Y61" s="229">
        <f t="shared" si="6"/>
        <v>255</v>
      </c>
      <c r="Z61" s="229">
        <f t="shared" si="7"/>
        <v>0</v>
      </c>
      <c r="AA61" s="262">
        <f t="shared" si="8"/>
        <v>306.73479452054795</v>
      </c>
      <c r="AB61" s="263">
        <v>0</v>
      </c>
      <c r="AC61" s="229">
        <v>0</v>
      </c>
      <c r="AD61" s="229">
        <v>0</v>
      </c>
      <c r="AE61" s="262">
        <f t="shared" si="9"/>
        <v>0</v>
      </c>
      <c r="AF61" s="262">
        <f t="shared" si="10"/>
        <v>306.73479452054795</v>
      </c>
      <c r="AG61" s="262"/>
      <c r="AH61" s="262">
        <f t="shared" si="11"/>
        <v>306.73479452054795</v>
      </c>
      <c r="AI61" s="234">
        <f t="shared" si="12"/>
        <v>0</v>
      </c>
      <c r="AJ61" s="234">
        <f t="shared" si="13"/>
        <v>0</v>
      </c>
      <c r="AK61" s="234">
        <f t="shared" si="14"/>
        <v>-1.3652054794520723</v>
      </c>
      <c r="AL61" s="264">
        <v>-1.5400000000000205</v>
      </c>
      <c r="AM61" s="264">
        <v>1.3652054794520723</v>
      </c>
    </row>
    <row r="62" spans="1:39">
      <c r="A62" s="229">
        <f t="shared" si="0"/>
        <v>60</v>
      </c>
      <c r="B62" s="253" t="s">
        <v>154</v>
      </c>
      <c r="C62" s="254"/>
      <c r="D62" s="255"/>
      <c r="E62" s="256"/>
      <c r="F62" s="256"/>
      <c r="G62" s="256"/>
      <c r="H62" s="229">
        <v>971</v>
      </c>
      <c r="I62" s="229" t="s">
        <v>395</v>
      </c>
      <c r="J62" s="229"/>
      <c r="K62" s="257">
        <v>42282</v>
      </c>
      <c r="L62" s="257">
        <f t="shared" si="1"/>
        <v>44927</v>
      </c>
      <c r="M62" s="258">
        <v>740</v>
      </c>
      <c r="N62" s="258">
        <v>738.72</v>
      </c>
      <c r="O62" s="259">
        <v>733</v>
      </c>
      <c r="P62" s="260">
        <f t="shared" si="2"/>
        <v>-1.2799999999999727</v>
      </c>
      <c r="Q62" s="261">
        <v>45037</v>
      </c>
      <c r="R62" s="258">
        <v>0</v>
      </c>
      <c r="S62" s="260">
        <f t="shared" si="3"/>
        <v>0</v>
      </c>
      <c r="T62" s="261" t="s">
        <v>399</v>
      </c>
      <c r="U62" s="258">
        <f t="shared" si="4"/>
        <v>-1.2799999999999727</v>
      </c>
      <c r="V62" s="261">
        <f t="shared" si="15"/>
        <v>45037</v>
      </c>
      <c r="W62" s="229">
        <f t="shared" si="5"/>
        <v>365</v>
      </c>
      <c r="X62" s="229">
        <f t="shared" si="16"/>
        <v>110</v>
      </c>
      <c r="Y62" s="229">
        <f t="shared" si="6"/>
        <v>255</v>
      </c>
      <c r="Z62" s="229">
        <f t="shared" si="7"/>
        <v>0</v>
      </c>
      <c r="AA62" s="262">
        <f t="shared" si="8"/>
        <v>739.10575342465756</v>
      </c>
      <c r="AB62" s="263">
        <v>0</v>
      </c>
      <c r="AC62" s="229">
        <v>0</v>
      </c>
      <c r="AD62" s="229">
        <v>0</v>
      </c>
      <c r="AE62" s="262">
        <f t="shared" si="9"/>
        <v>0</v>
      </c>
      <c r="AF62" s="262">
        <f t="shared" si="10"/>
        <v>739.10575342465756</v>
      </c>
      <c r="AG62" s="262"/>
      <c r="AH62" s="262">
        <f t="shared" si="11"/>
        <v>739.10575342465756</v>
      </c>
      <c r="AI62" s="234">
        <f t="shared" si="12"/>
        <v>0</v>
      </c>
      <c r="AJ62" s="234">
        <f t="shared" si="13"/>
        <v>0</v>
      </c>
      <c r="AK62" s="234">
        <f t="shared" si="14"/>
        <v>6.1057534246575642</v>
      </c>
      <c r="AL62" s="264">
        <v>-5.7200000000000273</v>
      </c>
      <c r="AM62" s="264">
        <v>-6.1057534246575642</v>
      </c>
    </row>
    <row r="63" spans="1:39">
      <c r="A63" s="229">
        <f t="shared" si="0"/>
        <v>61</v>
      </c>
      <c r="B63" s="253" t="s">
        <v>155</v>
      </c>
      <c r="C63" s="254"/>
      <c r="D63" s="255"/>
      <c r="E63" s="256"/>
      <c r="F63" s="256"/>
      <c r="G63" s="256"/>
      <c r="H63" s="229">
        <v>160</v>
      </c>
      <c r="I63" s="229" t="s">
        <v>392</v>
      </c>
      <c r="J63" s="229"/>
      <c r="K63" s="257">
        <v>42478</v>
      </c>
      <c r="L63" s="257">
        <f t="shared" si="1"/>
        <v>44927</v>
      </c>
      <c r="M63" s="258">
        <v>154.35</v>
      </c>
      <c r="N63" s="258">
        <v>176.42</v>
      </c>
      <c r="O63" s="259">
        <v>172.9</v>
      </c>
      <c r="P63" s="260">
        <f t="shared" si="2"/>
        <v>22.069999999999993</v>
      </c>
      <c r="Q63" s="261">
        <v>45037</v>
      </c>
      <c r="R63" s="258">
        <v>0</v>
      </c>
      <c r="S63" s="260">
        <f t="shared" si="3"/>
        <v>0</v>
      </c>
      <c r="T63" s="261" t="s">
        <v>399</v>
      </c>
      <c r="U63" s="258">
        <f t="shared" si="4"/>
        <v>22.069999999999993</v>
      </c>
      <c r="V63" s="261">
        <f t="shared" si="15"/>
        <v>45037</v>
      </c>
      <c r="W63" s="229">
        <f t="shared" si="5"/>
        <v>365</v>
      </c>
      <c r="X63" s="229">
        <f t="shared" si="16"/>
        <v>110</v>
      </c>
      <c r="Y63" s="229">
        <f t="shared" si="6"/>
        <v>255</v>
      </c>
      <c r="Z63" s="229">
        <f t="shared" si="7"/>
        <v>0</v>
      </c>
      <c r="AA63" s="262">
        <f t="shared" si="8"/>
        <v>169.76876712328766</v>
      </c>
      <c r="AB63" s="263">
        <v>2</v>
      </c>
      <c r="AC63" s="229">
        <v>0</v>
      </c>
      <c r="AD63" s="229">
        <v>0</v>
      </c>
      <c r="AE63" s="262">
        <f t="shared" si="9"/>
        <v>0.84575342465753423</v>
      </c>
      <c r="AF63" s="262">
        <f t="shared" si="10"/>
        <v>168.92301369863011</v>
      </c>
      <c r="AG63" s="262"/>
      <c r="AH63" s="262">
        <f t="shared" si="11"/>
        <v>168.92301369863011</v>
      </c>
      <c r="AI63" s="234">
        <f t="shared" si="12"/>
        <v>2</v>
      </c>
      <c r="AJ63" s="234">
        <f t="shared" si="13"/>
        <v>0</v>
      </c>
      <c r="AK63" s="234">
        <f t="shared" si="14"/>
        <v>-3.976986301369891</v>
      </c>
      <c r="AL63" s="264">
        <v>-3.5199999999999818</v>
      </c>
      <c r="AM63" s="264">
        <v>3.1312328767123461</v>
      </c>
    </row>
    <row r="64" spans="1:39">
      <c r="A64" s="229">
        <f t="shared" si="0"/>
        <v>62</v>
      </c>
      <c r="B64" s="253" t="s">
        <v>156</v>
      </c>
      <c r="C64" s="254"/>
      <c r="D64" s="255"/>
      <c r="E64" s="256"/>
      <c r="F64" s="256"/>
      <c r="G64" s="256"/>
      <c r="H64" s="229">
        <v>481</v>
      </c>
      <c r="I64" s="229" t="s">
        <v>393</v>
      </c>
      <c r="J64" s="229"/>
      <c r="K64" s="257">
        <v>41788</v>
      </c>
      <c r="L64" s="257">
        <f t="shared" si="1"/>
        <v>44927</v>
      </c>
      <c r="M64" s="258">
        <v>246.75</v>
      </c>
      <c r="N64" s="258">
        <v>271.79000000000002</v>
      </c>
      <c r="O64" s="259">
        <v>267.8</v>
      </c>
      <c r="P64" s="260">
        <f t="shared" si="2"/>
        <v>25.04000000000002</v>
      </c>
      <c r="Q64" s="261">
        <v>45037</v>
      </c>
      <c r="R64" s="258">
        <v>0</v>
      </c>
      <c r="S64" s="260">
        <f t="shared" si="3"/>
        <v>0</v>
      </c>
      <c r="T64" s="261" t="s">
        <v>399</v>
      </c>
      <c r="U64" s="258">
        <f t="shared" si="4"/>
        <v>25.04000000000002</v>
      </c>
      <c r="V64" s="261">
        <f t="shared" si="15"/>
        <v>45037</v>
      </c>
      <c r="W64" s="229">
        <f t="shared" si="5"/>
        <v>365</v>
      </c>
      <c r="X64" s="229">
        <f t="shared" si="16"/>
        <v>110</v>
      </c>
      <c r="Y64" s="229">
        <f t="shared" si="6"/>
        <v>255</v>
      </c>
      <c r="Z64" s="229">
        <f t="shared" si="7"/>
        <v>0</v>
      </c>
      <c r="AA64" s="262">
        <f t="shared" si="8"/>
        <v>264.24369863013703</v>
      </c>
      <c r="AB64" s="263">
        <v>0</v>
      </c>
      <c r="AC64" s="229">
        <v>0</v>
      </c>
      <c r="AD64" s="229">
        <v>0</v>
      </c>
      <c r="AE64" s="262">
        <f t="shared" si="9"/>
        <v>0</v>
      </c>
      <c r="AF64" s="262">
        <f t="shared" si="10"/>
        <v>264.24369863013703</v>
      </c>
      <c r="AG64" s="262"/>
      <c r="AH64" s="262">
        <f t="shared" si="11"/>
        <v>264.24369863013703</v>
      </c>
      <c r="AI64" s="234">
        <f t="shared" si="12"/>
        <v>0</v>
      </c>
      <c r="AJ64" s="234">
        <f t="shared" si="13"/>
        <v>0</v>
      </c>
      <c r="AK64" s="234">
        <f t="shared" si="14"/>
        <v>-3.5563013698629788</v>
      </c>
      <c r="AL64" s="264">
        <v>-3.9900000000000091</v>
      </c>
      <c r="AM64" s="264">
        <v>3.5563013698629788</v>
      </c>
    </row>
    <row r="65" spans="1:39">
      <c r="A65" s="229">
        <f t="shared" si="0"/>
        <v>63</v>
      </c>
      <c r="B65" s="253" t="s">
        <v>157</v>
      </c>
      <c r="C65" s="254"/>
      <c r="D65" s="255"/>
      <c r="E65" s="256"/>
      <c r="F65" s="256"/>
      <c r="G65" s="256"/>
      <c r="H65" s="229">
        <v>710</v>
      </c>
      <c r="I65" s="229" t="s">
        <v>396</v>
      </c>
      <c r="J65" s="229"/>
      <c r="K65" s="257">
        <v>41153</v>
      </c>
      <c r="L65" s="257">
        <f t="shared" si="1"/>
        <v>44927</v>
      </c>
      <c r="M65" s="258">
        <v>507</v>
      </c>
      <c r="N65" s="258">
        <v>556.49</v>
      </c>
      <c r="O65" s="259">
        <v>548.6</v>
      </c>
      <c r="P65" s="260">
        <f t="shared" si="2"/>
        <v>49.490000000000009</v>
      </c>
      <c r="Q65" s="261">
        <v>45037</v>
      </c>
      <c r="R65" s="258">
        <v>0</v>
      </c>
      <c r="S65" s="260">
        <f t="shared" si="3"/>
        <v>0</v>
      </c>
      <c r="T65" s="261" t="s">
        <v>399</v>
      </c>
      <c r="U65" s="258">
        <f t="shared" si="4"/>
        <v>49.490000000000009</v>
      </c>
      <c r="V65" s="261">
        <f t="shared" si="15"/>
        <v>45037</v>
      </c>
      <c r="W65" s="229">
        <f t="shared" si="5"/>
        <v>365</v>
      </c>
      <c r="X65" s="229">
        <f t="shared" si="16"/>
        <v>110</v>
      </c>
      <c r="Y65" s="229">
        <f t="shared" si="6"/>
        <v>255</v>
      </c>
      <c r="Z65" s="229">
        <f t="shared" si="7"/>
        <v>0</v>
      </c>
      <c r="AA65" s="262">
        <f t="shared" si="8"/>
        <v>541.57520547945205</v>
      </c>
      <c r="AB65" s="263">
        <v>0</v>
      </c>
      <c r="AC65" s="229">
        <v>0</v>
      </c>
      <c r="AD65" s="229">
        <v>0</v>
      </c>
      <c r="AE65" s="262">
        <f t="shared" si="9"/>
        <v>0</v>
      </c>
      <c r="AF65" s="262">
        <f t="shared" si="10"/>
        <v>541.57520547945205</v>
      </c>
      <c r="AG65" s="262"/>
      <c r="AH65" s="262">
        <f t="shared" si="11"/>
        <v>541.57520547945205</v>
      </c>
      <c r="AI65" s="234">
        <f t="shared" si="12"/>
        <v>0</v>
      </c>
      <c r="AJ65" s="234">
        <f t="shared" si="13"/>
        <v>0</v>
      </c>
      <c r="AK65" s="234">
        <f t="shared" si="14"/>
        <v>-7.0247945205479709</v>
      </c>
      <c r="AL65" s="264">
        <v>-7.8899999999999864</v>
      </c>
      <c r="AM65" s="264">
        <v>7.0247945205479709</v>
      </c>
    </row>
    <row r="66" spans="1:39">
      <c r="A66" s="229">
        <f t="shared" si="0"/>
        <v>64</v>
      </c>
      <c r="B66" s="253" t="s">
        <v>158</v>
      </c>
      <c r="C66" s="254"/>
      <c r="D66" s="255"/>
      <c r="E66" s="256"/>
      <c r="F66" s="256"/>
      <c r="G66" s="256"/>
      <c r="H66" s="229">
        <v>251</v>
      </c>
      <c r="I66" s="229" t="s">
        <v>394</v>
      </c>
      <c r="J66" s="229"/>
      <c r="K66" s="257">
        <v>41955</v>
      </c>
      <c r="L66" s="257">
        <f t="shared" si="1"/>
        <v>44927</v>
      </c>
      <c r="M66" s="258">
        <v>195.3</v>
      </c>
      <c r="N66" s="258">
        <v>200.96999999999997</v>
      </c>
      <c r="O66" s="259">
        <v>200.2</v>
      </c>
      <c r="P66" s="260">
        <f t="shared" si="2"/>
        <v>5.6699999999999591</v>
      </c>
      <c r="Q66" s="261">
        <v>45037</v>
      </c>
      <c r="R66" s="258">
        <v>0</v>
      </c>
      <c r="S66" s="260">
        <f t="shared" si="3"/>
        <v>0</v>
      </c>
      <c r="T66" s="261" t="s">
        <v>399</v>
      </c>
      <c r="U66" s="258">
        <f t="shared" si="4"/>
        <v>5.6699999999999591</v>
      </c>
      <c r="V66" s="261">
        <f t="shared" si="15"/>
        <v>45037</v>
      </c>
      <c r="W66" s="229">
        <f t="shared" si="5"/>
        <v>365</v>
      </c>
      <c r="X66" s="229">
        <f t="shared" si="16"/>
        <v>110</v>
      </c>
      <c r="Y66" s="229">
        <f t="shared" si="6"/>
        <v>255</v>
      </c>
      <c r="Z66" s="229">
        <f t="shared" si="7"/>
        <v>0</v>
      </c>
      <c r="AA66" s="262">
        <f t="shared" si="8"/>
        <v>199.26123287671231</v>
      </c>
      <c r="AB66" s="263">
        <v>0</v>
      </c>
      <c r="AC66" s="229">
        <v>0</v>
      </c>
      <c r="AD66" s="229">
        <v>0</v>
      </c>
      <c r="AE66" s="262">
        <f t="shared" si="9"/>
        <v>0</v>
      </c>
      <c r="AF66" s="262">
        <f t="shared" si="10"/>
        <v>199.26123287671231</v>
      </c>
      <c r="AG66" s="262"/>
      <c r="AH66" s="262">
        <f t="shared" si="11"/>
        <v>199.26123287671231</v>
      </c>
      <c r="AI66" s="234">
        <f t="shared" si="12"/>
        <v>0</v>
      </c>
      <c r="AJ66" s="234">
        <f t="shared" si="13"/>
        <v>0</v>
      </c>
      <c r="AK66" s="234">
        <f t="shared" si="14"/>
        <v>-0.93876712328767553</v>
      </c>
      <c r="AL66" s="264">
        <v>-0.76999999999998181</v>
      </c>
      <c r="AM66" s="264">
        <v>0.93876712328767553</v>
      </c>
    </row>
    <row r="67" spans="1:39">
      <c r="A67" s="229">
        <f t="shared" si="0"/>
        <v>65</v>
      </c>
      <c r="B67" s="253" t="s">
        <v>159</v>
      </c>
      <c r="C67" s="254"/>
      <c r="D67" s="255"/>
      <c r="E67" s="256"/>
      <c r="F67" s="256"/>
      <c r="G67" s="256"/>
      <c r="H67" s="229">
        <v>251</v>
      </c>
      <c r="I67" s="229" t="s">
        <v>394</v>
      </c>
      <c r="J67" s="229"/>
      <c r="K67" s="257">
        <v>41984</v>
      </c>
      <c r="L67" s="257">
        <f t="shared" si="1"/>
        <v>44927</v>
      </c>
      <c r="M67" s="258">
        <v>270</v>
      </c>
      <c r="N67" s="258">
        <v>314.98</v>
      </c>
      <c r="O67" s="259">
        <v>308.10000000000002</v>
      </c>
      <c r="P67" s="260">
        <f t="shared" si="2"/>
        <v>44.980000000000018</v>
      </c>
      <c r="Q67" s="261">
        <v>45037</v>
      </c>
      <c r="R67" s="258">
        <v>0</v>
      </c>
      <c r="S67" s="260">
        <f t="shared" si="3"/>
        <v>0</v>
      </c>
      <c r="T67" s="261" t="s">
        <v>399</v>
      </c>
      <c r="U67" s="258">
        <f t="shared" si="4"/>
        <v>44.980000000000018</v>
      </c>
      <c r="V67" s="261">
        <f t="shared" si="15"/>
        <v>45037</v>
      </c>
      <c r="W67" s="229">
        <f t="shared" si="5"/>
        <v>365</v>
      </c>
      <c r="X67" s="229">
        <f t="shared" si="16"/>
        <v>110</v>
      </c>
      <c r="Y67" s="229">
        <f t="shared" si="6"/>
        <v>255</v>
      </c>
      <c r="Z67" s="229">
        <f t="shared" si="7"/>
        <v>0</v>
      </c>
      <c r="AA67" s="262">
        <f t="shared" si="8"/>
        <v>301.42438356164382</v>
      </c>
      <c r="AB67" s="263">
        <v>0</v>
      </c>
      <c r="AC67" s="229">
        <v>0</v>
      </c>
      <c r="AD67" s="229">
        <v>0</v>
      </c>
      <c r="AE67" s="262">
        <f t="shared" si="9"/>
        <v>0</v>
      </c>
      <c r="AF67" s="262">
        <f t="shared" si="10"/>
        <v>301.42438356164382</v>
      </c>
      <c r="AG67" s="262"/>
      <c r="AH67" s="262">
        <f t="shared" si="11"/>
        <v>301.42438356164382</v>
      </c>
      <c r="AI67" s="234">
        <f t="shared" si="12"/>
        <v>0</v>
      </c>
      <c r="AJ67" s="234">
        <f t="shared" si="13"/>
        <v>0</v>
      </c>
      <c r="AK67" s="234">
        <f t="shared" si="14"/>
        <v>-6.6756164383562009</v>
      </c>
      <c r="AL67" s="264">
        <v>-6.8799999999999955</v>
      </c>
      <c r="AM67" s="264">
        <v>6.6756164383562009</v>
      </c>
    </row>
    <row r="68" spans="1:39">
      <c r="A68" s="229">
        <f t="shared" ref="A68:A131" si="17">+A67+1</f>
        <v>66</v>
      </c>
      <c r="B68" s="253" t="s">
        <v>160</v>
      </c>
      <c r="C68" s="254"/>
      <c r="D68" s="255"/>
      <c r="E68" s="256"/>
      <c r="F68" s="256"/>
      <c r="G68" s="256"/>
      <c r="H68" s="229">
        <v>251</v>
      </c>
      <c r="I68" s="229" t="s">
        <v>394</v>
      </c>
      <c r="J68" s="229"/>
      <c r="K68" s="257">
        <v>42068</v>
      </c>
      <c r="L68" s="257">
        <f t="shared" ref="L68:L131" si="18">+IF(K68&lt;$K$2,$K$2,K68)</f>
        <v>44927</v>
      </c>
      <c r="M68" s="258">
        <v>192.46</v>
      </c>
      <c r="N68" s="258">
        <v>201.04000000000002</v>
      </c>
      <c r="O68" s="259">
        <v>200.2</v>
      </c>
      <c r="P68" s="260">
        <f t="shared" ref="P68:P131" si="19">+IF(N68=0,0,(N68-M68))</f>
        <v>8.5800000000000125</v>
      </c>
      <c r="Q68" s="261">
        <v>45037</v>
      </c>
      <c r="R68" s="258">
        <v>0</v>
      </c>
      <c r="S68" s="260">
        <f t="shared" ref="S68:S131" si="20">+IF(R68=0,0,(R68-N68))</f>
        <v>0</v>
      </c>
      <c r="T68" s="261" t="s">
        <v>399</v>
      </c>
      <c r="U68" s="258">
        <f t="shared" ref="U68:U131" si="21">+P68+S68</f>
        <v>8.5800000000000125</v>
      </c>
      <c r="V68" s="261">
        <f t="shared" si="15"/>
        <v>45037</v>
      </c>
      <c r="W68" s="229">
        <f t="shared" ref="W68:W131" si="22">DATEDIF(L68,$W$2,"d")</f>
        <v>365</v>
      </c>
      <c r="X68" s="229">
        <f t="shared" si="16"/>
        <v>110</v>
      </c>
      <c r="Y68" s="229">
        <f t="shared" ref="Y68:Y131" si="23">+IF(S68&lt;&gt;0,(T68-Q68),(W68-X68))</f>
        <v>255</v>
      </c>
      <c r="Z68" s="229">
        <f t="shared" ref="Z68:Z131" si="24">+W68-X68-Y68</f>
        <v>0</v>
      </c>
      <c r="AA68" s="262">
        <f t="shared" ref="AA68:AA131" si="25">(+M68/$W$1*X68)+(N68/$W$1*Y68)+(R68/$W$1*Z68)</f>
        <v>198.45424657534249</v>
      </c>
      <c r="AB68" s="263">
        <v>0</v>
      </c>
      <c r="AC68" s="229">
        <v>0</v>
      </c>
      <c r="AD68" s="229">
        <v>0</v>
      </c>
      <c r="AE68" s="262">
        <f t="shared" ref="AE68:AE131" si="26">(+M68/$W$1*AB68)+(N68/$W$1*AC68)+(R68/$W$1*AD68)</f>
        <v>0</v>
      </c>
      <c r="AF68" s="262">
        <f t="shared" ref="AF68:AF131" si="27">+AA68-AE68</f>
        <v>198.45424657534249</v>
      </c>
      <c r="AG68" s="262"/>
      <c r="AH68" s="262">
        <f t="shared" ref="AH68:AH131" si="28">+AF68-AG68</f>
        <v>198.45424657534249</v>
      </c>
      <c r="AI68" s="234">
        <f t="shared" ref="AI68:AI131" si="29">+AB68+AD68</f>
        <v>0</v>
      </c>
      <c r="AJ68" s="234">
        <f t="shared" ref="AJ68:AJ131" si="30">+W68-SUM(X68:Z68)</f>
        <v>0</v>
      </c>
      <c r="AK68" s="234">
        <f t="shared" ref="AK68:AK131" si="31">+AH68-O68</f>
        <v>-1.7457534246574937</v>
      </c>
      <c r="AL68" s="264">
        <v>-0.84000000000003183</v>
      </c>
      <c r="AM68" s="264">
        <v>1.7457534246574937</v>
      </c>
    </row>
    <row r="69" spans="1:39">
      <c r="A69" s="229">
        <f t="shared" si="17"/>
        <v>67</v>
      </c>
      <c r="B69" s="253" t="s">
        <v>161</v>
      </c>
      <c r="C69" s="254"/>
      <c r="D69" s="255"/>
      <c r="E69" s="256"/>
      <c r="F69" s="256"/>
      <c r="G69" s="256"/>
      <c r="H69" s="229">
        <v>251</v>
      </c>
      <c r="I69" s="229" t="s">
        <v>394</v>
      </c>
      <c r="J69" s="229"/>
      <c r="K69" s="257">
        <v>42084</v>
      </c>
      <c r="L69" s="257">
        <f t="shared" si="18"/>
        <v>44927</v>
      </c>
      <c r="M69" s="258">
        <v>300</v>
      </c>
      <c r="N69" s="258">
        <v>309.22000000000003</v>
      </c>
      <c r="O69" s="259">
        <v>475.8</v>
      </c>
      <c r="P69" s="260">
        <f t="shared" si="19"/>
        <v>9.2200000000000273</v>
      </c>
      <c r="Q69" s="261">
        <v>45037</v>
      </c>
      <c r="R69" s="258">
        <v>0</v>
      </c>
      <c r="S69" s="260">
        <f t="shared" si="20"/>
        <v>0</v>
      </c>
      <c r="T69" s="261" t="s">
        <v>399</v>
      </c>
      <c r="U69" s="258">
        <f t="shared" si="21"/>
        <v>9.2200000000000273</v>
      </c>
      <c r="V69" s="261">
        <f t="shared" ref="V69:V132" si="32">+IF(Q69="",$W$2,Q69)</f>
        <v>45037</v>
      </c>
      <c r="W69" s="229">
        <f t="shared" si="22"/>
        <v>365</v>
      </c>
      <c r="X69" s="229">
        <f t="shared" ref="X69:X132" si="33">+IF(U69=0,W69,Q69-L69)</f>
        <v>110</v>
      </c>
      <c r="Y69" s="229">
        <f t="shared" si="23"/>
        <v>255</v>
      </c>
      <c r="Z69" s="229">
        <f t="shared" si="24"/>
        <v>0</v>
      </c>
      <c r="AA69" s="262">
        <f t="shared" si="25"/>
        <v>306.44136986301373</v>
      </c>
      <c r="AB69" s="263">
        <v>0</v>
      </c>
      <c r="AC69" s="229">
        <v>0</v>
      </c>
      <c r="AD69" s="229">
        <v>0</v>
      </c>
      <c r="AE69" s="262">
        <f t="shared" si="26"/>
        <v>0</v>
      </c>
      <c r="AF69" s="262">
        <f t="shared" si="27"/>
        <v>306.44136986301373</v>
      </c>
      <c r="AG69" s="262"/>
      <c r="AH69" s="262">
        <f t="shared" si="28"/>
        <v>306.44136986301373</v>
      </c>
      <c r="AI69" s="234">
        <f t="shared" si="29"/>
        <v>0</v>
      </c>
      <c r="AJ69" s="234">
        <f t="shared" si="30"/>
        <v>0</v>
      </c>
      <c r="AK69" s="234">
        <f t="shared" si="31"/>
        <v>-169.35863013698628</v>
      </c>
      <c r="AL69" s="264">
        <v>166.57999999999998</v>
      </c>
      <c r="AM69" s="264">
        <v>1.6586301369862895</v>
      </c>
    </row>
    <row r="70" spans="1:39">
      <c r="A70" s="229">
        <f t="shared" si="17"/>
        <v>68</v>
      </c>
      <c r="B70" s="253" t="s">
        <v>162</v>
      </c>
      <c r="C70" s="254"/>
      <c r="D70" s="255"/>
      <c r="E70" s="256"/>
      <c r="F70" s="256"/>
      <c r="G70" s="256"/>
      <c r="H70" s="229">
        <v>251</v>
      </c>
      <c r="I70" s="229" t="s">
        <v>394</v>
      </c>
      <c r="J70" s="229"/>
      <c r="K70" s="257">
        <v>43144</v>
      </c>
      <c r="L70" s="257">
        <f t="shared" si="18"/>
        <v>44927</v>
      </c>
      <c r="M70" s="258">
        <v>160</v>
      </c>
      <c r="N70" s="258">
        <v>174.85000000000002</v>
      </c>
      <c r="O70" s="259">
        <v>172.9</v>
      </c>
      <c r="P70" s="260">
        <f t="shared" si="19"/>
        <v>14.850000000000023</v>
      </c>
      <c r="Q70" s="261">
        <v>45037</v>
      </c>
      <c r="R70" s="258">
        <v>0</v>
      </c>
      <c r="S70" s="260">
        <f t="shared" si="20"/>
        <v>0</v>
      </c>
      <c r="T70" s="261" t="s">
        <v>399</v>
      </c>
      <c r="U70" s="258">
        <f t="shared" si="21"/>
        <v>14.850000000000023</v>
      </c>
      <c r="V70" s="261">
        <f t="shared" si="32"/>
        <v>45037</v>
      </c>
      <c r="W70" s="229">
        <f t="shared" si="22"/>
        <v>365</v>
      </c>
      <c r="X70" s="229">
        <f t="shared" si="33"/>
        <v>110</v>
      </c>
      <c r="Y70" s="229">
        <f t="shared" si="23"/>
        <v>255</v>
      </c>
      <c r="Z70" s="229">
        <f t="shared" si="24"/>
        <v>0</v>
      </c>
      <c r="AA70" s="262">
        <f t="shared" si="25"/>
        <v>170.37465753424658</v>
      </c>
      <c r="AB70" s="263">
        <v>3</v>
      </c>
      <c r="AC70" s="229">
        <v>0</v>
      </c>
      <c r="AD70" s="229">
        <v>0</v>
      </c>
      <c r="AE70" s="262">
        <f t="shared" si="26"/>
        <v>1.3150684931506849</v>
      </c>
      <c r="AF70" s="262">
        <f t="shared" si="27"/>
        <v>169.0595890410959</v>
      </c>
      <c r="AG70" s="262"/>
      <c r="AH70" s="262">
        <f t="shared" si="28"/>
        <v>169.0595890410959</v>
      </c>
      <c r="AI70" s="234">
        <f t="shared" si="29"/>
        <v>3</v>
      </c>
      <c r="AJ70" s="234">
        <f t="shared" si="30"/>
        <v>0</v>
      </c>
      <c r="AK70" s="234">
        <f t="shared" si="31"/>
        <v>-3.8404109589041013</v>
      </c>
      <c r="AL70" s="264">
        <v>-1.9500000000000171</v>
      </c>
      <c r="AM70" s="264">
        <v>2.5253424657534254</v>
      </c>
    </row>
    <row r="71" spans="1:39">
      <c r="A71" s="229">
        <f t="shared" si="17"/>
        <v>69</v>
      </c>
      <c r="B71" s="253" t="s">
        <v>163</v>
      </c>
      <c r="C71" s="254"/>
      <c r="D71" s="255"/>
      <c r="E71" s="256"/>
      <c r="F71" s="256"/>
      <c r="G71" s="256"/>
      <c r="H71" s="229">
        <v>660</v>
      </c>
      <c r="I71" s="229" t="s">
        <v>397</v>
      </c>
      <c r="J71" s="229"/>
      <c r="K71" s="257">
        <v>42426</v>
      </c>
      <c r="L71" s="257">
        <f t="shared" si="18"/>
        <v>44927</v>
      </c>
      <c r="M71" s="258">
        <v>489</v>
      </c>
      <c r="N71" s="258">
        <v>559.9</v>
      </c>
      <c r="O71" s="259">
        <v>548.6</v>
      </c>
      <c r="P71" s="260">
        <f t="shared" si="19"/>
        <v>70.899999999999977</v>
      </c>
      <c r="Q71" s="261">
        <v>45037</v>
      </c>
      <c r="R71" s="258">
        <v>0</v>
      </c>
      <c r="S71" s="260">
        <f t="shared" si="20"/>
        <v>0</v>
      </c>
      <c r="T71" s="261" t="s">
        <v>399</v>
      </c>
      <c r="U71" s="258">
        <f t="shared" si="21"/>
        <v>70.899999999999977</v>
      </c>
      <c r="V71" s="261">
        <f t="shared" si="32"/>
        <v>45037</v>
      </c>
      <c r="W71" s="229">
        <f t="shared" si="22"/>
        <v>365</v>
      </c>
      <c r="X71" s="229">
        <f t="shared" si="33"/>
        <v>110</v>
      </c>
      <c r="Y71" s="229">
        <f t="shared" si="23"/>
        <v>255</v>
      </c>
      <c r="Z71" s="229">
        <f t="shared" si="24"/>
        <v>0</v>
      </c>
      <c r="AA71" s="262">
        <f t="shared" si="25"/>
        <v>538.53287671232874</v>
      </c>
      <c r="AB71" s="263">
        <v>0</v>
      </c>
      <c r="AC71" s="229">
        <v>0</v>
      </c>
      <c r="AD71" s="229">
        <v>0</v>
      </c>
      <c r="AE71" s="262">
        <f t="shared" si="26"/>
        <v>0</v>
      </c>
      <c r="AF71" s="262">
        <f t="shared" si="27"/>
        <v>538.53287671232874</v>
      </c>
      <c r="AG71" s="262"/>
      <c r="AH71" s="262">
        <f t="shared" si="28"/>
        <v>538.53287671232874</v>
      </c>
      <c r="AI71" s="234">
        <f t="shared" si="29"/>
        <v>0</v>
      </c>
      <c r="AJ71" s="234">
        <f t="shared" si="30"/>
        <v>0</v>
      </c>
      <c r="AK71" s="234">
        <f t="shared" si="31"/>
        <v>-10.067123287671279</v>
      </c>
      <c r="AL71" s="264">
        <v>-11.299999999999955</v>
      </c>
      <c r="AM71" s="264">
        <v>10.067123287671279</v>
      </c>
    </row>
    <row r="72" spans="1:39">
      <c r="A72" s="229">
        <f t="shared" si="17"/>
        <v>70</v>
      </c>
      <c r="B72" s="253" t="s">
        <v>164</v>
      </c>
      <c r="C72" s="254"/>
      <c r="D72" s="255"/>
      <c r="E72" s="256"/>
      <c r="F72" s="256"/>
      <c r="G72" s="256"/>
      <c r="H72" s="229">
        <v>281</v>
      </c>
      <c r="I72" s="229" t="s">
        <v>394</v>
      </c>
      <c r="J72" s="229"/>
      <c r="K72" s="257">
        <v>41153</v>
      </c>
      <c r="L72" s="257">
        <f t="shared" si="18"/>
        <v>44927</v>
      </c>
      <c r="M72" s="258">
        <v>185</v>
      </c>
      <c r="N72" s="258">
        <v>203.09</v>
      </c>
      <c r="O72" s="259">
        <v>200.2</v>
      </c>
      <c r="P72" s="260">
        <f t="shared" si="19"/>
        <v>18.090000000000003</v>
      </c>
      <c r="Q72" s="261">
        <v>45037</v>
      </c>
      <c r="R72" s="258">
        <v>0</v>
      </c>
      <c r="S72" s="260">
        <f t="shared" si="20"/>
        <v>0</v>
      </c>
      <c r="T72" s="261" t="s">
        <v>399</v>
      </c>
      <c r="U72" s="258">
        <f t="shared" si="21"/>
        <v>18.090000000000003</v>
      </c>
      <c r="V72" s="261">
        <f t="shared" si="32"/>
        <v>45037</v>
      </c>
      <c r="W72" s="229">
        <f t="shared" si="22"/>
        <v>365</v>
      </c>
      <c r="X72" s="229">
        <f t="shared" si="33"/>
        <v>110</v>
      </c>
      <c r="Y72" s="229">
        <f t="shared" si="23"/>
        <v>255</v>
      </c>
      <c r="Z72" s="229">
        <f t="shared" si="24"/>
        <v>0</v>
      </c>
      <c r="AA72" s="262">
        <f t="shared" si="25"/>
        <v>197.63821917808221</v>
      </c>
      <c r="AB72" s="263">
        <v>0</v>
      </c>
      <c r="AC72" s="229">
        <v>0</v>
      </c>
      <c r="AD72" s="229">
        <v>0</v>
      </c>
      <c r="AE72" s="262">
        <f t="shared" si="26"/>
        <v>0</v>
      </c>
      <c r="AF72" s="262">
        <f t="shared" si="27"/>
        <v>197.63821917808221</v>
      </c>
      <c r="AG72" s="262"/>
      <c r="AH72" s="262">
        <f t="shared" si="28"/>
        <v>197.63821917808221</v>
      </c>
      <c r="AI72" s="234">
        <f t="shared" si="29"/>
        <v>0</v>
      </c>
      <c r="AJ72" s="234">
        <f t="shared" si="30"/>
        <v>0</v>
      </c>
      <c r="AK72" s="234">
        <f t="shared" si="31"/>
        <v>-2.5617808219177789</v>
      </c>
      <c r="AL72" s="264">
        <v>-2.8900000000000148</v>
      </c>
      <c r="AM72" s="264">
        <v>2.5617808219177789</v>
      </c>
    </row>
    <row r="73" spans="1:39">
      <c r="A73" s="229">
        <f t="shared" si="17"/>
        <v>71</v>
      </c>
      <c r="B73" s="253" t="s">
        <v>165</v>
      </c>
      <c r="C73" s="254"/>
      <c r="D73" s="255"/>
      <c r="E73" s="256"/>
      <c r="F73" s="256"/>
      <c r="G73" s="256"/>
      <c r="H73" s="229">
        <v>971</v>
      </c>
      <c r="I73" s="229" t="s">
        <v>395</v>
      </c>
      <c r="J73" s="229"/>
      <c r="K73" s="257">
        <v>41640</v>
      </c>
      <c r="L73" s="257">
        <f t="shared" si="18"/>
        <v>44927</v>
      </c>
      <c r="M73" s="258">
        <v>185</v>
      </c>
      <c r="N73" s="258">
        <v>202.73000000000002</v>
      </c>
      <c r="O73" s="259">
        <v>200.2</v>
      </c>
      <c r="P73" s="260">
        <f t="shared" si="19"/>
        <v>17.730000000000018</v>
      </c>
      <c r="Q73" s="261">
        <v>45037</v>
      </c>
      <c r="R73" s="258">
        <v>0</v>
      </c>
      <c r="S73" s="260">
        <f t="shared" si="20"/>
        <v>0</v>
      </c>
      <c r="T73" s="261" t="s">
        <v>399</v>
      </c>
      <c r="U73" s="258">
        <f t="shared" si="21"/>
        <v>17.730000000000018</v>
      </c>
      <c r="V73" s="261">
        <f t="shared" si="32"/>
        <v>45037</v>
      </c>
      <c r="W73" s="229">
        <f t="shared" si="22"/>
        <v>365</v>
      </c>
      <c r="X73" s="229">
        <f t="shared" si="33"/>
        <v>110</v>
      </c>
      <c r="Y73" s="229">
        <f t="shared" si="23"/>
        <v>255</v>
      </c>
      <c r="Z73" s="229">
        <f t="shared" si="24"/>
        <v>0</v>
      </c>
      <c r="AA73" s="262">
        <f t="shared" si="25"/>
        <v>197.38671232876715</v>
      </c>
      <c r="AB73" s="263">
        <v>0</v>
      </c>
      <c r="AC73" s="229">
        <v>0</v>
      </c>
      <c r="AD73" s="229">
        <v>0</v>
      </c>
      <c r="AE73" s="262">
        <f t="shared" si="26"/>
        <v>0</v>
      </c>
      <c r="AF73" s="262">
        <f t="shared" si="27"/>
        <v>197.38671232876715</v>
      </c>
      <c r="AG73" s="262"/>
      <c r="AH73" s="262">
        <f t="shared" si="28"/>
        <v>197.38671232876715</v>
      </c>
      <c r="AI73" s="234">
        <f t="shared" si="29"/>
        <v>0</v>
      </c>
      <c r="AJ73" s="234">
        <f t="shared" si="30"/>
        <v>0</v>
      </c>
      <c r="AK73" s="234">
        <f t="shared" si="31"/>
        <v>-2.8132876712328425</v>
      </c>
      <c r="AL73" s="264">
        <v>-2.5300000000000296</v>
      </c>
      <c r="AM73" s="264">
        <v>2.8132876712328425</v>
      </c>
    </row>
    <row r="74" spans="1:39">
      <c r="A74" s="229">
        <f t="shared" si="17"/>
        <v>72</v>
      </c>
      <c r="B74" s="253" t="s">
        <v>166</v>
      </c>
      <c r="C74" s="254"/>
      <c r="D74" s="255"/>
      <c r="E74" s="256"/>
      <c r="F74" s="256"/>
      <c r="G74" s="256"/>
      <c r="H74" s="229">
        <v>971</v>
      </c>
      <c r="I74" s="229" t="s">
        <v>395</v>
      </c>
      <c r="J74" s="229"/>
      <c r="K74" s="257">
        <v>41232</v>
      </c>
      <c r="L74" s="257">
        <f t="shared" si="18"/>
        <v>44927</v>
      </c>
      <c r="M74" s="258">
        <v>185</v>
      </c>
      <c r="N74" s="258">
        <v>202.62</v>
      </c>
      <c r="O74" s="259">
        <v>200.2</v>
      </c>
      <c r="P74" s="260">
        <f t="shared" si="19"/>
        <v>17.620000000000005</v>
      </c>
      <c r="Q74" s="261">
        <v>45037</v>
      </c>
      <c r="R74" s="258">
        <v>0</v>
      </c>
      <c r="S74" s="260">
        <f t="shared" si="20"/>
        <v>0</v>
      </c>
      <c r="T74" s="261" t="s">
        <v>399</v>
      </c>
      <c r="U74" s="258">
        <f t="shared" si="21"/>
        <v>17.620000000000005</v>
      </c>
      <c r="V74" s="261">
        <f t="shared" si="32"/>
        <v>45037</v>
      </c>
      <c r="W74" s="229">
        <f t="shared" si="22"/>
        <v>365</v>
      </c>
      <c r="X74" s="229">
        <f t="shared" si="33"/>
        <v>110</v>
      </c>
      <c r="Y74" s="229">
        <f t="shared" si="23"/>
        <v>255</v>
      </c>
      <c r="Z74" s="229">
        <f t="shared" si="24"/>
        <v>0</v>
      </c>
      <c r="AA74" s="262">
        <f t="shared" si="25"/>
        <v>197.30986301369865</v>
      </c>
      <c r="AB74" s="263">
        <v>0</v>
      </c>
      <c r="AC74" s="229">
        <v>0</v>
      </c>
      <c r="AD74" s="229">
        <v>0</v>
      </c>
      <c r="AE74" s="262">
        <f t="shared" si="26"/>
        <v>0</v>
      </c>
      <c r="AF74" s="262">
        <f t="shared" si="27"/>
        <v>197.30986301369865</v>
      </c>
      <c r="AG74" s="262"/>
      <c r="AH74" s="262">
        <f t="shared" si="28"/>
        <v>197.30986301369865</v>
      </c>
      <c r="AI74" s="234">
        <f t="shared" si="29"/>
        <v>0</v>
      </c>
      <c r="AJ74" s="234">
        <f t="shared" si="30"/>
        <v>0</v>
      </c>
      <c r="AK74" s="234">
        <f t="shared" si="31"/>
        <v>-2.8901369863013429</v>
      </c>
      <c r="AL74" s="264">
        <v>-2.4200000000000159</v>
      </c>
      <c r="AM74" s="264">
        <v>2.8901369863013713</v>
      </c>
    </row>
    <row r="75" spans="1:39">
      <c r="A75" s="229">
        <f t="shared" si="17"/>
        <v>73</v>
      </c>
      <c r="B75" s="253" t="s">
        <v>167</v>
      </c>
      <c r="C75" s="254"/>
      <c r="D75" s="255"/>
      <c r="E75" s="256"/>
      <c r="F75" s="256"/>
      <c r="G75" s="256"/>
      <c r="H75" s="229">
        <v>971</v>
      </c>
      <c r="I75" s="229" t="s">
        <v>395</v>
      </c>
      <c r="J75" s="229"/>
      <c r="K75" s="257">
        <v>41732</v>
      </c>
      <c r="L75" s="257">
        <f t="shared" si="18"/>
        <v>44927</v>
      </c>
      <c r="M75" s="258">
        <v>185</v>
      </c>
      <c r="N75" s="258">
        <v>203.04000000000002</v>
      </c>
      <c r="O75" s="259">
        <v>200.2</v>
      </c>
      <c r="P75" s="260">
        <f t="shared" si="19"/>
        <v>18.04000000000002</v>
      </c>
      <c r="Q75" s="261">
        <v>45037</v>
      </c>
      <c r="R75" s="258">
        <v>0</v>
      </c>
      <c r="S75" s="260">
        <f t="shared" si="20"/>
        <v>0</v>
      </c>
      <c r="T75" s="261" t="s">
        <v>399</v>
      </c>
      <c r="U75" s="258">
        <f t="shared" si="21"/>
        <v>18.04000000000002</v>
      </c>
      <c r="V75" s="261">
        <f t="shared" si="32"/>
        <v>45037</v>
      </c>
      <c r="W75" s="229">
        <f t="shared" si="22"/>
        <v>365</v>
      </c>
      <c r="X75" s="229">
        <f t="shared" si="33"/>
        <v>110</v>
      </c>
      <c r="Y75" s="229">
        <f t="shared" si="23"/>
        <v>255</v>
      </c>
      <c r="Z75" s="229">
        <f t="shared" si="24"/>
        <v>0</v>
      </c>
      <c r="AA75" s="262">
        <f t="shared" si="25"/>
        <v>197.60328767123289</v>
      </c>
      <c r="AB75" s="263">
        <v>0</v>
      </c>
      <c r="AC75" s="229">
        <v>0</v>
      </c>
      <c r="AD75" s="229">
        <v>0</v>
      </c>
      <c r="AE75" s="262">
        <f t="shared" si="26"/>
        <v>0</v>
      </c>
      <c r="AF75" s="262">
        <f t="shared" si="27"/>
        <v>197.60328767123289</v>
      </c>
      <c r="AG75" s="262"/>
      <c r="AH75" s="262">
        <f t="shared" si="28"/>
        <v>197.60328767123289</v>
      </c>
      <c r="AI75" s="234">
        <f t="shared" si="29"/>
        <v>0</v>
      </c>
      <c r="AJ75" s="234">
        <f t="shared" si="30"/>
        <v>0</v>
      </c>
      <c r="AK75" s="234">
        <f t="shared" si="31"/>
        <v>-2.5967123287670972</v>
      </c>
      <c r="AL75" s="264">
        <v>-2.8400000000000318</v>
      </c>
      <c r="AM75" s="264">
        <v>2.5967123287670972</v>
      </c>
    </row>
    <row r="76" spans="1:39">
      <c r="A76" s="229">
        <f t="shared" si="17"/>
        <v>74</v>
      </c>
      <c r="B76" s="253" t="s">
        <v>168</v>
      </c>
      <c r="C76" s="254"/>
      <c r="D76" s="255"/>
      <c r="E76" s="256"/>
      <c r="F76" s="256"/>
      <c r="G76" s="256"/>
      <c r="H76" s="229">
        <v>160</v>
      </c>
      <c r="I76" s="229" t="s">
        <v>392</v>
      </c>
      <c r="J76" s="229"/>
      <c r="K76" s="257">
        <v>41317</v>
      </c>
      <c r="L76" s="257">
        <f t="shared" si="18"/>
        <v>44927</v>
      </c>
      <c r="M76" s="258">
        <v>154.35</v>
      </c>
      <c r="N76" s="258">
        <v>176.26</v>
      </c>
      <c r="O76" s="259">
        <v>172.9</v>
      </c>
      <c r="P76" s="260">
        <f t="shared" si="19"/>
        <v>21.909999999999997</v>
      </c>
      <c r="Q76" s="261">
        <v>45037</v>
      </c>
      <c r="R76" s="258">
        <v>0</v>
      </c>
      <c r="S76" s="260">
        <f t="shared" si="20"/>
        <v>0</v>
      </c>
      <c r="T76" s="261" t="s">
        <v>399</v>
      </c>
      <c r="U76" s="258">
        <f t="shared" si="21"/>
        <v>21.909999999999997</v>
      </c>
      <c r="V76" s="261">
        <f t="shared" si="32"/>
        <v>45037</v>
      </c>
      <c r="W76" s="229">
        <f t="shared" si="22"/>
        <v>365</v>
      </c>
      <c r="X76" s="229">
        <f t="shared" si="33"/>
        <v>110</v>
      </c>
      <c r="Y76" s="229">
        <f t="shared" si="23"/>
        <v>255</v>
      </c>
      <c r="Z76" s="229">
        <f t="shared" si="24"/>
        <v>0</v>
      </c>
      <c r="AA76" s="262">
        <f t="shared" si="25"/>
        <v>169.65698630136984</v>
      </c>
      <c r="AB76" s="263">
        <v>0</v>
      </c>
      <c r="AC76" s="229">
        <v>0</v>
      </c>
      <c r="AD76" s="229">
        <v>0</v>
      </c>
      <c r="AE76" s="262">
        <f t="shared" si="26"/>
        <v>0</v>
      </c>
      <c r="AF76" s="262">
        <f t="shared" si="27"/>
        <v>169.65698630136984</v>
      </c>
      <c r="AG76" s="262"/>
      <c r="AH76" s="262">
        <f t="shared" si="28"/>
        <v>169.65698630136984</v>
      </c>
      <c r="AI76" s="234">
        <f t="shared" si="29"/>
        <v>0</v>
      </c>
      <c r="AJ76" s="234">
        <f t="shared" si="30"/>
        <v>0</v>
      </c>
      <c r="AK76" s="234">
        <f t="shared" si="31"/>
        <v>-3.2430136986301648</v>
      </c>
      <c r="AL76" s="264">
        <v>-3.3599999999999852</v>
      </c>
      <c r="AM76" s="264">
        <v>3.2430136986301648</v>
      </c>
    </row>
    <row r="77" spans="1:39">
      <c r="A77" s="229">
        <f t="shared" si="17"/>
        <v>75</v>
      </c>
      <c r="B77" s="253" t="s">
        <v>169</v>
      </c>
      <c r="C77" s="254"/>
      <c r="D77" s="255"/>
      <c r="E77" s="256"/>
      <c r="F77" s="256"/>
      <c r="G77" s="256"/>
      <c r="H77" s="229">
        <v>971</v>
      </c>
      <c r="I77" s="229" t="s">
        <v>395</v>
      </c>
      <c r="J77" s="229"/>
      <c r="K77" s="257">
        <v>41275</v>
      </c>
      <c r="L77" s="257">
        <f t="shared" si="18"/>
        <v>44927</v>
      </c>
      <c r="M77" s="258">
        <v>180</v>
      </c>
      <c r="N77" s="258">
        <v>203.32</v>
      </c>
      <c r="O77" s="259">
        <v>200.2</v>
      </c>
      <c r="P77" s="260">
        <f t="shared" si="19"/>
        <v>23.319999999999993</v>
      </c>
      <c r="Q77" s="261">
        <v>45037</v>
      </c>
      <c r="R77" s="258">
        <v>0</v>
      </c>
      <c r="S77" s="260">
        <f t="shared" si="20"/>
        <v>0</v>
      </c>
      <c r="T77" s="261" t="s">
        <v>399</v>
      </c>
      <c r="U77" s="258">
        <f t="shared" si="21"/>
        <v>23.319999999999993</v>
      </c>
      <c r="V77" s="261">
        <f t="shared" si="32"/>
        <v>45037</v>
      </c>
      <c r="W77" s="229">
        <f t="shared" si="22"/>
        <v>365</v>
      </c>
      <c r="X77" s="229">
        <f t="shared" si="33"/>
        <v>110</v>
      </c>
      <c r="Y77" s="229">
        <f t="shared" si="23"/>
        <v>255</v>
      </c>
      <c r="Z77" s="229">
        <f t="shared" si="24"/>
        <v>0</v>
      </c>
      <c r="AA77" s="262">
        <f t="shared" si="25"/>
        <v>196.29205479452054</v>
      </c>
      <c r="AB77" s="263">
        <v>0</v>
      </c>
      <c r="AC77" s="229">
        <v>0</v>
      </c>
      <c r="AD77" s="229">
        <v>0</v>
      </c>
      <c r="AE77" s="262">
        <f t="shared" si="26"/>
        <v>0</v>
      </c>
      <c r="AF77" s="262">
        <f t="shared" si="27"/>
        <v>196.29205479452054</v>
      </c>
      <c r="AG77" s="262"/>
      <c r="AH77" s="262">
        <f t="shared" si="28"/>
        <v>196.29205479452054</v>
      </c>
      <c r="AI77" s="234">
        <f t="shared" si="29"/>
        <v>0</v>
      </c>
      <c r="AJ77" s="234">
        <f t="shared" si="30"/>
        <v>0</v>
      </c>
      <c r="AK77" s="234">
        <f t="shared" si="31"/>
        <v>-3.9079452054794501</v>
      </c>
      <c r="AL77" s="264">
        <v>-3.1200000000000045</v>
      </c>
      <c r="AM77" s="264">
        <v>3.9079452054794501</v>
      </c>
    </row>
    <row r="78" spans="1:39">
      <c r="A78" s="229">
        <f t="shared" si="17"/>
        <v>76</v>
      </c>
      <c r="B78" s="253" t="s">
        <v>170</v>
      </c>
      <c r="C78" s="254"/>
      <c r="D78" s="255"/>
      <c r="E78" s="256"/>
      <c r="F78" s="256"/>
      <c r="G78" s="256"/>
      <c r="H78" s="229">
        <v>971</v>
      </c>
      <c r="I78" s="229" t="s">
        <v>395</v>
      </c>
      <c r="J78" s="229"/>
      <c r="K78" s="257">
        <v>41275</v>
      </c>
      <c r="L78" s="257">
        <f t="shared" si="18"/>
        <v>44927</v>
      </c>
      <c r="M78" s="258">
        <v>250</v>
      </c>
      <c r="N78" s="258">
        <v>271.12</v>
      </c>
      <c r="O78" s="259">
        <v>267.8</v>
      </c>
      <c r="P78" s="260">
        <f t="shared" si="19"/>
        <v>21.120000000000005</v>
      </c>
      <c r="Q78" s="261">
        <v>45037</v>
      </c>
      <c r="R78" s="258">
        <v>0</v>
      </c>
      <c r="S78" s="260">
        <f t="shared" si="20"/>
        <v>0</v>
      </c>
      <c r="T78" s="261" t="s">
        <v>399</v>
      </c>
      <c r="U78" s="258">
        <f t="shared" si="21"/>
        <v>21.120000000000005</v>
      </c>
      <c r="V78" s="261">
        <f t="shared" si="32"/>
        <v>45037</v>
      </c>
      <c r="W78" s="229">
        <f t="shared" si="22"/>
        <v>365</v>
      </c>
      <c r="X78" s="229">
        <f t="shared" si="33"/>
        <v>110</v>
      </c>
      <c r="Y78" s="229">
        <f t="shared" si="23"/>
        <v>255</v>
      </c>
      <c r="Z78" s="229">
        <f t="shared" si="24"/>
        <v>0</v>
      </c>
      <c r="AA78" s="262">
        <f t="shared" si="25"/>
        <v>264.7550684931507</v>
      </c>
      <c r="AB78" s="263">
        <v>0</v>
      </c>
      <c r="AC78" s="229">
        <v>0</v>
      </c>
      <c r="AD78" s="229">
        <v>0</v>
      </c>
      <c r="AE78" s="262">
        <f t="shared" si="26"/>
        <v>0</v>
      </c>
      <c r="AF78" s="262">
        <f t="shared" si="27"/>
        <v>264.7550684931507</v>
      </c>
      <c r="AG78" s="262"/>
      <c r="AH78" s="262">
        <f t="shared" si="28"/>
        <v>264.7550684931507</v>
      </c>
      <c r="AI78" s="234">
        <f t="shared" si="29"/>
        <v>0</v>
      </c>
      <c r="AJ78" s="234">
        <f t="shared" si="30"/>
        <v>0</v>
      </c>
      <c r="AK78" s="234">
        <f t="shared" si="31"/>
        <v>-3.0449315068493092</v>
      </c>
      <c r="AL78" s="264">
        <v>-3.3199999999999932</v>
      </c>
      <c r="AM78" s="264">
        <v>3.0449315068493092</v>
      </c>
    </row>
    <row r="79" spans="1:39">
      <c r="A79" s="229">
        <f t="shared" si="17"/>
        <v>77</v>
      </c>
      <c r="B79" s="253" t="s">
        <v>171</v>
      </c>
      <c r="C79" s="254"/>
      <c r="D79" s="255"/>
      <c r="E79" s="256"/>
      <c r="F79" s="256"/>
      <c r="G79" s="256"/>
      <c r="H79" s="229">
        <v>281</v>
      </c>
      <c r="I79" s="229" t="s">
        <v>394</v>
      </c>
      <c r="J79" s="229"/>
      <c r="K79" s="257">
        <v>41153</v>
      </c>
      <c r="L79" s="257">
        <f t="shared" si="18"/>
        <v>44927</v>
      </c>
      <c r="M79" s="258">
        <v>350</v>
      </c>
      <c r="N79" s="258">
        <v>357.32</v>
      </c>
      <c r="O79" s="259">
        <v>356.2</v>
      </c>
      <c r="P79" s="260">
        <f t="shared" si="19"/>
        <v>7.3199999999999932</v>
      </c>
      <c r="Q79" s="261">
        <v>45037</v>
      </c>
      <c r="R79" s="258">
        <v>0</v>
      </c>
      <c r="S79" s="260">
        <f t="shared" si="20"/>
        <v>0</v>
      </c>
      <c r="T79" s="261" t="s">
        <v>399</v>
      </c>
      <c r="U79" s="258">
        <f t="shared" si="21"/>
        <v>7.3199999999999932</v>
      </c>
      <c r="V79" s="261">
        <f t="shared" si="32"/>
        <v>45037</v>
      </c>
      <c r="W79" s="229">
        <f t="shared" si="22"/>
        <v>365</v>
      </c>
      <c r="X79" s="229">
        <f t="shared" si="33"/>
        <v>110</v>
      </c>
      <c r="Y79" s="229">
        <f t="shared" si="23"/>
        <v>255</v>
      </c>
      <c r="Z79" s="229">
        <f t="shared" si="24"/>
        <v>0</v>
      </c>
      <c r="AA79" s="262">
        <f t="shared" si="25"/>
        <v>355.11397260273969</v>
      </c>
      <c r="AB79" s="263">
        <v>0</v>
      </c>
      <c r="AC79" s="229">
        <v>0</v>
      </c>
      <c r="AD79" s="229">
        <v>0</v>
      </c>
      <c r="AE79" s="262">
        <f t="shared" si="26"/>
        <v>0</v>
      </c>
      <c r="AF79" s="262">
        <f t="shared" si="27"/>
        <v>355.11397260273969</v>
      </c>
      <c r="AG79" s="262"/>
      <c r="AH79" s="262">
        <f t="shared" si="28"/>
        <v>355.11397260273969</v>
      </c>
      <c r="AI79" s="234">
        <f t="shared" si="29"/>
        <v>0</v>
      </c>
      <c r="AJ79" s="234">
        <f t="shared" si="30"/>
        <v>0</v>
      </c>
      <c r="AK79" s="234">
        <f t="shared" si="31"/>
        <v>-1.0860273972602954</v>
      </c>
      <c r="AL79" s="264">
        <v>-1.1200000000000045</v>
      </c>
      <c r="AM79" s="264">
        <v>1.0860273972602954</v>
      </c>
    </row>
    <row r="80" spans="1:39">
      <c r="A80" s="229">
        <f t="shared" si="17"/>
        <v>78</v>
      </c>
      <c r="B80" s="253" t="s">
        <v>172</v>
      </c>
      <c r="C80" s="254"/>
      <c r="D80" s="255"/>
      <c r="E80" s="256"/>
      <c r="F80" s="256"/>
      <c r="G80" s="256"/>
      <c r="H80" s="229">
        <v>281</v>
      </c>
      <c r="I80" s="229" t="s">
        <v>394</v>
      </c>
      <c r="J80" s="229"/>
      <c r="K80" s="257">
        <v>41153</v>
      </c>
      <c r="L80" s="257">
        <f t="shared" si="18"/>
        <v>44927</v>
      </c>
      <c r="M80" s="258">
        <v>192.15</v>
      </c>
      <c r="N80" s="258">
        <v>201.72999999999996</v>
      </c>
      <c r="O80" s="259">
        <v>200.2</v>
      </c>
      <c r="P80" s="260">
        <f t="shared" si="19"/>
        <v>9.5799999999999557</v>
      </c>
      <c r="Q80" s="261">
        <v>45037</v>
      </c>
      <c r="R80" s="258">
        <v>0</v>
      </c>
      <c r="S80" s="260">
        <f t="shared" si="20"/>
        <v>0</v>
      </c>
      <c r="T80" s="261" t="s">
        <v>399</v>
      </c>
      <c r="U80" s="258">
        <f t="shared" si="21"/>
        <v>9.5799999999999557</v>
      </c>
      <c r="V80" s="261">
        <f t="shared" si="32"/>
        <v>45037</v>
      </c>
      <c r="W80" s="229">
        <f t="shared" si="22"/>
        <v>365</v>
      </c>
      <c r="X80" s="229">
        <f t="shared" si="33"/>
        <v>110</v>
      </c>
      <c r="Y80" s="229">
        <f t="shared" si="23"/>
        <v>255</v>
      </c>
      <c r="Z80" s="229">
        <f t="shared" si="24"/>
        <v>0</v>
      </c>
      <c r="AA80" s="262">
        <f t="shared" si="25"/>
        <v>198.84287671232872</v>
      </c>
      <c r="AB80" s="263">
        <v>0</v>
      </c>
      <c r="AC80" s="229">
        <v>0</v>
      </c>
      <c r="AD80" s="229">
        <v>0</v>
      </c>
      <c r="AE80" s="262">
        <f t="shared" si="26"/>
        <v>0</v>
      </c>
      <c r="AF80" s="262">
        <f t="shared" si="27"/>
        <v>198.84287671232872</v>
      </c>
      <c r="AG80" s="262"/>
      <c r="AH80" s="262">
        <f t="shared" si="28"/>
        <v>198.84287671232872</v>
      </c>
      <c r="AI80" s="234">
        <f t="shared" si="29"/>
        <v>0</v>
      </c>
      <c r="AJ80" s="234">
        <f t="shared" si="30"/>
        <v>0</v>
      </c>
      <c r="AK80" s="234">
        <f t="shared" si="31"/>
        <v>-1.3571232876712713</v>
      </c>
      <c r="AL80" s="264">
        <v>-1.5299999999999727</v>
      </c>
      <c r="AM80" s="264">
        <v>1.3571232876712713</v>
      </c>
    </row>
    <row r="81" spans="1:39">
      <c r="A81" s="229">
        <f t="shared" si="17"/>
        <v>79</v>
      </c>
      <c r="B81" s="253" t="s">
        <v>173</v>
      </c>
      <c r="C81" s="254"/>
      <c r="D81" s="255"/>
      <c r="E81" s="256"/>
      <c r="F81" s="256"/>
      <c r="G81" s="256"/>
      <c r="H81" s="229">
        <v>281</v>
      </c>
      <c r="I81" s="229" t="s">
        <v>394</v>
      </c>
      <c r="J81" s="229"/>
      <c r="K81" s="257">
        <v>41732</v>
      </c>
      <c r="L81" s="257">
        <f t="shared" si="18"/>
        <v>44927</v>
      </c>
      <c r="M81" s="258">
        <v>240</v>
      </c>
      <c r="N81" s="258">
        <v>273.14999999999998</v>
      </c>
      <c r="O81" s="259">
        <v>267.8</v>
      </c>
      <c r="P81" s="260">
        <f t="shared" si="19"/>
        <v>33.149999999999977</v>
      </c>
      <c r="Q81" s="261">
        <v>45037</v>
      </c>
      <c r="R81" s="258">
        <v>0</v>
      </c>
      <c r="S81" s="260">
        <f t="shared" si="20"/>
        <v>0</v>
      </c>
      <c r="T81" s="261" t="s">
        <v>399</v>
      </c>
      <c r="U81" s="258">
        <f t="shared" si="21"/>
        <v>33.149999999999977</v>
      </c>
      <c r="V81" s="261">
        <f t="shared" si="32"/>
        <v>45037</v>
      </c>
      <c r="W81" s="229">
        <f t="shared" si="22"/>
        <v>365</v>
      </c>
      <c r="X81" s="229">
        <f t="shared" si="33"/>
        <v>110</v>
      </c>
      <c r="Y81" s="229">
        <f t="shared" si="23"/>
        <v>255</v>
      </c>
      <c r="Z81" s="229">
        <f t="shared" si="24"/>
        <v>0</v>
      </c>
      <c r="AA81" s="262">
        <f t="shared" si="25"/>
        <v>263.15958904109584</v>
      </c>
      <c r="AB81" s="263">
        <v>0</v>
      </c>
      <c r="AC81" s="229">
        <v>0</v>
      </c>
      <c r="AD81" s="229">
        <v>0</v>
      </c>
      <c r="AE81" s="262">
        <f t="shared" si="26"/>
        <v>0</v>
      </c>
      <c r="AF81" s="262">
        <f t="shared" si="27"/>
        <v>263.15958904109584</v>
      </c>
      <c r="AG81" s="262"/>
      <c r="AH81" s="262">
        <f t="shared" si="28"/>
        <v>263.15958904109584</v>
      </c>
      <c r="AI81" s="234">
        <f t="shared" si="29"/>
        <v>0</v>
      </c>
      <c r="AJ81" s="234">
        <f t="shared" si="30"/>
        <v>0</v>
      </c>
      <c r="AK81" s="234">
        <f t="shared" si="31"/>
        <v>-4.6404109589041695</v>
      </c>
      <c r="AL81" s="264">
        <v>-5.3499999999999659</v>
      </c>
      <c r="AM81" s="264">
        <v>4.6404109589041695</v>
      </c>
    </row>
    <row r="82" spans="1:39">
      <c r="A82" s="229">
        <f t="shared" si="17"/>
        <v>80</v>
      </c>
      <c r="B82" s="253" t="s">
        <v>174</v>
      </c>
      <c r="C82" s="254"/>
      <c r="D82" s="255"/>
      <c r="E82" s="256"/>
      <c r="F82" s="256"/>
      <c r="G82" s="256"/>
      <c r="H82" s="229">
        <v>281</v>
      </c>
      <c r="I82" s="229" t="s">
        <v>394</v>
      </c>
      <c r="J82" s="229"/>
      <c r="K82" s="257">
        <v>41153</v>
      </c>
      <c r="L82" s="257">
        <f t="shared" si="18"/>
        <v>44927</v>
      </c>
      <c r="M82" s="258">
        <v>650</v>
      </c>
      <c r="N82" s="258">
        <v>740.68000000000006</v>
      </c>
      <c r="O82" s="259">
        <v>733.2</v>
      </c>
      <c r="P82" s="260">
        <f t="shared" si="19"/>
        <v>90.680000000000064</v>
      </c>
      <c r="Q82" s="261">
        <v>45037</v>
      </c>
      <c r="R82" s="258">
        <v>0</v>
      </c>
      <c r="S82" s="260">
        <f t="shared" si="20"/>
        <v>0</v>
      </c>
      <c r="T82" s="261" t="s">
        <v>399</v>
      </c>
      <c r="U82" s="258">
        <f t="shared" si="21"/>
        <v>90.680000000000064</v>
      </c>
      <c r="V82" s="261">
        <f t="shared" si="32"/>
        <v>45037</v>
      </c>
      <c r="W82" s="229">
        <f t="shared" si="22"/>
        <v>365</v>
      </c>
      <c r="X82" s="229">
        <f t="shared" si="33"/>
        <v>110</v>
      </c>
      <c r="Y82" s="229">
        <f t="shared" si="23"/>
        <v>255</v>
      </c>
      <c r="Z82" s="229">
        <f t="shared" si="24"/>
        <v>0</v>
      </c>
      <c r="AA82" s="262">
        <f t="shared" si="25"/>
        <v>713.35178082191794</v>
      </c>
      <c r="AB82" s="263">
        <v>0</v>
      </c>
      <c r="AC82" s="229">
        <v>0</v>
      </c>
      <c r="AD82" s="229">
        <v>0</v>
      </c>
      <c r="AE82" s="262">
        <f t="shared" si="26"/>
        <v>0</v>
      </c>
      <c r="AF82" s="262">
        <f t="shared" si="27"/>
        <v>713.35178082191794</v>
      </c>
      <c r="AG82" s="262"/>
      <c r="AH82" s="262">
        <f t="shared" si="28"/>
        <v>713.35178082191794</v>
      </c>
      <c r="AI82" s="234">
        <f t="shared" si="29"/>
        <v>0</v>
      </c>
      <c r="AJ82" s="234">
        <f t="shared" si="30"/>
        <v>0</v>
      </c>
      <c r="AK82" s="234">
        <f t="shared" si="31"/>
        <v>-19.848219178082104</v>
      </c>
      <c r="AL82" s="264">
        <v>-7.4800000000000182</v>
      </c>
      <c r="AM82" s="264">
        <v>19.848219178082104</v>
      </c>
    </row>
    <row r="83" spans="1:39">
      <c r="A83" s="229">
        <f t="shared" si="17"/>
        <v>81</v>
      </c>
      <c r="B83" s="253" t="s">
        <v>175</v>
      </c>
      <c r="C83" s="254"/>
      <c r="D83" s="255"/>
      <c r="E83" s="256"/>
      <c r="F83" s="256"/>
      <c r="G83" s="256"/>
      <c r="H83" s="229">
        <v>281</v>
      </c>
      <c r="I83" s="229" t="s">
        <v>394</v>
      </c>
      <c r="J83" s="229"/>
      <c r="K83" s="257">
        <v>41153</v>
      </c>
      <c r="L83" s="257">
        <f t="shared" si="18"/>
        <v>44927</v>
      </c>
      <c r="M83" s="258">
        <v>600</v>
      </c>
      <c r="N83" s="258">
        <v>637.38</v>
      </c>
      <c r="O83" s="259">
        <v>634.4</v>
      </c>
      <c r="P83" s="260">
        <f t="shared" si="19"/>
        <v>37.379999999999995</v>
      </c>
      <c r="Q83" s="261">
        <v>45037</v>
      </c>
      <c r="R83" s="258">
        <v>0</v>
      </c>
      <c r="S83" s="260">
        <f t="shared" si="20"/>
        <v>0</v>
      </c>
      <c r="T83" s="261" t="s">
        <v>399</v>
      </c>
      <c r="U83" s="258">
        <f t="shared" si="21"/>
        <v>37.379999999999995</v>
      </c>
      <c r="V83" s="261">
        <f t="shared" si="32"/>
        <v>45037</v>
      </c>
      <c r="W83" s="229">
        <f t="shared" si="22"/>
        <v>365</v>
      </c>
      <c r="X83" s="229">
        <f t="shared" si="33"/>
        <v>110</v>
      </c>
      <c r="Y83" s="229">
        <f t="shared" si="23"/>
        <v>255</v>
      </c>
      <c r="Z83" s="229">
        <f t="shared" si="24"/>
        <v>0</v>
      </c>
      <c r="AA83" s="262">
        <f t="shared" si="25"/>
        <v>626.11479452054789</v>
      </c>
      <c r="AB83" s="263">
        <v>0</v>
      </c>
      <c r="AC83" s="229">
        <v>0</v>
      </c>
      <c r="AD83" s="229">
        <v>0</v>
      </c>
      <c r="AE83" s="262">
        <f t="shared" si="26"/>
        <v>0</v>
      </c>
      <c r="AF83" s="262">
        <f t="shared" si="27"/>
        <v>626.11479452054789</v>
      </c>
      <c r="AG83" s="262"/>
      <c r="AH83" s="262">
        <f t="shared" si="28"/>
        <v>626.11479452054789</v>
      </c>
      <c r="AI83" s="234">
        <f t="shared" si="29"/>
        <v>0</v>
      </c>
      <c r="AJ83" s="234">
        <f t="shared" si="30"/>
        <v>0</v>
      </c>
      <c r="AK83" s="234">
        <f t="shared" si="31"/>
        <v>-8.2852054794520882</v>
      </c>
      <c r="AL83" s="264">
        <v>-2.9800000000000182</v>
      </c>
      <c r="AM83" s="264">
        <v>8.2852054794520882</v>
      </c>
    </row>
    <row r="84" spans="1:39">
      <c r="A84" s="229">
        <f t="shared" si="17"/>
        <v>82</v>
      </c>
      <c r="B84" s="253" t="s">
        <v>176</v>
      </c>
      <c r="C84" s="254"/>
      <c r="D84" s="255"/>
      <c r="E84" s="256"/>
      <c r="F84" s="256"/>
      <c r="G84" s="256"/>
      <c r="H84" s="229">
        <v>281</v>
      </c>
      <c r="I84" s="229" t="s">
        <v>394</v>
      </c>
      <c r="J84" s="229"/>
      <c r="K84" s="257">
        <v>41153</v>
      </c>
      <c r="L84" s="257">
        <f t="shared" si="18"/>
        <v>44927</v>
      </c>
      <c r="M84" s="258">
        <v>453</v>
      </c>
      <c r="N84" s="258">
        <v>479.98999999999995</v>
      </c>
      <c r="O84" s="259">
        <v>475.8</v>
      </c>
      <c r="P84" s="260">
        <f t="shared" si="19"/>
        <v>26.989999999999952</v>
      </c>
      <c r="Q84" s="261">
        <v>45037</v>
      </c>
      <c r="R84" s="258">
        <v>0</v>
      </c>
      <c r="S84" s="260">
        <f t="shared" si="20"/>
        <v>0</v>
      </c>
      <c r="T84" s="261" t="s">
        <v>399</v>
      </c>
      <c r="U84" s="258">
        <f t="shared" si="21"/>
        <v>26.989999999999952</v>
      </c>
      <c r="V84" s="261">
        <f t="shared" si="32"/>
        <v>45037</v>
      </c>
      <c r="W84" s="229">
        <f t="shared" si="22"/>
        <v>365</v>
      </c>
      <c r="X84" s="229">
        <f t="shared" si="33"/>
        <v>110</v>
      </c>
      <c r="Y84" s="229">
        <f t="shared" si="23"/>
        <v>255</v>
      </c>
      <c r="Z84" s="229">
        <f t="shared" si="24"/>
        <v>0</v>
      </c>
      <c r="AA84" s="262">
        <f t="shared" si="25"/>
        <v>471.85602739726022</v>
      </c>
      <c r="AB84" s="263">
        <v>0</v>
      </c>
      <c r="AC84" s="229">
        <v>0</v>
      </c>
      <c r="AD84" s="229">
        <v>0</v>
      </c>
      <c r="AE84" s="262">
        <f t="shared" si="26"/>
        <v>0</v>
      </c>
      <c r="AF84" s="262">
        <f t="shared" si="27"/>
        <v>471.85602739726022</v>
      </c>
      <c r="AG84" s="262"/>
      <c r="AH84" s="262">
        <f t="shared" si="28"/>
        <v>471.85602739726022</v>
      </c>
      <c r="AI84" s="234">
        <f t="shared" si="29"/>
        <v>0</v>
      </c>
      <c r="AJ84" s="234">
        <f t="shared" si="30"/>
        <v>0</v>
      </c>
      <c r="AK84" s="234">
        <f t="shared" si="31"/>
        <v>-3.943972602739791</v>
      </c>
      <c r="AL84" s="264">
        <v>-4.1899999999999409</v>
      </c>
      <c r="AM84" s="264">
        <v>3.943972602739791</v>
      </c>
    </row>
    <row r="85" spans="1:39">
      <c r="A85" s="229">
        <f t="shared" si="17"/>
        <v>83</v>
      </c>
      <c r="B85" s="253" t="s">
        <v>177</v>
      </c>
      <c r="C85" s="254"/>
      <c r="D85" s="255"/>
      <c r="E85" s="256"/>
      <c r="F85" s="256"/>
      <c r="G85" s="256"/>
      <c r="H85" s="229">
        <v>281</v>
      </c>
      <c r="I85" s="229" t="s">
        <v>394</v>
      </c>
      <c r="J85" s="229"/>
      <c r="K85" s="257">
        <v>41153</v>
      </c>
      <c r="L85" s="257">
        <f t="shared" si="18"/>
        <v>44927</v>
      </c>
      <c r="M85" s="258">
        <v>192.15</v>
      </c>
      <c r="N85" s="258">
        <v>203.87999999999997</v>
      </c>
      <c r="O85" s="259">
        <v>200.2</v>
      </c>
      <c r="P85" s="260">
        <f t="shared" si="19"/>
        <v>11.729999999999961</v>
      </c>
      <c r="Q85" s="261">
        <v>45037</v>
      </c>
      <c r="R85" s="258">
        <v>0</v>
      </c>
      <c r="S85" s="260">
        <f t="shared" si="20"/>
        <v>0</v>
      </c>
      <c r="T85" s="261" t="s">
        <v>399</v>
      </c>
      <c r="U85" s="258">
        <f t="shared" si="21"/>
        <v>11.729999999999961</v>
      </c>
      <c r="V85" s="261">
        <f t="shared" si="32"/>
        <v>45037</v>
      </c>
      <c r="W85" s="229">
        <f t="shared" si="22"/>
        <v>365</v>
      </c>
      <c r="X85" s="229">
        <f t="shared" si="33"/>
        <v>110</v>
      </c>
      <c r="Y85" s="229">
        <f t="shared" si="23"/>
        <v>255</v>
      </c>
      <c r="Z85" s="229">
        <f t="shared" si="24"/>
        <v>0</v>
      </c>
      <c r="AA85" s="262">
        <f t="shared" si="25"/>
        <v>200.34493150684929</v>
      </c>
      <c r="AB85" s="263">
        <v>12</v>
      </c>
      <c r="AC85" s="229">
        <v>0</v>
      </c>
      <c r="AD85" s="229">
        <v>0</v>
      </c>
      <c r="AE85" s="262">
        <f t="shared" si="26"/>
        <v>6.3172602739726038</v>
      </c>
      <c r="AF85" s="262">
        <f t="shared" si="27"/>
        <v>194.02767123287668</v>
      </c>
      <c r="AG85" s="262"/>
      <c r="AH85" s="262">
        <f t="shared" si="28"/>
        <v>194.02767123287668</v>
      </c>
      <c r="AI85" s="234">
        <f t="shared" si="29"/>
        <v>12</v>
      </c>
      <c r="AJ85" s="234">
        <f t="shared" si="30"/>
        <v>0</v>
      </c>
      <c r="AK85" s="234">
        <f t="shared" si="31"/>
        <v>-6.1723287671233038</v>
      </c>
      <c r="AL85" s="264">
        <v>-3.6799999999999784</v>
      </c>
      <c r="AM85" s="264">
        <v>-0.14493150684930356</v>
      </c>
    </row>
    <row r="86" spans="1:39">
      <c r="A86" s="229">
        <f t="shared" si="17"/>
        <v>84</v>
      </c>
      <c r="B86" s="253" t="s">
        <v>178</v>
      </c>
      <c r="C86" s="254"/>
      <c r="D86" s="255"/>
      <c r="E86" s="256"/>
      <c r="F86" s="256"/>
      <c r="G86" s="256"/>
      <c r="H86" s="229">
        <v>281</v>
      </c>
      <c r="I86" s="229" t="s">
        <v>394</v>
      </c>
      <c r="J86" s="229"/>
      <c r="K86" s="257">
        <v>41153</v>
      </c>
      <c r="L86" s="257">
        <f t="shared" si="18"/>
        <v>44927</v>
      </c>
      <c r="M86" s="258">
        <v>300</v>
      </c>
      <c r="N86" s="258">
        <v>308.90999999999997</v>
      </c>
      <c r="O86" s="259">
        <v>308.10000000000002</v>
      </c>
      <c r="P86" s="260">
        <f t="shared" si="19"/>
        <v>8.9099999999999682</v>
      </c>
      <c r="Q86" s="261">
        <v>45037</v>
      </c>
      <c r="R86" s="258">
        <v>0</v>
      </c>
      <c r="S86" s="260">
        <f t="shared" si="20"/>
        <v>0</v>
      </c>
      <c r="T86" s="261" t="s">
        <v>399</v>
      </c>
      <c r="U86" s="258">
        <f t="shared" si="21"/>
        <v>8.9099999999999682</v>
      </c>
      <c r="V86" s="261">
        <f t="shared" si="32"/>
        <v>45037</v>
      </c>
      <c r="W86" s="229">
        <f t="shared" si="22"/>
        <v>365</v>
      </c>
      <c r="X86" s="229">
        <f t="shared" si="33"/>
        <v>110</v>
      </c>
      <c r="Y86" s="229">
        <f t="shared" si="23"/>
        <v>255</v>
      </c>
      <c r="Z86" s="229">
        <f t="shared" si="24"/>
        <v>0</v>
      </c>
      <c r="AA86" s="262">
        <f t="shared" si="25"/>
        <v>306.2247945205479</v>
      </c>
      <c r="AB86" s="263">
        <v>0</v>
      </c>
      <c r="AC86" s="229">
        <v>0</v>
      </c>
      <c r="AD86" s="229">
        <v>0</v>
      </c>
      <c r="AE86" s="262">
        <f t="shared" si="26"/>
        <v>0</v>
      </c>
      <c r="AF86" s="262">
        <f t="shared" si="27"/>
        <v>306.2247945205479</v>
      </c>
      <c r="AG86" s="262"/>
      <c r="AH86" s="262">
        <f t="shared" si="28"/>
        <v>306.2247945205479</v>
      </c>
      <c r="AI86" s="234">
        <f t="shared" si="29"/>
        <v>0</v>
      </c>
      <c r="AJ86" s="234">
        <f t="shared" si="30"/>
        <v>0</v>
      </c>
      <c r="AK86" s="234">
        <f t="shared" si="31"/>
        <v>-1.87520547945212</v>
      </c>
      <c r="AL86" s="264">
        <v>-0.80999999999994543</v>
      </c>
      <c r="AM86" s="264">
        <v>1.87520547945212</v>
      </c>
    </row>
    <row r="87" spans="1:39">
      <c r="A87" s="229">
        <f t="shared" si="17"/>
        <v>85</v>
      </c>
      <c r="B87" s="253" t="s">
        <v>179</v>
      </c>
      <c r="C87" s="254"/>
      <c r="D87" s="255"/>
      <c r="E87" s="256"/>
      <c r="F87" s="256"/>
      <c r="G87" s="256"/>
      <c r="H87" s="229">
        <v>281</v>
      </c>
      <c r="I87" s="229" t="s">
        <v>394</v>
      </c>
      <c r="J87" s="229"/>
      <c r="K87" s="257">
        <v>41153</v>
      </c>
      <c r="L87" s="257">
        <f t="shared" si="18"/>
        <v>44927</v>
      </c>
      <c r="M87" s="258">
        <v>192.15</v>
      </c>
      <c r="N87" s="258">
        <v>201.68</v>
      </c>
      <c r="O87" s="259">
        <v>200.2</v>
      </c>
      <c r="P87" s="260">
        <f t="shared" si="19"/>
        <v>9.5300000000000011</v>
      </c>
      <c r="Q87" s="261">
        <v>45037</v>
      </c>
      <c r="R87" s="258">
        <v>0</v>
      </c>
      <c r="S87" s="260">
        <f t="shared" si="20"/>
        <v>0</v>
      </c>
      <c r="T87" s="261" t="s">
        <v>399</v>
      </c>
      <c r="U87" s="258">
        <f t="shared" si="21"/>
        <v>9.5300000000000011</v>
      </c>
      <c r="V87" s="261">
        <f t="shared" si="32"/>
        <v>45037</v>
      </c>
      <c r="W87" s="229">
        <f t="shared" si="22"/>
        <v>365</v>
      </c>
      <c r="X87" s="229">
        <f t="shared" si="33"/>
        <v>110</v>
      </c>
      <c r="Y87" s="229">
        <f t="shared" si="23"/>
        <v>255</v>
      </c>
      <c r="Z87" s="229">
        <f t="shared" si="24"/>
        <v>0</v>
      </c>
      <c r="AA87" s="262">
        <f t="shared" si="25"/>
        <v>198.80794520547946</v>
      </c>
      <c r="AB87" s="263">
        <v>1</v>
      </c>
      <c r="AC87" s="229">
        <v>0</v>
      </c>
      <c r="AD87" s="229">
        <v>0</v>
      </c>
      <c r="AE87" s="262">
        <f t="shared" si="26"/>
        <v>0.52643835616438361</v>
      </c>
      <c r="AF87" s="262">
        <f t="shared" si="27"/>
        <v>198.28150684931506</v>
      </c>
      <c r="AG87" s="262"/>
      <c r="AH87" s="262">
        <f t="shared" si="28"/>
        <v>198.28150684931506</v>
      </c>
      <c r="AI87" s="234">
        <f t="shared" si="29"/>
        <v>1</v>
      </c>
      <c r="AJ87" s="234">
        <f t="shared" si="30"/>
        <v>0</v>
      </c>
      <c r="AK87" s="234">
        <f t="shared" si="31"/>
        <v>-1.9184931506849239</v>
      </c>
      <c r="AL87" s="264">
        <v>-1.4800000000000182</v>
      </c>
      <c r="AM87" s="264">
        <v>1.3920547945205328</v>
      </c>
    </row>
    <row r="88" spans="1:39">
      <c r="A88" s="229">
        <f t="shared" si="17"/>
        <v>86</v>
      </c>
      <c r="B88" s="253" t="s">
        <v>180</v>
      </c>
      <c r="C88" s="254"/>
      <c r="D88" s="255"/>
      <c r="E88" s="256"/>
      <c r="F88" s="256"/>
      <c r="G88" s="256"/>
      <c r="H88" s="229">
        <v>281</v>
      </c>
      <c r="I88" s="229" t="s">
        <v>394</v>
      </c>
      <c r="J88" s="229"/>
      <c r="K88" s="257">
        <v>41295</v>
      </c>
      <c r="L88" s="257">
        <f t="shared" si="18"/>
        <v>44927</v>
      </c>
      <c r="M88" s="258">
        <v>746.75</v>
      </c>
      <c r="N88" s="258">
        <v>855.87</v>
      </c>
      <c r="O88" s="259">
        <v>846.3</v>
      </c>
      <c r="P88" s="260">
        <f t="shared" si="19"/>
        <v>109.12</v>
      </c>
      <c r="Q88" s="261">
        <v>45037</v>
      </c>
      <c r="R88" s="258">
        <v>0</v>
      </c>
      <c r="S88" s="260">
        <f t="shared" si="20"/>
        <v>0</v>
      </c>
      <c r="T88" s="261" t="s">
        <v>399</v>
      </c>
      <c r="U88" s="258">
        <f t="shared" si="21"/>
        <v>109.12</v>
      </c>
      <c r="V88" s="261">
        <f t="shared" si="32"/>
        <v>45037</v>
      </c>
      <c r="W88" s="229">
        <f t="shared" si="22"/>
        <v>365</v>
      </c>
      <c r="X88" s="229">
        <f t="shared" si="33"/>
        <v>110</v>
      </c>
      <c r="Y88" s="229">
        <f t="shared" si="23"/>
        <v>255</v>
      </c>
      <c r="Z88" s="229">
        <f t="shared" si="24"/>
        <v>0</v>
      </c>
      <c r="AA88" s="262">
        <f t="shared" si="25"/>
        <v>822.98452054794518</v>
      </c>
      <c r="AB88" s="263">
        <v>0</v>
      </c>
      <c r="AC88" s="229">
        <v>0</v>
      </c>
      <c r="AD88" s="229">
        <v>0</v>
      </c>
      <c r="AE88" s="262">
        <f t="shared" si="26"/>
        <v>0</v>
      </c>
      <c r="AF88" s="262">
        <f t="shared" si="27"/>
        <v>822.98452054794518</v>
      </c>
      <c r="AG88" s="262"/>
      <c r="AH88" s="262">
        <f t="shared" si="28"/>
        <v>822.98452054794518</v>
      </c>
      <c r="AI88" s="234">
        <f t="shared" si="29"/>
        <v>0</v>
      </c>
      <c r="AJ88" s="234">
        <f t="shared" si="30"/>
        <v>0</v>
      </c>
      <c r="AK88" s="234">
        <f t="shared" si="31"/>
        <v>-23.315479452054774</v>
      </c>
      <c r="AL88" s="264">
        <v>-9.57000000000005</v>
      </c>
      <c r="AM88" s="264">
        <v>23.315479452054774</v>
      </c>
    </row>
    <row r="89" spans="1:39">
      <c r="A89" s="229">
        <f t="shared" si="17"/>
        <v>87</v>
      </c>
      <c r="B89" s="253" t="s">
        <v>181</v>
      </c>
      <c r="C89" s="254"/>
      <c r="D89" s="255"/>
      <c r="E89" s="256"/>
      <c r="F89" s="256"/>
      <c r="G89" s="256"/>
      <c r="H89" s="229">
        <v>281</v>
      </c>
      <c r="I89" s="229" t="s">
        <v>394</v>
      </c>
      <c r="J89" s="229"/>
      <c r="K89" s="257">
        <v>41153</v>
      </c>
      <c r="L89" s="257">
        <f t="shared" si="18"/>
        <v>44927</v>
      </c>
      <c r="M89" s="258">
        <v>300</v>
      </c>
      <c r="N89" s="258">
        <v>309.64000000000004</v>
      </c>
      <c r="O89" s="259">
        <v>308.10000000000002</v>
      </c>
      <c r="P89" s="260">
        <f t="shared" si="19"/>
        <v>9.6400000000000432</v>
      </c>
      <c r="Q89" s="261">
        <v>45037</v>
      </c>
      <c r="R89" s="258">
        <v>0</v>
      </c>
      <c r="S89" s="260">
        <f t="shared" si="20"/>
        <v>0</v>
      </c>
      <c r="T89" s="261" t="s">
        <v>399</v>
      </c>
      <c r="U89" s="258">
        <f t="shared" si="21"/>
        <v>9.6400000000000432</v>
      </c>
      <c r="V89" s="261">
        <f t="shared" si="32"/>
        <v>45037</v>
      </c>
      <c r="W89" s="229">
        <f t="shared" si="22"/>
        <v>365</v>
      </c>
      <c r="X89" s="229">
        <f t="shared" si="33"/>
        <v>110</v>
      </c>
      <c r="Y89" s="229">
        <f t="shared" si="23"/>
        <v>255</v>
      </c>
      <c r="Z89" s="229">
        <f t="shared" si="24"/>
        <v>0</v>
      </c>
      <c r="AA89" s="262">
        <f t="shared" si="25"/>
        <v>306.73479452054795</v>
      </c>
      <c r="AB89" s="263">
        <v>0</v>
      </c>
      <c r="AC89" s="229">
        <v>0</v>
      </c>
      <c r="AD89" s="229">
        <v>0</v>
      </c>
      <c r="AE89" s="262">
        <f t="shared" si="26"/>
        <v>0</v>
      </c>
      <c r="AF89" s="262">
        <f t="shared" si="27"/>
        <v>306.73479452054795</v>
      </c>
      <c r="AG89" s="262"/>
      <c r="AH89" s="262">
        <f t="shared" si="28"/>
        <v>306.73479452054795</v>
      </c>
      <c r="AI89" s="234">
        <f t="shared" si="29"/>
        <v>0</v>
      </c>
      <c r="AJ89" s="234">
        <f t="shared" si="30"/>
        <v>0</v>
      </c>
      <c r="AK89" s="234">
        <f t="shared" si="31"/>
        <v>-1.3652054794520723</v>
      </c>
      <c r="AL89" s="264">
        <v>-1.5400000000000205</v>
      </c>
      <c r="AM89" s="264">
        <v>1.3652054794520723</v>
      </c>
    </row>
    <row r="90" spans="1:39">
      <c r="A90" s="229">
        <f t="shared" si="17"/>
        <v>88</v>
      </c>
      <c r="B90" s="253" t="s">
        <v>182</v>
      </c>
      <c r="C90" s="254"/>
      <c r="D90" s="255"/>
      <c r="E90" s="256"/>
      <c r="F90" s="256"/>
      <c r="G90" s="256"/>
      <c r="H90" s="229">
        <v>281</v>
      </c>
      <c r="I90" s="229" t="s">
        <v>394</v>
      </c>
      <c r="J90" s="229"/>
      <c r="K90" s="257">
        <v>41408</v>
      </c>
      <c r="L90" s="257">
        <f t="shared" si="18"/>
        <v>44927</v>
      </c>
      <c r="M90" s="258">
        <v>211.99</v>
      </c>
      <c r="N90" s="258">
        <v>234.97000000000006</v>
      </c>
      <c r="O90" s="259">
        <v>231.4</v>
      </c>
      <c r="P90" s="260">
        <f t="shared" si="19"/>
        <v>22.980000000000047</v>
      </c>
      <c r="Q90" s="261">
        <v>45037</v>
      </c>
      <c r="R90" s="258">
        <v>0</v>
      </c>
      <c r="S90" s="260">
        <f t="shared" si="20"/>
        <v>0</v>
      </c>
      <c r="T90" s="261" t="s">
        <v>399</v>
      </c>
      <c r="U90" s="258">
        <f t="shared" si="21"/>
        <v>22.980000000000047</v>
      </c>
      <c r="V90" s="261">
        <f t="shared" si="32"/>
        <v>45037</v>
      </c>
      <c r="W90" s="229">
        <f t="shared" si="22"/>
        <v>365</v>
      </c>
      <c r="X90" s="229">
        <f t="shared" si="33"/>
        <v>110</v>
      </c>
      <c r="Y90" s="229">
        <f t="shared" si="23"/>
        <v>255</v>
      </c>
      <c r="Z90" s="229">
        <f t="shared" si="24"/>
        <v>0</v>
      </c>
      <c r="AA90" s="262">
        <f t="shared" si="25"/>
        <v>228.04452054794524</v>
      </c>
      <c r="AB90" s="263">
        <v>0</v>
      </c>
      <c r="AC90" s="229">
        <v>0</v>
      </c>
      <c r="AD90" s="229">
        <v>0</v>
      </c>
      <c r="AE90" s="262">
        <f t="shared" si="26"/>
        <v>0</v>
      </c>
      <c r="AF90" s="262">
        <f t="shared" si="27"/>
        <v>228.04452054794524</v>
      </c>
      <c r="AG90" s="262"/>
      <c r="AH90" s="262">
        <f t="shared" si="28"/>
        <v>228.04452054794524</v>
      </c>
      <c r="AI90" s="234">
        <f t="shared" si="29"/>
        <v>0</v>
      </c>
      <c r="AJ90" s="234">
        <f t="shared" si="30"/>
        <v>0</v>
      </c>
      <c r="AK90" s="234">
        <f t="shared" si="31"/>
        <v>-3.3554794520547659</v>
      </c>
      <c r="AL90" s="264">
        <v>-3.57000000000005</v>
      </c>
      <c r="AM90" s="264">
        <v>3.3554794520547659</v>
      </c>
    </row>
    <row r="91" spans="1:39">
      <c r="A91" s="229">
        <f t="shared" si="17"/>
        <v>89</v>
      </c>
      <c r="B91" s="253" t="s">
        <v>183</v>
      </c>
      <c r="C91" s="254"/>
      <c r="D91" s="255"/>
      <c r="E91" s="256"/>
      <c r="F91" s="256"/>
      <c r="G91" s="256"/>
      <c r="H91" s="229">
        <v>281</v>
      </c>
      <c r="I91" s="229" t="s">
        <v>394</v>
      </c>
      <c r="J91" s="229"/>
      <c r="K91" s="257">
        <v>41153</v>
      </c>
      <c r="L91" s="257">
        <f t="shared" si="18"/>
        <v>44927</v>
      </c>
      <c r="M91" s="258">
        <v>192.15</v>
      </c>
      <c r="N91" s="258">
        <v>201.75</v>
      </c>
      <c r="O91" s="259">
        <v>200.2</v>
      </c>
      <c r="P91" s="260">
        <f t="shared" si="19"/>
        <v>9.5999999999999943</v>
      </c>
      <c r="Q91" s="261">
        <v>45037</v>
      </c>
      <c r="R91" s="258">
        <v>0</v>
      </c>
      <c r="S91" s="260">
        <f t="shared" si="20"/>
        <v>0</v>
      </c>
      <c r="T91" s="261" t="s">
        <v>399</v>
      </c>
      <c r="U91" s="258">
        <f t="shared" si="21"/>
        <v>9.5999999999999943</v>
      </c>
      <c r="V91" s="261">
        <f t="shared" si="32"/>
        <v>45037</v>
      </c>
      <c r="W91" s="229">
        <f t="shared" si="22"/>
        <v>365</v>
      </c>
      <c r="X91" s="229">
        <f t="shared" si="33"/>
        <v>110</v>
      </c>
      <c r="Y91" s="229">
        <f t="shared" si="23"/>
        <v>255</v>
      </c>
      <c r="Z91" s="229">
        <f t="shared" si="24"/>
        <v>0</v>
      </c>
      <c r="AA91" s="262">
        <f t="shared" si="25"/>
        <v>198.8568493150685</v>
      </c>
      <c r="AB91" s="263">
        <v>1</v>
      </c>
      <c r="AC91" s="229">
        <v>0</v>
      </c>
      <c r="AD91" s="229">
        <v>0</v>
      </c>
      <c r="AE91" s="262">
        <f t="shared" si="26"/>
        <v>0.52643835616438361</v>
      </c>
      <c r="AF91" s="262">
        <f t="shared" si="27"/>
        <v>198.33041095890411</v>
      </c>
      <c r="AG91" s="262"/>
      <c r="AH91" s="262">
        <f t="shared" si="28"/>
        <v>198.33041095890411</v>
      </c>
      <c r="AI91" s="234">
        <f t="shared" si="29"/>
        <v>1</v>
      </c>
      <c r="AJ91" s="234">
        <f t="shared" si="30"/>
        <v>0</v>
      </c>
      <c r="AK91" s="234">
        <f t="shared" si="31"/>
        <v>-1.8695890410958782</v>
      </c>
      <c r="AL91" s="264">
        <v>-1.5500000000000114</v>
      </c>
      <c r="AM91" s="264">
        <v>1.3431506849314871</v>
      </c>
    </row>
    <row r="92" spans="1:39">
      <c r="A92" s="229">
        <f t="shared" si="17"/>
        <v>90</v>
      </c>
      <c r="B92" s="253" t="s">
        <v>184</v>
      </c>
      <c r="C92" s="254"/>
      <c r="D92" s="255"/>
      <c r="E92" s="256"/>
      <c r="F92" s="256"/>
      <c r="G92" s="256"/>
      <c r="H92" s="229">
        <v>281</v>
      </c>
      <c r="I92" s="229" t="s">
        <v>394</v>
      </c>
      <c r="J92" s="229"/>
      <c r="K92" s="257">
        <v>41153</v>
      </c>
      <c r="L92" s="257">
        <f t="shared" si="18"/>
        <v>44927</v>
      </c>
      <c r="M92" s="258">
        <v>192.15</v>
      </c>
      <c r="N92" s="258">
        <v>200.94</v>
      </c>
      <c r="O92" s="259">
        <v>200.2</v>
      </c>
      <c r="P92" s="260">
        <f t="shared" si="19"/>
        <v>8.789999999999992</v>
      </c>
      <c r="Q92" s="261">
        <v>45037</v>
      </c>
      <c r="R92" s="258">
        <v>0</v>
      </c>
      <c r="S92" s="260">
        <f t="shared" si="20"/>
        <v>0</v>
      </c>
      <c r="T92" s="261" t="s">
        <v>399</v>
      </c>
      <c r="U92" s="258">
        <f t="shared" si="21"/>
        <v>8.789999999999992</v>
      </c>
      <c r="V92" s="261">
        <f t="shared" si="32"/>
        <v>45037</v>
      </c>
      <c r="W92" s="229">
        <f t="shared" si="22"/>
        <v>365</v>
      </c>
      <c r="X92" s="229">
        <f t="shared" si="33"/>
        <v>110</v>
      </c>
      <c r="Y92" s="229">
        <f t="shared" si="23"/>
        <v>255</v>
      </c>
      <c r="Z92" s="229">
        <f t="shared" si="24"/>
        <v>0</v>
      </c>
      <c r="AA92" s="262">
        <f t="shared" si="25"/>
        <v>198.29095890410957</v>
      </c>
      <c r="AB92" s="263">
        <v>0</v>
      </c>
      <c r="AC92" s="229">
        <v>0</v>
      </c>
      <c r="AD92" s="229">
        <v>0</v>
      </c>
      <c r="AE92" s="262">
        <f t="shared" si="26"/>
        <v>0</v>
      </c>
      <c r="AF92" s="262">
        <f t="shared" si="27"/>
        <v>198.29095890410957</v>
      </c>
      <c r="AG92" s="262"/>
      <c r="AH92" s="262">
        <f t="shared" si="28"/>
        <v>198.29095890410957</v>
      </c>
      <c r="AI92" s="234">
        <f t="shared" si="29"/>
        <v>0</v>
      </c>
      <c r="AJ92" s="234">
        <f t="shared" si="30"/>
        <v>0</v>
      </c>
      <c r="AK92" s="234">
        <f t="shared" si="31"/>
        <v>-1.9090410958904158</v>
      </c>
      <c r="AL92" s="264">
        <v>-0.74000000000000909</v>
      </c>
      <c r="AM92" s="264">
        <v>1.9090410958904158</v>
      </c>
    </row>
    <row r="93" spans="1:39">
      <c r="A93" s="229">
        <f t="shared" si="17"/>
        <v>91</v>
      </c>
      <c r="B93" s="253" t="s">
        <v>185</v>
      </c>
      <c r="C93" s="254"/>
      <c r="D93" s="255"/>
      <c r="E93" s="256"/>
      <c r="F93" s="256"/>
      <c r="G93" s="256"/>
      <c r="H93" s="229">
        <v>281</v>
      </c>
      <c r="I93" s="229" t="s">
        <v>394</v>
      </c>
      <c r="J93" s="229"/>
      <c r="K93" s="257">
        <v>41153</v>
      </c>
      <c r="L93" s="257">
        <f t="shared" si="18"/>
        <v>44927</v>
      </c>
      <c r="M93" s="258">
        <v>241.39</v>
      </c>
      <c r="N93" s="258">
        <v>272.81000000000006</v>
      </c>
      <c r="O93" s="259">
        <v>267.8</v>
      </c>
      <c r="P93" s="260">
        <f t="shared" si="19"/>
        <v>31.420000000000073</v>
      </c>
      <c r="Q93" s="261">
        <v>45037</v>
      </c>
      <c r="R93" s="258">
        <v>0</v>
      </c>
      <c r="S93" s="260">
        <f t="shared" si="20"/>
        <v>0</v>
      </c>
      <c r="T93" s="261" t="s">
        <v>399</v>
      </c>
      <c r="U93" s="258">
        <f t="shared" si="21"/>
        <v>31.420000000000073</v>
      </c>
      <c r="V93" s="261">
        <f t="shared" si="32"/>
        <v>45037</v>
      </c>
      <c r="W93" s="229">
        <f t="shared" si="22"/>
        <v>365</v>
      </c>
      <c r="X93" s="229">
        <f t="shared" si="33"/>
        <v>110</v>
      </c>
      <c r="Y93" s="229">
        <f t="shared" si="23"/>
        <v>255</v>
      </c>
      <c r="Z93" s="229">
        <f t="shared" si="24"/>
        <v>0</v>
      </c>
      <c r="AA93" s="262">
        <f t="shared" si="25"/>
        <v>263.34095890410958</v>
      </c>
      <c r="AB93" s="263">
        <v>0</v>
      </c>
      <c r="AC93" s="229">
        <v>0</v>
      </c>
      <c r="AD93" s="229">
        <v>0</v>
      </c>
      <c r="AE93" s="262">
        <f t="shared" si="26"/>
        <v>0</v>
      </c>
      <c r="AF93" s="262">
        <f t="shared" si="27"/>
        <v>263.34095890410958</v>
      </c>
      <c r="AG93" s="262"/>
      <c r="AH93" s="262">
        <f t="shared" si="28"/>
        <v>263.34095890410958</v>
      </c>
      <c r="AI93" s="234">
        <f t="shared" si="29"/>
        <v>0</v>
      </c>
      <c r="AJ93" s="234">
        <f t="shared" si="30"/>
        <v>0</v>
      </c>
      <c r="AK93" s="234">
        <f t="shared" si="31"/>
        <v>-4.4590410958904272</v>
      </c>
      <c r="AL93" s="264">
        <v>-5.0100000000000477</v>
      </c>
      <c r="AM93" s="264">
        <v>4.4590410958904272</v>
      </c>
    </row>
    <row r="94" spans="1:39">
      <c r="A94" s="229">
        <f t="shared" si="17"/>
        <v>92</v>
      </c>
      <c r="B94" s="253" t="s">
        <v>186</v>
      </c>
      <c r="C94" s="254"/>
      <c r="D94" s="255"/>
      <c r="E94" s="256"/>
      <c r="F94" s="256"/>
      <c r="G94" s="256"/>
      <c r="H94" s="229">
        <v>281</v>
      </c>
      <c r="I94" s="229" t="s">
        <v>394</v>
      </c>
      <c r="J94" s="229"/>
      <c r="K94" s="257">
        <v>41275</v>
      </c>
      <c r="L94" s="257">
        <f t="shared" si="18"/>
        <v>44927</v>
      </c>
      <c r="M94" s="258">
        <v>300</v>
      </c>
      <c r="N94" s="258">
        <v>309.09000000000003</v>
      </c>
      <c r="O94" s="259">
        <v>308.10000000000002</v>
      </c>
      <c r="P94" s="260">
        <f t="shared" si="19"/>
        <v>9.0900000000000318</v>
      </c>
      <c r="Q94" s="261">
        <v>45037</v>
      </c>
      <c r="R94" s="258">
        <v>0</v>
      </c>
      <c r="S94" s="260">
        <f t="shared" si="20"/>
        <v>0</v>
      </c>
      <c r="T94" s="261" t="s">
        <v>399</v>
      </c>
      <c r="U94" s="258">
        <f t="shared" si="21"/>
        <v>9.0900000000000318</v>
      </c>
      <c r="V94" s="261">
        <f t="shared" si="32"/>
        <v>45037</v>
      </c>
      <c r="W94" s="229">
        <f t="shared" si="22"/>
        <v>365</v>
      </c>
      <c r="X94" s="229">
        <f t="shared" si="33"/>
        <v>110</v>
      </c>
      <c r="Y94" s="229">
        <f t="shared" si="23"/>
        <v>255</v>
      </c>
      <c r="Z94" s="229">
        <f t="shared" si="24"/>
        <v>0</v>
      </c>
      <c r="AA94" s="262">
        <f t="shared" si="25"/>
        <v>306.35054794520545</v>
      </c>
      <c r="AB94" s="263">
        <v>0</v>
      </c>
      <c r="AC94" s="229">
        <v>0</v>
      </c>
      <c r="AD94" s="229">
        <v>0</v>
      </c>
      <c r="AE94" s="262">
        <f t="shared" si="26"/>
        <v>0</v>
      </c>
      <c r="AF94" s="262">
        <f t="shared" si="27"/>
        <v>306.35054794520545</v>
      </c>
      <c r="AG94" s="262"/>
      <c r="AH94" s="262">
        <f t="shared" si="28"/>
        <v>306.35054794520545</v>
      </c>
      <c r="AI94" s="234">
        <f t="shared" si="29"/>
        <v>0</v>
      </c>
      <c r="AJ94" s="234">
        <f t="shared" si="30"/>
        <v>0</v>
      </c>
      <c r="AK94" s="234">
        <f t="shared" si="31"/>
        <v>-1.749452054794574</v>
      </c>
      <c r="AL94" s="264">
        <v>-0.99000000000000909</v>
      </c>
      <c r="AM94" s="264">
        <v>1.749452054794574</v>
      </c>
    </row>
    <row r="95" spans="1:39">
      <c r="A95" s="229">
        <f t="shared" si="17"/>
        <v>93</v>
      </c>
      <c r="B95" s="253" t="s">
        <v>187</v>
      </c>
      <c r="C95" s="254"/>
      <c r="D95" s="255"/>
      <c r="E95" s="256"/>
      <c r="F95" s="256"/>
      <c r="G95" s="256"/>
      <c r="H95" s="229">
        <v>281</v>
      </c>
      <c r="I95" s="229" t="s">
        <v>394</v>
      </c>
      <c r="J95" s="229"/>
      <c r="K95" s="257">
        <v>41281</v>
      </c>
      <c r="L95" s="257">
        <f t="shared" si="18"/>
        <v>44927</v>
      </c>
      <c r="M95" s="258">
        <v>700</v>
      </c>
      <c r="N95" s="258">
        <v>736.45</v>
      </c>
      <c r="O95" s="259">
        <v>733.2</v>
      </c>
      <c r="P95" s="260">
        <f t="shared" si="19"/>
        <v>36.450000000000045</v>
      </c>
      <c r="Q95" s="261">
        <v>45037</v>
      </c>
      <c r="R95" s="258">
        <v>0</v>
      </c>
      <c r="S95" s="260">
        <f t="shared" si="20"/>
        <v>0</v>
      </c>
      <c r="T95" s="261" t="s">
        <v>399</v>
      </c>
      <c r="U95" s="258">
        <f t="shared" si="21"/>
        <v>36.450000000000045</v>
      </c>
      <c r="V95" s="261">
        <f t="shared" si="32"/>
        <v>45037</v>
      </c>
      <c r="W95" s="229">
        <f t="shared" si="22"/>
        <v>365</v>
      </c>
      <c r="X95" s="229">
        <f t="shared" si="33"/>
        <v>110</v>
      </c>
      <c r="Y95" s="229">
        <f t="shared" si="23"/>
        <v>255</v>
      </c>
      <c r="Z95" s="229">
        <f t="shared" si="24"/>
        <v>0</v>
      </c>
      <c r="AA95" s="262">
        <f t="shared" si="25"/>
        <v>725.46506849315074</v>
      </c>
      <c r="AB95" s="263">
        <v>0</v>
      </c>
      <c r="AC95" s="229">
        <v>0</v>
      </c>
      <c r="AD95" s="229">
        <v>0</v>
      </c>
      <c r="AE95" s="262">
        <f t="shared" si="26"/>
        <v>0</v>
      </c>
      <c r="AF95" s="262">
        <f t="shared" si="27"/>
        <v>725.46506849315074</v>
      </c>
      <c r="AG95" s="262"/>
      <c r="AH95" s="262">
        <f t="shared" si="28"/>
        <v>725.46506849315074</v>
      </c>
      <c r="AI95" s="234">
        <f t="shared" si="29"/>
        <v>0</v>
      </c>
      <c r="AJ95" s="234">
        <f t="shared" si="30"/>
        <v>0</v>
      </c>
      <c r="AK95" s="234">
        <f t="shared" si="31"/>
        <v>-7.734931506849307</v>
      </c>
      <c r="AL95" s="264">
        <v>-3.25</v>
      </c>
      <c r="AM95" s="264">
        <v>7.734931506849307</v>
      </c>
    </row>
    <row r="96" spans="1:39">
      <c r="A96" s="229">
        <f t="shared" si="17"/>
        <v>94</v>
      </c>
      <c r="B96" s="253" t="s">
        <v>188</v>
      </c>
      <c r="C96" s="254"/>
      <c r="D96" s="255"/>
      <c r="E96" s="256"/>
      <c r="F96" s="256"/>
      <c r="G96" s="256"/>
      <c r="H96" s="229">
        <v>281</v>
      </c>
      <c r="I96" s="229" t="s">
        <v>394</v>
      </c>
      <c r="J96" s="229"/>
      <c r="K96" s="257">
        <v>41295</v>
      </c>
      <c r="L96" s="257">
        <f t="shared" si="18"/>
        <v>44927</v>
      </c>
      <c r="M96" s="258">
        <v>746.75</v>
      </c>
      <c r="N96" s="258">
        <v>864.6099999999999</v>
      </c>
      <c r="O96" s="259">
        <v>846.3</v>
      </c>
      <c r="P96" s="260">
        <f t="shared" si="19"/>
        <v>117.8599999999999</v>
      </c>
      <c r="Q96" s="261">
        <v>45037</v>
      </c>
      <c r="R96" s="258">
        <v>0</v>
      </c>
      <c r="S96" s="260">
        <f t="shared" si="20"/>
        <v>0</v>
      </c>
      <c r="T96" s="261" t="s">
        <v>399</v>
      </c>
      <c r="U96" s="258">
        <f t="shared" si="21"/>
        <v>117.8599999999999</v>
      </c>
      <c r="V96" s="261">
        <f t="shared" si="32"/>
        <v>45037</v>
      </c>
      <c r="W96" s="229">
        <f t="shared" si="22"/>
        <v>365</v>
      </c>
      <c r="X96" s="229">
        <f t="shared" si="33"/>
        <v>110</v>
      </c>
      <c r="Y96" s="229">
        <f t="shared" si="23"/>
        <v>255</v>
      </c>
      <c r="Z96" s="229">
        <f t="shared" si="24"/>
        <v>0</v>
      </c>
      <c r="AA96" s="262">
        <f t="shared" si="25"/>
        <v>829.09054794520546</v>
      </c>
      <c r="AB96" s="263">
        <v>0</v>
      </c>
      <c r="AC96" s="229">
        <v>0</v>
      </c>
      <c r="AD96" s="229">
        <v>0</v>
      </c>
      <c r="AE96" s="262">
        <f t="shared" si="26"/>
        <v>0</v>
      </c>
      <c r="AF96" s="262">
        <f t="shared" si="27"/>
        <v>829.09054794520546</v>
      </c>
      <c r="AG96" s="262"/>
      <c r="AH96" s="262">
        <f t="shared" si="28"/>
        <v>829.09054794520546</v>
      </c>
      <c r="AI96" s="234">
        <f t="shared" si="29"/>
        <v>0</v>
      </c>
      <c r="AJ96" s="234">
        <f t="shared" si="30"/>
        <v>0</v>
      </c>
      <c r="AK96" s="234">
        <f t="shared" si="31"/>
        <v>-17.209452054794497</v>
      </c>
      <c r="AL96" s="264">
        <v>-18.309999999999945</v>
      </c>
      <c r="AM96" s="264">
        <v>17.209452054794497</v>
      </c>
    </row>
    <row r="97" spans="1:39">
      <c r="A97" s="229">
        <f t="shared" si="17"/>
        <v>95</v>
      </c>
      <c r="B97" s="253" t="s">
        <v>189</v>
      </c>
      <c r="C97" s="254"/>
      <c r="D97" s="255"/>
      <c r="E97" s="256"/>
      <c r="F97" s="256"/>
      <c r="G97" s="256"/>
      <c r="H97" s="229">
        <v>281</v>
      </c>
      <c r="I97" s="229" t="s">
        <v>394</v>
      </c>
      <c r="J97" s="229"/>
      <c r="K97" s="257">
        <v>41862</v>
      </c>
      <c r="L97" s="257">
        <f t="shared" si="18"/>
        <v>44927</v>
      </c>
      <c r="M97" s="258">
        <v>240</v>
      </c>
      <c r="N97" s="258">
        <v>273.08</v>
      </c>
      <c r="O97" s="259">
        <v>412.1</v>
      </c>
      <c r="P97" s="260">
        <f t="shared" si="19"/>
        <v>33.079999999999984</v>
      </c>
      <c r="Q97" s="261">
        <v>45037</v>
      </c>
      <c r="R97" s="258">
        <v>0</v>
      </c>
      <c r="S97" s="260">
        <f t="shared" si="20"/>
        <v>0</v>
      </c>
      <c r="T97" s="261" t="s">
        <v>399</v>
      </c>
      <c r="U97" s="258">
        <f t="shared" si="21"/>
        <v>33.079999999999984</v>
      </c>
      <c r="V97" s="261">
        <f t="shared" si="32"/>
        <v>45037</v>
      </c>
      <c r="W97" s="229">
        <f t="shared" si="22"/>
        <v>365</v>
      </c>
      <c r="X97" s="229">
        <f t="shared" si="33"/>
        <v>110</v>
      </c>
      <c r="Y97" s="229">
        <f t="shared" si="23"/>
        <v>255</v>
      </c>
      <c r="Z97" s="229">
        <f t="shared" si="24"/>
        <v>0</v>
      </c>
      <c r="AA97" s="262">
        <f t="shared" si="25"/>
        <v>263.11068493150685</v>
      </c>
      <c r="AB97" s="263">
        <v>0</v>
      </c>
      <c r="AC97" s="229">
        <v>0</v>
      </c>
      <c r="AD97" s="229">
        <v>0</v>
      </c>
      <c r="AE97" s="262">
        <f t="shared" si="26"/>
        <v>0</v>
      </c>
      <c r="AF97" s="262">
        <f t="shared" si="27"/>
        <v>263.11068493150685</v>
      </c>
      <c r="AG97" s="262"/>
      <c r="AH97" s="262">
        <f t="shared" si="28"/>
        <v>263.11068493150685</v>
      </c>
      <c r="AI97" s="234">
        <f t="shared" si="29"/>
        <v>0</v>
      </c>
      <c r="AJ97" s="234">
        <f t="shared" si="30"/>
        <v>0</v>
      </c>
      <c r="AK97" s="234">
        <f t="shared" si="31"/>
        <v>-148.98931506849317</v>
      </c>
      <c r="AL97" s="264">
        <v>139.02000000000004</v>
      </c>
      <c r="AM97" s="264">
        <v>4.6893150684931584</v>
      </c>
    </row>
    <row r="98" spans="1:39">
      <c r="A98" s="229">
        <f t="shared" si="17"/>
        <v>96</v>
      </c>
      <c r="B98" s="253" t="s">
        <v>190</v>
      </c>
      <c r="C98" s="254"/>
      <c r="D98" s="255"/>
      <c r="E98" s="256"/>
      <c r="F98" s="256"/>
      <c r="G98" s="256"/>
      <c r="H98" s="229">
        <v>281</v>
      </c>
      <c r="I98" s="229" t="s">
        <v>394</v>
      </c>
      <c r="J98" s="229"/>
      <c r="K98" s="257">
        <v>41870</v>
      </c>
      <c r="L98" s="257">
        <f t="shared" si="18"/>
        <v>44927</v>
      </c>
      <c r="M98" s="258">
        <v>192.15</v>
      </c>
      <c r="N98" s="258">
        <v>201.39</v>
      </c>
      <c r="O98" s="259">
        <v>200.2</v>
      </c>
      <c r="P98" s="260">
        <f t="shared" si="19"/>
        <v>9.2399999999999807</v>
      </c>
      <c r="Q98" s="261">
        <v>45037</v>
      </c>
      <c r="R98" s="258">
        <v>0</v>
      </c>
      <c r="S98" s="260">
        <f t="shared" si="20"/>
        <v>0</v>
      </c>
      <c r="T98" s="261" t="s">
        <v>399</v>
      </c>
      <c r="U98" s="258">
        <f t="shared" si="21"/>
        <v>9.2399999999999807</v>
      </c>
      <c r="V98" s="261">
        <f t="shared" si="32"/>
        <v>45037</v>
      </c>
      <c r="W98" s="229">
        <f t="shared" si="22"/>
        <v>365</v>
      </c>
      <c r="X98" s="229">
        <f t="shared" si="33"/>
        <v>110</v>
      </c>
      <c r="Y98" s="229">
        <f t="shared" si="23"/>
        <v>255</v>
      </c>
      <c r="Z98" s="229">
        <f t="shared" si="24"/>
        <v>0</v>
      </c>
      <c r="AA98" s="262">
        <f t="shared" si="25"/>
        <v>198.60534246575341</v>
      </c>
      <c r="AB98" s="263">
        <v>0</v>
      </c>
      <c r="AC98" s="229">
        <v>0</v>
      </c>
      <c r="AD98" s="229">
        <v>0</v>
      </c>
      <c r="AE98" s="262">
        <f t="shared" si="26"/>
        <v>0</v>
      </c>
      <c r="AF98" s="262">
        <f t="shared" si="27"/>
        <v>198.60534246575341</v>
      </c>
      <c r="AG98" s="262"/>
      <c r="AH98" s="262">
        <f t="shared" si="28"/>
        <v>198.60534246575341</v>
      </c>
      <c r="AI98" s="234">
        <f t="shared" si="29"/>
        <v>0</v>
      </c>
      <c r="AJ98" s="234">
        <f t="shared" si="30"/>
        <v>0</v>
      </c>
      <c r="AK98" s="234">
        <f t="shared" si="31"/>
        <v>-1.5946575342465792</v>
      </c>
      <c r="AL98" s="264">
        <v>-1.1899999999999977</v>
      </c>
      <c r="AM98" s="264">
        <v>1.5946575342465792</v>
      </c>
    </row>
    <row r="99" spans="1:39">
      <c r="A99" s="229">
        <f t="shared" si="17"/>
        <v>97</v>
      </c>
      <c r="B99" s="253" t="s">
        <v>191</v>
      </c>
      <c r="C99" s="254"/>
      <c r="D99" s="255"/>
      <c r="E99" s="256"/>
      <c r="F99" s="256"/>
      <c r="G99" s="256"/>
      <c r="H99" s="229">
        <v>281</v>
      </c>
      <c r="I99" s="229" t="s">
        <v>394</v>
      </c>
      <c r="J99" s="229"/>
      <c r="K99" s="257">
        <v>41870</v>
      </c>
      <c r="L99" s="257">
        <f t="shared" si="18"/>
        <v>44927</v>
      </c>
      <c r="M99" s="258">
        <v>350</v>
      </c>
      <c r="N99" s="258">
        <v>356.79999999999995</v>
      </c>
      <c r="O99" s="259">
        <v>356.2</v>
      </c>
      <c r="P99" s="260">
        <f t="shared" si="19"/>
        <v>6.7999999999999545</v>
      </c>
      <c r="Q99" s="261">
        <v>45037</v>
      </c>
      <c r="R99" s="258">
        <v>0</v>
      </c>
      <c r="S99" s="260">
        <f t="shared" si="20"/>
        <v>0</v>
      </c>
      <c r="T99" s="261" t="s">
        <v>399</v>
      </c>
      <c r="U99" s="258">
        <f t="shared" si="21"/>
        <v>6.7999999999999545</v>
      </c>
      <c r="V99" s="261">
        <f t="shared" si="32"/>
        <v>45037</v>
      </c>
      <c r="W99" s="229">
        <f t="shared" si="22"/>
        <v>365</v>
      </c>
      <c r="X99" s="229">
        <f t="shared" si="33"/>
        <v>110</v>
      </c>
      <c r="Y99" s="229">
        <f t="shared" si="23"/>
        <v>255</v>
      </c>
      <c r="Z99" s="229">
        <f t="shared" si="24"/>
        <v>0</v>
      </c>
      <c r="AA99" s="262">
        <f t="shared" si="25"/>
        <v>354.75068493150684</v>
      </c>
      <c r="AB99" s="263">
        <v>0</v>
      </c>
      <c r="AC99" s="229">
        <v>0</v>
      </c>
      <c r="AD99" s="229">
        <v>0</v>
      </c>
      <c r="AE99" s="262">
        <f t="shared" si="26"/>
        <v>0</v>
      </c>
      <c r="AF99" s="262">
        <f t="shared" si="27"/>
        <v>354.75068493150684</v>
      </c>
      <c r="AG99" s="262"/>
      <c r="AH99" s="262">
        <f t="shared" si="28"/>
        <v>354.75068493150684</v>
      </c>
      <c r="AI99" s="234">
        <f t="shared" si="29"/>
        <v>0</v>
      </c>
      <c r="AJ99" s="234">
        <f t="shared" si="30"/>
        <v>0</v>
      </c>
      <c r="AK99" s="234">
        <f t="shared" si="31"/>
        <v>-1.4493150684931493</v>
      </c>
      <c r="AL99" s="264">
        <v>-0.59999999999996589</v>
      </c>
      <c r="AM99" s="264">
        <v>1.4493150684931493</v>
      </c>
    </row>
    <row r="100" spans="1:39">
      <c r="A100" s="229">
        <f t="shared" si="17"/>
        <v>98</v>
      </c>
      <c r="B100" s="253" t="s">
        <v>192</v>
      </c>
      <c r="C100" s="254"/>
      <c r="D100" s="255"/>
      <c r="E100" s="256"/>
      <c r="F100" s="256"/>
      <c r="G100" s="256"/>
      <c r="H100" s="229">
        <v>281</v>
      </c>
      <c r="I100" s="229" t="s">
        <v>394</v>
      </c>
      <c r="J100" s="229"/>
      <c r="K100" s="257">
        <v>42121</v>
      </c>
      <c r="L100" s="257">
        <f t="shared" si="18"/>
        <v>44927</v>
      </c>
      <c r="M100" s="258">
        <v>192.46</v>
      </c>
      <c r="N100" s="258">
        <v>200.57</v>
      </c>
      <c r="O100" s="259">
        <v>200.2</v>
      </c>
      <c r="P100" s="260">
        <f t="shared" si="19"/>
        <v>8.1099999999999852</v>
      </c>
      <c r="Q100" s="261">
        <v>45037</v>
      </c>
      <c r="R100" s="258">
        <v>0</v>
      </c>
      <c r="S100" s="260">
        <f t="shared" si="20"/>
        <v>0</v>
      </c>
      <c r="T100" s="261" t="s">
        <v>399</v>
      </c>
      <c r="U100" s="258">
        <f t="shared" si="21"/>
        <v>8.1099999999999852</v>
      </c>
      <c r="V100" s="261">
        <f t="shared" si="32"/>
        <v>45037</v>
      </c>
      <c r="W100" s="229">
        <f t="shared" si="22"/>
        <v>365</v>
      </c>
      <c r="X100" s="229">
        <f t="shared" si="33"/>
        <v>110</v>
      </c>
      <c r="Y100" s="229">
        <f t="shared" si="23"/>
        <v>255</v>
      </c>
      <c r="Z100" s="229">
        <f t="shared" si="24"/>
        <v>0</v>
      </c>
      <c r="AA100" s="262">
        <f t="shared" si="25"/>
        <v>198.1258904109589</v>
      </c>
      <c r="AB100" s="263">
        <v>0</v>
      </c>
      <c r="AC100" s="229">
        <v>0</v>
      </c>
      <c r="AD100" s="229">
        <v>0</v>
      </c>
      <c r="AE100" s="262">
        <f t="shared" si="26"/>
        <v>0</v>
      </c>
      <c r="AF100" s="262">
        <f t="shared" si="27"/>
        <v>198.1258904109589</v>
      </c>
      <c r="AG100" s="262"/>
      <c r="AH100" s="262">
        <f t="shared" si="28"/>
        <v>198.1258904109589</v>
      </c>
      <c r="AI100" s="234">
        <f t="shared" si="29"/>
        <v>0</v>
      </c>
      <c r="AJ100" s="234">
        <f t="shared" si="30"/>
        <v>0</v>
      </c>
      <c r="AK100" s="234">
        <f t="shared" si="31"/>
        <v>-2.0741095890410861</v>
      </c>
      <c r="AL100" s="264">
        <v>-0.37000000000000455</v>
      </c>
      <c r="AM100" s="264">
        <v>2.0741095890410861</v>
      </c>
    </row>
    <row r="101" spans="1:39">
      <c r="A101" s="229">
        <f t="shared" si="17"/>
        <v>99</v>
      </c>
      <c r="B101" s="253" t="s">
        <v>193</v>
      </c>
      <c r="C101" s="254"/>
      <c r="D101" s="255"/>
      <c r="E101" s="256"/>
      <c r="F101" s="256"/>
      <c r="G101" s="256"/>
      <c r="H101" s="229">
        <v>281</v>
      </c>
      <c r="I101" s="229" t="s">
        <v>394</v>
      </c>
      <c r="J101" s="229"/>
      <c r="K101" s="257">
        <v>42154</v>
      </c>
      <c r="L101" s="257">
        <f t="shared" si="18"/>
        <v>44927</v>
      </c>
      <c r="M101" s="258">
        <v>192.15</v>
      </c>
      <c r="N101" s="258">
        <v>201.75</v>
      </c>
      <c r="O101" s="259">
        <v>200.2</v>
      </c>
      <c r="P101" s="260">
        <f t="shared" si="19"/>
        <v>9.5999999999999943</v>
      </c>
      <c r="Q101" s="261">
        <v>45037</v>
      </c>
      <c r="R101" s="258">
        <v>0</v>
      </c>
      <c r="S101" s="260">
        <f t="shared" si="20"/>
        <v>0</v>
      </c>
      <c r="T101" s="261" t="s">
        <v>399</v>
      </c>
      <c r="U101" s="258">
        <f t="shared" si="21"/>
        <v>9.5999999999999943</v>
      </c>
      <c r="V101" s="261">
        <f t="shared" si="32"/>
        <v>45037</v>
      </c>
      <c r="W101" s="229">
        <f t="shared" si="22"/>
        <v>365</v>
      </c>
      <c r="X101" s="229">
        <f t="shared" si="33"/>
        <v>110</v>
      </c>
      <c r="Y101" s="229">
        <f t="shared" si="23"/>
        <v>255</v>
      </c>
      <c r="Z101" s="229">
        <f t="shared" si="24"/>
        <v>0</v>
      </c>
      <c r="AA101" s="262">
        <f t="shared" si="25"/>
        <v>198.8568493150685</v>
      </c>
      <c r="AB101" s="263">
        <v>9</v>
      </c>
      <c r="AC101" s="229">
        <v>0</v>
      </c>
      <c r="AD101" s="229">
        <v>0</v>
      </c>
      <c r="AE101" s="262">
        <f t="shared" si="26"/>
        <v>4.7379452054794529</v>
      </c>
      <c r="AF101" s="262">
        <f t="shared" si="27"/>
        <v>194.11890410958904</v>
      </c>
      <c r="AG101" s="262"/>
      <c r="AH101" s="262">
        <f t="shared" si="28"/>
        <v>194.11890410958904</v>
      </c>
      <c r="AI101" s="234">
        <f t="shared" si="29"/>
        <v>9</v>
      </c>
      <c r="AJ101" s="234">
        <f t="shared" si="30"/>
        <v>0</v>
      </c>
      <c r="AK101" s="234">
        <f t="shared" si="31"/>
        <v>-6.0810958904109498</v>
      </c>
      <c r="AL101" s="264">
        <v>-1.5500000000000114</v>
      </c>
      <c r="AM101" s="264">
        <v>1.3431506849314871</v>
      </c>
    </row>
    <row r="102" spans="1:39">
      <c r="A102" s="229">
        <f t="shared" si="17"/>
        <v>100</v>
      </c>
      <c r="B102" s="253" t="s">
        <v>194</v>
      </c>
      <c r="C102" s="254"/>
      <c r="D102" s="255"/>
      <c r="E102" s="256"/>
      <c r="F102" s="256"/>
      <c r="G102" s="256"/>
      <c r="H102" s="229">
        <v>281</v>
      </c>
      <c r="I102" s="229" t="s">
        <v>394</v>
      </c>
      <c r="J102" s="229"/>
      <c r="K102" s="257">
        <v>42157</v>
      </c>
      <c r="L102" s="257">
        <f t="shared" si="18"/>
        <v>44927</v>
      </c>
      <c r="M102" s="258">
        <v>192.15</v>
      </c>
      <c r="N102" s="258">
        <v>201.75</v>
      </c>
      <c r="O102" s="259">
        <v>200.2</v>
      </c>
      <c r="P102" s="260">
        <f t="shared" si="19"/>
        <v>9.5999999999999943</v>
      </c>
      <c r="Q102" s="261">
        <v>45037</v>
      </c>
      <c r="R102" s="258">
        <v>0</v>
      </c>
      <c r="S102" s="260">
        <f t="shared" si="20"/>
        <v>0</v>
      </c>
      <c r="T102" s="261" t="s">
        <v>399</v>
      </c>
      <c r="U102" s="258">
        <f t="shared" si="21"/>
        <v>9.5999999999999943</v>
      </c>
      <c r="V102" s="261">
        <f t="shared" si="32"/>
        <v>45037</v>
      </c>
      <c r="W102" s="229">
        <f t="shared" si="22"/>
        <v>365</v>
      </c>
      <c r="X102" s="229">
        <f t="shared" si="33"/>
        <v>110</v>
      </c>
      <c r="Y102" s="229">
        <f t="shared" si="23"/>
        <v>255</v>
      </c>
      <c r="Z102" s="229">
        <f t="shared" si="24"/>
        <v>0</v>
      </c>
      <c r="AA102" s="262">
        <f t="shared" si="25"/>
        <v>198.8568493150685</v>
      </c>
      <c r="AB102" s="263">
        <v>0</v>
      </c>
      <c r="AC102" s="229">
        <v>0</v>
      </c>
      <c r="AD102" s="229">
        <v>0</v>
      </c>
      <c r="AE102" s="262">
        <f t="shared" si="26"/>
        <v>0</v>
      </c>
      <c r="AF102" s="262">
        <f t="shared" si="27"/>
        <v>198.8568493150685</v>
      </c>
      <c r="AG102" s="262"/>
      <c r="AH102" s="262">
        <f t="shared" si="28"/>
        <v>198.8568493150685</v>
      </c>
      <c r="AI102" s="234">
        <f t="shared" si="29"/>
        <v>0</v>
      </c>
      <c r="AJ102" s="234">
        <f t="shared" si="30"/>
        <v>0</v>
      </c>
      <c r="AK102" s="234">
        <f t="shared" si="31"/>
        <v>-1.3431506849314871</v>
      </c>
      <c r="AL102" s="264">
        <v>-1.5500000000000114</v>
      </c>
      <c r="AM102" s="264">
        <v>1.3431506849314871</v>
      </c>
    </row>
    <row r="103" spans="1:39">
      <c r="A103" s="229">
        <f t="shared" si="17"/>
        <v>101</v>
      </c>
      <c r="B103" s="253" t="s">
        <v>195</v>
      </c>
      <c r="C103" s="254"/>
      <c r="D103" s="255"/>
      <c r="E103" s="256"/>
      <c r="F103" s="256"/>
      <c r="G103" s="256"/>
      <c r="H103" s="229">
        <v>281</v>
      </c>
      <c r="I103" s="229" t="s">
        <v>394</v>
      </c>
      <c r="J103" s="229"/>
      <c r="K103" s="257">
        <v>42345</v>
      </c>
      <c r="L103" s="257">
        <f t="shared" si="18"/>
        <v>44927</v>
      </c>
      <c r="M103" s="258">
        <v>280</v>
      </c>
      <c r="N103" s="258">
        <v>313.36</v>
      </c>
      <c r="O103" s="259">
        <v>308.10000000000002</v>
      </c>
      <c r="P103" s="260">
        <f t="shared" si="19"/>
        <v>33.360000000000014</v>
      </c>
      <c r="Q103" s="261">
        <v>45037</v>
      </c>
      <c r="R103" s="258">
        <v>0</v>
      </c>
      <c r="S103" s="260">
        <f t="shared" si="20"/>
        <v>0</v>
      </c>
      <c r="T103" s="261" t="s">
        <v>399</v>
      </c>
      <c r="U103" s="258">
        <f t="shared" si="21"/>
        <v>33.360000000000014</v>
      </c>
      <c r="V103" s="261">
        <f t="shared" si="32"/>
        <v>45037</v>
      </c>
      <c r="W103" s="229">
        <f t="shared" si="22"/>
        <v>365</v>
      </c>
      <c r="X103" s="229">
        <f t="shared" si="33"/>
        <v>110</v>
      </c>
      <c r="Y103" s="229">
        <f t="shared" si="23"/>
        <v>255</v>
      </c>
      <c r="Z103" s="229">
        <f t="shared" si="24"/>
        <v>0</v>
      </c>
      <c r="AA103" s="262">
        <f t="shared" si="25"/>
        <v>303.30630136986304</v>
      </c>
      <c r="AB103" s="263">
        <v>0</v>
      </c>
      <c r="AC103" s="229">
        <v>0</v>
      </c>
      <c r="AD103" s="229">
        <v>0</v>
      </c>
      <c r="AE103" s="262">
        <f t="shared" si="26"/>
        <v>0</v>
      </c>
      <c r="AF103" s="262">
        <f t="shared" si="27"/>
        <v>303.30630136986304</v>
      </c>
      <c r="AG103" s="266"/>
      <c r="AH103" s="262">
        <f t="shared" si="28"/>
        <v>303.30630136986304</v>
      </c>
      <c r="AI103" s="234">
        <f t="shared" si="29"/>
        <v>0</v>
      </c>
      <c r="AJ103" s="234">
        <f t="shared" si="30"/>
        <v>0</v>
      </c>
      <c r="AK103" s="234">
        <f t="shared" si="31"/>
        <v>-4.793698630136987</v>
      </c>
      <c r="AL103" s="264">
        <v>-5.2599999999999909</v>
      </c>
      <c r="AM103" s="264">
        <v>4.793698630136987</v>
      </c>
    </row>
    <row r="104" spans="1:39">
      <c r="A104" s="229">
        <f t="shared" si="17"/>
        <v>102</v>
      </c>
      <c r="B104" s="253" t="s">
        <v>196</v>
      </c>
      <c r="C104" s="254"/>
      <c r="D104" s="255"/>
      <c r="E104" s="256"/>
      <c r="F104" s="256"/>
      <c r="G104" s="256"/>
      <c r="H104" s="229">
        <v>281</v>
      </c>
      <c r="I104" s="229" t="s">
        <v>394</v>
      </c>
      <c r="J104" s="229"/>
      <c r="K104" s="257">
        <v>42359</v>
      </c>
      <c r="L104" s="257">
        <f t="shared" si="18"/>
        <v>44927</v>
      </c>
      <c r="M104" s="258">
        <v>180</v>
      </c>
      <c r="N104" s="258">
        <v>202.32</v>
      </c>
      <c r="O104" s="259">
        <v>200.2</v>
      </c>
      <c r="P104" s="260">
        <f t="shared" si="19"/>
        <v>22.319999999999993</v>
      </c>
      <c r="Q104" s="261">
        <v>45037</v>
      </c>
      <c r="R104" s="258">
        <v>0</v>
      </c>
      <c r="S104" s="260">
        <f t="shared" si="20"/>
        <v>0</v>
      </c>
      <c r="T104" s="261" t="s">
        <v>399</v>
      </c>
      <c r="U104" s="258">
        <f t="shared" si="21"/>
        <v>22.319999999999993</v>
      </c>
      <c r="V104" s="261">
        <f t="shared" si="32"/>
        <v>45037</v>
      </c>
      <c r="W104" s="229">
        <f t="shared" si="22"/>
        <v>365</v>
      </c>
      <c r="X104" s="229">
        <f t="shared" si="33"/>
        <v>110</v>
      </c>
      <c r="Y104" s="229">
        <f t="shared" si="23"/>
        <v>255</v>
      </c>
      <c r="Z104" s="229">
        <f t="shared" si="24"/>
        <v>0</v>
      </c>
      <c r="AA104" s="262">
        <f t="shared" si="25"/>
        <v>195.59342465753423</v>
      </c>
      <c r="AB104" s="263">
        <v>3</v>
      </c>
      <c r="AC104" s="229">
        <v>0</v>
      </c>
      <c r="AD104" s="229">
        <v>0</v>
      </c>
      <c r="AE104" s="262">
        <f t="shared" si="26"/>
        <v>1.4794520547945205</v>
      </c>
      <c r="AF104" s="262">
        <f t="shared" si="27"/>
        <v>194.11397260273972</v>
      </c>
      <c r="AG104" s="262"/>
      <c r="AH104" s="262">
        <f t="shared" si="28"/>
        <v>194.11397260273972</v>
      </c>
      <c r="AI104" s="234">
        <f t="shared" si="29"/>
        <v>3</v>
      </c>
      <c r="AJ104" s="234">
        <f t="shared" si="30"/>
        <v>0</v>
      </c>
      <c r="AK104" s="234">
        <f t="shared" si="31"/>
        <v>-6.086027397260267</v>
      </c>
      <c r="AL104" s="264">
        <v>-2.1200000000000045</v>
      </c>
      <c r="AM104" s="264">
        <v>4.6065753424657601</v>
      </c>
    </row>
    <row r="105" spans="1:39">
      <c r="A105" s="229">
        <f t="shared" si="17"/>
        <v>103</v>
      </c>
      <c r="B105" s="253" t="s">
        <v>197</v>
      </c>
      <c r="C105" s="254"/>
      <c r="D105" s="255"/>
      <c r="E105" s="256"/>
      <c r="F105" s="256"/>
      <c r="G105" s="256"/>
      <c r="H105" s="229">
        <v>281</v>
      </c>
      <c r="I105" s="229" t="s">
        <v>394</v>
      </c>
      <c r="J105" s="229"/>
      <c r="K105" s="257">
        <v>42653</v>
      </c>
      <c r="L105" s="257">
        <f>+IF(K105&lt;$K$2,$K$2,K105)</f>
        <v>44927</v>
      </c>
      <c r="M105" s="258">
        <v>130</v>
      </c>
      <c r="N105" s="258">
        <v>130</v>
      </c>
      <c r="O105" s="259">
        <v>130</v>
      </c>
      <c r="P105" s="260">
        <f t="shared" si="19"/>
        <v>0</v>
      </c>
      <c r="Q105" s="261" t="s">
        <v>399</v>
      </c>
      <c r="R105" s="258">
        <v>0</v>
      </c>
      <c r="S105" s="260">
        <f t="shared" si="20"/>
        <v>0</v>
      </c>
      <c r="T105" s="261" t="s">
        <v>399</v>
      </c>
      <c r="U105" s="258">
        <f t="shared" si="21"/>
        <v>0</v>
      </c>
      <c r="V105" s="261">
        <f t="shared" si="32"/>
        <v>45292</v>
      </c>
      <c r="W105" s="229">
        <f t="shared" si="22"/>
        <v>365</v>
      </c>
      <c r="X105" s="229">
        <f t="shared" si="33"/>
        <v>365</v>
      </c>
      <c r="Y105" s="229">
        <f t="shared" si="23"/>
        <v>0</v>
      </c>
      <c r="Z105" s="229">
        <f t="shared" si="24"/>
        <v>0</v>
      </c>
      <c r="AA105" s="262">
        <f t="shared" si="25"/>
        <v>130</v>
      </c>
      <c r="AB105" s="263">
        <v>0</v>
      </c>
      <c r="AC105" s="229">
        <v>0</v>
      </c>
      <c r="AD105" s="229">
        <v>0</v>
      </c>
      <c r="AE105" s="262">
        <f t="shared" si="26"/>
        <v>0</v>
      </c>
      <c r="AF105" s="262">
        <f t="shared" si="27"/>
        <v>130</v>
      </c>
      <c r="AG105" s="262"/>
      <c r="AH105" s="262">
        <f t="shared" si="28"/>
        <v>130</v>
      </c>
      <c r="AI105" s="234">
        <f t="shared" si="29"/>
        <v>0</v>
      </c>
      <c r="AJ105" s="234">
        <f t="shared" si="30"/>
        <v>0</v>
      </c>
      <c r="AK105" s="234">
        <f t="shared" si="31"/>
        <v>0</v>
      </c>
      <c r="AL105" s="264">
        <v>0</v>
      </c>
      <c r="AM105" s="264">
        <v>0</v>
      </c>
    </row>
    <row r="106" spans="1:39">
      <c r="A106" s="229">
        <f t="shared" si="17"/>
        <v>104</v>
      </c>
      <c r="B106" s="253" t="s">
        <v>198</v>
      </c>
      <c r="C106" s="254"/>
      <c r="D106" s="255"/>
      <c r="E106" s="256"/>
      <c r="F106" s="256"/>
      <c r="G106" s="256"/>
      <c r="H106" s="229">
        <v>281</v>
      </c>
      <c r="I106" s="229" t="s">
        <v>394</v>
      </c>
      <c r="J106" s="229"/>
      <c r="K106" s="257">
        <v>43052</v>
      </c>
      <c r="L106" s="257">
        <f t="shared" si="18"/>
        <v>44927</v>
      </c>
      <c r="M106" s="258">
        <v>130</v>
      </c>
      <c r="N106" s="258">
        <v>130</v>
      </c>
      <c r="O106" s="259">
        <v>130</v>
      </c>
      <c r="P106" s="260">
        <f t="shared" si="19"/>
        <v>0</v>
      </c>
      <c r="Q106" s="261" t="s">
        <v>399</v>
      </c>
      <c r="R106" s="258">
        <v>0</v>
      </c>
      <c r="S106" s="260">
        <f t="shared" si="20"/>
        <v>0</v>
      </c>
      <c r="T106" s="261" t="s">
        <v>399</v>
      </c>
      <c r="U106" s="258">
        <f t="shared" si="21"/>
        <v>0</v>
      </c>
      <c r="V106" s="261">
        <f t="shared" si="32"/>
        <v>45292</v>
      </c>
      <c r="W106" s="229">
        <f t="shared" si="22"/>
        <v>365</v>
      </c>
      <c r="X106" s="229">
        <f t="shared" si="33"/>
        <v>365</v>
      </c>
      <c r="Y106" s="229">
        <f t="shared" si="23"/>
        <v>0</v>
      </c>
      <c r="Z106" s="229">
        <f t="shared" si="24"/>
        <v>0</v>
      </c>
      <c r="AA106" s="262">
        <f t="shared" si="25"/>
        <v>130</v>
      </c>
      <c r="AB106" s="263">
        <v>0</v>
      </c>
      <c r="AC106" s="229">
        <v>0</v>
      </c>
      <c r="AD106" s="229">
        <v>0</v>
      </c>
      <c r="AE106" s="262">
        <f t="shared" si="26"/>
        <v>0</v>
      </c>
      <c r="AF106" s="262">
        <f t="shared" si="27"/>
        <v>130</v>
      </c>
      <c r="AG106" s="262"/>
      <c r="AH106" s="262">
        <f t="shared" si="28"/>
        <v>130</v>
      </c>
      <c r="AI106" s="234">
        <f t="shared" si="29"/>
        <v>0</v>
      </c>
      <c r="AJ106" s="234">
        <f t="shared" si="30"/>
        <v>0</v>
      </c>
      <c r="AK106" s="234">
        <f t="shared" si="31"/>
        <v>0</v>
      </c>
      <c r="AL106" s="264">
        <v>0</v>
      </c>
      <c r="AM106" s="264">
        <v>0</v>
      </c>
    </row>
    <row r="107" spans="1:39">
      <c r="A107" s="229">
        <f t="shared" si="17"/>
        <v>105</v>
      </c>
      <c r="B107" s="253" t="s">
        <v>199</v>
      </c>
      <c r="C107" s="254"/>
      <c r="D107" s="255"/>
      <c r="E107" s="256"/>
      <c r="F107" s="256"/>
      <c r="G107" s="256"/>
      <c r="H107" s="229">
        <v>216</v>
      </c>
      <c r="I107" s="229" t="s">
        <v>394</v>
      </c>
      <c r="J107" s="229"/>
      <c r="K107" s="257">
        <v>41790</v>
      </c>
      <c r="L107" s="257">
        <f t="shared" si="18"/>
        <v>44927</v>
      </c>
      <c r="M107" s="258">
        <v>489.25</v>
      </c>
      <c r="N107" s="258">
        <v>557.43000000000006</v>
      </c>
      <c r="O107" s="259">
        <v>548.6</v>
      </c>
      <c r="P107" s="260">
        <f t="shared" si="19"/>
        <v>68.180000000000064</v>
      </c>
      <c r="Q107" s="261">
        <v>45037</v>
      </c>
      <c r="R107" s="258">
        <v>0</v>
      </c>
      <c r="S107" s="260">
        <f t="shared" si="20"/>
        <v>0</v>
      </c>
      <c r="T107" s="261" t="s">
        <v>399</v>
      </c>
      <c r="U107" s="258">
        <f t="shared" si="21"/>
        <v>68.180000000000064</v>
      </c>
      <c r="V107" s="261">
        <f t="shared" si="32"/>
        <v>45037</v>
      </c>
      <c r="W107" s="229">
        <f t="shared" si="22"/>
        <v>365</v>
      </c>
      <c r="X107" s="229">
        <f t="shared" si="33"/>
        <v>110</v>
      </c>
      <c r="Y107" s="229">
        <f t="shared" si="23"/>
        <v>255</v>
      </c>
      <c r="Z107" s="229">
        <f t="shared" si="24"/>
        <v>0</v>
      </c>
      <c r="AA107" s="262">
        <f t="shared" si="25"/>
        <v>536.88260273972605</v>
      </c>
      <c r="AB107" s="263">
        <v>0</v>
      </c>
      <c r="AC107" s="229">
        <v>0</v>
      </c>
      <c r="AD107" s="229">
        <v>0</v>
      </c>
      <c r="AE107" s="262">
        <f t="shared" si="26"/>
        <v>0</v>
      </c>
      <c r="AF107" s="262">
        <f t="shared" si="27"/>
        <v>536.88260273972605</v>
      </c>
      <c r="AG107" s="262"/>
      <c r="AH107" s="262">
        <f t="shared" si="28"/>
        <v>536.88260273972605</v>
      </c>
      <c r="AI107" s="234">
        <f t="shared" si="29"/>
        <v>0</v>
      </c>
      <c r="AJ107" s="234">
        <f t="shared" si="30"/>
        <v>0</v>
      </c>
      <c r="AK107" s="234">
        <f t="shared" si="31"/>
        <v>-11.71739726027397</v>
      </c>
      <c r="AL107" s="264">
        <v>-8.8300000000000409</v>
      </c>
      <c r="AM107" s="264">
        <v>11.71739726027397</v>
      </c>
    </row>
    <row r="108" spans="1:39">
      <c r="A108" s="229">
        <f t="shared" si="17"/>
        <v>106</v>
      </c>
      <c r="B108" s="253" t="s">
        <v>200</v>
      </c>
      <c r="C108" s="254"/>
      <c r="D108" s="255"/>
      <c r="E108" s="256"/>
      <c r="F108" s="256"/>
      <c r="G108" s="256"/>
      <c r="H108" s="229">
        <v>212</v>
      </c>
      <c r="I108" s="229" t="s">
        <v>394</v>
      </c>
      <c r="J108" s="229"/>
      <c r="K108" s="257">
        <v>41153</v>
      </c>
      <c r="L108" s="257">
        <f t="shared" si="18"/>
        <v>44927</v>
      </c>
      <c r="M108" s="258">
        <v>270</v>
      </c>
      <c r="N108" s="258">
        <v>315.33000000000004</v>
      </c>
      <c r="O108" s="259">
        <v>308.10000000000002</v>
      </c>
      <c r="P108" s="260">
        <f t="shared" si="19"/>
        <v>45.330000000000041</v>
      </c>
      <c r="Q108" s="261">
        <v>45037</v>
      </c>
      <c r="R108" s="258">
        <v>0</v>
      </c>
      <c r="S108" s="260">
        <f t="shared" si="20"/>
        <v>0</v>
      </c>
      <c r="T108" s="261" t="s">
        <v>399</v>
      </c>
      <c r="U108" s="258">
        <f t="shared" si="21"/>
        <v>45.330000000000041</v>
      </c>
      <c r="V108" s="261">
        <f t="shared" si="32"/>
        <v>45037</v>
      </c>
      <c r="W108" s="229">
        <f t="shared" si="22"/>
        <v>365</v>
      </c>
      <c r="X108" s="229">
        <f t="shared" si="33"/>
        <v>110</v>
      </c>
      <c r="Y108" s="229">
        <f t="shared" si="23"/>
        <v>255</v>
      </c>
      <c r="Z108" s="229">
        <f t="shared" si="24"/>
        <v>0</v>
      </c>
      <c r="AA108" s="262">
        <f t="shared" si="25"/>
        <v>301.66890410958905</v>
      </c>
      <c r="AB108" s="263">
        <v>0</v>
      </c>
      <c r="AC108" s="229">
        <v>0</v>
      </c>
      <c r="AD108" s="229">
        <v>0</v>
      </c>
      <c r="AE108" s="262">
        <f t="shared" si="26"/>
        <v>0</v>
      </c>
      <c r="AF108" s="262">
        <f t="shared" si="27"/>
        <v>301.66890410958905</v>
      </c>
      <c r="AG108" s="262"/>
      <c r="AH108" s="262">
        <f t="shared" si="28"/>
        <v>301.66890410958905</v>
      </c>
      <c r="AI108" s="234">
        <f t="shared" si="29"/>
        <v>0</v>
      </c>
      <c r="AJ108" s="234">
        <f t="shared" si="30"/>
        <v>0</v>
      </c>
      <c r="AK108" s="234">
        <f t="shared" si="31"/>
        <v>-6.4310958904109725</v>
      </c>
      <c r="AL108" s="264">
        <v>-7.2300000000000182</v>
      </c>
      <c r="AM108" s="264">
        <v>6.4310958904109725</v>
      </c>
    </row>
    <row r="109" spans="1:39">
      <c r="A109" s="229">
        <f t="shared" si="17"/>
        <v>107</v>
      </c>
      <c r="B109" s="253" t="s">
        <v>201</v>
      </c>
      <c r="C109" s="254"/>
      <c r="D109" s="255"/>
      <c r="E109" s="256"/>
      <c r="F109" s="256"/>
      <c r="G109" s="256"/>
      <c r="H109" s="229">
        <v>212</v>
      </c>
      <c r="I109" s="229" t="s">
        <v>394</v>
      </c>
      <c r="J109" s="229"/>
      <c r="K109" s="257">
        <v>41153</v>
      </c>
      <c r="L109" s="257">
        <f t="shared" si="18"/>
        <v>44927</v>
      </c>
      <c r="M109" s="258">
        <v>225</v>
      </c>
      <c r="N109" s="258">
        <v>232.51000000000002</v>
      </c>
      <c r="O109" s="259">
        <v>308.10000000000002</v>
      </c>
      <c r="P109" s="260">
        <f t="shared" si="19"/>
        <v>7.5100000000000193</v>
      </c>
      <c r="Q109" s="261">
        <v>45037</v>
      </c>
      <c r="R109" s="258">
        <v>0</v>
      </c>
      <c r="S109" s="260">
        <f t="shared" si="20"/>
        <v>0</v>
      </c>
      <c r="T109" s="261" t="s">
        <v>399</v>
      </c>
      <c r="U109" s="258">
        <f t="shared" si="21"/>
        <v>7.5100000000000193</v>
      </c>
      <c r="V109" s="261">
        <f t="shared" si="32"/>
        <v>45037</v>
      </c>
      <c r="W109" s="229">
        <f t="shared" si="22"/>
        <v>365</v>
      </c>
      <c r="X109" s="229">
        <f t="shared" si="33"/>
        <v>110</v>
      </c>
      <c r="Y109" s="229">
        <f t="shared" si="23"/>
        <v>255</v>
      </c>
      <c r="Z109" s="229">
        <f t="shared" si="24"/>
        <v>0</v>
      </c>
      <c r="AA109" s="262">
        <f t="shared" si="25"/>
        <v>230.24671232876713</v>
      </c>
      <c r="AB109" s="263">
        <v>0</v>
      </c>
      <c r="AC109" s="229">
        <v>0</v>
      </c>
      <c r="AD109" s="229">
        <v>0</v>
      </c>
      <c r="AE109" s="262">
        <f t="shared" si="26"/>
        <v>0</v>
      </c>
      <c r="AF109" s="262">
        <f t="shared" si="27"/>
        <v>230.24671232876713</v>
      </c>
      <c r="AG109" s="262"/>
      <c r="AH109" s="262">
        <f t="shared" si="28"/>
        <v>230.24671232876713</v>
      </c>
      <c r="AI109" s="234">
        <f t="shared" si="29"/>
        <v>0</v>
      </c>
      <c r="AJ109" s="234">
        <f t="shared" si="30"/>
        <v>0</v>
      </c>
      <c r="AK109" s="234">
        <f t="shared" si="31"/>
        <v>-77.853287671232891</v>
      </c>
      <c r="AL109" s="264">
        <v>75.59</v>
      </c>
      <c r="AM109" s="264">
        <v>1.1532876712328743</v>
      </c>
    </row>
    <row r="110" spans="1:39">
      <c r="A110" s="229">
        <f t="shared" si="17"/>
        <v>108</v>
      </c>
      <c r="B110" s="253" t="s">
        <v>202</v>
      </c>
      <c r="C110" s="254"/>
      <c r="D110" s="255"/>
      <c r="E110" s="256"/>
      <c r="F110" s="256"/>
      <c r="G110" s="256"/>
      <c r="H110" s="229">
        <v>212</v>
      </c>
      <c r="I110" s="229" t="s">
        <v>394</v>
      </c>
      <c r="J110" s="229"/>
      <c r="K110" s="257">
        <v>41153</v>
      </c>
      <c r="L110" s="257">
        <f t="shared" si="18"/>
        <v>44927</v>
      </c>
      <c r="M110" s="258">
        <v>270</v>
      </c>
      <c r="N110" s="258">
        <v>315.44000000000005</v>
      </c>
      <c r="O110" s="259">
        <v>308.10000000000002</v>
      </c>
      <c r="P110" s="260">
        <f t="shared" si="19"/>
        <v>45.440000000000055</v>
      </c>
      <c r="Q110" s="261">
        <v>45037</v>
      </c>
      <c r="R110" s="258">
        <v>0</v>
      </c>
      <c r="S110" s="260">
        <f t="shared" si="20"/>
        <v>0</v>
      </c>
      <c r="T110" s="261" t="s">
        <v>399</v>
      </c>
      <c r="U110" s="258">
        <f t="shared" si="21"/>
        <v>45.440000000000055</v>
      </c>
      <c r="V110" s="261">
        <f t="shared" si="32"/>
        <v>45037</v>
      </c>
      <c r="W110" s="229">
        <f t="shared" si="22"/>
        <v>365</v>
      </c>
      <c r="X110" s="229">
        <f t="shared" si="33"/>
        <v>110</v>
      </c>
      <c r="Y110" s="229">
        <f t="shared" si="23"/>
        <v>255</v>
      </c>
      <c r="Z110" s="229">
        <f t="shared" si="24"/>
        <v>0</v>
      </c>
      <c r="AA110" s="262">
        <f t="shared" si="25"/>
        <v>301.74575342465755</v>
      </c>
      <c r="AB110" s="263">
        <v>1</v>
      </c>
      <c r="AC110" s="229">
        <v>0</v>
      </c>
      <c r="AD110" s="229">
        <v>0</v>
      </c>
      <c r="AE110" s="262">
        <f t="shared" si="26"/>
        <v>0.73972602739726023</v>
      </c>
      <c r="AF110" s="262">
        <f t="shared" si="27"/>
        <v>301.00602739726031</v>
      </c>
      <c r="AG110" s="262"/>
      <c r="AH110" s="262">
        <f t="shared" si="28"/>
        <v>301.00602739726031</v>
      </c>
      <c r="AI110" s="234">
        <f t="shared" si="29"/>
        <v>1</v>
      </c>
      <c r="AJ110" s="234">
        <f t="shared" si="30"/>
        <v>0</v>
      </c>
      <c r="AK110" s="234">
        <f t="shared" si="31"/>
        <v>-7.0939726027397114</v>
      </c>
      <c r="AL110" s="264">
        <v>-7.3400000000000318</v>
      </c>
      <c r="AM110" s="264">
        <v>6.3542465753424722</v>
      </c>
    </row>
    <row r="111" spans="1:39">
      <c r="A111" s="229">
        <f t="shared" si="17"/>
        <v>109</v>
      </c>
      <c r="B111" s="253" t="s">
        <v>203</v>
      </c>
      <c r="C111" s="254"/>
      <c r="D111" s="255"/>
      <c r="E111" s="256"/>
      <c r="F111" s="256"/>
      <c r="G111" s="256"/>
      <c r="H111" s="229">
        <v>212</v>
      </c>
      <c r="I111" s="229" t="s">
        <v>394</v>
      </c>
      <c r="J111" s="229"/>
      <c r="K111" s="257">
        <v>41153</v>
      </c>
      <c r="L111" s="257">
        <f t="shared" si="18"/>
        <v>44927</v>
      </c>
      <c r="M111" s="258">
        <v>442</v>
      </c>
      <c r="N111" s="258">
        <v>482.04</v>
      </c>
      <c r="O111" s="259">
        <v>475.8</v>
      </c>
      <c r="P111" s="260">
        <f t="shared" si="19"/>
        <v>40.04000000000002</v>
      </c>
      <c r="Q111" s="261">
        <v>45037</v>
      </c>
      <c r="R111" s="258">
        <v>0</v>
      </c>
      <c r="S111" s="260">
        <f t="shared" si="20"/>
        <v>0</v>
      </c>
      <c r="T111" s="261" t="s">
        <v>399</v>
      </c>
      <c r="U111" s="258">
        <f t="shared" si="21"/>
        <v>40.04000000000002</v>
      </c>
      <c r="V111" s="261">
        <f t="shared" si="32"/>
        <v>45037</v>
      </c>
      <c r="W111" s="229">
        <f t="shared" si="22"/>
        <v>365</v>
      </c>
      <c r="X111" s="229">
        <f t="shared" si="33"/>
        <v>110</v>
      </c>
      <c r="Y111" s="229">
        <f t="shared" si="23"/>
        <v>255</v>
      </c>
      <c r="Z111" s="229">
        <f t="shared" si="24"/>
        <v>0</v>
      </c>
      <c r="AA111" s="262">
        <f t="shared" si="25"/>
        <v>469.97315068493151</v>
      </c>
      <c r="AB111" s="263">
        <v>0</v>
      </c>
      <c r="AC111" s="229">
        <v>0</v>
      </c>
      <c r="AD111" s="229">
        <v>0</v>
      </c>
      <c r="AE111" s="262">
        <f t="shared" si="26"/>
        <v>0</v>
      </c>
      <c r="AF111" s="262">
        <f t="shared" si="27"/>
        <v>469.97315068493151</v>
      </c>
      <c r="AG111" s="262"/>
      <c r="AH111" s="262">
        <f t="shared" si="28"/>
        <v>469.97315068493151</v>
      </c>
      <c r="AI111" s="234">
        <f t="shared" si="29"/>
        <v>0</v>
      </c>
      <c r="AJ111" s="234">
        <f t="shared" si="30"/>
        <v>0</v>
      </c>
      <c r="AK111" s="234">
        <f t="shared" si="31"/>
        <v>-5.8268493150685003</v>
      </c>
      <c r="AL111" s="264">
        <v>-6.2400000000000091</v>
      </c>
      <c r="AM111" s="264">
        <v>5.8268493150685003</v>
      </c>
    </row>
    <row r="112" spans="1:39">
      <c r="A112" s="229">
        <f t="shared" si="17"/>
        <v>110</v>
      </c>
      <c r="B112" s="253" t="s">
        <v>204</v>
      </c>
      <c r="C112" s="254"/>
      <c r="D112" s="255"/>
      <c r="E112" s="256"/>
      <c r="F112" s="256"/>
      <c r="G112" s="256"/>
      <c r="H112" s="229">
        <v>260</v>
      </c>
      <c r="I112" s="229" t="s">
        <v>394</v>
      </c>
      <c r="J112" s="229"/>
      <c r="K112" s="257">
        <v>41366</v>
      </c>
      <c r="L112" s="257">
        <f t="shared" si="18"/>
        <v>44927</v>
      </c>
      <c r="M112" s="258">
        <v>194.25</v>
      </c>
      <c r="N112" s="258">
        <v>201.17</v>
      </c>
      <c r="O112" s="259">
        <v>200.2</v>
      </c>
      <c r="P112" s="260">
        <f t="shared" si="19"/>
        <v>6.9199999999999875</v>
      </c>
      <c r="Q112" s="261">
        <v>45037</v>
      </c>
      <c r="R112" s="258">
        <v>0</v>
      </c>
      <c r="S112" s="260">
        <f t="shared" si="20"/>
        <v>0</v>
      </c>
      <c r="T112" s="261" t="s">
        <v>399</v>
      </c>
      <c r="U112" s="258">
        <f t="shared" si="21"/>
        <v>6.9199999999999875</v>
      </c>
      <c r="V112" s="261">
        <f t="shared" si="32"/>
        <v>45037</v>
      </c>
      <c r="W112" s="229">
        <f t="shared" si="22"/>
        <v>365</v>
      </c>
      <c r="X112" s="229">
        <f t="shared" si="33"/>
        <v>110</v>
      </c>
      <c r="Y112" s="229">
        <f t="shared" si="23"/>
        <v>255</v>
      </c>
      <c r="Z112" s="229">
        <f t="shared" si="24"/>
        <v>0</v>
      </c>
      <c r="AA112" s="262">
        <f t="shared" si="25"/>
        <v>199.08452054794517</v>
      </c>
      <c r="AB112" s="263">
        <v>0</v>
      </c>
      <c r="AC112" s="229">
        <v>0</v>
      </c>
      <c r="AD112" s="229">
        <v>0</v>
      </c>
      <c r="AE112" s="262">
        <f t="shared" si="26"/>
        <v>0</v>
      </c>
      <c r="AF112" s="262">
        <f t="shared" si="27"/>
        <v>199.08452054794517</v>
      </c>
      <c r="AG112" s="262"/>
      <c r="AH112" s="262">
        <f t="shared" si="28"/>
        <v>199.08452054794517</v>
      </c>
      <c r="AI112" s="234">
        <f t="shared" si="29"/>
        <v>0</v>
      </c>
      <c r="AJ112" s="234">
        <f t="shared" si="30"/>
        <v>0</v>
      </c>
      <c r="AK112" s="234">
        <f t="shared" si="31"/>
        <v>-1.1154794520548137</v>
      </c>
      <c r="AL112" s="264">
        <v>-0.96999999999999886</v>
      </c>
      <c r="AM112" s="264">
        <v>1.1154794520548137</v>
      </c>
    </row>
    <row r="113" spans="1:39">
      <c r="A113" s="229">
        <f t="shared" si="17"/>
        <v>111</v>
      </c>
      <c r="B113" s="253" t="s">
        <v>205</v>
      </c>
      <c r="C113" s="254"/>
      <c r="D113" s="255"/>
      <c r="E113" s="256"/>
      <c r="F113" s="256"/>
      <c r="G113" s="256"/>
      <c r="H113" s="229">
        <v>212</v>
      </c>
      <c r="I113" s="229" t="s">
        <v>394</v>
      </c>
      <c r="J113" s="229"/>
      <c r="K113" s="257">
        <v>41848</v>
      </c>
      <c r="L113" s="257">
        <f t="shared" si="18"/>
        <v>44927</v>
      </c>
      <c r="M113" s="258">
        <v>194.25</v>
      </c>
      <c r="N113" s="258">
        <v>201.32</v>
      </c>
      <c r="O113" s="259">
        <v>200.2</v>
      </c>
      <c r="P113" s="260">
        <f t="shared" si="19"/>
        <v>7.0699999999999932</v>
      </c>
      <c r="Q113" s="261">
        <v>45037</v>
      </c>
      <c r="R113" s="258">
        <v>0</v>
      </c>
      <c r="S113" s="260">
        <f t="shared" si="20"/>
        <v>0</v>
      </c>
      <c r="T113" s="261" t="s">
        <v>399</v>
      </c>
      <c r="U113" s="258">
        <f t="shared" si="21"/>
        <v>7.0699999999999932</v>
      </c>
      <c r="V113" s="261">
        <f t="shared" si="32"/>
        <v>45037</v>
      </c>
      <c r="W113" s="229">
        <f t="shared" si="22"/>
        <v>365</v>
      </c>
      <c r="X113" s="229">
        <f t="shared" si="33"/>
        <v>110</v>
      </c>
      <c r="Y113" s="229">
        <f t="shared" si="23"/>
        <v>255</v>
      </c>
      <c r="Z113" s="229">
        <f t="shared" si="24"/>
        <v>0</v>
      </c>
      <c r="AA113" s="262">
        <f t="shared" si="25"/>
        <v>199.18931506849316</v>
      </c>
      <c r="AB113" s="263">
        <v>4</v>
      </c>
      <c r="AC113" s="229">
        <v>0</v>
      </c>
      <c r="AD113" s="229">
        <v>0</v>
      </c>
      <c r="AE113" s="262">
        <f t="shared" si="26"/>
        <v>2.128767123287671</v>
      </c>
      <c r="AF113" s="262">
        <f t="shared" si="27"/>
        <v>197.06054794520549</v>
      </c>
      <c r="AG113" s="262"/>
      <c r="AH113" s="262">
        <f t="shared" si="28"/>
        <v>197.06054794520549</v>
      </c>
      <c r="AI113" s="234">
        <f t="shared" si="29"/>
        <v>4</v>
      </c>
      <c r="AJ113" s="234">
        <f t="shared" si="30"/>
        <v>0</v>
      </c>
      <c r="AK113" s="234">
        <f t="shared" si="31"/>
        <v>-3.1394520547945035</v>
      </c>
      <c r="AL113" s="264">
        <v>-1.1200000000000045</v>
      </c>
      <c r="AM113" s="264">
        <v>1.0106849315068303</v>
      </c>
    </row>
    <row r="114" spans="1:39">
      <c r="A114" s="229">
        <f t="shared" si="17"/>
        <v>112</v>
      </c>
      <c r="B114" s="253" t="s">
        <v>206</v>
      </c>
      <c r="C114" s="254"/>
      <c r="D114" s="255"/>
      <c r="E114" s="256"/>
      <c r="F114" s="256"/>
      <c r="G114" s="256"/>
      <c r="H114" s="229">
        <v>260</v>
      </c>
      <c r="I114" s="229" t="s">
        <v>394</v>
      </c>
      <c r="J114" s="229"/>
      <c r="K114" s="257">
        <v>42345</v>
      </c>
      <c r="L114" s="257">
        <f t="shared" si="18"/>
        <v>44927</v>
      </c>
      <c r="M114" s="258">
        <v>160</v>
      </c>
      <c r="N114" s="258">
        <v>174.54</v>
      </c>
      <c r="O114" s="259">
        <v>172.9</v>
      </c>
      <c r="P114" s="260">
        <f t="shared" si="19"/>
        <v>14.539999999999992</v>
      </c>
      <c r="Q114" s="261">
        <v>45037</v>
      </c>
      <c r="R114" s="258">
        <v>0</v>
      </c>
      <c r="S114" s="260">
        <f t="shared" si="20"/>
        <v>0</v>
      </c>
      <c r="T114" s="261" t="s">
        <v>399</v>
      </c>
      <c r="U114" s="258">
        <f t="shared" si="21"/>
        <v>14.539999999999992</v>
      </c>
      <c r="V114" s="261">
        <f t="shared" si="32"/>
        <v>45037</v>
      </c>
      <c r="W114" s="229">
        <f t="shared" si="22"/>
        <v>365</v>
      </c>
      <c r="X114" s="229">
        <f t="shared" si="33"/>
        <v>110</v>
      </c>
      <c r="Y114" s="229">
        <f t="shared" si="23"/>
        <v>255</v>
      </c>
      <c r="Z114" s="229">
        <f t="shared" si="24"/>
        <v>0</v>
      </c>
      <c r="AA114" s="262">
        <f t="shared" si="25"/>
        <v>170.15808219178081</v>
      </c>
      <c r="AB114" s="263">
        <v>0</v>
      </c>
      <c r="AC114" s="229">
        <v>0</v>
      </c>
      <c r="AD114" s="229">
        <v>0</v>
      </c>
      <c r="AE114" s="262">
        <f t="shared" si="26"/>
        <v>0</v>
      </c>
      <c r="AF114" s="262">
        <f t="shared" si="27"/>
        <v>170.15808219178081</v>
      </c>
      <c r="AG114" s="262"/>
      <c r="AH114" s="262">
        <f t="shared" si="28"/>
        <v>170.15808219178081</v>
      </c>
      <c r="AI114" s="234">
        <f t="shared" si="29"/>
        <v>0</v>
      </c>
      <c r="AJ114" s="234">
        <f t="shared" si="30"/>
        <v>0</v>
      </c>
      <c r="AK114" s="234">
        <f t="shared" si="31"/>
        <v>-2.7419178082191991</v>
      </c>
      <c r="AL114" s="264">
        <v>-1.6399999999999864</v>
      </c>
      <c r="AM114" s="264">
        <v>2.7419178082191991</v>
      </c>
    </row>
    <row r="115" spans="1:39">
      <c r="A115" s="229">
        <f t="shared" si="17"/>
        <v>113</v>
      </c>
      <c r="B115" s="253" t="s">
        <v>207</v>
      </c>
      <c r="C115" s="254"/>
      <c r="D115" s="255"/>
      <c r="E115" s="256"/>
      <c r="F115" s="256"/>
      <c r="G115" s="256"/>
      <c r="H115" s="229">
        <v>215</v>
      </c>
      <c r="I115" s="229" t="s">
        <v>394</v>
      </c>
      <c r="J115" s="229"/>
      <c r="K115" s="257">
        <v>42443</v>
      </c>
      <c r="L115" s="257">
        <f t="shared" si="18"/>
        <v>44927</v>
      </c>
      <c r="M115" s="258">
        <v>160</v>
      </c>
      <c r="N115" s="258">
        <v>174.14000000000001</v>
      </c>
      <c r="O115" s="259">
        <v>172.9</v>
      </c>
      <c r="P115" s="260">
        <f t="shared" si="19"/>
        <v>14.140000000000015</v>
      </c>
      <c r="Q115" s="261">
        <v>45037</v>
      </c>
      <c r="R115" s="258">
        <v>0</v>
      </c>
      <c r="S115" s="260">
        <f t="shared" si="20"/>
        <v>0</v>
      </c>
      <c r="T115" s="261" t="s">
        <v>399</v>
      </c>
      <c r="U115" s="258">
        <f t="shared" si="21"/>
        <v>14.140000000000015</v>
      </c>
      <c r="V115" s="261">
        <f t="shared" si="32"/>
        <v>45037</v>
      </c>
      <c r="W115" s="229">
        <f t="shared" si="22"/>
        <v>365</v>
      </c>
      <c r="X115" s="229">
        <f t="shared" si="33"/>
        <v>110</v>
      </c>
      <c r="Y115" s="229">
        <f t="shared" si="23"/>
        <v>255</v>
      </c>
      <c r="Z115" s="229">
        <f t="shared" si="24"/>
        <v>0</v>
      </c>
      <c r="AA115" s="262">
        <f t="shared" si="25"/>
        <v>169.87863013698632</v>
      </c>
      <c r="AB115" s="263">
        <v>0</v>
      </c>
      <c r="AC115" s="229">
        <v>0</v>
      </c>
      <c r="AD115" s="229">
        <v>0</v>
      </c>
      <c r="AE115" s="262">
        <f t="shared" si="26"/>
        <v>0</v>
      </c>
      <c r="AF115" s="262">
        <f t="shared" si="27"/>
        <v>169.87863013698632</v>
      </c>
      <c r="AG115" s="262"/>
      <c r="AH115" s="262">
        <f t="shared" si="28"/>
        <v>169.87863013698632</v>
      </c>
      <c r="AI115" s="234">
        <f t="shared" si="29"/>
        <v>0</v>
      </c>
      <c r="AJ115" s="234">
        <f t="shared" si="30"/>
        <v>0</v>
      </c>
      <c r="AK115" s="234">
        <f t="shared" si="31"/>
        <v>-3.0213698630136889</v>
      </c>
      <c r="AL115" s="264">
        <v>-1.2400000000000091</v>
      </c>
      <c r="AM115" s="264">
        <v>3.0213698630136889</v>
      </c>
    </row>
    <row r="116" spans="1:39">
      <c r="A116" s="229">
        <f t="shared" si="17"/>
        <v>114</v>
      </c>
      <c r="B116" s="253" t="s">
        <v>208</v>
      </c>
      <c r="C116" s="254"/>
      <c r="D116" s="255"/>
      <c r="E116" s="256"/>
      <c r="F116" s="256"/>
      <c r="G116" s="256"/>
      <c r="H116" s="229">
        <v>212</v>
      </c>
      <c r="I116" s="229" t="s">
        <v>394</v>
      </c>
      <c r="J116" s="229"/>
      <c r="K116" s="257">
        <v>41153</v>
      </c>
      <c r="L116" s="257">
        <f t="shared" si="18"/>
        <v>44927</v>
      </c>
      <c r="M116" s="258">
        <v>367.62</v>
      </c>
      <c r="N116" s="258">
        <v>416.89</v>
      </c>
      <c r="O116" s="259">
        <v>412.1</v>
      </c>
      <c r="P116" s="260">
        <f t="shared" si="19"/>
        <v>49.269999999999982</v>
      </c>
      <c r="Q116" s="261">
        <v>45037</v>
      </c>
      <c r="R116" s="258">
        <v>0</v>
      </c>
      <c r="S116" s="260">
        <f t="shared" si="20"/>
        <v>0</v>
      </c>
      <c r="T116" s="261" t="s">
        <v>399</v>
      </c>
      <c r="U116" s="258">
        <f t="shared" si="21"/>
        <v>49.269999999999982</v>
      </c>
      <c r="V116" s="261">
        <f t="shared" si="32"/>
        <v>45037</v>
      </c>
      <c r="W116" s="229">
        <f t="shared" si="22"/>
        <v>365</v>
      </c>
      <c r="X116" s="229">
        <f t="shared" si="33"/>
        <v>110</v>
      </c>
      <c r="Y116" s="229">
        <f t="shared" si="23"/>
        <v>255</v>
      </c>
      <c r="Z116" s="229">
        <f t="shared" si="24"/>
        <v>0</v>
      </c>
      <c r="AA116" s="262">
        <f t="shared" si="25"/>
        <v>402.04150684931506</v>
      </c>
      <c r="AB116" s="263">
        <v>0</v>
      </c>
      <c r="AC116" s="229">
        <v>0</v>
      </c>
      <c r="AD116" s="229">
        <v>0</v>
      </c>
      <c r="AE116" s="262">
        <f t="shared" si="26"/>
        <v>0</v>
      </c>
      <c r="AF116" s="262">
        <f t="shared" si="27"/>
        <v>402.04150684931506</v>
      </c>
      <c r="AG116" s="262"/>
      <c r="AH116" s="262">
        <f t="shared" si="28"/>
        <v>402.04150684931506</v>
      </c>
      <c r="AI116" s="234">
        <f t="shared" si="29"/>
        <v>0</v>
      </c>
      <c r="AJ116" s="234">
        <f t="shared" si="30"/>
        <v>0</v>
      </c>
      <c r="AK116" s="234">
        <f t="shared" si="31"/>
        <v>-10.058493150684967</v>
      </c>
      <c r="AL116" s="264">
        <v>-4.7899999999999636</v>
      </c>
      <c r="AM116" s="264">
        <v>10.058493150684967</v>
      </c>
    </row>
    <row r="117" spans="1:39">
      <c r="A117" s="229">
        <f t="shared" si="17"/>
        <v>115</v>
      </c>
      <c r="B117" s="253" t="s">
        <v>209</v>
      </c>
      <c r="C117" s="254"/>
      <c r="D117" s="255"/>
      <c r="E117" s="256"/>
      <c r="F117" s="256"/>
      <c r="G117" s="256"/>
      <c r="H117" s="229">
        <v>212</v>
      </c>
      <c r="I117" s="229" t="s">
        <v>394</v>
      </c>
      <c r="J117" s="229"/>
      <c r="K117" s="257">
        <v>41153</v>
      </c>
      <c r="L117" s="257">
        <f t="shared" si="18"/>
        <v>44927</v>
      </c>
      <c r="M117" s="258">
        <v>362.25</v>
      </c>
      <c r="N117" s="258">
        <v>420.78000000000003</v>
      </c>
      <c r="O117" s="259">
        <v>412.1</v>
      </c>
      <c r="P117" s="260">
        <f t="shared" si="19"/>
        <v>58.53000000000003</v>
      </c>
      <c r="Q117" s="261">
        <v>45037</v>
      </c>
      <c r="R117" s="258">
        <v>0</v>
      </c>
      <c r="S117" s="260">
        <f t="shared" si="20"/>
        <v>0</v>
      </c>
      <c r="T117" s="261" t="s">
        <v>399</v>
      </c>
      <c r="U117" s="258">
        <f t="shared" si="21"/>
        <v>58.53000000000003</v>
      </c>
      <c r="V117" s="261">
        <f t="shared" si="32"/>
        <v>45037</v>
      </c>
      <c r="W117" s="229">
        <f t="shared" si="22"/>
        <v>365</v>
      </c>
      <c r="X117" s="229">
        <f t="shared" si="33"/>
        <v>110</v>
      </c>
      <c r="Y117" s="229">
        <f t="shared" si="23"/>
        <v>255</v>
      </c>
      <c r="Z117" s="229">
        <f t="shared" si="24"/>
        <v>0</v>
      </c>
      <c r="AA117" s="262">
        <f t="shared" si="25"/>
        <v>403.14082191780824</v>
      </c>
      <c r="AB117" s="263">
        <v>0</v>
      </c>
      <c r="AC117" s="229">
        <v>0</v>
      </c>
      <c r="AD117" s="229">
        <v>0</v>
      </c>
      <c r="AE117" s="262">
        <f t="shared" si="26"/>
        <v>0</v>
      </c>
      <c r="AF117" s="262">
        <f t="shared" si="27"/>
        <v>403.14082191780824</v>
      </c>
      <c r="AG117" s="262"/>
      <c r="AH117" s="262">
        <f t="shared" si="28"/>
        <v>403.14082191780824</v>
      </c>
      <c r="AI117" s="234">
        <f t="shared" si="29"/>
        <v>0</v>
      </c>
      <c r="AJ117" s="234">
        <f t="shared" si="30"/>
        <v>0</v>
      </c>
      <c r="AK117" s="234">
        <f t="shared" si="31"/>
        <v>-8.9591780821917837</v>
      </c>
      <c r="AL117" s="264">
        <v>-8.6800000000000068</v>
      </c>
      <c r="AM117" s="264">
        <v>8.9591780821917837</v>
      </c>
    </row>
    <row r="118" spans="1:39">
      <c r="A118" s="229">
        <f t="shared" si="17"/>
        <v>116</v>
      </c>
      <c r="B118" s="253" t="s">
        <v>210</v>
      </c>
      <c r="C118" s="254"/>
      <c r="D118" s="255"/>
      <c r="E118" s="256"/>
      <c r="F118" s="256"/>
      <c r="G118" s="256"/>
      <c r="H118" s="229">
        <v>443</v>
      </c>
      <c r="I118" s="229" t="s">
        <v>393</v>
      </c>
      <c r="J118" s="229"/>
      <c r="K118" s="257">
        <v>41153</v>
      </c>
      <c r="L118" s="257">
        <f t="shared" si="18"/>
        <v>44927</v>
      </c>
      <c r="M118" s="258">
        <v>250</v>
      </c>
      <c r="N118" s="258">
        <v>270.02000000000004</v>
      </c>
      <c r="O118" s="259">
        <v>267.8</v>
      </c>
      <c r="P118" s="260">
        <f t="shared" si="19"/>
        <v>20.020000000000039</v>
      </c>
      <c r="Q118" s="261">
        <v>45037</v>
      </c>
      <c r="R118" s="258">
        <v>0</v>
      </c>
      <c r="S118" s="260">
        <f t="shared" si="20"/>
        <v>0</v>
      </c>
      <c r="T118" s="261" t="s">
        <v>399</v>
      </c>
      <c r="U118" s="258">
        <f t="shared" si="21"/>
        <v>20.020000000000039</v>
      </c>
      <c r="V118" s="261">
        <f t="shared" si="32"/>
        <v>45037</v>
      </c>
      <c r="W118" s="229">
        <f t="shared" si="22"/>
        <v>365</v>
      </c>
      <c r="X118" s="229">
        <f t="shared" si="33"/>
        <v>110</v>
      </c>
      <c r="Y118" s="229">
        <f t="shared" si="23"/>
        <v>255</v>
      </c>
      <c r="Z118" s="229">
        <f t="shared" si="24"/>
        <v>0</v>
      </c>
      <c r="AA118" s="262">
        <f t="shared" si="25"/>
        <v>263.98657534246581</v>
      </c>
      <c r="AB118" s="263">
        <v>0</v>
      </c>
      <c r="AC118" s="229">
        <v>0</v>
      </c>
      <c r="AD118" s="229">
        <v>0</v>
      </c>
      <c r="AE118" s="262">
        <f t="shared" si="26"/>
        <v>0</v>
      </c>
      <c r="AF118" s="262">
        <f t="shared" si="27"/>
        <v>263.98657534246581</v>
      </c>
      <c r="AG118" s="262"/>
      <c r="AH118" s="262">
        <f t="shared" si="28"/>
        <v>263.98657534246581</v>
      </c>
      <c r="AI118" s="234">
        <f t="shared" si="29"/>
        <v>0</v>
      </c>
      <c r="AJ118" s="234">
        <f t="shared" si="30"/>
        <v>0</v>
      </c>
      <c r="AK118" s="234">
        <f t="shared" si="31"/>
        <v>-3.813424657534199</v>
      </c>
      <c r="AL118" s="264">
        <v>-2.2200000000000273</v>
      </c>
      <c r="AM118" s="264">
        <v>3.813424657534199</v>
      </c>
    </row>
    <row r="119" spans="1:39">
      <c r="A119" s="229">
        <f t="shared" si="17"/>
        <v>117</v>
      </c>
      <c r="B119" s="253" t="s">
        <v>211</v>
      </c>
      <c r="C119" s="254"/>
      <c r="D119" s="255"/>
      <c r="E119" s="256"/>
      <c r="F119" s="256"/>
      <c r="G119" s="256"/>
      <c r="H119" s="229">
        <v>443</v>
      </c>
      <c r="I119" s="229" t="s">
        <v>393</v>
      </c>
      <c r="J119" s="229"/>
      <c r="K119" s="257">
        <v>41153</v>
      </c>
      <c r="L119" s="257">
        <f t="shared" si="18"/>
        <v>44927</v>
      </c>
      <c r="M119" s="258">
        <v>215</v>
      </c>
      <c r="N119" s="258">
        <v>234.50999999999996</v>
      </c>
      <c r="O119" s="259">
        <v>231.4</v>
      </c>
      <c r="P119" s="260">
        <f t="shared" si="19"/>
        <v>19.509999999999962</v>
      </c>
      <c r="Q119" s="261">
        <v>45037</v>
      </c>
      <c r="R119" s="258">
        <v>0</v>
      </c>
      <c r="S119" s="260">
        <f t="shared" si="20"/>
        <v>0</v>
      </c>
      <c r="T119" s="261" t="s">
        <v>399</v>
      </c>
      <c r="U119" s="258">
        <f t="shared" si="21"/>
        <v>19.509999999999962</v>
      </c>
      <c r="V119" s="261">
        <f t="shared" si="32"/>
        <v>45037</v>
      </c>
      <c r="W119" s="229">
        <f t="shared" si="22"/>
        <v>365</v>
      </c>
      <c r="X119" s="229">
        <f t="shared" si="33"/>
        <v>110</v>
      </c>
      <c r="Y119" s="229">
        <f t="shared" si="23"/>
        <v>255</v>
      </c>
      <c r="Z119" s="229">
        <f t="shared" si="24"/>
        <v>0</v>
      </c>
      <c r="AA119" s="262">
        <f t="shared" si="25"/>
        <v>228.63027397260271</v>
      </c>
      <c r="AB119" s="263">
        <v>0</v>
      </c>
      <c r="AC119" s="229">
        <v>0</v>
      </c>
      <c r="AD119" s="229">
        <v>0</v>
      </c>
      <c r="AE119" s="262">
        <f t="shared" si="26"/>
        <v>0</v>
      </c>
      <c r="AF119" s="262">
        <f t="shared" si="27"/>
        <v>228.63027397260271</v>
      </c>
      <c r="AG119" s="262"/>
      <c r="AH119" s="262">
        <f t="shared" si="28"/>
        <v>228.63027397260271</v>
      </c>
      <c r="AI119" s="234">
        <f t="shared" si="29"/>
        <v>0</v>
      </c>
      <c r="AJ119" s="234">
        <f t="shared" si="30"/>
        <v>0</v>
      </c>
      <c r="AK119" s="234">
        <f t="shared" si="31"/>
        <v>-2.7697260273972972</v>
      </c>
      <c r="AL119" s="264">
        <v>-3.1099999999999568</v>
      </c>
      <c r="AM119" s="264">
        <v>2.7697260273972972</v>
      </c>
    </row>
    <row r="120" spans="1:39">
      <c r="A120" s="229">
        <f t="shared" si="17"/>
        <v>118</v>
      </c>
      <c r="B120" s="253" t="s">
        <v>212</v>
      </c>
      <c r="C120" s="254"/>
      <c r="D120" s="255"/>
      <c r="E120" s="256"/>
      <c r="F120" s="256"/>
      <c r="G120" s="256"/>
      <c r="H120" s="229">
        <v>443</v>
      </c>
      <c r="I120" s="229" t="s">
        <v>393</v>
      </c>
      <c r="J120" s="229"/>
      <c r="K120" s="257">
        <v>41153</v>
      </c>
      <c r="L120" s="257">
        <f t="shared" si="18"/>
        <v>44927</v>
      </c>
      <c r="M120" s="258">
        <v>215</v>
      </c>
      <c r="N120" s="258">
        <v>234.13000000000002</v>
      </c>
      <c r="O120" s="259">
        <v>231.4</v>
      </c>
      <c r="P120" s="260">
        <f t="shared" si="19"/>
        <v>19.130000000000024</v>
      </c>
      <c r="Q120" s="261">
        <v>45037</v>
      </c>
      <c r="R120" s="258">
        <v>0</v>
      </c>
      <c r="S120" s="260">
        <f t="shared" si="20"/>
        <v>0</v>
      </c>
      <c r="T120" s="261" t="s">
        <v>399</v>
      </c>
      <c r="U120" s="258">
        <f t="shared" si="21"/>
        <v>19.130000000000024</v>
      </c>
      <c r="V120" s="261">
        <f t="shared" si="32"/>
        <v>45037</v>
      </c>
      <c r="W120" s="229">
        <f t="shared" si="22"/>
        <v>365</v>
      </c>
      <c r="X120" s="229">
        <f t="shared" si="33"/>
        <v>110</v>
      </c>
      <c r="Y120" s="229">
        <f t="shared" si="23"/>
        <v>255</v>
      </c>
      <c r="Z120" s="229">
        <f t="shared" si="24"/>
        <v>0</v>
      </c>
      <c r="AA120" s="262">
        <f t="shared" si="25"/>
        <v>228.36479452054797</v>
      </c>
      <c r="AB120" s="263">
        <v>0</v>
      </c>
      <c r="AC120" s="229">
        <v>0</v>
      </c>
      <c r="AD120" s="229">
        <v>0</v>
      </c>
      <c r="AE120" s="262">
        <f t="shared" si="26"/>
        <v>0</v>
      </c>
      <c r="AF120" s="262">
        <f t="shared" si="27"/>
        <v>228.36479452054797</v>
      </c>
      <c r="AG120" s="262"/>
      <c r="AH120" s="262">
        <f t="shared" si="28"/>
        <v>228.36479452054797</v>
      </c>
      <c r="AI120" s="234">
        <f t="shared" si="29"/>
        <v>0</v>
      </c>
      <c r="AJ120" s="234">
        <f t="shared" si="30"/>
        <v>0</v>
      </c>
      <c r="AK120" s="234">
        <f t="shared" si="31"/>
        <v>-3.0352054794520313</v>
      </c>
      <c r="AL120" s="264">
        <v>-2.7300000000000182</v>
      </c>
      <c r="AM120" s="264">
        <v>3.0352054794520313</v>
      </c>
    </row>
    <row r="121" spans="1:39">
      <c r="A121" s="229">
        <f t="shared" si="17"/>
        <v>119</v>
      </c>
      <c r="B121" s="253" t="s">
        <v>213</v>
      </c>
      <c r="C121" s="254"/>
      <c r="D121" s="255"/>
      <c r="E121" s="256"/>
      <c r="F121" s="256"/>
      <c r="G121" s="256"/>
      <c r="H121" s="229">
        <v>443</v>
      </c>
      <c r="I121" s="229" t="s">
        <v>393</v>
      </c>
      <c r="J121" s="229"/>
      <c r="K121" s="257">
        <v>41754</v>
      </c>
      <c r="L121" s="257">
        <f t="shared" si="18"/>
        <v>44927</v>
      </c>
      <c r="M121" s="258">
        <v>250</v>
      </c>
      <c r="N121" s="258">
        <v>269.90999999999997</v>
      </c>
      <c r="O121" s="259">
        <v>267.8</v>
      </c>
      <c r="P121" s="260">
        <f t="shared" si="19"/>
        <v>19.909999999999968</v>
      </c>
      <c r="Q121" s="261">
        <v>45037</v>
      </c>
      <c r="R121" s="258">
        <v>0</v>
      </c>
      <c r="S121" s="260">
        <f t="shared" si="20"/>
        <v>0</v>
      </c>
      <c r="T121" s="261" t="s">
        <v>399</v>
      </c>
      <c r="U121" s="258">
        <f t="shared" si="21"/>
        <v>19.909999999999968</v>
      </c>
      <c r="V121" s="261">
        <f t="shared" si="32"/>
        <v>45037</v>
      </c>
      <c r="W121" s="229">
        <f t="shared" si="22"/>
        <v>365</v>
      </c>
      <c r="X121" s="229">
        <f t="shared" si="33"/>
        <v>110</v>
      </c>
      <c r="Y121" s="229">
        <f t="shared" si="23"/>
        <v>255</v>
      </c>
      <c r="Z121" s="229">
        <f t="shared" si="24"/>
        <v>0</v>
      </c>
      <c r="AA121" s="262">
        <f t="shared" si="25"/>
        <v>263.90972602739726</v>
      </c>
      <c r="AB121" s="263">
        <v>0</v>
      </c>
      <c r="AC121" s="229">
        <v>0</v>
      </c>
      <c r="AD121" s="229">
        <v>0</v>
      </c>
      <c r="AE121" s="262">
        <f t="shared" si="26"/>
        <v>0</v>
      </c>
      <c r="AF121" s="262">
        <f t="shared" si="27"/>
        <v>263.90972602739726</v>
      </c>
      <c r="AG121" s="262"/>
      <c r="AH121" s="262">
        <f t="shared" si="28"/>
        <v>263.90972602739726</v>
      </c>
      <c r="AI121" s="234">
        <f t="shared" si="29"/>
        <v>0</v>
      </c>
      <c r="AJ121" s="234">
        <f t="shared" si="30"/>
        <v>0</v>
      </c>
      <c r="AK121" s="234">
        <f t="shared" si="31"/>
        <v>-3.8902739726027562</v>
      </c>
      <c r="AL121" s="264">
        <v>-2.1099999999999568</v>
      </c>
      <c r="AM121" s="264">
        <v>3.8902739726027562</v>
      </c>
    </row>
    <row r="122" spans="1:39">
      <c r="A122" s="229">
        <f t="shared" si="17"/>
        <v>120</v>
      </c>
      <c r="B122" s="253" t="s">
        <v>214</v>
      </c>
      <c r="C122" s="254"/>
      <c r="D122" s="255"/>
      <c r="E122" s="256"/>
      <c r="F122" s="256"/>
      <c r="G122" s="256"/>
      <c r="H122" s="229">
        <v>810</v>
      </c>
      <c r="I122" s="229" t="s">
        <v>398</v>
      </c>
      <c r="J122" s="229"/>
      <c r="K122" s="257">
        <v>41153</v>
      </c>
      <c r="L122" s="257">
        <f t="shared" si="18"/>
        <v>44927</v>
      </c>
      <c r="M122" s="258">
        <v>245</v>
      </c>
      <c r="N122" s="258">
        <v>272.13</v>
      </c>
      <c r="O122" s="259">
        <v>267.8</v>
      </c>
      <c r="P122" s="260">
        <f t="shared" si="19"/>
        <v>27.129999999999995</v>
      </c>
      <c r="Q122" s="261">
        <v>45037</v>
      </c>
      <c r="R122" s="258">
        <v>0</v>
      </c>
      <c r="S122" s="260">
        <f t="shared" si="20"/>
        <v>0</v>
      </c>
      <c r="T122" s="261" t="s">
        <v>399</v>
      </c>
      <c r="U122" s="258">
        <f t="shared" si="21"/>
        <v>27.129999999999995</v>
      </c>
      <c r="V122" s="261">
        <f t="shared" si="32"/>
        <v>45037</v>
      </c>
      <c r="W122" s="229">
        <f t="shared" si="22"/>
        <v>365</v>
      </c>
      <c r="X122" s="229">
        <f t="shared" si="33"/>
        <v>110</v>
      </c>
      <c r="Y122" s="229">
        <f t="shared" si="23"/>
        <v>255</v>
      </c>
      <c r="Z122" s="229">
        <f t="shared" si="24"/>
        <v>0</v>
      </c>
      <c r="AA122" s="262">
        <f t="shared" si="25"/>
        <v>263.95383561643837</v>
      </c>
      <c r="AB122" s="263">
        <v>0</v>
      </c>
      <c r="AC122" s="229">
        <v>0</v>
      </c>
      <c r="AD122" s="229">
        <v>0</v>
      </c>
      <c r="AE122" s="262">
        <f t="shared" si="26"/>
        <v>0</v>
      </c>
      <c r="AF122" s="262">
        <f t="shared" si="27"/>
        <v>263.95383561643837</v>
      </c>
      <c r="AG122" s="262"/>
      <c r="AH122" s="262">
        <f t="shared" si="28"/>
        <v>263.95383561643837</v>
      </c>
      <c r="AI122" s="234">
        <f t="shared" si="29"/>
        <v>0</v>
      </c>
      <c r="AJ122" s="234">
        <f t="shared" si="30"/>
        <v>0</v>
      </c>
      <c r="AK122" s="234">
        <f t="shared" si="31"/>
        <v>-3.8461643835616428</v>
      </c>
      <c r="AL122" s="264">
        <v>-4.3299999999999841</v>
      </c>
      <c r="AM122" s="264">
        <v>3.8461643835616428</v>
      </c>
    </row>
    <row r="123" spans="1:39">
      <c r="A123" s="229">
        <f t="shared" si="17"/>
        <v>121</v>
      </c>
      <c r="B123" s="253" t="s">
        <v>215</v>
      </c>
      <c r="C123" s="254"/>
      <c r="D123" s="255"/>
      <c r="E123" s="256"/>
      <c r="F123" s="256"/>
      <c r="G123" s="256"/>
      <c r="H123" s="229">
        <v>810</v>
      </c>
      <c r="I123" s="229" t="s">
        <v>398</v>
      </c>
      <c r="J123" s="229"/>
      <c r="K123" s="257">
        <v>41153</v>
      </c>
      <c r="L123" s="257">
        <f t="shared" si="18"/>
        <v>44927</v>
      </c>
      <c r="M123" s="258">
        <v>189</v>
      </c>
      <c r="N123" s="258">
        <v>201.65999999999997</v>
      </c>
      <c r="O123" s="259">
        <v>200.2</v>
      </c>
      <c r="P123" s="260">
        <f t="shared" si="19"/>
        <v>12.659999999999968</v>
      </c>
      <c r="Q123" s="261">
        <v>45037</v>
      </c>
      <c r="R123" s="258">
        <v>0</v>
      </c>
      <c r="S123" s="260">
        <f t="shared" si="20"/>
        <v>0</v>
      </c>
      <c r="T123" s="261" t="s">
        <v>399</v>
      </c>
      <c r="U123" s="258">
        <f t="shared" si="21"/>
        <v>12.659999999999968</v>
      </c>
      <c r="V123" s="261">
        <f t="shared" si="32"/>
        <v>45037</v>
      </c>
      <c r="W123" s="229">
        <f t="shared" si="22"/>
        <v>365</v>
      </c>
      <c r="X123" s="229">
        <f t="shared" si="33"/>
        <v>110</v>
      </c>
      <c r="Y123" s="229">
        <f t="shared" si="23"/>
        <v>255</v>
      </c>
      <c r="Z123" s="229">
        <f t="shared" si="24"/>
        <v>0</v>
      </c>
      <c r="AA123" s="262">
        <f t="shared" si="25"/>
        <v>197.84465753424655</v>
      </c>
      <c r="AB123" s="263">
        <v>0</v>
      </c>
      <c r="AC123" s="229">
        <v>0</v>
      </c>
      <c r="AD123" s="229">
        <v>0</v>
      </c>
      <c r="AE123" s="262">
        <f t="shared" si="26"/>
        <v>0</v>
      </c>
      <c r="AF123" s="262">
        <f t="shared" si="27"/>
        <v>197.84465753424655</v>
      </c>
      <c r="AG123" s="262"/>
      <c r="AH123" s="262">
        <f t="shared" si="28"/>
        <v>197.84465753424655</v>
      </c>
      <c r="AI123" s="234">
        <f t="shared" si="29"/>
        <v>0</v>
      </c>
      <c r="AJ123" s="234">
        <f t="shared" si="30"/>
        <v>0</v>
      </c>
      <c r="AK123" s="234">
        <f t="shared" si="31"/>
        <v>-2.3553424657534379</v>
      </c>
      <c r="AL123" s="264">
        <v>-1.4599999999999795</v>
      </c>
      <c r="AM123" s="264">
        <v>2.3553424657534379</v>
      </c>
    </row>
    <row r="124" spans="1:39">
      <c r="A124" s="229">
        <f t="shared" si="17"/>
        <v>122</v>
      </c>
      <c r="B124" s="253" t="s">
        <v>216</v>
      </c>
      <c r="C124" s="254"/>
      <c r="D124" s="255"/>
      <c r="E124" s="256"/>
      <c r="F124" s="256"/>
      <c r="G124" s="256"/>
      <c r="H124" s="229">
        <v>810</v>
      </c>
      <c r="I124" s="229" t="s">
        <v>398</v>
      </c>
      <c r="J124" s="229"/>
      <c r="K124" s="257">
        <v>41153</v>
      </c>
      <c r="L124" s="257">
        <f t="shared" si="18"/>
        <v>44927</v>
      </c>
      <c r="M124" s="258">
        <v>189</v>
      </c>
      <c r="N124" s="258">
        <v>202.32999999999998</v>
      </c>
      <c r="O124" s="259">
        <v>200.2</v>
      </c>
      <c r="P124" s="260">
        <f t="shared" si="19"/>
        <v>13.329999999999984</v>
      </c>
      <c r="Q124" s="261">
        <v>45037</v>
      </c>
      <c r="R124" s="258">
        <v>0</v>
      </c>
      <c r="S124" s="260">
        <f t="shared" si="20"/>
        <v>0</v>
      </c>
      <c r="T124" s="261" t="s">
        <v>399</v>
      </c>
      <c r="U124" s="258">
        <f t="shared" si="21"/>
        <v>13.329999999999984</v>
      </c>
      <c r="V124" s="261">
        <f t="shared" si="32"/>
        <v>45037</v>
      </c>
      <c r="W124" s="229">
        <f t="shared" si="22"/>
        <v>365</v>
      </c>
      <c r="X124" s="229">
        <f t="shared" si="33"/>
        <v>110</v>
      </c>
      <c r="Y124" s="229">
        <f t="shared" si="23"/>
        <v>255</v>
      </c>
      <c r="Z124" s="229">
        <f t="shared" si="24"/>
        <v>0</v>
      </c>
      <c r="AA124" s="262">
        <f t="shared" si="25"/>
        <v>198.31273972602739</v>
      </c>
      <c r="AB124" s="263">
        <v>0</v>
      </c>
      <c r="AC124" s="229">
        <v>0</v>
      </c>
      <c r="AD124" s="229">
        <v>0</v>
      </c>
      <c r="AE124" s="262">
        <f t="shared" si="26"/>
        <v>0</v>
      </c>
      <c r="AF124" s="262">
        <f t="shared" si="27"/>
        <v>198.31273972602739</v>
      </c>
      <c r="AG124" s="262"/>
      <c r="AH124" s="262">
        <f t="shared" si="28"/>
        <v>198.31273972602739</v>
      </c>
      <c r="AI124" s="234">
        <f t="shared" si="29"/>
        <v>0</v>
      </c>
      <c r="AJ124" s="234">
        <f t="shared" si="30"/>
        <v>0</v>
      </c>
      <c r="AK124" s="234">
        <f t="shared" si="31"/>
        <v>-1.8872602739726005</v>
      </c>
      <c r="AL124" s="264">
        <v>-2.1299999999999955</v>
      </c>
      <c r="AM124" s="264">
        <v>1.8872602739726005</v>
      </c>
    </row>
    <row r="125" spans="1:39">
      <c r="A125" s="229">
        <f t="shared" si="17"/>
        <v>123</v>
      </c>
      <c r="B125" s="253" t="s">
        <v>217</v>
      </c>
      <c r="C125" s="254"/>
      <c r="D125" s="255"/>
      <c r="E125" s="256"/>
      <c r="F125" s="256"/>
      <c r="G125" s="256"/>
      <c r="H125" s="229">
        <v>810</v>
      </c>
      <c r="I125" s="229" t="s">
        <v>398</v>
      </c>
      <c r="J125" s="229"/>
      <c r="K125" s="257">
        <v>41153</v>
      </c>
      <c r="L125" s="257">
        <f t="shared" si="18"/>
        <v>44927</v>
      </c>
      <c r="M125" s="258">
        <v>189</v>
      </c>
      <c r="N125" s="258">
        <v>201.11999999999995</v>
      </c>
      <c r="O125" s="259">
        <v>200.2</v>
      </c>
      <c r="P125" s="260">
        <f t="shared" si="19"/>
        <v>12.119999999999948</v>
      </c>
      <c r="Q125" s="261">
        <v>45037</v>
      </c>
      <c r="R125" s="258">
        <v>0</v>
      </c>
      <c r="S125" s="260">
        <f t="shared" si="20"/>
        <v>0</v>
      </c>
      <c r="T125" s="261" t="s">
        <v>399</v>
      </c>
      <c r="U125" s="258">
        <f t="shared" si="21"/>
        <v>12.119999999999948</v>
      </c>
      <c r="V125" s="261">
        <f t="shared" si="32"/>
        <v>45037</v>
      </c>
      <c r="W125" s="229">
        <f t="shared" si="22"/>
        <v>365</v>
      </c>
      <c r="X125" s="229">
        <f t="shared" si="33"/>
        <v>110</v>
      </c>
      <c r="Y125" s="229">
        <f t="shared" si="23"/>
        <v>255</v>
      </c>
      <c r="Z125" s="229">
        <f t="shared" si="24"/>
        <v>0</v>
      </c>
      <c r="AA125" s="262">
        <f t="shared" si="25"/>
        <v>197.46739726027394</v>
      </c>
      <c r="AB125" s="263">
        <v>0</v>
      </c>
      <c r="AC125" s="229">
        <v>0</v>
      </c>
      <c r="AD125" s="229">
        <v>0</v>
      </c>
      <c r="AE125" s="262">
        <f t="shared" si="26"/>
        <v>0</v>
      </c>
      <c r="AF125" s="262">
        <f t="shared" si="27"/>
        <v>197.46739726027394</v>
      </c>
      <c r="AG125" s="262"/>
      <c r="AH125" s="262">
        <f t="shared" si="28"/>
        <v>197.46739726027394</v>
      </c>
      <c r="AI125" s="234">
        <f t="shared" si="29"/>
        <v>0</v>
      </c>
      <c r="AJ125" s="234">
        <f t="shared" si="30"/>
        <v>0</v>
      </c>
      <c r="AK125" s="234">
        <f t="shared" si="31"/>
        <v>-2.7326027397260475</v>
      </c>
      <c r="AL125" s="264">
        <v>-0.91999999999995907</v>
      </c>
      <c r="AM125" s="264">
        <v>2.7326027397260475</v>
      </c>
    </row>
    <row r="126" spans="1:39">
      <c r="A126" s="229">
        <f t="shared" si="17"/>
        <v>124</v>
      </c>
      <c r="B126" s="253" t="s">
        <v>218</v>
      </c>
      <c r="C126" s="254"/>
      <c r="D126" s="255"/>
      <c r="E126" s="256"/>
      <c r="F126" s="256"/>
      <c r="G126" s="256"/>
      <c r="H126" s="229">
        <v>810</v>
      </c>
      <c r="I126" s="229" t="s">
        <v>398</v>
      </c>
      <c r="J126" s="229"/>
      <c r="K126" s="257">
        <v>41153</v>
      </c>
      <c r="L126" s="257">
        <f t="shared" si="18"/>
        <v>44927</v>
      </c>
      <c r="M126" s="258">
        <v>189</v>
      </c>
      <c r="N126" s="258">
        <v>201.55</v>
      </c>
      <c r="O126" s="259">
        <v>200.2</v>
      </c>
      <c r="P126" s="260">
        <f t="shared" si="19"/>
        <v>12.550000000000011</v>
      </c>
      <c r="Q126" s="261">
        <v>45037</v>
      </c>
      <c r="R126" s="258">
        <v>0</v>
      </c>
      <c r="S126" s="260">
        <f t="shared" si="20"/>
        <v>0</v>
      </c>
      <c r="T126" s="261" t="s">
        <v>399</v>
      </c>
      <c r="U126" s="258">
        <f t="shared" si="21"/>
        <v>12.550000000000011</v>
      </c>
      <c r="V126" s="261">
        <f t="shared" si="32"/>
        <v>45037</v>
      </c>
      <c r="W126" s="229">
        <f t="shared" si="22"/>
        <v>365</v>
      </c>
      <c r="X126" s="229">
        <f t="shared" si="33"/>
        <v>110</v>
      </c>
      <c r="Y126" s="229">
        <f t="shared" si="23"/>
        <v>255</v>
      </c>
      <c r="Z126" s="229">
        <f t="shared" si="24"/>
        <v>0</v>
      </c>
      <c r="AA126" s="262">
        <f t="shared" si="25"/>
        <v>197.76780821917811</v>
      </c>
      <c r="AB126" s="263">
        <v>0</v>
      </c>
      <c r="AC126" s="229">
        <v>0</v>
      </c>
      <c r="AD126" s="229">
        <v>0</v>
      </c>
      <c r="AE126" s="262">
        <f t="shared" si="26"/>
        <v>0</v>
      </c>
      <c r="AF126" s="262">
        <f t="shared" si="27"/>
        <v>197.76780821917811</v>
      </c>
      <c r="AG126" s="262"/>
      <c r="AH126" s="262">
        <f t="shared" si="28"/>
        <v>197.76780821917811</v>
      </c>
      <c r="AI126" s="234">
        <f t="shared" si="29"/>
        <v>0</v>
      </c>
      <c r="AJ126" s="234">
        <f t="shared" si="30"/>
        <v>0</v>
      </c>
      <c r="AK126" s="234">
        <f t="shared" si="31"/>
        <v>-2.4321917808218814</v>
      </c>
      <c r="AL126" s="264">
        <v>-1.3500000000000227</v>
      </c>
      <c r="AM126" s="264">
        <v>2.4321917808218814</v>
      </c>
    </row>
    <row r="127" spans="1:39">
      <c r="A127" s="229">
        <f t="shared" si="17"/>
        <v>125</v>
      </c>
      <c r="B127" s="253" t="s">
        <v>219</v>
      </c>
      <c r="C127" s="254"/>
      <c r="D127" s="255"/>
      <c r="E127" s="256"/>
      <c r="F127" s="256"/>
      <c r="G127" s="256"/>
      <c r="H127" s="229">
        <v>810</v>
      </c>
      <c r="I127" s="229" t="s">
        <v>398</v>
      </c>
      <c r="J127" s="229"/>
      <c r="K127" s="257">
        <v>41153</v>
      </c>
      <c r="L127" s="257">
        <f t="shared" si="18"/>
        <v>44927</v>
      </c>
      <c r="M127" s="258">
        <v>290</v>
      </c>
      <c r="N127" s="258">
        <v>311.59000000000003</v>
      </c>
      <c r="O127" s="259">
        <v>308.10000000000002</v>
      </c>
      <c r="P127" s="260">
        <f t="shared" si="19"/>
        <v>21.590000000000032</v>
      </c>
      <c r="Q127" s="261">
        <v>45037</v>
      </c>
      <c r="R127" s="258">
        <v>0</v>
      </c>
      <c r="S127" s="260">
        <f t="shared" si="20"/>
        <v>0</v>
      </c>
      <c r="T127" s="261" t="s">
        <v>399</v>
      </c>
      <c r="U127" s="258">
        <f t="shared" si="21"/>
        <v>21.590000000000032</v>
      </c>
      <c r="V127" s="261">
        <f t="shared" si="32"/>
        <v>45037</v>
      </c>
      <c r="W127" s="229">
        <f t="shared" si="22"/>
        <v>365</v>
      </c>
      <c r="X127" s="229">
        <f t="shared" si="33"/>
        <v>110</v>
      </c>
      <c r="Y127" s="229">
        <f t="shared" si="23"/>
        <v>255</v>
      </c>
      <c r="Z127" s="229">
        <f t="shared" si="24"/>
        <v>0</v>
      </c>
      <c r="AA127" s="262">
        <f t="shared" si="25"/>
        <v>305.08342465753424</v>
      </c>
      <c r="AB127" s="263">
        <v>0</v>
      </c>
      <c r="AC127" s="229">
        <v>0</v>
      </c>
      <c r="AD127" s="229">
        <v>0</v>
      </c>
      <c r="AE127" s="262">
        <f t="shared" si="26"/>
        <v>0</v>
      </c>
      <c r="AF127" s="262">
        <f t="shared" si="27"/>
        <v>305.08342465753424</v>
      </c>
      <c r="AG127" s="262"/>
      <c r="AH127" s="262">
        <f t="shared" si="28"/>
        <v>305.08342465753424</v>
      </c>
      <c r="AI127" s="234">
        <f t="shared" si="29"/>
        <v>0</v>
      </c>
      <c r="AJ127" s="234">
        <f t="shared" si="30"/>
        <v>0</v>
      </c>
      <c r="AK127" s="234">
        <f t="shared" si="31"/>
        <v>-3.0165753424657851</v>
      </c>
      <c r="AL127" s="264">
        <v>-3.4900000000000091</v>
      </c>
      <c r="AM127" s="264">
        <v>3.0165753424657851</v>
      </c>
    </row>
    <row r="128" spans="1:39">
      <c r="A128" s="229">
        <f t="shared" si="17"/>
        <v>126</v>
      </c>
      <c r="B128" s="253" t="s">
        <v>220</v>
      </c>
      <c r="C128" s="254"/>
      <c r="D128" s="255"/>
      <c r="E128" s="256"/>
      <c r="F128" s="256"/>
      <c r="G128" s="256"/>
      <c r="H128" s="229">
        <v>810</v>
      </c>
      <c r="I128" s="229" t="s">
        <v>398</v>
      </c>
      <c r="J128" s="229"/>
      <c r="K128" s="257">
        <v>41275</v>
      </c>
      <c r="L128" s="257">
        <f t="shared" si="18"/>
        <v>44927</v>
      </c>
      <c r="M128" s="258">
        <v>225</v>
      </c>
      <c r="N128" s="258">
        <v>232.6</v>
      </c>
      <c r="O128" s="259">
        <v>231.4</v>
      </c>
      <c r="P128" s="260">
        <f t="shared" si="19"/>
        <v>7.5999999999999943</v>
      </c>
      <c r="Q128" s="261">
        <v>45037</v>
      </c>
      <c r="R128" s="258">
        <v>0</v>
      </c>
      <c r="S128" s="260">
        <f t="shared" si="20"/>
        <v>0</v>
      </c>
      <c r="T128" s="261" t="s">
        <v>399</v>
      </c>
      <c r="U128" s="258">
        <f t="shared" si="21"/>
        <v>7.5999999999999943</v>
      </c>
      <c r="V128" s="261">
        <f t="shared" si="32"/>
        <v>45037</v>
      </c>
      <c r="W128" s="229">
        <f t="shared" si="22"/>
        <v>365</v>
      </c>
      <c r="X128" s="229">
        <f t="shared" si="33"/>
        <v>110</v>
      </c>
      <c r="Y128" s="229">
        <f t="shared" si="23"/>
        <v>255</v>
      </c>
      <c r="Z128" s="229">
        <f t="shared" si="24"/>
        <v>0</v>
      </c>
      <c r="AA128" s="262">
        <f t="shared" si="25"/>
        <v>230.3095890410959</v>
      </c>
      <c r="AB128" s="263">
        <v>0</v>
      </c>
      <c r="AC128" s="229">
        <v>0</v>
      </c>
      <c r="AD128" s="229">
        <v>0</v>
      </c>
      <c r="AE128" s="262">
        <f t="shared" si="26"/>
        <v>0</v>
      </c>
      <c r="AF128" s="262">
        <f t="shared" si="27"/>
        <v>230.3095890410959</v>
      </c>
      <c r="AG128" s="262"/>
      <c r="AH128" s="262">
        <f t="shared" si="28"/>
        <v>230.3095890410959</v>
      </c>
      <c r="AI128" s="234">
        <f t="shared" si="29"/>
        <v>0</v>
      </c>
      <c r="AJ128" s="234">
        <f t="shared" si="30"/>
        <v>0</v>
      </c>
      <c r="AK128" s="234">
        <f t="shared" si="31"/>
        <v>-1.0904109589041013</v>
      </c>
      <c r="AL128" s="264">
        <v>-1.1999999999999886</v>
      </c>
      <c r="AM128" s="264">
        <v>1.0904109589041013</v>
      </c>
    </row>
    <row r="129" spans="1:39">
      <c r="A129" s="229">
        <f t="shared" si="17"/>
        <v>127</v>
      </c>
      <c r="B129" s="253" t="s">
        <v>221</v>
      </c>
      <c r="C129" s="254"/>
      <c r="D129" s="255"/>
      <c r="E129" s="256"/>
      <c r="F129" s="256"/>
      <c r="G129" s="256"/>
      <c r="H129" s="229">
        <v>810</v>
      </c>
      <c r="I129" s="229" t="s">
        <v>398</v>
      </c>
      <c r="J129" s="229"/>
      <c r="K129" s="257">
        <v>41302</v>
      </c>
      <c r="L129" s="257">
        <f t="shared" si="18"/>
        <v>44927</v>
      </c>
      <c r="M129" s="258">
        <v>195.3</v>
      </c>
      <c r="N129" s="258">
        <v>200.57</v>
      </c>
      <c r="O129" s="259">
        <v>200.2</v>
      </c>
      <c r="P129" s="260">
        <f t="shared" si="19"/>
        <v>5.2699999999999818</v>
      </c>
      <c r="Q129" s="261">
        <v>45037</v>
      </c>
      <c r="R129" s="258">
        <v>0</v>
      </c>
      <c r="S129" s="260">
        <f t="shared" si="20"/>
        <v>0</v>
      </c>
      <c r="T129" s="261" t="s">
        <v>399</v>
      </c>
      <c r="U129" s="258">
        <f t="shared" si="21"/>
        <v>5.2699999999999818</v>
      </c>
      <c r="V129" s="261">
        <f t="shared" si="32"/>
        <v>45037</v>
      </c>
      <c r="W129" s="229">
        <f t="shared" si="22"/>
        <v>365</v>
      </c>
      <c r="X129" s="229">
        <f t="shared" si="33"/>
        <v>110</v>
      </c>
      <c r="Y129" s="229">
        <f t="shared" si="23"/>
        <v>255</v>
      </c>
      <c r="Z129" s="229">
        <f t="shared" si="24"/>
        <v>0</v>
      </c>
      <c r="AA129" s="262">
        <f t="shared" si="25"/>
        <v>198.98178082191779</v>
      </c>
      <c r="AB129" s="263">
        <v>0</v>
      </c>
      <c r="AC129" s="229">
        <v>0</v>
      </c>
      <c r="AD129" s="229">
        <v>0</v>
      </c>
      <c r="AE129" s="262">
        <f t="shared" si="26"/>
        <v>0</v>
      </c>
      <c r="AF129" s="262">
        <f t="shared" si="27"/>
        <v>198.98178082191779</v>
      </c>
      <c r="AG129" s="262"/>
      <c r="AH129" s="262">
        <f t="shared" si="28"/>
        <v>198.98178082191779</v>
      </c>
      <c r="AI129" s="234">
        <f t="shared" si="29"/>
        <v>0</v>
      </c>
      <c r="AJ129" s="234">
        <f t="shared" si="30"/>
        <v>0</v>
      </c>
      <c r="AK129" s="234">
        <f t="shared" si="31"/>
        <v>-1.2182191780821938</v>
      </c>
      <c r="AL129" s="264">
        <v>-0.37000000000000455</v>
      </c>
      <c r="AM129" s="264">
        <v>1.2182191780821938</v>
      </c>
    </row>
    <row r="130" spans="1:39">
      <c r="A130" s="229">
        <f t="shared" si="17"/>
        <v>128</v>
      </c>
      <c r="B130" s="253" t="s">
        <v>222</v>
      </c>
      <c r="C130" s="254"/>
      <c r="D130" s="255"/>
      <c r="E130" s="256"/>
      <c r="F130" s="256"/>
      <c r="G130" s="256"/>
      <c r="H130" s="229">
        <v>810</v>
      </c>
      <c r="I130" s="229" t="s">
        <v>398</v>
      </c>
      <c r="J130" s="229"/>
      <c r="K130" s="257">
        <v>41732</v>
      </c>
      <c r="L130" s="257">
        <f t="shared" si="18"/>
        <v>44927</v>
      </c>
      <c r="M130" s="258">
        <v>189</v>
      </c>
      <c r="N130" s="258">
        <v>201.87</v>
      </c>
      <c r="O130" s="259">
        <v>200.2</v>
      </c>
      <c r="P130" s="260">
        <f t="shared" si="19"/>
        <v>12.870000000000005</v>
      </c>
      <c r="Q130" s="261">
        <v>45037</v>
      </c>
      <c r="R130" s="258">
        <v>0</v>
      </c>
      <c r="S130" s="260">
        <f t="shared" si="20"/>
        <v>0</v>
      </c>
      <c r="T130" s="261" t="s">
        <v>399</v>
      </c>
      <c r="U130" s="258">
        <f t="shared" si="21"/>
        <v>12.870000000000005</v>
      </c>
      <c r="V130" s="261">
        <f t="shared" si="32"/>
        <v>45037</v>
      </c>
      <c r="W130" s="229">
        <f t="shared" si="22"/>
        <v>365</v>
      </c>
      <c r="X130" s="229">
        <f t="shared" si="33"/>
        <v>110</v>
      </c>
      <c r="Y130" s="229">
        <f t="shared" si="23"/>
        <v>255</v>
      </c>
      <c r="Z130" s="229">
        <f t="shared" si="24"/>
        <v>0</v>
      </c>
      <c r="AA130" s="262">
        <f t="shared" si="25"/>
        <v>197.99136986301372</v>
      </c>
      <c r="AB130" s="263">
        <v>0</v>
      </c>
      <c r="AC130" s="229">
        <v>0</v>
      </c>
      <c r="AD130" s="229">
        <v>0</v>
      </c>
      <c r="AE130" s="262">
        <f t="shared" si="26"/>
        <v>0</v>
      </c>
      <c r="AF130" s="262">
        <f t="shared" si="27"/>
        <v>197.99136986301372</v>
      </c>
      <c r="AG130" s="262"/>
      <c r="AH130" s="262">
        <f t="shared" si="28"/>
        <v>197.99136986301372</v>
      </c>
      <c r="AI130" s="234">
        <f t="shared" si="29"/>
        <v>0</v>
      </c>
      <c r="AJ130" s="234">
        <f t="shared" si="30"/>
        <v>0</v>
      </c>
      <c r="AK130" s="234">
        <f t="shared" si="31"/>
        <v>-2.2086301369862724</v>
      </c>
      <c r="AL130" s="264">
        <v>-1.6700000000000159</v>
      </c>
      <c r="AM130" s="264">
        <v>2.2086301369862724</v>
      </c>
    </row>
    <row r="131" spans="1:39">
      <c r="A131" s="229">
        <f t="shared" si="17"/>
        <v>129</v>
      </c>
      <c r="B131" s="253" t="s">
        <v>223</v>
      </c>
      <c r="C131" s="254"/>
      <c r="D131" s="255"/>
      <c r="E131" s="256"/>
      <c r="F131" s="256"/>
      <c r="G131" s="256"/>
      <c r="H131" s="229">
        <v>160</v>
      </c>
      <c r="I131" s="229" t="s">
        <v>392</v>
      </c>
      <c r="J131" s="229"/>
      <c r="K131" s="257">
        <v>41732</v>
      </c>
      <c r="L131" s="257">
        <f t="shared" si="18"/>
        <v>44927</v>
      </c>
      <c r="M131" s="258">
        <v>147</v>
      </c>
      <c r="N131" s="258">
        <v>151.5</v>
      </c>
      <c r="O131" s="259">
        <v>150.80000000000001</v>
      </c>
      <c r="P131" s="260">
        <f t="shared" si="19"/>
        <v>4.5</v>
      </c>
      <c r="Q131" s="261">
        <v>45037</v>
      </c>
      <c r="R131" s="258">
        <v>0</v>
      </c>
      <c r="S131" s="260">
        <f t="shared" si="20"/>
        <v>0</v>
      </c>
      <c r="T131" s="261" t="s">
        <v>399</v>
      </c>
      <c r="U131" s="258">
        <f t="shared" si="21"/>
        <v>4.5</v>
      </c>
      <c r="V131" s="261">
        <f t="shared" si="32"/>
        <v>45037</v>
      </c>
      <c r="W131" s="229">
        <f t="shared" si="22"/>
        <v>365</v>
      </c>
      <c r="X131" s="229">
        <f t="shared" si="33"/>
        <v>110</v>
      </c>
      <c r="Y131" s="229">
        <f t="shared" si="23"/>
        <v>255</v>
      </c>
      <c r="Z131" s="229">
        <f t="shared" si="24"/>
        <v>0</v>
      </c>
      <c r="AA131" s="262">
        <f t="shared" si="25"/>
        <v>150.14383561643837</v>
      </c>
      <c r="AB131" s="263">
        <v>0</v>
      </c>
      <c r="AC131" s="229">
        <v>0</v>
      </c>
      <c r="AD131" s="229">
        <v>0</v>
      </c>
      <c r="AE131" s="262">
        <f t="shared" si="26"/>
        <v>0</v>
      </c>
      <c r="AF131" s="262">
        <f t="shared" si="27"/>
        <v>150.14383561643837</v>
      </c>
      <c r="AG131" s="262"/>
      <c r="AH131" s="262">
        <f t="shared" si="28"/>
        <v>150.14383561643837</v>
      </c>
      <c r="AI131" s="234">
        <f t="shared" si="29"/>
        <v>0</v>
      </c>
      <c r="AJ131" s="234">
        <f t="shared" si="30"/>
        <v>0</v>
      </c>
      <c r="AK131" s="234">
        <f t="shared" si="31"/>
        <v>-0.65616438356164508</v>
      </c>
      <c r="AL131" s="264">
        <v>-0.69999999999998863</v>
      </c>
      <c r="AM131" s="264">
        <v>0.65616438356164508</v>
      </c>
    </row>
    <row r="132" spans="1:39">
      <c r="A132" s="229">
        <f t="shared" ref="A132:A195" si="34">+A131+1</f>
        <v>130</v>
      </c>
      <c r="B132" s="253" t="s">
        <v>224</v>
      </c>
      <c r="C132" s="254"/>
      <c r="D132" s="255"/>
      <c r="E132" s="256"/>
      <c r="F132" s="256"/>
      <c r="G132" s="256"/>
      <c r="H132" s="229">
        <v>160</v>
      </c>
      <c r="I132" s="229" t="s">
        <v>392</v>
      </c>
      <c r="J132" s="229"/>
      <c r="K132" s="257">
        <v>41732</v>
      </c>
      <c r="L132" s="257">
        <f t="shared" ref="L132:L195" si="35">+IF(K132&lt;$K$2,$K$2,K132)</f>
        <v>44927</v>
      </c>
      <c r="M132" s="258">
        <v>147</v>
      </c>
      <c r="N132" s="258">
        <v>151.51000000000002</v>
      </c>
      <c r="O132" s="259">
        <v>150.80000000000001</v>
      </c>
      <c r="P132" s="260">
        <f t="shared" ref="P132:P195" si="36">+IF(N132=0,0,(N132-M132))</f>
        <v>4.5100000000000193</v>
      </c>
      <c r="Q132" s="261">
        <v>45037</v>
      </c>
      <c r="R132" s="258">
        <v>0</v>
      </c>
      <c r="S132" s="260">
        <f t="shared" ref="S132:S195" si="37">+IF(R132=0,0,(R132-N132))</f>
        <v>0</v>
      </c>
      <c r="T132" s="261" t="s">
        <v>399</v>
      </c>
      <c r="U132" s="258">
        <f t="shared" ref="U132:U195" si="38">+P132+S132</f>
        <v>4.5100000000000193</v>
      </c>
      <c r="V132" s="261">
        <f t="shared" si="32"/>
        <v>45037</v>
      </c>
      <c r="W132" s="229">
        <f t="shared" ref="W132:W195" si="39">DATEDIF(L132,$W$2,"d")</f>
        <v>365</v>
      </c>
      <c r="X132" s="229">
        <f t="shared" si="33"/>
        <v>110</v>
      </c>
      <c r="Y132" s="229">
        <f t="shared" ref="Y132:Y195" si="40">+IF(S132&lt;&gt;0,(T132-Q132),(W132-X132))</f>
        <v>255</v>
      </c>
      <c r="Z132" s="229">
        <f t="shared" ref="Z132:Z195" si="41">+W132-X132-Y132</f>
        <v>0</v>
      </c>
      <c r="AA132" s="262">
        <f t="shared" ref="AA132:AA195" si="42">(+M132/$W$1*X132)+(N132/$W$1*Y132)+(R132/$W$1*Z132)</f>
        <v>150.15082191780823</v>
      </c>
      <c r="AB132" s="263">
        <v>0</v>
      </c>
      <c r="AC132" s="229">
        <v>0</v>
      </c>
      <c r="AD132" s="229">
        <v>0</v>
      </c>
      <c r="AE132" s="262">
        <f t="shared" ref="AE132:AE195" si="43">(+M132/$W$1*AB132)+(N132/$W$1*AC132)+(R132/$W$1*AD132)</f>
        <v>0</v>
      </c>
      <c r="AF132" s="262">
        <f t="shared" ref="AF132:AF195" si="44">+AA132-AE132</f>
        <v>150.15082191780823</v>
      </c>
      <c r="AG132" s="262"/>
      <c r="AH132" s="262">
        <f t="shared" ref="AH132:AH195" si="45">+AF132-AG132</f>
        <v>150.15082191780823</v>
      </c>
      <c r="AI132" s="234">
        <f t="shared" ref="AI132:AI195" si="46">+AB132+AD132</f>
        <v>0</v>
      </c>
      <c r="AJ132" s="234">
        <f t="shared" ref="AJ132:AJ195" si="47">+W132-SUM(X132:Z132)</f>
        <v>0</v>
      </c>
      <c r="AK132" s="234">
        <f t="shared" ref="AK132:AK195" si="48">+AH132-O132</f>
        <v>-0.64917808219178141</v>
      </c>
      <c r="AL132" s="264">
        <v>-0.71000000000000796</v>
      </c>
      <c r="AM132" s="264">
        <v>0.64917808219178141</v>
      </c>
    </row>
    <row r="133" spans="1:39">
      <c r="A133" s="229">
        <f t="shared" si="34"/>
        <v>131</v>
      </c>
      <c r="B133" s="253" t="s">
        <v>225</v>
      </c>
      <c r="C133" s="254"/>
      <c r="D133" s="255"/>
      <c r="E133" s="256"/>
      <c r="F133" s="256"/>
      <c r="G133" s="256"/>
      <c r="H133" s="229">
        <v>160</v>
      </c>
      <c r="I133" s="229" t="s">
        <v>392</v>
      </c>
      <c r="J133" s="229"/>
      <c r="K133" s="257">
        <v>41732</v>
      </c>
      <c r="L133" s="257">
        <f t="shared" si="35"/>
        <v>44927</v>
      </c>
      <c r="M133" s="258">
        <v>147</v>
      </c>
      <c r="N133" s="258">
        <v>151.5</v>
      </c>
      <c r="O133" s="259">
        <v>150.80000000000001</v>
      </c>
      <c r="P133" s="260">
        <f t="shared" si="36"/>
        <v>4.5</v>
      </c>
      <c r="Q133" s="261">
        <v>45037</v>
      </c>
      <c r="R133" s="258">
        <v>0</v>
      </c>
      <c r="S133" s="260">
        <f t="shared" si="37"/>
        <v>0</v>
      </c>
      <c r="T133" s="261" t="s">
        <v>399</v>
      </c>
      <c r="U133" s="258">
        <f t="shared" si="38"/>
        <v>4.5</v>
      </c>
      <c r="V133" s="261">
        <f t="shared" ref="V133:V196" si="49">+IF(Q133="",$W$2,Q133)</f>
        <v>45037</v>
      </c>
      <c r="W133" s="229">
        <f t="shared" si="39"/>
        <v>365</v>
      </c>
      <c r="X133" s="229">
        <f t="shared" ref="X133:X196" si="50">+IF(U133=0,W133,Q133-L133)</f>
        <v>110</v>
      </c>
      <c r="Y133" s="229">
        <f t="shared" si="40"/>
        <v>255</v>
      </c>
      <c r="Z133" s="229">
        <f t="shared" si="41"/>
        <v>0</v>
      </c>
      <c r="AA133" s="262">
        <f t="shared" si="42"/>
        <v>150.14383561643837</v>
      </c>
      <c r="AB133" s="263">
        <v>0</v>
      </c>
      <c r="AC133" s="229">
        <v>0</v>
      </c>
      <c r="AD133" s="229">
        <v>0</v>
      </c>
      <c r="AE133" s="262">
        <f t="shared" si="43"/>
        <v>0</v>
      </c>
      <c r="AF133" s="262">
        <f t="shared" si="44"/>
        <v>150.14383561643837</v>
      </c>
      <c r="AG133" s="262"/>
      <c r="AH133" s="262">
        <f t="shared" si="45"/>
        <v>150.14383561643837</v>
      </c>
      <c r="AI133" s="234">
        <f t="shared" si="46"/>
        <v>0</v>
      </c>
      <c r="AJ133" s="234">
        <f t="shared" si="47"/>
        <v>0</v>
      </c>
      <c r="AK133" s="234">
        <f t="shared" si="48"/>
        <v>-0.65616438356164508</v>
      </c>
      <c r="AL133" s="264">
        <v>-0.69999999999998863</v>
      </c>
      <c r="AM133" s="264">
        <v>0.65616438356164508</v>
      </c>
    </row>
    <row r="134" spans="1:39">
      <c r="A134" s="229">
        <f t="shared" si="34"/>
        <v>132</v>
      </c>
      <c r="B134" s="253" t="s">
        <v>226</v>
      </c>
      <c r="C134" s="254"/>
      <c r="D134" s="255"/>
      <c r="E134" s="256"/>
      <c r="F134" s="256"/>
      <c r="G134" s="256"/>
      <c r="H134" s="229">
        <v>810</v>
      </c>
      <c r="I134" s="229" t="s">
        <v>398</v>
      </c>
      <c r="J134" s="229"/>
      <c r="K134" s="257">
        <v>41803</v>
      </c>
      <c r="L134" s="257">
        <f t="shared" si="35"/>
        <v>44927</v>
      </c>
      <c r="M134" s="258">
        <v>245.3</v>
      </c>
      <c r="N134" s="258">
        <v>271.87</v>
      </c>
      <c r="O134" s="259">
        <v>267.8</v>
      </c>
      <c r="P134" s="260">
        <f t="shared" si="36"/>
        <v>26.569999999999993</v>
      </c>
      <c r="Q134" s="261">
        <v>45037</v>
      </c>
      <c r="R134" s="258">
        <v>0</v>
      </c>
      <c r="S134" s="260">
        <f t="shared" si="37"/>
        <v>0</v>
      </c>
      <c r="T134" s="261" t="s">
        <v>399</v>
      </c>
      <c r="U134" s="258">
        <f t="shared" si="38"/>
        <v>26.569999999999993</v>
      </c>
      <c r="V134" s="261">
        <f t="shared" si="49"/>
        <v>45037</v>
      </c>
      <c r="W134" s="229">
        <f t="shared" si="39"/>
        <v>365</v>
      </c>
      <c r="X134" s="229">
        <f t="shared" si="50"/>
        <v>110</v>
      </c>
      <c r="Y134" s="229">
        <f t="shared" si="40"/>
        <v>255</v>
      </c>
      <c r="Z134" s="229">
        <f t="shared" si="41"/>
        <v>0</v>
      </c>
      <c r="AA134" s="262">
        <f t="shared" si="42"/>
        <v>263.86260273972601</v>
      </c>
      <c r="AB134" s="263">
        <v>0</v>
      </c>
      <c r="AC134" s="229">
        <v>0</v>
      </c>
      <c r="AD134" s="229">
        <v>0</v>
      </c>
      <c r="AE134" s="262">
        <f t="shared" si="43"/>
        <v>0</v>
      </c>
      <c r="AF134" s="262">
        <f t="shared" si="44"/>
        <v>263.86260273972601</v>
      </c>
      <c r="AG134" s="262"/>
      <c r="AH134" s="262">
        <f t="shared" si="45"/>
        <v>263.86260273972601</v>
      </c>
      <c r="AI134" s="234">
        <f t="shared" si="46"/>
        <v>0</v>
      </c>
      <c r="AJ134" s="234">
        <f t="shared" si="47"/>
        <v>0</v>
      </c>
      <c r="AK134" s="234">
        <f t="shared" si="48"/>
        <v>-3.9373972602739968</v>
      </c>
      <c r="AL134" s="264">
        <v>-4.0699999999999932</v>
      </c>
      <c r="AM134" s="264">
        <v>3.9373972602739968</v>
      </c>
    </row>
    <row r="135" spans="1:39">
      <c r="A135" s="229">
        <f t="shared" si="34"/>
        <v>133</v>
      </c>
      <c r="B135" s="253" t="s">
        <v>227</v>
      </c>
      <c r="C135" s="254"/>
      <c r="D135" s="255"/>
      <c r="E135" s="256"/>
      <c r="F135" s="256"/>
      <c r="G135" s="256"/>
      <c r="H135" s="229">
        <v>810</v>
      </c>
      <c r="I135" s="229" t="s">
        <v>398</v>
      </c>
      <c r="J135" s="229"/>
      <c r="K135" s="257">
        <v>41816</v>
      </c>
      <c r="L135" s="257">
        <f t="shared" si="35"/>
        <v>44927</v>
      </c>
      <c r="M135" s="258">
        <v>189</v>
      </c>
      <c r="N135" s="258">
        <v>202.22999999999996</v>
      </c>
      <c r="O135" s="259">
        <v>200.2</v>
      </c>
      <c r="P135" s="260">
        <f t="shared" si="36"/>
        <v>13.229999999999961</v>
      </c>
      <c r="Q135" s="261">
        <v>45037</v>
      </c>
      <c r="R135" s="258">
        <v>0</v>
      </c>
      <c r="S135" s="260">
        <f t="shared" si="37"/>
        <v>0</v>
      </c>
      <c r="T135" s="261" t="s">
        <v>399</v>
      </c>
      <c r="U135" s="258">
        <f t="shared" si="38"/>
        <v>13.229999999999961</v>
      </c>
      <c r="V135" s="261">
        <f t="shared" si="49"/>
        <v>45037</v>
      </c>
      <c r="W135" s="229">
        <f t="shared" si="39"/>
        <v>365</v>
      </c>
      <c r="X135" s="229">
        <f t="shared" si="50"/>
        <v>110</v>
      </c>
      <c r="Y135" s="229">
        <f t="shared" si="40"/>
        <v>255</v>
      </c>
      <c r="Z135" s="229">
        <f t="shared" si="41"/>
        <v>0</v>
      </c>
      <c r="AA135" s="262">
        <f t="shared" si="42"/>
        <v>198.24287671232875</v>
      </c>
      <c r="AB135" s="263">
        <v>0</v>
      </c>
      <c r="AC135" s="229">
        <v>0</v>
      </c>
      <c r="AD135" s="229">
        <v>0</v>
      </c>
      <c r="AE135" s="262">
        <f t="shared" si="43"/>
        <v>0</v>
      </c>
      <c r="AF135" s="262">
        <f t="shared" si="44"/>
        <v>198.24287671232875</v>
      </c>
      <c r="AG135" s="262"/>
      <c r="AH135" s="262">
        <f t="shared" si="45"/>
        <v>198.24287671232875</v>
      </c>
      <c r="AI135" s="234">
        <f t="shared" si="46"/>
        <v>0</v>
      </c>
      <c r="AJ135" s="234">
        <f t="shared" si="47"/>
        <v>0</v>
      </c>
      <c r="AK135" s="234">
        <f t="shared" si="48"/>
        <v>-1.9571232876712372</v>
      </c>
      <c r="AL135" s="264">
        <v>-2.0299999999999727</v>
      </c>
      <c r="AM135" s="264">
        <v>1.9571232876712372</v>
      </c>
    </row>
    <row r="136" spans="1:39">
      <c r="A136" s="229">
        <f t="shared" si="34"/>
        <v>134</v>
      </c>
      <c r="B136" s="253" t="s">
        <v>228</v>
      </c>
      <c r="C136" s="254"/>
      <c r="D136" s="255"/>
      <c r="E136" s="256"/>
      <c r="F136" s="256"/>
      <c r="G136" s="256"/>
      <c r="H136" s="229">
        <v>810</v>
      </c>
      <c r="I136" s="229" t="s">
        <v>398</v>
      </c>
      <c r="J136" s="229"/>
      <c r="K136" s="257">
        <v>41816</v>
      </c>
      <c r="L136" s="257">
        <f t="shared" si="35"/>
        <v>44927</v>
      </c>
      <c r="M136" s="258">
        <v>195.3</v>
      </c>
      <c r="N136" s="258">
        <v>201.09999999999997</v>
      </c>
      <c r="O136" s="259">
        <v>200.2</v>
      </c>
      <c r="P136" s="260">
        <f t="shared" si="36"/>
        <v>5.7999999999999545</v>
      </c>
      <c r="Q136" s="261">
        <v>45037</v>
      </c>
      <c r="R136" s="258">
        <v>0</v>
      </c>
      <c r="S136" s="260">
        <f t="shared" si="37"/>
        <v>0</v>
      </c>
      <c r="T136" s="261" t="s">
        <v>399</v>
      </c>
      <c r="U136" s="258">
        <f t="shared" si="38"/>
        <v>5.7999999999999545</v>
      </c>
      <c r="V136" s="261">
        <f t="shared" si="49"/>
        <v>45037</v>
      </c>
      <c r="W136" s="229">
        <f t="shared" si="39"/>
        <v>365</v>
      </c>
      <c r="X136" s="229">
        <f t="shared" si="50"/>
        <v>110</v>
      </c>
      <c r="Y136" s="229">
        <f t="shared" si="40"/>
        <v>255</v>
      </c>
      <c r="Z136" s="229">
        <f t="shared" si="41"/>
        <v>0</v>
      </c>
      <c r="AA136" s="262">
        <f t="shared" si="42"/>
        <v>199.35205479452051</v>
      </c>
      <c r="AB136" s="263">
        <v>0</v>
      </c>
      <c r="AC136" s="229">
        <v>0</v>
      </c>
      <c r="AD136" s="229">
        <v>0</v>
      </c>
      <c r="AE136" s="262">
        <f t="shared" si="43"/>
        <v>0</v>
      </c>
      <c r="AF136" s="262">
        <f t="shared" si="44"/>
        <v>199.35205479452051</v>
      </c>
      <c r="AG136" s="262"/>
      <c r="AH136" s="262">
        <f t="shared" si="45"/>
        <v>199.35205479452051</v>
      </c>
      <c r="AI136" s="234">
        <f t="shared" si="46"/>
        <v>0</v>
      </c>
      <c r="AJ136" s="234">
        <f t="shared" si="47"/>
        <v>0</v>
      </c>
      <c r="AK136" s="234">
        <f t="shared" si="48"/>
        <v>-0.84794520547947627</v>
      </c>
      <c r="AL136" s="264">
        <v>-0.89999999999997726</v>
      </c>
      <c r="AM136" s="264">
        <v>0.84794520547947627</v>
      </c>
    </row>
    <row r="137" spans="1:39">
      <c r="A137" s="229">
        <f t="shared" si="34"/>
        <v>135</v>
      </c>
      <c r="B137" s="253" t="s">
        <v>229</v>
      </c>
      <c r="C137" s="254"/>
      <c r="D137" s="255"/>
      <c r="E137" s="256"/>
      <c r="F137" s="256"/>
      <c r="G137" s="256"/>
      <c r="H137" s="229">
        <v>160</v>
      </c>
      <c r="I137" s="229" t="s">
        <v>392</v>
      </c>
      <c r="J137" s="229"/>
      <c r="K137" s="257">
        <v>41778</v>
      </c>
      <c r="L137" s="257">
        <f t="shared" si="35"/>
        <v>44927</v>
      </c>
      <c r="M137" s="258">
        <v>290</v>
      </c>
      <c r="N137" s="258">
        <v>311.43000000000006</v>
      </c>
      <c r="O137" s="259">
        <v>308.10000000000002</v>
      </c>
      <c r="P137" s="260">
        <f t="shared" si="36"/>
        <v>21.430000000000064</v>
      </c>
      <c r="Q137" s="261">
        <v>45037</v>
      </c>
      <c r="R137" s="258">
        <v>0</v>
      </c>
      <c r="S137" s="260">
        <f t="shared" si="37"/>
        <v>0</v>
      </c>
      <c r="T137" s="261" t="s">
        <v>399</v>
      </c>
      <c r="U137" s="258">
        <f t="shared" si="38"/>
        <v>21.430000000000064</v>
      </c>
      <c r="V137" s="261">
        <f t="shared" si="49"/>
        <v>45037</v>
      </c>
      <c r="W137" s="229">
        <f t="shared" si="39"/>
        <v>365</v>
      </c>
      <c r="X137" s="229">
        <f t="shared" si="50"/>
        <v>110</v>
      </c>
      <c r="Y137" s="229">
        <f t="shared" si="40"/>
        <v>255</v>
      </c>
      <c r="Z137" s="229">
        <f t="shared" si="41"/>
        <v>0</v>
      </c>
      <c r="AA137" s="262">
        <f t="shared" si="42"/>
        <v>304.97164383561648</v>
      </c>
      <c r="AB137" s="263">
        <v>2</v>
      </c>
      <c r="AC137" s="229">
        <v>0</v>
      </c>
      <c r="AD137" s="229">
        <v>0</v>
      </c>
      <c r="AE137" s="262">
        <f t="shared" si="43"/>
        <v>1.5890410958904109</v>
      </c>
      <c r="AF137" s="262">
        <f t="shared" si="44"/>
        <v>303.38260273972605</v>
      </c>
      <c r="AG137" s="262"/>
      <c r="AH137" s="262">
        <f t="shared" si="45"/>
        <v>303.38260273972605</v>
      </c>
      <c r="AI137" s="234">
        <f t="shared" si="46"/>
        <v>2</v>
      </c>
      <c r="AJ137" s="234">
        <f t="shared" si="47"/>
        <v>0</v>
      </c>
      <c r="AK137" s="234">
        <f t="shared" si="48"/>
        <v>-4.7173972602739696</v>
      </c>
      <c r="AL137" s="264">
        <v>-3.3300000000000409</v>
      </c>
      <c r="AM137" s="264">
        <v>3.1283561643835469</v>
      </c>
    </row>
    <row r="138" spans="1:39">
      <c r="A138" s="229">
        <f t="shared" si="34"/>
        <v>136</v>
      </c>
      <c r="B138" s="253" t="s">
        <v>230</v>
      </c>
      <c r="C138" s="254"/>
      <c r="D138" s="255"/>
      <c r="E138" s="256"/>
      <c r="F138" s="256"/>
      <c r="G138" s="256"/>
      <c r="H138" s="229">
        <v>640</v>
      </c>
      <c r="I138" s="229" t="s">
        <v>391</v>
      </c>
      <c r="J138" s="229"/>
      <c r="K138" s="257">
        <v>41824</v>
      </c>
      <c r="L138" s="257">
        <f t="shared" si="35"/>
        <v>44927</v>
      </c>
      <c r="M138" s="258">
        <v>1275</v>
      </c>
      <c r="N138" s="258">
        <v>1307.8100000000002</v>
      </c>
      <c r="O138" s="259">
        <v>1300</v>
      </c>
      <c r="P138" s="260">
        <f t="shared" si="36"/>
        <v>32.810000000000173</v>
      </c>
      <c r="Q138" s="261">
        <v>45037</v>
      </c>
      <c r="R138" s="258">
        <v>0</v>
      </c>
      <c r="S138" s="260">
        <f t="shared" si="37"/>
        <v>0</v>
      </c>
      <c r="T138" s="261" t="s">
        <v>399</v>
      </c>
      <c r="U138" s="258">
        <f t="shared" si="38"/>
        <v>32.810000000000173</v>
      </c>
      <c r="V138" s="261">
        <f t="shared" si="49"/>
        <v>45037</v>
      </c>
      <c r="W138" s="229">
        <f t="shared" si="39"/>
        <v>365</v>
      </c>
      <c r="X138" s="229">
        <f t="shared" si="50"/>
        <v>110</v>
      </c>
      <c r="Y138" s="229">
        <f t="shared" si="40"/>
        <v>255</v>
      </c>
      <c r="Z138" s="229">
        <f t="shared" si="41"/>
        <v>0</v>
      </c>
      <c r="AA138" s="262">
        <f t="shared" si="42"/>
        <v>1297.9220547945206</v>
      </c>
      <c r="AB138" s="263">
        <v>0</v>
      </c>
      <c r="AC138" s="229">
        <v>0</v>
      </c>
      <c r="AD138" s="229">
        <v>0</v>
      </c>
      <c r="AE138" s="262">
        <f t="shared" si="43"/>
        <v>0</v>
      </c>
      <c r="AF138" s="262">
        <f t="shared" si="44"/>
        <v>1297.9220547945206</v>
      </c>
      <c r="AG138" s="262"/>
      <c r="AH138" s="262">
        <f t="shared" si="45"/>
        <v>1297.9220547945206</v>
      </c>
      <c r="AI138" s="234">
        <f t="shared" si="46"/>
        <v>0</v>
      </c>
      <c r="AJ138" s="234">
        <f t="shared" si="47"/>
        <v>0</v>
      </c>
      <c r="AK138" s="234">
        <f t="shared" si="48"/>
        <v>-2.0779452054794092</v>
      </c>
      <c r="AL138" s="264">
        <v>-7.8100000000001728</v>
      </c>
      <c r="AM138" s="264">
        <v>2.0779452054794092</v>
      </c>
    </row>
    <row r="139" spans="1:39">
      <c r="A139" s="229">
        <f t="shared" si="34"/>
        <v>137</v>
      </c>
      <c r="B139" s="253" t="s">
        <v>231</v>
      </c>
      <c r="C139" s="254"/>
      <c r="D139" s="255"/>
      <c r="E139" s="256"/>
      <c r="F139" s="256"/>
      <c r="G139" s="256"/>
      <c r="H139" s="229">
        <v>481</v>
      </c>
      <c r="I139" s="229" t="s">
        <v>393</v>
      </c>
      <c r="J139" s="229"/>
      <c r="K139" s="257">
        <v>41732</v>
      </c>
      <c r="L139" s="257">
        <f t="shared" si="35"/>
        <v>44927</v>
      </c>
      <c r="M139" s="258">
        <v>257.5</v>
      </c>
      <c r="N139" s="258">
        <v>269.71000000000004</v>
      </c>
      <c r="O139" s="259">
        <v>267.8</v>
      </c>
      <c r="P139" s="260">
        <f t="shared" si="36"/>
        <v>12.210000000000036</v>
      </c>
      <c r="Q139" s="261">
        <v>45037</v>
      </c>
      <c r="R139" s="258">
        <v>0</v>
      </c>
      <c r="S139" s="260">
        <f t="shared" si="37"/>
        <v>0</v>
      </c>
      <c r="T139" s="261" t="s">
        <v>399</v>
      </c>
      <c r="U139" s="258">
        <f t="shared" si="38"/>
        <v>12.210000000000036</v>
      </c>
      <c r="V139" s="261">
        <f t="shared" si="49"/>
        <v>45037</v>
      </c>
      <c r="W139" s="229">
        <f t="shared" si="39"/>
        <v>365</v>
      </c>
      <c r="X139" s="229">
        <f t="shared" si="50"/>
        <v>110</v>
      </c>
      <c r="Y139" s="229">
        <f t="shared" si="40"/>
        <v>255</v>
      </c>
      <c r="Z139" s="229">
        <f t="shared" si="41"/>
        <v>0</v>
      </c>
      <c r="AA139" s="262">
        <f t="shared" si="42"/>
        <v>266.0302739726028</v>
      </c>
      <c r="AB139" s="263">
        <v>0</v>
      </c>
      <c r="AC139" s="229">
        <v>0</v>
      </c>
      <c r="AD139" s="229">
        <v>0</v>
      </c>
      <c r="AE139" s="262">
        <f t="shared" si="43"/>
        <v>0</v>
      </c>
      <c r="AF139" s="262">
        <f t="shared" si="44"/>
        <v>266.0302739726028</v>
      </c>
      <c r="AG139" s="262"/>
      <c r="AH139" s="262">
        <f t="shared" si="45"/>
        <v>266.0302739726028</v>
      </c>
      <c r="AI139" s="234">
        <f t="shared" si="46"/>
        <v>0</v>
      </c>
      <c r="AJ139" s="234">
        <f t="shared" si="47"/>
        <v>0</v>
      </c>
      <c r="AK139" s="234">
        <f t="shared" si="48"/>
        <v>-1.769726027397212</v>
      </c>
      <c r="AL139" s="264">
        <v>-1.910000000000025</v>
      </c>
      <c r="AM139" s="264">
        <v>1.769726027397212</v>
      </c>
    </row>
    <row r="140" spans="1:39">
      <c r="A140" s="229">
        <f t="shared" si="34"/>
        <v>138</v>
      </c>
      <c r="B140" s="253" t="s">
        <v>232</v>
      </c>
      <c r="C140" s="254"/>
      <c r="D140" s="255"/>
      <c r="E140" s="256"/>
      <c r="F140" s="256"/>
      <c r="G140" s="256"/>
      <c r="H140" s="229">
        <v>620</v>
      </c>
      <c r="I140" s="229" t="s">
        <v>391</v>
      </c>
      <c r="J140" s="229"/>
      <c r="K140" s="257">
        <v>41939</v>
      </c>
      <c r="L140" s="257">
        <f t="shared" si="35"/>
        <v>44927</v>
      </c>
      <c r="M140" s="258">
        <v>2000</v>
      </c>
      <c r="N140" s="258">
        <v>2000</v>
      </c>
      <c r="O140" s="259">
        <v>2000</v>
      </c>
      <c r="P140" s="260">
        <f t="shared" si="36"/>
        <v>0</v>
      </c>
      <c r="Q140" s="261" t="s">
        <v>399</v>
      </c>
      <c r="R140" s="258">
        <v>0</v>
      </c>
      <c r="S140" s="260">
        <f t="shared" si="37"/>
        <v>0</v>
      </c>
      <c r="T140" s="261" t="s">
        <v>399</v>
      </c>
      <c r="U140" s="258">
        <f t="shared" si="38"/>
        <v>0</v>
      </c>
      <c r="V140" s="261">
        <f t="shared" si="49"/>
        <v>45292</v>
      </c>
      <c r="W140" s="229">
        <f t="shared" si="39"/>
        <v>365</v>
      </c>
      <c r="X140" s="229">
        <f t="shared" si="50"/>
        <v>365</v>
      </c>
      <c r="Y140" s="229">
        <f t="shared" si="40"/>
        <v>0</v>
      </c>
      <c r="Z140" s="229">
        <f t="shared" si="41"/>
        <v>0</v>
      </c>
      <c r="AA140" s="262">
        <f t="shared" si="42"/>
        <v>2000</v>
      </c>
      <c r="AB140" s="263">
        <v>0</v>
      </c>
      <c r="AC140" s="229">
        <v>0</v>
      </c>
      <c r="AD140" s="229">
        <v>0</v>
      </c>
      <c r="AE140" s="262">
        <f t="shared" si="43"/>
        <v>0</v>
      </c>
      <c r="AF140" s="262">
        <f t="shared" si="44"/>
        <v>2000</v>
      </c>
      <c r="AG140" s="262">
        <v>1000</v>
      </c>
      <c r="AH140" s="262">
        <f t="shared" si="45"/>
        <v>1000</v>
      </c>
      <c r="AI140" s="234">
        <f t="shared" si="46"/>
        <v>0</v>
      </c>
      <c r="AJ140" s="234">
        <f t="shared" si="47"/>
        <v>0</v>
      </c>
      <c r="AK140" s="234">
        <f t="shared" si="48"/>
        <v>-1000</v>
      </c>
      <c r="AL140" s="264">
        <v>0</v>
      </c>
      <c r="AM140" s="264">
        <v>0</v>
      </c>
    </row>
    <row r="141" spans="1:39">
      <c r="A141" s="229">
        <f t="shared" si="34"/>
        <v>139</v>
      </c>
      <c r="B141" s="253" t="s">
        <v>233</v>
      </c>
      <c r="C141" s="254"/>
      <c r="D141" s="255"/>
      <c r="E141" s="256"/>
      <c r="F141" s="256"/>
      <c r="G141" s="256"/>
      <c r="H141" s="229">
        <v>640</v>
      </c>
      <c r="I141" s="229" t="s">
        <v>391</v>
      </c>
      <c r="J141" s="229"/>
      <c r="K141" s="257">
        <v>42429</v>
      </c>
      <c r="L141" s="257">
        <f t="shared" si="35"/>
        <v>44927</v>
      </c>
      <c r="M141" s="258">
        <v>280</v>
      </c>
      <c r="N141" s="258">
        <v>313.43</v>
      </c>
      <c r="O141" s="259">
        <v>308.10000000000002</v>
      </c>
      <c r="P141" s="260">
        <f t="shared" si="36"/>
        <v>33.430000000000007</v>
      </c>
      <c r="Q141" s="261">
        <v>45037</v>
      </c>
      <c r="R141" s="258">
        <v>0</v>
      </c>
      <c r="S141" s="260">
        <f t="shared" si="37"/>
        <v>0</v>
      </c>
      <c r="T141" s="261" t="s">
        <v>399</v>
      </c>
      <c r="U141" s="258">
        <f t="shared" si="38"/>
        <v>33.430000000000007</v>
      </c>
      <c r="V141" s="261">
        <f t="shared" si="49"/>
        <v>45037</v>
      </c>
      <c r="W141" s="229">
        <f t="shared" si="39"/>
        <v>365</v>
      </c>
      <c r="X141" s="229">
        <f t="shared" si="50"/>
        <v>110</v>
      </c>
      <c r="Y141" s="229">
        <f t="shared" si="40"/>
        <v>255</v>
      </c>
      <c r="Z141" s="229">
        <f t="shared" si="41"/>
        <v>0</v>
      </c>
      <c r="AA141" s="262">
        <f t="shared" si="42"/>
        <v>303.35520547945202</v>
      </c>
      <c r="AB141" s="263">
        <v>0</v>
      </c>
      <c r="AC141" s="229">
        <v>0</v>
      </c>
      <c r="AD141" s="229">
        <v>0</v>
      </c>
      <c r="AE141" s="262">
        <f t="shared" si="43"/>
        <v>0</v>
      </c>
      <c r="AF141" s="262">
        <f t="shared" si="44"/>
        <v>303.35520547945202</v>
      </c>
      <c r="AG141" s="262"/>
      <c r="AH141" s="262">
        <f t="shared" si="45"/>
        <v>303.35520547945202</v>
      </c>
      <c r="AI141" s="234">
        <f t="shared" si="46"/>
        <v>0</v>
      </c>
      <c r="AJ141" s="234">
        <f t="shared" si="47"/>
        <v>0</v>
      </c>
      <c r="AK141" s="234">
        <f t="shared" si="48"/>
        <v>-4.7447945205479982</v>
      </c>
      <c r="AL141" s="264">
        <v>-5.3299999999999841</v>
      </c>
      <c r="AM141" s="264">
        <v>4.7447945205479982</v>
      </c>
    </row>
    <row r="142" spans="1:39">
      <c r="A142" s="229">
        <f t="shared" si="34"/>
        <v>140</v>
      </c>
      <c r="B142" s="253" t="s">
        <v>234</v>
      </c>
      <c r="C142" s="254"/>
      <c r="D142" s="255"/>
      <c r="E142" s="256"/>
      <c r="F142" s="256"/>
      <c r="G142" s="256"/>
      <c r="H142" s="229">
        <v>120</v>
      </c>
      <c r="I142" s="229" t="s">
        <v>392</v>
      </c>
      <c r="J142" s="229"/>
      <c r="K142" s="257">
        <v>41153</v>
      </c>
      <c r="L142" s="257">
        <f t="shared" si="35"/>
        <v>44927</v>
      </c>
      <c r="M142" s="258">
        <v>281.39999999999998</v>
      </c>
      <c r="N142" s="258">
        <v>313.02</v>
      </c>
      <c r="O142" s="259">
        <v>308.10000000000002</v>
      </c>
      <c r="P142" s="260">
        <f t="shared" si="36"/>
        <v>31.620000000000005</v>
      </c>
      <c r="Q142" s="261">
        <v>45037</v>
      </c>
      <c r="R142" s="258">
        <v>0</v>
      </c>
      <c r="S142" s="260">
        <f t="shared" si="37"/>
        <v>0</v>
      </c>
      <c r="T142" s="261" t="s">
        <v>399</v>
      </c>
      <c r="U142" s="258">
        <f t="shared" si="38"/>
        <v>31.620000000000005</v>
      </c>
      <c r="V142" s="261">
        <f t="shared" si="49"/>
        <v>45037</v>
      </c>
      <c r="W142" s="229">
        <f t="shared" si="39"/>
        <v>365</v>
      </c>
      <c r="X142" s="229">
        <f t="shared" si="50"/>
        <v>110</v>
      </c>
      <c r="Y142" s="229">
        <f t="shared" si="40"/>
        <v>255</v>
      </c>
      <c r="Z142" s="229">
        <f t="shared" si="41"/>
        <v>0</v>
      </c>
      <c r="AA142" s="262">
        <f t="shared" si="42"/>
        <v>303.49068493150685</v>
      </c>
      <c r="AB142" s="263">
        <v>0</v>
      </c>
      <c r="AC142" s="229">
        <v>0</v>
      </c>
      <c r="AD142" s="229">
        <v>0</v>
      </c>
      <c r="AE142" s="262">
        <f t="shared" si="43"/>
        <v>0</v>
      </c>
      <c r="AF142" s="262">
        <f t="shared" si="44"/>
        <v>303.49068493150685</v>
      </c>
      <c r="AG142" s="262"/>
      <c r="AH142" s="262">
        <f t="shared" si="45"/>
        <v>303.49068493150685</v>
      </c>
      <c r="AI142" s="234">
        <f t="shared" si="46"/>
        <v>0</v>
      </c>
      <c r="AJ142" s="234">
        <f t="shared" si="47"/>
        <v>0</v>
      </c>
      <c r="AK142" s="234">
        <f t="shared" si="48"/>
        <v>-4.6093150684931743</v>
      </c>
      <c r="AL142" s="264">
        <v>-4.9199999999999591</v>
      </c>
      <c r="AM142" s="264">
        <v>4.6093150684931743</v>
      </c>
    </row>
    <row r="143" spans="1:39">
      <c r="A143" s="229">
        <f t="shared" si="34"/>
        <v>141</v>
      </c>
      <c r="B143" s="253" t="s">
        <v>235</v>
      </c>
      <c r="C143" s="254"/>
      <c r="D143" s="255"/>
      <c r="E143" s="256"/>
      <c r="F143" s="256"/>
      <c r="G143" s="256"/>
      <c r="H143" s="229">
        <v>140</v>
      </c>
      <c r="I143" s="229" t="s">
        <v>392</v>
      </c>
      <c r="J143" s="229"/>
      <c r="K143" s="257">
        <v>41852</v>
      </c>
      <c r="L143" s="257">
        <f t="shared" si="35"/>
        <v>44927</v>
      </c>
      <c r="M143" s="258">
        <v>750</v>
      </c>
      <c r="N143" s="258">
        <v>806.58</v>
      </c>
      <c r="O143" s="259">
        <v>548.6</v>
      </c>
      <c r="P143" s="260">
        <f t="shared" si="36"/>
        <v>56.580000000000041</v>
      </c>
      <c r="Q143" s="261">
        <v>45037</v>
      </c>
      <c r="R143" s="258">
        <v>0</v>
      </c>
      <c r="S143" s="260">
        <f t="shared" si="37"/>
        <v>0</v>
      </c>
      <c r="T143" s="261" t="s">
        <v>399</v>
      </c>
      <c r="U143" s="258">
        <f t="shared" si="38"/>
        <v>56.580000000000041</v>
      </c>
      <c r="V143" s="261">
        <f t="shared" si="49"/>
        <v>45037</v>
      </c>
      <c r="W143" s="229">
        <f t="shared" si="39"/>
        <v>365</v>
      </c>
      <c r="X143" s="229">
        <f t="shared" si="50"/>
        <v>110</v>
      </c>
      <c r="Y143" s="229">
        <f t="shared" si="40"/>
        <v>255</v>
      </c>
      <c r="Z143" s="229">
        <f t="shared" si="41"/>
        <v>0</v>
      </c>
      <c r="AA143" s="262">
        <f t="shared" si="42"/>
        <v>789.52849315068499</v>
      </c>
      <c r="AB143" s="263">
        <v>0</v>
      </c>
      <c r="AC143" s="229">
        <v>0</v>
      </c>
      <c r="AD143" s="229">
        <v>0</v>
      </c>
      <c r="AE143" s="262">
        <f t="shared" si="43"/>
        <v>0</v>
      </c>
      <c r="AF143" s="262">
        <f t="shared" si="44"/>
        <v>789.52849315068499</v>
      </c>
      <c r="AG143" s="262"/>
      <c r="AH143" s="262">
        <f t="shared" si="45"/>
        <v>789.52849315068499</v>
      </c>
      <c r="AI143" s="234">
        <f t="shared" si="46"/>
        <v>0</v>
      </c>
      <c r="AJ143" s="234">
        <f t="shared" si="47"/>
        <v>0</v>
      </c>
      <c r="AK143" s="234">
        <f t="shared" si="48"/>
        <v>240.92849315068497</v>
      </c>
      <c r="AL143" s="264">
        <v>-257.98</v>
      </c>
      <c r="AM143" s="264">
        <v>-240.92849315068486</v>
      </c>
    </row>
    <row r="144" spans="1:39">
      <c r="A144" s="229">
        <f t="shared" si="34"/>
        <v>142</v>
      </c>
      <c r="B144" s="253" t="s">
        <v>236</v>
      </c>
      <c r="C144" s="254"/>
      <c r="D144" s="255"/>
      <c r="E144" s="256"/>
      <c r="F144" s="256"/>
      <c r="G144" s="256"/>
      <c r="H144" s="229">
        <v>260</v>
      </c>
      <c r="I144" s="229" t="s">
        <v>394</v>
      </c>
      <c r="J144" s="229"/>
      <c r="K144" s="257">
        <v>41153</v>
      </c>
      <c r="L144" s="257">
        <f t="shared" si="35"/>
        <v>44927</v>
      </c>
      <c r="M144" s="258">
        <v>194.25</v>
      </c>
      <c r="N144" s="258">
        <v>200.46999999999997</v>
      </c>
      <c r="O144" s="259">
        <v>200.2</v>
      </c>
      <c r="P144" s="260">
        <f t="shared" si="36"/>
        <v>6.2199999999999704</v>
      </c>
      <c r="Q144" s="261">
        <v>45037</v>
      </c>
      <c r="R144" s="258">
        <v>0</v>
      </c>
      <c r="S144" s="260">
        <f t="shared" si="37"/>
        <v>0</v>
      </c>
      <c r="T144" s="261" t="s">
        <v>399</v>
      </c>
      <c r="U144" s="258">
        <f t="shared" si="38"/>
        <v>6.2199999999999704</v>
      </c>
      <c r="V144" s="261">
        <f t="shared" si="49"/>
        <v>45037</v>
      </c>
      <c r="W144" s="229">
        <f t="shared" si="39"/>
        <v>365</v>
      </c>
      <c r="X144" s="229">
        <f t="shared" si="50"/>
        <v>110</v>
      </c>
      <c r="Y144" s="229">
        <f t="shared" si="40"/>
        <v>255</v>
      </c>
      <c r="Z144" s="229">
        <f t="shared" si="41"/>
        <v>0</v>
      </c>
      <c r="AA144" s="262">
        <f t="shared" si="42"/>
        <v>198.59547945205478</v>
      </c>
      <c r="AB144" s="263">
        <v>0</v>
      </c>
      <c r="AC144" s="229">
        <v>0</v>
      </c>
      <c r="AD144" s="229">
        <v>0</v>
      </c>
      <c r="AE144" s="262">
        <f t="shared" si="43"/>
        <v>0</v>
      </c>
      <c r="AF144" s="262">
        <f t="shared" si="44"/>
        <v>198.59547945205478</v>
      </c>
      <c r="AG144" s="262"/>
      <c r="AH144" s="262">
        <f t="shared" si="45"/>
        <v>198.59547945205478</v>
      </c>
      <c r="AI144" s="234">
        <f t="shared" si="46"/>
        <v>0</v>
      </c>
      <c r="AJ144" s="234">
        <f t="shared" si="47"/>
        <v>0</v>
      </c>
      <c r="AK144" s="234">
        <f t="shared" si="48"/>
        <v>-1.6045205479452136</v>
      </c>
      <c r="AL144" s="264">
        <v>-0.26999999999998181</v>
      </c>
      <c r="AM144" s="264">
        <v>1.6045205479452136</v>
      </c>
    </row>
    <row r="145" spans="1:39">
      <c r="A145" s="229">
        <f t="shared" si="34"/>
        <v>143</v>
      </c>
      <c r="B145" s="253" t="s">
        <v>237</v>
      </c>
      <c r="C145" s="254"/>
      <c r="D145" s="255"/>
      <c r="E145" s="256"/>
      <c r="F145" s="256"/>
      <c r="G145" s="256"/>
      <c r="H145" s="229">
        <v>260</v>
      </c>
      <c r="I145" s="229" t="s">
        <v>394</v>
      </c>
      <c r="J145" s="229"/>
      <c r="K145" s="257">
        <v>41153</v>
      </c>
      <c r="L145" s="257">
        <f t="shared" si="35"/>
        <v>44927</v>
      </c>
      <c r="M145" s="258">
        <v>194.25</v>
      </c>
      <c r="N145" s="258">
        <v>201.12</v>
      </c>
      <c r="O145" s="259">
        <v>200.2</v>
      </c>
      <c r="P145" s="260">
        <f t="shared" si="36"/>
        <v>6.8700000000000045</v>
      </c>
      <c r="Q145" s="261">
        <v>45037</v>
      </c>
      <c r="R145" s="258">
        <v>0</v>
      </c>
      <c r="S145" s="260">
        <f t="shared" si="37"/>
        <v>0</v>
      </c>
      <c r="T145" s="261" t="s">
        <v>399</v>
      </c>
      <c r="U145" s="258">
        <f t="shared" si="38"/>
        <v>6.8700000000000045</v>
      </c>
      <c r="V145" s="261">
        <f t="shared" si="49"/>
        <v>45037</v>
      </c>
      <c r="W145" s="229">
        <f t="shared" si="39"/>
        <v>365</v>
      </c>
      <c r="X145" s="229">
        <f t="shared" si="50"/>
        <v>110</v>
      </c>
      <c r="Y145" s="229">
        <f t="shared" si="40"/>
        <v>255</v>
      </c>
      <c r="Z145" s="229">
        <f t="shared" si="41"/>
        <v>0</v>
      </c>
      <c r="AA145" s="262">
        <f t="shared" si="42"/>
        <v>199.04958904109591</v>
      </c>
      <c r="AB145" s="263">
        <v>0</v>
      </c>
      <c r="AC145" s="229">
        <v>0</v>
      </c>
      <c r="AD145" s="229">
        <v>0</v>
      </c>
      <c r="AE145" s="262">
        <f t="shared" si="43"/>
        <v>0</v>
      </c>
      <c r="AF145" s="262">
        <f t="shared" si="44"/>
        <v>199.04958904109591</v>
      </c>
      <c r="AG145" s="262"/>
      <c r="AH145" s="262">
        <f t="shared" si="45"/>
        <v>199.04958904109591</v>
      </c>
      <c r="AI145" s="234">
        <f t="shared" si="46"/>
        <v>0</v>
      </c>
      <c r="AJ145" s="234">
        <f t="shared" si="47"/>
        <v>0</v>
      </c>
      <c r="AK145" s="234">
        <f t="shared" si="48"/>
        <v>-1.1504109589040752</v>
      </c>
      <c r="AL145" s="264">
        <v>-0.92000000000001592</v>
      </c>
      <c r="AM145" s="264">
        <v>1.1504109589040752</v>
      </c>
    </row>
    <row r="146" spans="1:39">
      <c r="A146" s="229">
        <f t="shared" si="34"/>
        <v>144</v>
      </c>
      <c r="B146" s="253" t="s">
        <v>238</v>
      </c>
      <c r="C146" s="254"/>
      <c r="D146" s="255"/>
      <c r="E146" s="256"/>
      <c r="F146" s="256"/>
      <c r="G146" s="256"/>
      <c r="H146" s="229">
        <v>212</v>
      </c>
      <c r="I146" s="229" t="s">
        <v>394</v>
      </c>
      <c r="J146" s="229"/>
      <c r="K146" s="257">
        <v>41295</v>
      </c>
      <c r="L146" s="257">
        <f t="shared" si="35"/>
        <v>44927</v>
      </c>
      <c r="M146" s="258">
        <v>194.25</v>
      </c>
      <c r="N146" s="258">
        <v>200.85000000000002</v>
      </c>
      <c r="O146" s="259">
        <v>200.2</v>
      </c>
      <c r="P146" s="260">
        <f t="shared" si="36"/>
        <v>6.6000000000000227</v>
      </c>
      <c r="Q146" s="261">
        <v>45037</v>
      </c>
      <c r="R146" s="258">
        <v>0</v>
      </c>
      <c r="S146" s="260">
        <f t="shared" si="37"/>
        <v>0</v>
      </c>
      <c r="T146" s="261" t="s">
        <v>399</v>
      </c>
      <c r="U146" s="258">
        <f t="shared" si="38"/>
        <v>6.6000000000000227</v>
      </c>
      <c r="V146" s="261">
        <f t="shared" si="49"/>
        <v>45037</v>
      </c>
      <c r="W146" s="229">
        <f t="shared" si="39"/>
        <v>365</v>
      </c>
      <c r="X146" s="229">
        <f t="shared" si="50"/>
        <v>110</v>
      </c>
      <c r="Y146" s="229">
        <f t="shared" si="40"/>
        <v>255</v>
      </c>
      <c r="Z146" s="229">
        <f t="shared" si="41"/>
        <v>0</v>
      </c>
      <c r="AA146" s="262">
        <f t="shared" si="42"/>
        <v>198.86095890410959</v>
      </c>
      <c r="AB146" s="263">
        <v>0</v>
      </c>
      <c r="AC146" s="229">
        <v>0</v>
      </c>
      <c r="AD146" s="229">
        <v>0</v>
      </c>
      <c r="AE146" s="262">
        <f t="shared" si="43"/>
        <v>0</v>
      </c>
      <c r="AF146" s="262">
        <f t="shared" si="44"/>
        <v>198.86095890410959</v>
      </c>
      <c r="AG146" s="262"/>
      <c r="AH146" s="262">
        <f t="shared" si="45"/>
        <v>198.86095890410959</v>
      </c>
      <c r="AI146" s="234">
        <f t="shared" si="46"/>
        <v>0</v>
      </c>
      <c r="AJ146" s="234">
        <f t="shared" si="47"/>
        <v>0</v>
      </c>
      <c r="AK146" s="234">
        <f t="shared" si="48"/>
        <v>-1.3390410958903942</v>
      </c>
      <c r="AL146" s="264">
        <v>-0.65000000000003411</v>
      </c>
      <c r="AM146" s="264">
        <v>1.3390410958903942</v>
      </c>
    </row>
    <row r="147" spans="1:39">
      <c r="A147" s="229">
        <f t="shared" si="34"/>
        <v>145</v>
      </c>
      <c r="B147" s="253" t="s">
        <v>239</v>
      </c>
      <c r="C147" s="254"/>
      <c r="D147" s="255"/>
      <c r="E147" s="256"/>
      <c r="F147" s="256"/>
      <c r="G147" s="256"/>
      <c r="H147" s="229">
        <v>260</v>
      </c>
      <c r="I147" s="229" t="s">
        <v>394</v>
      </c>
      <c r="J147" s="229"/>
      <c r="K147" s="257">
        <v>41641</v>
      </c>
      <c r="L147" s="257">
        <f t="shared" si="35"/>
        <v>44927</v>
      </c>
      <c r="M147" s="258">
        <v>192.47</v>
      </c>
      <c r="N147" s="258">
        <v>200.85000000000002</v>
      </c>
      <c r="O147" s="259">
        <v>200.2</v>
      </c>
      <c r="P147" s="260">
        <f t="shared" si="36"/>
        <v>8.3800000000000239</v>
      </c>
      <c r="Q147" s="261">
        <v>45037</v>
      </c>
      <c r="R147" s="258">
        <v>0</v>
      </c>
      <c r="S147" s="260">
        <f t="shared" si="37"/>
        <v>0</v>
      </c>
      <c r="T147" s="261" t="s">
        <v>399</v>
      </c>
      <c r="U147" s="258">
        <f t="shared" si="38"/>
        <v>8.3800000000000239</v>
      </c>
      <c r="V147" s="261">
        <f t="shared" si="49"/>
        <v>45037</v>
      </c>
      <c r="W147" s="229">
        <f t="shared" si="39"/>
        <v>365</v>
      </c>
      <c r="X147" s="229">
        <f t="shared" si="50"/>
        <v>110</v>
      </c>
      <c r="Y147" s="229">
        <f t="shared" si="40"/>
        <v>255</v>
      </c>
      <c r="Z147" s="229">
        <f t="shared" si="41"/>
        <v>0</v>
      </c>
      <c r="AA147" s="262">
        <f t="shared" si="42"/>
        <v>198.32452054794521</v>
      </c>
      <c r="AB147" s="263">
        <v>0</v>
      </c>
      <c r="AC147" s="229">
        <v>0</v>
      </c>
      <c r="AD147" s="229">
        <v>0</v>
      </c>
      <c r="AE147" s="262">
        <f t="shared" si="43"/>
        <v>0</v>
      </c>
      <c r="AF147" s="262">
        <f t="shared" si="44"/>
        <v>198.32452054794521</v>
      </c>
      <c r="AG147" s="262"/>
      <c r="AH147" s="262">
        <f t="shared" si="45"/>
        <v>198.32452054794521</v>
      </c>
      <c r="AI147" s="234">
        <f t="shared" si="46"/>
        <v>0</v>
      </c>
      <c r="AJ147" s="234">
        <f t="shared" si="47"/>
        <v>0</v>
      </c>
      <c r="AK147" s="234">
        <f t="shared" si="48"/>
        <v>-1.8754794520547762</v>
      </c>
      <c r="AL147" s="264">
        <v>-0.65000000000003411</v>
      </c>
      <c r="AM147" s="264">
        <v>1.8754794520547762</v>
      </c>
    </row>
    <row r="148" spans="1:39">
      <c r="A148" s="229">
        <f t="shared" si="34"/>
        <v>146</v>
      </c>
      <c r="B148" s="253" t="s">
        <v>240</v>
      </c>
      <c r="C148" s="254"/>
      <c r="D148" s="255"/>
      <c r="E148" s="256"/>
      <c r="F148" s="256"/>
      <c r="G148" s="256"/>
      <c r="H148" s="229">
        <v>710</v>
      </c>
      <c r="I148" s="229" t="s">
        <v>396</v>
      </c>
      <c r="J148" s="229"/>
      <c r="K148" s="257">
        <v>41153</v>
      </c>
      <c r="L148" s="257">
        <f t="shared" si="35"/>
        <v>44927</v>
      </c>
      <c r="M148" s="258">
        <v>824</v>
      </c>
      <c r="N148" s="258">
        <v>850.53</v>
      </c>
      <c r="O148" s="259">
        <v>846.3</v>
      </c>
      <c r="P148" s="260">
        <f t="shared" si="36"/>
        <v>26.529999999999973</v>
      </c>
      <c r="Q148" s="261">
        <v>45037</v>
      </c>
      <c r="R148" s="258">
        <v>0</v>
      </c>
      <c r="S148" s="260">
        <f t="shared" si="37"/>
        <v>0</v>
      </c>
      <c r="T148" s="261" t="s">
        <v>399</v>
      </c>
      <c r="U148" s="258">
        <f t="shared" si="38"/>
        <v>26.529999999999973</v>
      </c>
      <c r="V148" s="261">
        <f t="shared" si="49"/>
        <v>45037</v>
      </c>
      <c r="W148" s="229">
        <f t="shared" si="39"/>
        <v>365</v>
      </c>
      <c r="X148" s="229">
        <f t="shared" si="50"/>
        <v>110</v>
      </c>
      <c r="Y148" s="229">
        <f t="shared" si="40"/>
        <v>255</v>
      </c>
      <c r="Z148" s="229">
        <f t="shared" si="41"/>
        <v>0</v>
      </c>
      <c r="AA148" s="262">
        <f t="shared" si="42"/>
        <v>842.53465753424655</v>
      </c>
      <c r="AB148" s="263">
        <v>12</v>
      </c>
      <c r="AC148" s="229">
        <v>0</v>
      </c>
      <c r="AD148" s="229">
        <v>0</v>
      </c>
      <c r="AE148" s="262">
        <f t="shared" si="43"/>
        <v>27.090410958904108</v>
      </c>
      <c r="AF148" s="262">
        <f t="shared" si="44"/>
        <v>815.44424657534239</v>
      </c>
      <c r="AG148" s="262"/>
      <c r="AH148" s="262">
        <f t="shared" si="45"/>
        <v>815.44424657534239</v>
      </c>
      <c r="AI148" s="234">
        <f t="shared" si="46"/>
        <v>12</v>
      </c>
      <c r="AJ148" s="234">
        <f t="shared" si="47"/>
        <v>0</v>
      </c>
      <c r="AK148" s="234">
        <f t="shared" si="48"/>
        <v>-30.855753424657564</v>
      </c>
      <c r="AL148" s="264">
        <v>-4.2300000000000182</v>
      </c>
      <c r="AM148" s="264">
        <v>3.765342465753406</v>
      </c>
    </row>
    <row r="149" spans="1:39">
      <c r="A149" s="229">
        <f t="shared" si="34"/>
        <v>147</v>
      </c>
      <c r="B149" s="253" t="s">
        <v>241</v>
      </c>
      <c r="C149" s="254"/>
      <c r="D149" s="255"/>
      <c r="E149" s="256"/>
      <c r="F149" s="256"/>
      <c r="G149" s="256"/>
      <c r="H149" s="229">
        <v>710</v>
      </c>
      <c r="I149" s="229" t="s">
        <v>396</v>
      </c>
      <c r="J149" s="229"/>
      <c r="K149" s="257">
        <v>41153</v>
      </c>
      <c r="L149" s="257">
        <f t="shared" si="35"/>
        <v>44927</v>
      </c>
      <c r="M149" s="258">
        <v>507</v>
      </c>
      <c r="N149" s="258">
        <v>556.49</v>
      </c>
      <c r="O149" s="259">
        <v>548.6</v>
      </c>
      <c r="P149" s="260">
        <f t="shared" si="36"/>
        <v>49.490000000000009</v>
      </c>
      <c r="Q149" s="261">
        <v>45037</v>
      </c>
      <c r="R149" s="258">
        <v>0</v>
      </c>
      <c r="S149" s="260">
        <f t="shared" si="37"/>
        <v>0</v>
      </c>
      <c r="T149" s="261" t="s">
        <v>399</v>
      </c>
      <c r="U149" s="258">
        <f t="shared" si="38"/>
        <v>49.490000000000009</v>
      </c>
      <c r="V149" s="261">
        <f t="shared" si="49"/>
        <v>45037</v>
      </c>
      <c r="W149" s="229">
        <f t="shared" si="39"/>
        <v>365</v>
      </c>
      <c r="X149" s="229">
        <f t="shared" si="50"/>
        <v>110</v>
      </c>
      <c r="Y149" s="229">
        <f t="shared" si="40"/>
        <v>255</v>
      </c>
      <c r="Z149" s="229">
        <f t="shared" si="41"/>
        <v>0</v>
      </c>
      <c r="AA149" s="262">
        <f t="shared" si="42"/>
        <v>541.57520547945205</v>
      </c>
      <c r="AB149" s="263">
        <v>0</v>
      </c>
      <c r="AC149" s="229">
        <v>0</v>
      </c>
      <c r="AD149" s="229">
        <v>0</v>
      </c>
      <c r="AE149" s="262">
        <f t="shared" si="43"/>
        <v>0</v>
      </c>
      <c r="AF149" s="262">
        <f t="shared" si="44"/>
        <v>541.57520547945205</v>
      </c>
      <c r="AG149" s="262"/>
      <c r="AH149" s="262">
        <f t="shared" si="45"/>
        <v>541.57520547945205</v>
      </c>
      <c r="AI149" s="234">
        <f t="shared" si="46"/>
        <v>0</v>
      </c>
      <c r="AJ149" s="234">
        <f t="shared" si="47"/>
        <v>0</v>
      </c>
      <c r="AK149" s="234">
        <f t="shared" si="48"/>
        <v>-7.0247945205479709</v>
      </c>
      <c r="AL149" s="264">
        <v>-7.8899999999999864</v>
      </c>
      <c r="AM149" s="264">
        <v>7.0247945205479709</v>
      </c>
    </row>
    <row r="150" spans="1:39">
      <c r="A150" s="229">
        <f t="shared" si="34"/>
        <v>148</v>
      </c>
      <c r="B150" s="253" t="s">
        <v>242</v>
      </c>
      <c r="C150" s="254"/>
      <c r="D150" s="255"/>
      <c r="E150" s="256"/>
      <c r="F150" s="256"/>
      <c r="G150" s="256"/>
      <c r="H150" s="229">
        <v>481</v>
      </c>
      <c r="I150" s="229" t="s">
        <v>393</v>
      </c>
      <c r="J150" s="229"/>
      <c r="K150" s="257">
        <v>42217</v>
      </c>
      <c r="L150" s="257">
        <f t="shared" si="35"/>
        <v>44927</v>
      </c>
      <c r="M150" s="258">
        <v>165</v>
      </c>
      <c r="N150" s="258">
        <v>174.26000000000002</v>
      </c>
      <c r="O150" s="259">
        <v>172.9</v>
      </c>
      <c r="P150" s="260">
        <f t="shared" si="36"/>
        <v>9.2600000000000193</v>
      </c>
      <c r="Q150" s="261">
        <v>45037</v>
      </c>
      <c r="R150" s="258">
        <v>0</v>
      </c>
      <c r="S150" s="260">
        <f t="shared" si="37"/>
        <v>0</v>
      </c>
      <c r="T150" s="261" t="s">
        <v>399</v>
      </c>
      <c r="U150" s="258">
        <f t="shared" si="38"/>
        <v>9.2600000000000193</v>
      </c>
      <c r="V150" s="261">
        <f t="shared" si="49"/>
        <v>45037</v>
      </c>
      <c r="W150" s="229">
        <f t="shared" si="39"/>
        <v>365</v>
      </c>
      <c r="X150" s="229">
        <f t="shared" si="50"/>
        <v>110</v>
      </c>
      <c r="Y150" s="229">
        <f t="shared" si="40"/>
        <v>255</v>
      </c>
      <c r="Z150" s="229">
        <f t="shared" si="41"/>
        <v>0</v>
      </c>
      <c r="AA150" s="262">
        <f t="shared" si="42"/>
        <v>171.46931506849316</v>
      </c>
      <c r="AB150" s="263">
        <v>7</v>
      </c>
      <c r="AC150" s="229">
        <v>0</v>
      </c>
      <c r="AD150" s="229">
        <v>0</v>
      </c>
      <c r="AE150" s="262">
        <f t="shared" si="43"/>
        <v>3.1643835616438354</v>
      </c>
      <c r="AF150" s="262">
        <f t="shared" si="44"/>
        <v>168.30493150684933</v>
      </c>
      <c r="AG150" s="262"/>
      <c r="AH150" s="262">
        <f t="shared" si="45"/>
        <v>168.30493150684933</v>
      </c>
      <c r="AI150" s="234">
        <f t="shared" si="46"/>
        <v>7</v>
      </c>
      <c r="AJ150" s="234">
        <f t="shared" si="47"/>
        <v>0</v>
      </c>
      <c r="AK150" s="234">
        <f t="shared" si="48"/>
        <v>-4.5950684931506771</v>
      </c>
      <c r="AL150" s="264">
        <v>-1.3600000000000136</v>
      </c>
      <c r="AM150" s="264">
        <v>1.4306849315068462</v>
      </c>
    </row>
    <row r="151" spans="1:39">
      <c r="A151" s="229">
        <f t="shared" si="34"/>
        <v>149</v>
      </c>
      <c r="B151" s="253" t="s">
        <v>243</v>
      </c>
      <c r="C151" s="254"/>
      <c r="D151" s="255"/>
      <c r="E151" s="256"/>
      <c r="F151" s="256"/>
      <c r="G151" s="256"/>
      <c r="H151" s="229">
        <v>650</v>
      </c>
      <c r="I151" s="229" t="s">
        <v>391</v>
      </c>
      <c r="J151" s="229"/>
      <c r="K151" s="257">
        <v>41153</v>
      </c>
      <c r="L151" s="257">
        <f t="shared" si="35"/>
        <v>44927</v>
      </c>
      <c r="M151" s="258">
        <v>310</v>
      </c>
      <c r="N151" s="258">
        <v>362.17999999999995</v>
      </c>
      <c r="O151" s="259">
        <v>356.2</v>
      </c>
      <c r="P151" s="260">
        <f t="shared" si="36"/>
        <v>52.17999999999995</v>
      </c>
      <c r="Q151" s="261">
        <v>45037</v>
      </c>
      <c r="R151" s="258">
        <v>0</v>
      </c>
      <c r="S151" s="260">
        <f t="shared" si="37"/>
        <v>0</v>
      </c>
      <c r="T151" s="261" t="s">
        <v>399</v>
      </c>
      <c r="U151" s="258">
        <f t="shared" si="38"/>
        <v>52.17999999999995</v>
      </c>
      <c r="V151" s="261">
        <f t="shared" si="49"/>
        <v>45037</v>
      </c>
      <c r="W151" s="229">
        <f t="shared" si="39"/>
        <v>365</v>
      </c>
      <c r="X151" s="229">
        <f t="shared" si="50"/>
        <v>110</v>
      </c>
      <c r="Y151" s="229">
        <f t="shared" si="40"/>
        <v>255</v>
      </c>
      <c r="Z151" s="229">
        <f t="shared" si="41"/>
        <v>0</v>
      </c>
      <c r="AA151" s="262">
        <f t="shared" si="42"/>
        <v>346.45452054794521</v>
      </c>
      <c r="AB151" s="263">
        <v>0</v>
      </c>
      <c r="AC151" s="229">
        <v>0</v>
      </c>
      <c r="AD151" s="229">
        <v>0</v>
      </c>
      <c r="AE151" s="262">
        <f t="shared" si="43"/>
        <v>0</v>
      </c>
      <c r="AF151" s="262">
        <f t="shared" si="44"/>
        <v>346.45452054794521</v>
      </c>
      <c r="AG151" s="262"/>
      <c r="AH151" s="262">
        <f t="shared" si="45"/>
        <v>346.45452054794521</v>
      </c>
      <c r="AI151" s="234">
        <f t="shared" si="46"/>
        <v>0</v>
      </c>
      <c r="AJ151" s="234">
        <f t="shared" si="47"/>
        <v>0</v>
      </c>
      <c r="AK151" s="234">
        <f t="shared" si="48"/>
        <v>-9.7454794520547807</v>
      </c>
      <c r="AL151" s="264">
        <v>-5.9799999999999613</v>
      </c>
      <c r="AM151" s="264">
        <v>9.7454794520547807</v>
      </c>
    </row>
    <row r="152" spans="1:39">
      <c r="A152" s="229">
        <f t="shared" si="34"/>
        <v>150</v>
      </c>
      <c r="B152" s="253" t="s">
        <v>244</v>
      </c>
      <c r="C152" s="254"/>
      <c r="D152" s="255"/>
      <c r="E152" s="256"/>
      <c r="F152" s="256"/>
      <c r="G152" s="256"/>
      <c r="H152" s="229">
        <v>650</v>
      </c>
      <c r="I152" s="229" t="s">
        <v>391</v>
      </c>
      <c r="J152" s="229"/>
      <c r="K152" s="257">
        <v>41153</v>
      </c>
      <c r="L152" s="257">
        <f t="shared" si="35"/>
        <v>44927</v>
      </c>
      <c r="M152" s="258">
        <v>265</v>
      </c>
      <c r="N152" s="258">
        <v>268.09999999999997</v>
      </c>
      <c r="O152" s="259">
        <v>267.8</v>
      </c>
      <c r="P152" s="260">
        <f t="shared" si="36"/>
        <v>3.0999999999999659</v>
      </c>
      <c r="Q152" s="261">
        <v>45037</v>
      </c>
      <c r="R152" s="258">
        <v>0</v>
      </c>
      <c r="S152" s="260">
        <f t="shared" si="37"/>
        <v>0</v>
      </c>
      <c r="T152" s="261" t="s">
        <v>399</v>
      </c>
      <c r="U152" s="258">
        <f t="shared" si="38"/>
        <v>3.0999999999999659</v>
      </c>
      <c r="V152" s="261">
        <f t="shared" si="49"/>
        <v>45037</v>
      </c>
      <c r="W152" s="229">
        <f t="shared" si="39"/>
        <v>365</v>
      </c>
      <c r="X152" s="229">
        <f t="shared" si="50"/>
        <v>110</v>
      </c>
      <c r="Y152" s="229">
        <f t="shared" si="40"/>
        <v>255</v>
      </c>
      <c r="Z152" s="229">
        <f t="shared" si="41"/>
        <v>0</v>
      </c>
      <c r="AA152" s="262">
        <f t="shared" si="42"/>
        <v>267.16575342465751</v>
      </c>
      <c r="AB152" s="263">
        <v>0</v>
      </c>
      <c r="AC152" s="229">
        <v>0</v>
      </c>
      <c r="AD152" s="229">
        <v>0</v>
      </c>
      <c r="AE152" s="262">
        <f t="shared" si="43"/>
        <v>0</v>
      </c>
      <c r="AF152" s="262">
        <f t="shared" si="44"/>
        <v>267.16575342465751</v>
      </c>
      <c r="AG152" s="262"/>
      <c r="AH152" s="262">
        <f t="shared" si="45"/>
        <v>267.16575342465751</v>
      </c>
      <c r="AI152" s="234">
        <f t="shared" si="46"/>
        <v>0</v>
      </c>
      <c r="AJ152" s="234">
        <f t="shared" si="47"/>
        <v>0</v>
      </c>
      <c r="AK152" s="234">
        <f t="shared" si="48"/>
        <v>-0.63424657534250173</v>
      </c>
      <c r="AL152" s="264">
        <v>-0.29999999999995453</v>
      </c>
      <c r="AM152" s="264">
        <v>0.63424657534250173</v>
      </c>
    </row>
    <row r="153" spans="1:39">
      <c r="A153" s="229">
        <f t="shared" si="34"/>
        <v>151</v>
      </c>
      <c r="B153" s="253" t="s">
        <v>245</v>
      </c>
      <c r="C153" s="254"/>
      <c r="D153" s="255"/>
      <c r="E153" s="256"/>
      <c r="F153" s="256"/>
      <c r="G153" s="256"/>
      <c r="H153" s="229">
        <v>650</v>
      </c>
      <c r="I153" s="229" t="s">
        <v>391</v>
      </c>
      <c r="J153" s="229"/>
      <c r="K153" s="257">
        <v>41153</v>
      </c>
      <c r="L153" s="257">
        <f t="shared" si="35"/>
        <v>44927</v>
      </c>
      <c r="M153" s="258">
        <v>178.5</v>
      </c>
      <c r="N153" s="258">
        <v>202.63</v>
      </c>
      <c r="O153" s="259">
        <v>200.2</v>
      </c>
      <c r="P153" s="260">
        <f t="shared" si="36"/>
        <v>24.129999999999995</v>
      </c>
      <c r="Q153" s="261">
        <v>45037</v>
      </c>
      <c r="R153" s="258">
        <v>0</v>
      </c>
      <c r="S153" s="260">
        <f t="shared" si="37"/>
        <v>0</v>
      </c>
      <c r="T153" s="261" t="s">
        <v>399</v>
      </c>
      <c r="U153" s="258">
        <f t="shared" si="38"/>
        <v>24.129999999999995</v>
      </c>
      <c r="V153" s="261">
        <f t="shared" si="49"/>
        <v>45037</v>
      </c>
      <c r="W153" s="229">
        <f t="shared" si="39"/>
        <v>365</v>
      </c>
      <c r="X153" s="229">
        <f t="shared" si="50"/>
        <v>110</v>
      </c>
      <c r="Y153" s="229">
        <f t="shared" si="40"/>
        <v>255</v>
      </c>
      <c r="Z153" s="229">
        <f t="shared" si="41"/>
        <v>0</v>
      </c>
      <c r="AA153" s="262">
        <f t="shared" si="42"/>
        <v>195.35794520547947</v>
      </c>
      <c r="AB153" s="263">
        <v>0</v>
      </c>
      <c r="AC153" s="229">
        <v>0</v>
      </c>
      <c r="AD153" s="229">
        <v>0</v>
      </c>
      <c r="AE153" s="262">
        <f t="shared" si="43"/>
        <v>0</v>
      </c>
      <c r="AF153" s="262">
        <f t="shared" si="44"/>
        <v>195.35794520547947</v>
      </c>
      <c r="AG153" s="262"/>
      <c r="AH153" s="262">
        <f t="shared" si="45"/>
        <v>195.35794520547947</v>
      </c>
      <c r="AI153" s="234">
        <f t="shared" si="46"/>
        <v>0</v>
      </c>
      <c r="AJ153" s="234">
        <f t="shared" si="47"/>
        <v>0</v>
      </c>
      <c r="AK153" s="234">
        <f t="shared" si="48"/>
        <v>-4.8420547945205215</v>
      </c>
      <c r="AL153" s="264">
        <v>-2.4300000000000068</v>
      </c>
      <c r="AM153" s="264">
        <v>4.8420547945205215</v>
      </c>
    </row>
    <row r="154" spans="1:39">
      <c r="A154" s="229">
        <f t="shared" si="34"/>
        <v>152</v>
      </c>
      <c r="B154" s="253" t="s">
        <v>246</v>
      </c>
      <c r="C154" s="254"/>
      <c r="D154" s="255"/>
      <c r="E154" s="256"/>
      <c r="F154" s="256"/>
      <c r="G154" s="256"/>
      <c r="H154" s="229">
        <v>650</v>
      </c>
      <c r="I154" s="229" t="s">
        <v>391</v>
      </c>
      <c r="J154" s="229"/>
      <c r="K154" s="257">
        <v>41153</v>
      </c>
      <c r="L154" s="257">
        <f t="shared" si="35"/>
        <v>44927</v>
      </c>
      <c r="M154" s="258">
        <v>310</v>
      </c>
      <c r="N154" s="258">
        <v>360</v>
      </c>
      <c r="O154" s="259">
        <v>356.2</v>
      </c>
      <c r="P154" s="260">
        <f t="shared" si="36"/>
        <v>50</v>
      </c>
      <c r="Q154" s="261">
        <v>45037</v>
      </c>
      <c r="R154" s="258">
        <v>0</v>
      </c>
      <c r="S154" s="260">
        <f t="shared" si="37"/>
        <v>0</v>
      </c>
      <c r="T154" s="261" t="s">
        <v>399</v>
      </c>
      <c r="U154" s="258">
        <f t="shared" si="38"/>
        <v>50</v>
      </c>
      <c r="V154" s="261">
        <f t="shared" si="49"/>
        <v>45037</v>
      </c>
      <c r="W154" s="229">
        <f t="shared" si="39"/>
        <v>365</v>
      </c>
      <c r="X154" s="229">
        <f t="shared" si="50"/>
        <v>110</v>
      </c>
      <c r="Y154" s="229">
        <f t="shared" si="40"/>
        <v>255</v>
      </c>
      <c r="Z154" s="229">
        <f t="shared" si="41"/>
        <v>0</v>
      </c>
      <c r="AA154" s="262">
        <f t="shared" si="42"/>
        <v>344.93150684931504</v>
      </c>
      <c r="AB154" s="263">
        <v>0</v>
      </c>
      <c r="AC154" s="229">
        <v>0</v>
      </c>
      <c r="AD154" s="229">
        <v>0</v>
      </c>
      <c r="AE154" s="262">
        <f t="shared" si="43"/>
        <v>0</v>
      </c>
      <c r="AF154" s="262">
        <f t="shared" si="44"/>
        <v>344.93150684931504</v>
      </c>
      <c r="AG154" s="262"/>
      <c r="AH154" s="262">
        <f t="shared" si="45"/>
        <v>344.93150684931504</v>
      </c>
      <c r="AI154" s="234">
        <f t="shared" si="46"/>
        <v>0</v>
      </c>
      <c r="AJ154" s="234">
        <f t="shared" si="47"/>
        <v>0</v>
      </c>
      <c r="AK154" s="234">
        <f t="shared" si="48"/>
        <v>-11.268493150684947</v>
      </c>
      <c r="AL154" s="264">
        <v>-3.8000000000000114</v>
      </c>
      <c r="AM154" s="264">
        <v>11.268493150684947</v>
      </c>
    </row>
    <row r="155" spans="1:39">
      <c r="A155" s="229">
        <f t="shared" si="34"/>
        <v>153</v>
      </c>
      <c r="B155" s="253" t="s">
        <v>247</v>
      </c>
      <c r="C155" s="254"/>
      <c r="D155" s="255"/>
      <c r="E155" s="256"/>
      <c r="F155" s="256"/>
      <c r="G155" s="256"/>
      <c r="H155" s="229">
        <v>650</v>
      </c>
      <c r="I155" s="229" t="s">
        <v>391</v>
      </c>
      <c r="J155" s="229"/>
      <c r="K155" s="257">
        <v>41153</v>
      </c>
      <c r="L155" s="257">
        <f t="shared" si="35"/>
        <v>44927</v>
      </c>
      <c r="M155" s="258">
        <v>178.5</v>
      </c>
      <c r="N155" s="258">
        <v>203.25</v>
      </c>
      <c r="O155" s="259">
        <v>200.2</v>
      </c>
      <c r="P155" s="260">
        <f t="shared" si="36"/>
        <v>24.75</v>
      </c>
      <c r="Q155" s="261">
        <v>45037</v>
      </c>
      <c r="R155" s="258">
        <v>0</v>
      </c>
      <c r="S155" s="260">
        <f t="shared" si="37"/>
        <v>0</v>
      </c>
      <c r="T155" s="261" t="s">
        <v>399</v>
      </c>
      <c r="U155" s="258">
        <f t="shared" si="38"/>
        <v>24.75</v>
      </c>
      <c r="V155" s="261">
        <f t="shared" si="49"/>
        <v>45037</v>
      </c>
      <c r="W155" s="229">
        <f t="shared" si="39"/>
        <v>365</v>
      </c>
      <c r="X155" s="229">
        <f t="shared" si="50"/>
        <v>110</v>
      </c>
      <c r="Y155" s="229">
        <f t="shared" si="40"/>
        <v>255</v>
      </c>
      <c r="Z155" s="229">
        <f t="shared" si="41"/>
        <v>0</v>
      </c>
      <c r="AA155" s="262">
        <f t="shared" si="42"/>
        <v>195.79109589041096</v>
      </c>
      <c r="AB155" s="263">
        <v>0</v>
      </c>
      <c r="AC155" s="229">
        <v>0</v>
      </c>
      <c r="AD155" s="229">
        <v>0</v>
      </c>
      <c r="AE155" s="262">
        <f t="shared" si="43"/>
        <v>0</v>
      </c>
      <c r="AF155" s="262">
        <f t="shared" si="44"/>
        <v>195.79109589041096</v>
      </c>
      <c r="AG155" s="262"/>
      <c r="AH155" s="262">
        <f t="shared" si="45"/>
        <v>195.79109589041096</v>
      </c>
      <c r="AI155" s="234">
        <f t="shared" si="46"/>
        <v>0</v>
      </c>
      <c r="AJ155" s="234">
        <f t="shared" si="47"/>
        <v>0</v>
      </c>
      <c r="AK155" s="234">
        <f t="shared" si="48"/>
        <v>-4.4089041095890309</v>
      </c>
      <c r="AL155" s="264">
        <v>-3.0500000000000114</v>
      </c>
      <c r="AM155" s="264">
        <v>4.4089041095890309</v>
      </c>
    </row>
    <row r="156" spans="1:39">
      <c r="A156" s="229">
        <f t="shared" si="34"/>
        <v>154</v>
      </c>
      <c r="B156" s="253" t="s">
        <v>248</v>
      </c>
      <c r="C156" s="254"/>
      <c r="D156" s="255"/>
      <c r="E156" s="256"/>
      <c r="F156" s="256"/>
      <c r="G156" s="256"/>
      <c r="H156" s="229">
        <v>650</v>
      </c>
      <c r="I156" s="229" t="s">
        <v>391</v>
      </c>
      <c r="J156" s="229"/>
      <c r="K156" s="257">
        <v>41153</v>
      </c>
      <c r="L156" s="257">
        <f t="shared" si="35"/>
        <v>44927</v>
      </c>
      <c r="M156" s="258">
        <v>1600</v>
      </c>
      <c r="N156" s="258">
        <v>1600</v>
      </c>
      <c r="O156" s="259">
        <v>1350</v>
      </c>
      <c r="P156" s="260">
        <f t="shared" si="36"/>
        <v>0</v>
      </c>
      <c r="Q156" s="261" t="s">
        <v>399</v>
      </c>
      <c r="R156" s="258">
        <v>0</v>
      </c>
      <c r="S156" s="260">
        <f t="shared" si="37"/>
        <v>0</v>
      </c>
      <c r="T156" s="261" t="s">
        <v>399</v>
      </c>
      <c r="U156" s="258">
        <f t="shared" si="38"/>
        <v>0</v>
      </c>
      <c r="V156" s="261">
        <f t="shared" si="49"/>
        <v>45292</v>
      </c>
      <c r="W156" s="229">
        <f t="shared" si="39"/>
        <v>365</v>
      </c>
      <c r="X156" s="229">
        <f t="shared" si="50"/>
        <v>365</v>
      </c>
      <c r="Y156" s="229">
        <f t="shared" si="40"/>
        <v>0</v>
      </c>
      <c r="Z156" s="229">
        <f t="shared" si="41"/>
        <v>0</v>
      </c>
      <c r="AA156" s="262">
        <f t="shared" si="42"/>
        <v>1600</v>
      </c>
      <c r="AB156" s="263">
        <v>0</v>
      </c>
      <c r="AC156" s="229">
        <v>0</v>
      </c>
      <c r="AD156" s="229">
        <v>0</v>
      </c>
      <c r="AE156" s="262">
        <f t="shared" si="43"/>
        <v>0</v>
      </c>
      <c r="AF156" s="262">
        <f t="shared" si="44"/>
        <v>1600</v>
      </c>
      <c r="AG156" s="262"/>
      <c r="AH156" s="262">
        <f t="shared" si="45"/>
        <v>1600</v>
      </c>
      <c r="AI156" s="234">
        <f t="shared" si="46"/>
        <v>0</v>
      </c>
      <c r="AJ156" s="234">
        <f t="shared" si="47"/>
        <v>0</v>
      </c>
      <c r="AK156" s="234">
        <f t="shared" si="48"/>
        <v>250</v>
      </c>
      <c r="AL156" s="264">
        <v>-250</v>
      </c>
      <c r="AM156" s="264">
        <v>-250</v>
      </c>
    </row>
    <row r="157" spans="1:39">
      <c r="A157" s="229">
        <f t="shared" si="34"/>
        <v>155</v>
      </c>
      <c r="B157" s="253" t="s">
        <v>249</v>
      </c>
      <c r="C157" s="254"/>
      <c r="D157" s="255"/>
      <c r="E157" s="256"/>
      <c r="F157" s="256"/>
      <c r="G157" s="256"/>
      <c r="H157" s="229">
        <v>650</v>
      </c>
      <c r="I157" s="229" t="s">
        <v>391</v>
      </c>
      <c r="J157" s="229"/>
      <c r="K157" s="257">
        <v>41275</v>
      </c>
      <c r="L157" s="257">
        <f t="shared" si="35"/>
        <v>44927</v>
      </c>
      <c r="M157" s="258">
        <v>178.5</v>
      </c>
      <c r="N157" s="258">
        <v>202.91999999999996</v>
      </c>
      <c r="O157" s="259">
        <v>200.2</v>
      </c>
      <c r="P157" s="260">
        <f t="shared" si="36"/>
        <v>24.419999999999959</v>
      </c>
      <c r="Q157" s="261">
        <v>45037</v>
      </c>
      <c r="R157" s="258">
        <v>0</v>
      </c>
      <c r="S157" s="260">
        <f t="shared" si="37"/>
        <v>0</v>
      </c>
      <c r="T157" s="261" t="s">
        <v>399</v>
      </c>
      <c r="U157" s="258">
        <f t="shared" si="38"/>
        <v>24.419999999999959</v>
      </c>
      <c r="V157" s="261">
        <f t="shared" si="49"/>
        <v>45037</v>
      </c>
      <c r="W157" s="229">
        <f t="shared" si="39"/>
        <v>365</v>
      </c>
      <c r="X157" s="229">
        <f t="shared" si="50"/>
        <v>110</v>
      </c>
      <c r="Y157" s="229">
        <f t="shared" si="40"/>
        <v>255</v>
      </c>
      <c r="Z157" s="229">
        <f t="shared" si="41"/>
        <v>0</v>
      </c>
      <c r="AA157" s="262">
        <f t="shared" si="42"/>
        <v>195.56054794520546</v>
      </c>
      <c r="AB157" s="263">
        <v>0</v>
      </c>
      <c r="AC157" s="229">
        <v>0</v>
      </c>
      <c r="AD157" s="229">
        <v>0</v>
      </c>
      <c r="AE157" s="262">
        <f t="shared" si="43"/>
        <v>0</v>
      </c>
      <c r="AF157" s="262">
        <f t="shared" si="44"/>
        <v>195.56054794520546</v>
      </c>
      <c r="AG157" s="262"/>
      <c r="AH157" s="262">
        <f t="shared" si="45"/>
        <v>195.56054794520546</v>
      </c>
      <c r="AI157" s="234">
        <f t="shared" si="46"/>
        <v>0</v>
      </c>
      <c r="AJ157" s="234">
        <f t="shared" si="47"/>
        <v>0</v>
      </c>
      <c r="AK157" s="234">
        <f t="shared" si="48"/>
        <v>-4.6394520547945319</v>
      </c>
      <c r="AL157" s="264">
        <v>-2.7199999999999704</v>
      </c>
      <c r="AM157" s="264">
        <v>4.6394520547945319</v>
      </c>
    </row>
    <row r="158" spans="1:39">
      <c r="A158" s="229">
        <f t="shared" si="34"/>
        <v>156</v>
      </c>
      <c r="B158" s="253" t="s">
        <v>250</v>
      </c>
      <c r="C158" s="254"/>
      <c r="D158" s="255"/>
      <c r="E158" s="256"/>
      <c r="F158" s="256"/>
      <c r="G158" s="256"/>
      <c r="H158" s="229">
        <v>650</v>
      </c>
      <c r="I158" s="229" t="s">
        <v>391</v>
      </c>
      <c r="J158" s="229"/>
      <c r="K158" s="257">
        <v>41275</v>
      </c>
      <c r="L158" s="257">
        <f t="shared" si="35"/>
        <v>44927</v>
      </c>
      <c r="M158" s="258">
        <v>360</v>
      </c>
      <c r="N158" s="258">
        <v>421.54</v>
      </c>
      <c r="O158" s="259">
        <v>412.1</v>
      </c>
      <c r="P158" s="260">
        <f t="shared" si="36"/>
        <v>61.54000000000002</v>
      </c>
      <c r="Q158" s="261">
        <v>45037</v>
      </c>
      <c r="R158" s="258">
        <v>0</v>
      </c>
      <c r="S158" s="260">
        <f t="shared" si="37"/>
        <v>0</v>
      </c>
      <c r="T158" s="261" t="s">
        <v>399</v>
      </c>
      <c r="U158" s="258">
        <f t="shared" si="38"/>
        <v>61.54000000000002</v>
      </c>
      <c r="V158" s="261">
        <f t="shared" si="49"/>
        <v>45037</v>
      </c>
      <c r="W158" s="229">
        <f t="shared" si="39"/>
        <v>365</v>
      </c>
      <c r="X158" s="229">
        <f t="shared" si="50"/>
        <v>110</v>
      </c>
      <c r="Y158" s="229">
        <f t="shared" si="40"/>
        <v>255</v>
      </c>
      <c r="Z158" s="229">
        <f t="shared" si="41"/>
        <v>0</v>
      </c>
      <c r="AA158" s="262">
        <f t="shared" si="42"/>
        <v>402.99369863013698</v>
      </c>
      <c r="AB158" s="263">
        <v>0</v>
      </c>
      <c r="AC158" s="229">
        <v>0</v>
      </c>
      <c r="AD158" s="229">
        <v>0</v>
      </c>
      <c r="AE158" s="262">
        <f t="shared" si="43"/>
        <v>0</v>
      </c>
      <c r="AF158" s="262">
        <f t="shared" si="44"/>
        <v>402.99369863013698</v>
      </c>
      <c r="AG158" s="262"/>
      <c r="AH158" s="262">
        <f t="shared" si="45"/>
        <v>402.99369863013698</v>
      </c>
      <c r="AI158" s="234">
        <f t="shared" si="46"/>
        <v>0</v>
      </c>
      <c r="AJ158" s="234">
        <f t="shared" si="47"/>
        <v>0</v>
      </c>
      <c r="AK158" s="234">
        <f t="shared" si="48"/>
        <v>-9.1063013698630471</v>
      </c>
      <c r="AL158" s="264">
        <v>-9.4399999999999977</v>
      </c>
      <c r="AM158" s="264">
        <v>9.1063013698630471</v>
      </c>
    </row>
    <row r="159" spans="1:39">
      <c r="A159" s="229">
        <f t="shared" si="34"/>
        <v>157</v>
      </c>
      <c r="B159" s="253" t="s">
        <v>251</v>
      </c>
      <c r="C159" s="254"/>
      <c r="D159" s="255"/>
      <c r="E159" s="256"/>
      <c r="F159" s="256"/>
      <c r="G159" s="256"/>
      <c r="H159" s="229">
        <v>650</v>
      </c>
      <c r="I159" s="229" t="s">
        <v>391</v>
      </c>
      <c r="J159" s="229"/>
      <c r="K159" s="257">
        <v>41275</v>
      </c>
      <c r="L159" s="257">
        <f t="shared" si="35"/>
        <v>44927</v>
      </c>
      <c r="M159" s="258">
        <v>178.5</v>
      </c>
      <c r="N159" s="258">
        <v>203.26</v>
      </c>
      <c r="O159" s="259">
        <v>200.2</v>
      </c>
      <c r="P159" s="260">
        <f t="shared" si="36"/>
        <v>24.759999999999991</v>
      </c>
      <c r="Q159" s="261">
        <v>45037</v>
      </c>
      <c r="R159" s="258">
        <v>0</v>
      </c>
      <c r="S159" s="260">
        <f t="shared" si="37"/>
        <v>0</v>
      </c>
      <c r="T159" s="261" t="s">
        <v>399</v>
      </c>
      <c r="U159" s="258">
        <f t="shared" si="38"/>
        <v>24.759999999999991</v>
      </c>
      <c r="V159" s="261">
        <f t="shared" si="49"/>
        <v>45037</v>
      </c>
      <c r="W159" s="229">
        <f t="shared" si="39"/>
        <v>365</v>
      </c>
      <c r="X159" s="229">
        <f t="shared" si="50"/>
        <v>110</v>
      </c>
      <c r="Y159" s="229">
        <f t="shared" si="40"/>
        <v>255</v>
      </c>
      <c r="Z159" s="229">
        <f t="shared" si="41"/>
        <v>0</v>
      </c>
      <c r="AA159" s="262">
        <f t="shared" si="42"/>
        <v>195.79808219178082</v>
      </c>
      <c r="AB159" s="263">
        <v>0</v>
      </c>
      <c r="AC159" s="229">
        <v>0</v>
      </c>
      <c r="AD159" s="229">
        <v>0</v>
      </c>
      <c r="AE159" s="262">
        <f t="shared" si="43"/>
        <v>0</v>
      </c>
      <c r="AF159" s="262">
        <f t="shared" si="44"/>
        <v>195.79808219178082</v>
      </c>
      <c r="AG159" s="262"/>
      <c r="AH159" s="262">
        <f t="shared" si="45"/>
        <v>195.79808219178082</v>
      </c>
      <c r="AI159" s="234">
        <f t="shared" si="46"/>
        <v>0</v>
      </c>
      <c r="AJ159" s="234">
        <f t="shared" si="47"/>
        <v>0</v>
      </c>
      <c r="AK159" s="234">
        <f t="shared" si="48"/>
        <v>-4.4019178082191672</v>
      </c>
      <c r="AL159" s="264">
        <v>-3.0600000000000023</v>
      </c>
      <c r="AM159" s="264">
        <v>4.4019178082191672</v>
      </c>
    </row>
    <row r="160" spans="1:39">
      <c r="A160" s="229">
        <f t="shared" si="34"/>
        <v>158</v>
      </c>
      <c r="B160" s="253" t="s">
        <v>252</v>
      </c>
      <c r="C160" s="254"/>
      <c r="D160" s="255"/>
      <c r="E160" s="256"/>
      <c r="F160" s="256"/>
      <c r="G160" s="256"/>
      <c r="H160" s="229">
        <v>650</v>
      </c>
      <c r="I160" s="229" t="s">
        <v>391</v>
      </c>
      <c r="J160" s="229"/>
      <c r="K160" s="257">
        <v>41275</v>
      </c>
      <c r="L160" s="257">
        <f t="shared" si="35"/>
        <v>44927</v>
      </c>
      <c r="M160" s="258">
        <v>178.5</v>
      </c>
      <c r="N160" s="258">
        <v>204.31</v>
      </c>
      <c r="O160" s="259">
        <v>200.2</v>
      </c>
      <c r="P160" s="260">
        <f t="shared" si="36"/>
        <v>25.810000000000002</v>
      </c>
      <c r="Q160" s="261">
        <v>45037</v>
      </c>
      <c r="R160" s="258">
        <v>0</v>
      </c>
      <c r="S160" s="260">
        <f t="shared" si="37"/>
        <v>0</v>
      </c>
      <c r="T160" s="261" t="s">
        <v>399</v>
      </c>
      <c r="U160" s="258">
        <f t="shared" si="38"/>
        <v>25.810000000000002</v>
      </c>
      <c r="V160" s="261">
        <f t="shared" si="49"/>
        <v>45037</v>
      </c>
      <c r="W160" s="229">
        <f t="shared" si="39"/>
        <v>365</v>
      </c>
      <c r="X160" s="229">
        <f t="shared" si="50"/>
        <v>110</v>
      </c>
      <c r="Y160" s="229">
        <f t="shared" si="40"/>
        <v>255</v>
      </c>
      <c r="Z160" s="229">
        <f t="shared" si="41"/>
        <v>0</v>
      </c>
      <c r="AA160" s="262">
        <f t="shared" si="42"/>
        <v>196.53164383561645</v>
      </c>
      <c r="AB160" s="263">
        <v>3</v>
      </c>
      <c r="AC160" s="229">
        <v>0</v>
      </c>
      <c r="AD160" s="229">
        <v>0</v>
      </c>
      <c r="AE160" s="262">
        <f t="shared" si="43"/>
        <v>1.4671232876712328</v>
      </c>
      <c r="AF160" s="262">
        <f t="shared" si="44"/>
        <v>195.06452054794522</v>
      </c>
      <c r="AG160" s="262"/>
      <c r="AH160" s="262">
        <f t="shared" si="45"/>
        <v>195.06452054794522</v>
      </c>
      <c r="AI160" s="234">
        <f t="shared" si="46"/>
        <v>3</v>
      </c>
      <c r="AJ160" s="234">
        <f t="shared" si="47"/>
        <v>0</v>
      </c>
      <c r="AK160" s="234">
        <f t="shared" si="48"/>
        <v>-5.1354794520547671</v>
      </c>
      <c r="AL160" s="264">
        <v>-4.1100000000000136</v>
      </c>
      <c r="AM160" s="264">
        <v>3.668356164383539</v>
      </c>
    </row>
    <row r="161" spans="1:39">
      <c r="A161" s="229">
        <f t="shared" si="34"/>
        <v>159</v>
      </c>
      <c r="B161" s="253" t="s">
        <v>253</v>
      </c>
      <c r="C161" s="254"/>
      <c r="D161" s="255"/>
      <c r="E161" s="256"/>
      <c r="F161" s="256"/>
      <c r="G161" s="256"/>
      <c r="H161" s="229">
        <v>650</v>
      </c>
      <c r="I161" s="229" t="s">
        <v>391</v>
      </c>
      <c r="J161" s="229"/>
      <c r="K161" s="257">
        <v>41275</v>
      </c>
      <c r="L161" s="257">
        <f t="shared" si="35"/>
        <v>44927</v>
      </c>
      <c r="M161" s="258">
        <v>178.5</v>
      </c>
      <c r="N161" s="258">
        <v>203.47000000000003</v>
      </c>
      <c r="O161" s="259">
        <v>200.2</v>
      </c>
      <c r="P161" s="260">
        <f t="shared" si="36"/>
        <v>24.970000000000027</v>
      </c>
      <c r="Q161" s="261">
        <v>45037</v>
      </c>
      <c r="R161" s="258">
        <v>0</v>
      </c>
      <c r="S161" s="260">
        <f t="shared" si="37"/>
        <v>0</v>
      </c>
      <c r="T161" s="261" t="s">
        <v>399</v>
      </c>
      <c r="U161" s="258">
        <f t="shared" si="38"/>
        <v>24.970000000000027</v>
      </c>
      <c r="V161" s="261">
        <f t="shared" si="49"/>
        <v>45037</v>
      </c>
      <c r="W161" s="229">
        <f t="shared" si="39"/>
        <v>365</v>
      </c>
      <c r="X161" s="229">
        <f t="shared" si="50"/>
        <v>110</v>
      </c>
      <c r="Y161" s="229">
        <f t="shared" si="40"/>
        <v>255</v>
      </c>
      <c r="Z161" s="229">
        <f t="shared" si="41"/>
        <v>0</v>
      </c>
      <c r="AA161" s="262">
        <f t="shared" si="42"/>
        <v>195.94479452054799</v>
      </c>
      <c r="AB161" s="263">
        <v>1</v>
      </c>
      <c r="AC161" s="229">
        <v>0</v>
      </c>
      <c r="AD161" s="229">
        <v>0</v>
      </c>
      <c r="AE161" s="262">
        <f t="shared" si="43"/>
        <v>0.48904109589041095</v>
      </c>
      <c r="AF161" s="262">
        <f t="shared" si="44"/>
        <v>195.45575342465759</v>
      </c>
      <c r="AG161" s="262"/>
      <c r="AH161" s="262">
        <f t="shared" si="45"/>
        <v>195.45575342465759</v>
      </c>
      <c r="AI161" s="234">
        <f t="shared" si="46"/>
        <v>1</v>
      </c>
      <c r="AJ161" s="234">
        <f t="shared" si="47"/>
        <v>0</v>
      </c>
      <c r="AK161" s="234">
        <f t="shared" si="48"/>
        <v>-4.7442465753424017</v>
      </c>
      <c r="AL161" s="264">
        <v>-3.2700000000000387</v>
      </c>
      <c r="AM161" s="264">
        <v>4.2552054794520018</v>
      </c>
    </row>
    <row r="162" spans="1:39">
      <c r="A162" s="229">
        <f t="shared" si="34"/>
        <v>160</v>
      </c>
      <c r="B162" s="253" t="s">
        <v>254</v>
      </c>
      <c r="C162" s="254"/>
      <c r="D162" s="255"/>
      <c r="E162" s="256"/>
      <c r="F162" s="256"/>
      <c r="G162" s="256"/>
      <c r="H162" s="229">
        <v>650</v>
      </c>
      <c r="I162" s="229" t="s">
        <v>391</v>
      </c>
      <c r="J162" s="229"/>
      <c r="K162" s="257">
        <v>41292</v>
      </c>
      <c r="L162" s="257">
        <f t="shared" si="35"/>
        <v>44927</v>
      </c>
      <c r="M162" s="258">
        <v>178.5</v>
      </c>
      <c r="N162" s="258">
        <v>202.45999999999998</v>
      </c>
      <c r="O162" s="259">
        <v>200.2</v>
      </c>
      <c r="P162" s="260">
        <f t="shared" si="36"/>
        <v>23.95999999999998</v>
      </c>
      <c r="Q162" s="261">
        <v>45037</v>
      </c>
      <c r="R162" s="258">
        <v>0</v>
      </c>
      <c r="S162" s="260">
        <f t="shared" si="37"/>
        <v>0</v>
      </c>
      <c r="T162" s="261" t="s">
        <v>399</v>
      </c>
      <c r="U162" s="258">
        <f t="shared" si="38"/>
        <v>23.95999999999998</v>
      </c>
      <c r="V162" s="261">
        <f t="shared" si="49"/>
        <v>45037</v>
      </c>
      <c r="W162" s="229">
        <f t="shared" si="39"/>
        <v>365</v>
      </c>
      <c r="X162" s="229">
        <f t="shared" si="50"/>
        <v>110</v>
      </c>
      <c r="Y162" s="229">
        <f t="shared" si="40"/>
        <v>255</v>
      </c>
      <c r="Z162" s="229">
        <f t="shared" si="41"/>
        <v>0</v>
      </c>
      <c r="AA162" s="262">
        <f t="shared" si="42"/>
        <v>195.23917808219178</v>
      </c>
      <c r="AB162" s="263">
        <v>0</v>
      </c>
      <c r="AC162" s="229">
        <v>0</v>
      </c>
      <c r="AD162" s="229">
        <v>0</v>
      </c>
      <c r="AE162" s="262">
        <f t="shared" si="43"/>
        <v>0</v>
      </c>
      <c r="AF162" s="262">
        <f t="shared" si="44"/>
        <v>195.23917808219178</v>
      </c>
      <c r="AG162" s="262"/>
      <c r="AH162" s="262">
        <f t="shared" si="45"/>
        <v>195.23917808219178</v>
      </c>
      <c r="AI162" s="234">
        <f t="shared" si="46"/>
        <v>0</v>
      </c>
      <c r="AJ162" s="234">
        <f t="shared" si="47"/>
        <v>0</v>
      </c>
      <c r="AK162" s="234">
        <f t="shared" si="48"/>
        <v>-4.9608219178082038</v>
      </c>
      <c r="AL162" s="264">
        <v>-2.2599999999999909</v>
      </c>
      <c r="AM162" s="264">
        <v>4.9608219178082038</v>
      </c>
    </row>
    <row r="163" spans="1:39">
      <c r="A163" s="229">
        <f t="shared" si="34"/>
        <v>161</v>
      </c>
      <c r="B163" s="253" t="s">
        <v>255</v>
      </c>
      <c r="C163" s="254"/>
      <c r="D163" s="255"/>
      <c r="E163" s="256"/>
      <c r="F163" s="256"/>
      <c r="G163" s="256"/>
      <c r="H163" s="229">
        <v>650</v>
      </c>
      <c r="I163" s="229" t="s">
        <v>391</v>
      </c>
      <c r="J163" s="229"/>
      <c r="K163" s="257">
        <v>41421</v>
      </c>
      <c r="L163" s="257">
        <f t="shared" si="35"/>
        <v>44927</v>
      </c>
      <c r="M163" s="258">
        <v>178.5</v>
      </c>
      <c r="N163" s="258">
        <v>202.58999999999997</v>
      </c>
      <c r="O163" s="259">
        <v>200.2</v>
      </c>
      <c r="P163" s="260">
        <f t="shared" si="36"/>
        <v>24.089999999999975</v>
      </c>
      <c r="Q163" s="261">
        <v>45037</v>
      </c>
      <c r="R163" s="258">
        <v>0</v>
      </c>
      <c r="S163" s="260">
        <f t="shared" si="37"/>
        <v>0</v>
      </c>
      <c r="T163" s="261" t="s">
        <v>399</v>
      </c>
      <c r="U163" s="258">
        <f t="shared" si="38"/>
        <v>24.089999999999975</v>
      </c>
      <c r="V163" s="261">
        <f t="shared" si="49"/>
        <v>45037</v>
      </c>
      <c r="W163" s="229">
        <f t="shared" si="39"/>
        <v>365</v>
      </c>
      <c r="X163" s="229">
        <f t="shared" si="50"/>
        <v>110</v>
      </c>
      <c r="Y163" s="229">
        <f t="shared" si="40"/>
        <v>255</v>
      </c>
      <c r="Z163" s="229">
        <f t="shared" si="41"/>
        <v>0</v>
      </c>
      <c r="AA163" s="262">
        <f t="shared" si="42"/>
        <v>195.32999999999998</v>
      </c>
      <c r="AB163" s="263">
        <v>0</v>
      </c>
      <c r="AC163" s="229">
        <v>0</v>
      </c>
      <c r="AD163" s="229">
        <v>0</v>
      </c>
      <c r="AE163" s="262">
        <f t="shared" si="43"/>
        <v>0</v>
      </c>
      <c r="AF163" s="262">
        <f t="shared" si="44"/>
        <v>195.32999999999998</v>
      </c>
      <c r="AG163" s="262"/>
      <c r="AH163" s="262">
        <f t="shared" si="45"/>
        <v>195.32999999999998</v>
      </c>
      <c r="AI163" s="234">
        <f t="shared" si="46"/>
        <v>0</v>
      </c>
      <c r="AJ163" s="234">
        <f t="shared" si="47"/>
        <v>0</v>
      </c>
      <c r="AK163" s="234">
        <f t="shared" si="48"/>
        <v>-4.8700000000000045</v>
      </c>
      <c r="AL163" s="264">
        <v>-2.3899999999999864</v>
      </c>
      <c r="AM163" s="264">
        <v>4.8700000000000045</v>
      </c>
    </row>
    <row r="164" spans="1:39">
      <c r="A164" s="229">
        <f t="shared" si="34"/>
        <v>162</v>
      </c>
      <c r="B164" s="253" t="s">
        <v>256</v>
      </c>
      <c r="C164" s="254"/>
      <c r="D164" s="255"/>
      <c r="E164" s="256"/>
      <c r="F164" s="256"/>
      <c r="G164" s="256"/>
      <c r="H164" s="229">
        <v>282</v>
      </c>
      <c r="I164" s="229" t="s">
        <v>394</v>
      </c>
      <c r="J164" s="229"/>
      <c r="K164" s="257">
        <v>41732</v>
      </c>
      <c r="L164" s="257">
        <f t="shared" si="35"/>
        <v>44927</v>
      </c>
      <c r="M164" s="258">
        <v>168</v>
      </c>
      <c r="N164" s="258">
        <v>173.81000000000003</v>
      </c>
      <c r="O164" s="259">
        <v>172.9</v>
      </c>
      <c r="P164" s="260">
        <f t="shared" si="36"/>
        <v>5.8100000000000307</v>
      </c>
      <c r="Q164" s="261">
        <v>45037</v>
      </c>
      <c r="R164" s="258">
        <v>0</v>
      </c>
      <c r="S164" s="260">
        <f t="shared" si="37"/>
        <v>0</v>
      </c>
      <c r="T164" s="261" t="s">
        <v>399</v>
      </c>
      <c r="U164" s="258">
        <f t="shared" si="38"/>
        <v>5.8100000000000307</v>
      </c>
      <c r="V164" s="261">
        <f t="shared" si="49"/>
        <v>45037</v>
      </c>
      <c r="W164" s="229">
        <f t="shared" si="39"/>
        <v>365</v>
      </c>
      <c r="X164" s="229">
        <f t="shared" si="50"/>
        <v>110</v>
      </c>
      <c r="Y164" s="229">
        <f t="shared" si="40"/>
        <v>255</v>
      </c>
      <c r="Z164" s="229">
        <f t="shared" si="41"/>
        <v>0</v>
      </c>
      <c r="AA164" s="262">
        <f t="shared" si="42"/>
        <v>172.05904109589042</v>
      </c>
      <c r="AB164" s="263">
        <v>7</v>
      </c>
      <c r="AC164" s="229">
        <v>0</v>
      </c>
      <c r="AD164" s="229">
        <v>0</v>
      </c>
      <c r="AE164" s="262">
        <f t="shared" si="43"/>
        <v>3.2219178082191782</v>
      </c>
      <c r="AF164" s="262">
        <f t="shared" si="44"/>
        <v>168.83712328767123</v>
      </c>
      <c r="AG164" s="262"/>
      <c r="AH164" s="262">
        <f t="shared" si="45"/>
        <v>168.83712328767123</v>
      </c>
      <c r="AI164" s="234">
        <f t="shared" si="46"/>
        <v>7</v>
      </c>
      <c r="AJ164" s="234">
        <f t="shared" si="47"/>
        <v>0</v>
      </c>
      <c r="AK164" s="234">
        <f t="shared" si="48"/>
        <v>-4.062876712328773</v>
      </c>
      <c r="AL164" s="264">
        <v>-0.91000000000002501</v>
      </c>
      <c r="AM164" s="264">
        <v>0.84095890410958418</v>
      </c>
    </row>
    <row r="165" spans="1:39">
      <c r="A165" s="229">
        <f t="shared" si="34"/>
        <v>163</v>
      </c>
      <c r="B165" s="253" t="s">
        <v>257</v>
      </c>
      <c r="C165" s="254"/>
      <c r="D165" s="255"/>
      <c r="E165" s="256"/>
      <c r="F165" s="256"/>
      <c r="G165" s="256"/>
      <c r="H165" s="229">
        <v>282</v>
      </c>
      <c r="I165" s="229" t="s">
        <v>394</v>
      </c>
      <c r="J165" s="229"/>
      <c r="K165" s="257">
        <v>41790</v>
      </c>
      <c r="L165" s="257">
        <f t="shared" si="35"/>
        <v>44927</v>
      </c>
      <c r="M165" s="258">
        <v>168</v>
      </c>
      <c r="N165" s="258">
        <v>173.84</v>
      </c>
      <c r="O165" s="259">
        <v>172.9</v>
      </c>
      <c r="P165" s="260">
        <f t="shared" si="36"/>
        <v>5.8400000000000034</v>
      </c>
      <c r="Q165" s="261">
        <v>45037</v>
      </c>
      <c r="R165" s="258">
        <v>0</v>
      </c>
      <c r="S165" s="260">
        <f t="shared" si="37"/>
        <v>0</v>
      </c>
      <c r="T165" s="261" t="s">
        <v>399</v>
      </c>
      <c r="U165" s="258">
        <f t="shared" si="38"/>
        <v>5.8400000000000034</v>
      </c>
      <c r="V165" s="261">
        <f t="shared" si="49"/>
        <v>45037</v>
      </c>
      <c r="W165" s="229">
        <f t="shared" si="39"/>
        <v>365</v>
      </c>
      <c r="X165" s="229">
        <f t="shared" si="50"/>
        <v>110</v>
      </c>
      <c r="Y165" s="229">
        <f t="shared" si="40"/>
        <v>255</v>
      </c>
      <c r="Z165" s="229">
        <f t="shared" si="41"/>
        <v>0</v>
      </c>
      <c r="AA165" s="262">
        <f t="shared" si="42"/>
        <v>172.07999999999998</v>
      </c>
      <c r="AB165" s="263">
        <v>0</v>
      </c>
      <c r="AC165" s="229">
        <v>0</v>
      </c>
      <c r="AD165" s="229">
        <v>0</v>
      </c>
      <c r="AE165" s="262">
        <f t="shared" si="43"/>
        <v>0</v>
      </c>
      <c r="AF165" s="262">
        <f t="shared" si="44"/>
        <v>172.07999999999998</v>
      </c>
      <c r="AG165" s="262"/>
      <c r="AH165" s="262">
        <f t="shared" si="45"/>
        <v>172.07999999999998</v>
      </c>
      <c r="AI165" s="234">
        <f t="shared" si="46"/>
        <v>0</v>
      </c>
      <c r="AJ165" s="234">
        <f t="shared" si="47"/>
        <v>0</v>
      </c>
      <c r="AK165" s="234">
        <f t="shared" si="48"/>
        <v>-0.8200000000000216</v>
      </c>
      <c r="AL165" s="264">
        <v>-0.93999999999999773</v>
      </c>
      <c r="AM165" s="264">
        <v>0.8200000000000216</v>
      </c>
    </row>
    <row r="166" spans="1:39">
      <c r="A166" s="229">
        <f t="shared" si="34"/>
        <v>164</v>
      </c>
      <c r="B166" s="253" t="s">
        <v>258</v>
      </c>
      <c r="C166" s="254"/>
      <c r="D166" s="255"/>
      <c r="E166" s="256"/>
      <c r="F166" s="256"/>
      <c r="G166" s="256"/>
      <c r="H166" s="229">
        <v>282</v>
      </c>
      <c r="I166" s="229" t="s">
        <v>394</v>
      </c>
      <c r="J166" s="229"/>
      <c r="K166" s="257">
        <v>41732</v>
      </c>
      <c r="L166" s="257">
        <f t="shared" si="35"/>
        <v>44927</v>
      </c>
      <c r="M166" s="258">
        <v>168</v>
      </c>
      <c r="N166" s="258">
        <v>173.81000000000003</v>
      </c>
      <c r="O166" s="259">
        <v>172.9</v>
      </c>
      <c r="P166" s="260">
        <f t="shared" si="36"/>
        <v>5.8100000000000307</v>
      </c>
      <c r="Q166" s="261">
        <v>45037</v>
      </c>
      <c r="R166" s="258">
        <v>0</v>
      </c>
      <c r="S166" s="260">
        <f t="shared" si="37"/>
        <v>0</v>
      </c>
      <c r="T166" s="261" t="s">
        <v>399</v>
      </c>
      <c r="U166" s="258">
        <f t="shared" si="38"/>
        <v>5.8100000000000307</v>
      </c>
      <c r="V166" s="261">
        <f t="shared" si="49"/>
        <v>45037</v>
      </c>
      <c r="W166" s="229">
        <f t="shared" si="39"/>
        <v>365</v>
      </c>
      <c r="X166" s="229">
        <f t="shared" si="50"/>
        <v>110</v>
      </c>
      <c r="Y166" s="229">
        <f t="shared" si="40"/>
        <v>255</v>
      </c>
      <c r="Z166" s="229">
        <f t="shared" si="41"/>
        <v>0</v>
      </c>
      <c r="AA166" s="262">
        <f t="shared" si="42"/>
        <v>172.05904109589042</v>
      </c>
      <c r="AB166" s="263">
        <v>0</v>
      </c>
      <c r="AC166" s="229">
        <v>0</v>
      </c>
      <c r="AD166" s="229">
        <v>0</v>
      </c>
      <c r="AE166" s="262">
        <f t="shared" si="43"/>
        <v>0</v>
      </c>
      <c r="AF166" s="262">
        <f t="shared" si="44"/>
        <v>172.05904109589042</v>
      </c>
      <c r="AG166" s="262"/>
      <c r="AH166" s="262">
        <f t="shared" si="45"/>
        <v>172.05904109589042</v>
      </c>
      <c r="AI166" s="234">
        <f t="shared" si="46"/>
        <v>0</v>
      </c>
      <c r="AJ166" s="234">
        <f t="shared" si="47"/>
        <v>0</v>
      </c>
      <c r="AK166" s="234">
        <f t="shared" si="48"/>
        <v>-0.84095890410958418</v>
      </c>
      <c r="AL166" s="264">
        <v>-0.91000000000002501</v>
      </c>
      <c r="AM166" s="264">
        <v>0.84095890410958418</v>
      </c>
    </row>
    <row r="167" spans="1:39">
      <c r="A167" s="229">
        <f t="shared" si="34"/>
        <v>165</v>
      </c>
      <c r="B167" s="253" t="s">
        <v>259</v>
      </c>
      <c r="C167" s="254"/>
      <c r="D167" s="255"/>
      <c r="E167" s="256"/>
      <c r="F167" s="256"/>
      <c r="G167" s="256"/>
      <c r="H167" s="229">
        <v>282</v>
      </c>
      <c r="I167" s="229" t="s">
        <v>394</v>
      </c>
      <c r="J167" s="229"/>
      <c r="K167" s="257">
        <v>41153</v>
      </c>
      <c r="L167" s="257">
        <f t="shared" si="35"/>
        <v>44927</v>
      </c>
      <c r="M167" s="258">
        <v>180</v>
      </c>
      <c r="N167" s="258">
        <v>200.94</v>
      </c>
      <c r="O167" s="259">
        <v>200.2</v>
      </c>
      <c r="P167" s="260">
        <f t="shared" si="36"/>
        <v>20.939999999999998</v>
      </c>
      <c r="Q167" s="261">
        <v>45037</v>
      </c>
      <c r="R167" s="258">
        <v>0</v>
      </c>
      <c r="S167" s="260">
        <f t="shared" si="37"/>
        <v>0</v>
      </c>
      <c r="T167" s="261" t="s">
        <v>399</v>
      </c>
      <c r="U167" s="258">
        <f t="shared" si="38"/>
        <v>20.939999999999998</v>
      </c>
      <c r="V167" s="261">
        <f t="shared" si="49"/>
        <v>45037</v>
      </c>
      <c r="W167" s="229">
        <f t="shared" si="39"/>
        <v>365</v>
      </c>
      <c r="X167" s="229">
        <f t="shared" si="50"/>
        <v>110</v>
      </c>
      <c r="Y167" s="229">
        <f t="shared" si="40"/>
        <v>255</v>
      </c>
      <c r="Z167" s="229">
        <f t="shared" si="41"/>
        <v>0</v>
      </c>
      <c r="AA167" s="262">
        <f t="shared" si="42"/>
        <v>194.62931506849313</v>
      </c>
      <c r="AB167" s="263">
        <v>0</v>
      </c>
      <c r="AC167" s="229">
        <v>0</v>
      </c>
      <c r="AD167" s="229">
        <v>0</v>
      </c>
      <c r="AE167" s="262">
        <f t="shared" si="43"/>
        <v>0</v>
      </c>
      <c r="AF167" s="262">
        <f t="shared" si="44"/>
        <v>194.62931506849313</v>
      </c>
      <c r="AG167" s="262"/>
      <c r="AH167" s="262">
        <f t="shared" si="45"/>
        <v>194.62931506849313</v>
      </c>
      <c r="AI167" s="234">
        <f t="shared" si="46"/>
        <v>0</v>
      </c>
      <c r="AJ167" s="234">
        <f t="shared" si="47"/>
        <v>0</v>
      </c>
      <c r="AK167" s="234">
        <f t="shared" si="48"/>
        <v>-5.5706849315068609</v>
      </c>
      <c r="AL167" s="264">
        <v>-0.74000000000000909</v>
      </c>
      <c r="AM167" s="264">
        <v>5.5706849315068609</v>
      </c>
    </row>
    <row r="168" spans="1:39">
      <c r="A168" s="229">
        <f t="shared" si="34"/>
        <v>166</v>
      </c>
      <c r="B168" s="253" t="s">
        <v>260</v>
      </c>
      <c r="C168" s="254"/>
      <c r="D168" s="255"/>
      <c r="E168" s="256"/>
      <c r="F168" s="256"/>
      <c r="G168" s="256"/>
      <c r="H168" s="229">
        <v>282</v>
      </c>
      <c r="I168" s="229" t="s">
        <v>394</v>
      </c>
      <c r="J168" s="229"/>
      <c r="K168" s="257">
        <v>41153</v>
      </c>
      <c r="L168" s="257">
        <f t="shared" si="35"/>
        <v>44927</v>
      </c>
      <c r="M168" s="258">
        <v>180</v>
      </c>
      <c r="N168" s="258">
        <v>204.03000000000003</v>
      </c>
      <c r="O168" s="259">
        <v>200.2</v>
      </c>
      <c r="P168" s="260">
        <f t="shared" si="36"/>
        <v>24.03000000000003</v>
      </c>
      <c r="Q168" s="261">
        <v>45037</v>
      </c>
      <c r="R168" s="258">
        <v>0</v>
      </c>
      <c r="S168" s="260">
        <f t="shared" si="37"/>
        <v>0</v>
      </c>
      <c r="T168" s="261" t="s">
        <v>399</v>
      </c>
      <c r="U168" s="258">
        <f t="shared" si="38"/>
        <v>24.03000000000003</v>
      </c>
      <c r="V168" s="261">
        <f t="shared" si="49"/>
        <v>45037</v>
      </c>
      <c r="W168" s="229">
        <f t="shared" si="39"/>
        <v>365</v>
      </c>
      <c r="X168" s="229">
        <f t="shared" si="50"/>
        <v>110</v>
      </c>
      <c r="Y168" s="229">
        <f t="shared" si="40"/>
        <v>255</v>
      </c>
      <c r="Z168" s="229">
        <f t="shared" si="41"/>
        <v>0</v>
      </c>
      <c r="AA168" s="262">
        <f t="shared" si="42"/>
        <v>196.78808219178083</v>
      </c>
      <c r="AB168" s="263">
        <v>0</v>
      </c>
      <c r="AC168" s="229">
        <v>0</v>
      </c>
      <c r="AD168" s="229">
        <v>0</v>
      </c>
      <c r="AE168" s="262">
        <f t="shared" si="43"/>
        <v>0</v>
      </c>
      <c r="AF168" s="262">
        <f t="shared" si="44"/>
        <v>196.78808219178083</v>
      </c>
      <c r="AG168" s="262"/>
      <c r="AH168" s="262">
        <f t="shared" si="45"/>
        <v>196.78808219178083</v>
      </c>
      <c r="AI168" s="234">
        <f t="shared" si="46"/>
        <v>0</v>
      </c>
      <c r="AJ168" s="234">
        <f t="shared" si="47"/>
        <v>0</v>
      </c>
      <c r="AK168" s="234">
        <f t="shared" si="48"/>
        <v>-3.4119178082191581</v>
      </c>
      <c r="AL168" s="264">
        <v>-3.8300000000000409</v>
      </c>
      <c r="AM168" s="264">
        <v>3.4119178082191581</v>
      </c>
    </row>
    <row r="169" spans="1:39">
      <c r="A169" s="229">
        <f t="shared" si="34"/>
        <v>167</v>
      </c>
      <c r="B169" s="253" t="s">
        <v>261</v>
      </c>
      <c r="C169" s="254"/>
      <c r="D169" s="255"/>
      <c r="E169" s="256"/>
      <c r="F169" s="256"/>
      <c r="G169" s="256"/>
      <c r="H169" s="229">
        <v>282</v>
      </c>
      <c r="I169" s="229" t="s">
        <v>394</v>
      </c>
      <c r="J169" s="229"/>
      <c r="K169" s="257">
        <v>41357</v>
      </c>
      <c r="L169" s="257">
        <f t="shared" si="35"/>
        <v>44927</v>
      </c>
      <c r="M169" s="258">
        <v>194.25</v>
      </c>
      <c r="N169" s="258">
        <v>201.29999999999995</v>
      </c>
      <c r="O169" s="259">
        <v>200.2</v>
      </c>
      <c r="P169" s="260">
        <f t="shared" si="36"/>
        <v>7.0499999999999545</v>
      </c>
      <c r="Q169" s="261">
        <v>45037</v>
      </c>
      <c r="R169" s="258">
        <v>0</v>
      </c>
      <c r="S169" s="260">
        <f t="shared" si="37"/>
        <v>0</v>
      </c>
      <c r="T169" s="261" t="s">
        <v>399</v>
      </c>
      <c r="U169" s="258">
        <f t="shared" si="38"/>
        <v>7.0499999999999545</v>
      </c>
      <c r="V169" s="261">
        <f t="shared" si="49"/>
        <v>45037</v>
      </c>
      <c r="W169" s="229">
        <f t="shared" si="39"/>
        <v>365</v>
      </c>
      <c r="X169" s="229">
        <f t="shared" si="50"/>
        <v>110</v>
      </c>
      <c r="Y169" s="229">
        <f t="shared" si="40"/>
        <v>255</v>
      </c>
      <c r="Z169" s="229">
        <f t="shared" si="41"/>
        <v>0</v>
      </c>
      <c r="AA169" s="262">
        <f t="shared" si="42"/>
        <v>199.17534246575337</v>
      </c>
      <c r="AB169" s="263">
        <v>0</v>
      </c>
      <c r="AC169" s="229">
        <v>0</v>
      </c>
      <c r="AD169" s="229">
        <v>0</v>
      </c>
      <c r="AE169" s="262">
        <f t="shared" si="43"/>
        <v>0</v>
      </c>
      <c r="AF169" s="262">
        <f t="shared" si="44"/>
        <v>199.17534246575337</v>
      </c>
      <c r="AG169" s="262"/>
      <c r="AH169" s="262">
        <f t="shared" si="45"/>
        <v>199.17534246575337</v>
      </c>
      <c r="AI169" s="234">
        <f t="shared" si="46"/>
        <v>0</v>
      </c>
      <c r="AJ169" s="234">
        <f t="shared" si="47"/>
        <v>0</v>
      </c>
      <c r="AK169" s="234">
        <f t="shared" si="48"/>
        <v>-1.0246575342466144</v>
      </c>
      <c r="AL169" s="264">
        <v>-1.0999999999999659</v>
      </c>
      <c r="AM169" s="264">
        <v>1.0246575342466144</v>
      </c>
    </row>
    <row r="170" spans="1:39">
      <c r="A170" s="229">
        <f t="shared" si="34"/>
        <v>168</v>
      </c>
      <c r="B170" s="253" t="s">
        <v>262</v>
      </c>
      <c r="C170" s="254"/>
      <c r="D170" s="255"/>
      <c r="E170" s="256"/>
      <c r="F170" s="256"/>
      <c r="G170" s="256"/>
      <c r="H170" s="229">
        <v>282</v>
      </c>
      <c r="I170" s="229" t="s">
        <v>394</v>
      </c>
      <c r="J170" s="229"/>
      <c r="K170" s="257">
        <v>41153</v>
      </c>
      <c r="L170" s="257">
        <f t="shared" si="35"/>
        <v>44927</v>
      </c>
      <c r="M170" s="258">
        <v>164.85</v>
      </c>
      <c r="N170" s="258">
        <v>173.35999999999999</v>
      </c>
      <c r="O170" s="259">
        <v>172.9</v>
      </c>
      <c r="P170" s="260">
        <f t="shared" si="36"/>
        <v>8.5099999999999909</v>
      </c>
      <c r="Q170" s="261">
        <v>45037</v>
      </c>
      <c r="R170" s="258">
        <v>0</v>
      </c>
      <c r="S170" s="260">
        <f t="shared" si="37"/>
        <v>0</v>
      </c>
      <c r="T170" s="261" t="s">
        <v>399</v>
      </c>
      <c r="U170" s="258">
        <f t="shared" si="38"/>
        <v>8.5099999999999909</v>
      </c>
      <c r="V170" s="261">
        <f t="shared" si="49"/>
        <v>45037</v>
      </c>
      <c r="W170" s="229">
        <f t="shared" si="39"/>
        <v>365</v>
      </c>
      <c r="X170" s="229">
        <f t="shared" si="50"/>
        <v>110</v>
      </c>
      <c r="Y170" s="229">
        <f t="shared" si="40"/>
        <v>255</v>
      </c>
      <c r="Z170" s="229">
        <f t="shared" si="41"/>
        <v>0</v>
      </c>
      <c r="AA170" s="262">
        <f t="shared" si="42"/>
        <v>170.79534246575344</v>
      </c>
      <c r="AB170" s="263">
        <v>0</v>
      </c>
      <c r="AC170" s="229">
        <v>0</v>
      </c>
      <c r="AD170" s="229">
        <v>0</v>
      </c>
      <c r="AE170" s="262">
        <f t="shared" si="43"/>
        <v>0</v>
      </c>
      <c r="AF170" s="262">
        <f t="shared" si="44"/>
        <v>170.79534246575344</v>
      </c>
      <c r="AG170" s="262"/>
      <c r="AH170" s="262">
        <f t="shared" si="45"/>
        <v>170.79534246575344</v>
      </c>
      <c r="AI170" s="234">
        <f t="shared" si="46"/>
        <v>0</v>
      </c>
      <c r="AJ170" s="234">
        <f t="shared" si="47"/>
        <v>0</v>
      </c>
      <c r="AK170" s="234">
        <f t="shared" si="48"/>
        <v>-2.1046575342465701</v>
      </c>
      <c r="AL170" s="264">
        <v>-0.45999999999997954</v>
      </c>
      <c r="AM170" s="264">
        <v>2.1046575342465701</v>
      </c>
    </row>
    <row r="171" spans="1:39">
      <c r="A171" s="229">
        <f t="shared" si="34"/>
        <v>169</v>
      </c>
      <c r="B171" s="253" t="s">
        <v>263</v>
      </c>
      <c r="C171" s="254"/>
      <c r="D171" s="255"/>
      <c r="E171" s="256"/>
      <c r="F171" s="256"/>
      <c r="G171" s="256"/>
      <c r="H171" s="229">
        <v>282</v>
      </c>
      <c r="I171" s="229" t="s">
        <v>394</v>
      </c>
      <c r="J171" s="229"/>
      <c r="K171" s="257">
        <v>41435</v>
      </c>
      <c r="L171" s="257">
        <f t="shared" si="35"/>
        <v>44927</v>
      </c>
      <c r="M171" s="258">
        <v>180</v>
      </c>
      <c r="N171" s="258">
        <v>201.07</v>
      </c>
      <c r="O171" s="259">
        <v>200.2</v>
      </c>
      <c r="P171" s="260">
        <f t="shared" si="36"/>
        <v>21.069999999999993</v>
      </c>
      <c r="Q171" s="261">
        <v>45037</v>
      </c>
      <c r="R171" s="258">
        <v>0</v>
      </c>
      <c r="S171" s="260">
        <f t="shared" si="37"/>
        <v>0</v>
      </c>
      <c r="T171" s="261" t="s">
        <v>399</v>
      </c>
      <c r="U171" s="258">
        <f t="shared" si="38"/>
        <v>21.069999999999993</v>
      </c>
      <c r="V171" s="261">
        <f t="shared" si="49"/>
        <v>45037</v>
      </c>
      <c r="W171" s="229">
        <f t="shared" si="39"/>
        <v>365</v>
      </c>
      <c r="X171" s="229">
        <f t="shared" si="50"/>
        <v>110</v>
      </c>
      <c r="Y171" s="229">
        <f t="shared" si="40"/>
        <v>255</v>
      </c>
      <c r="Z171" s="229">
        <f t="shared" si="41"/>
        <v>0</v>
      </c>
      <c r="AA171" s="262">
        <f t="shared" si="42"/>
        <v>194.72013698630136</v>
      </c>
      <c r="AB171" s="263">
        <v>5</v>
      </c>
      <c r="AC171" s="229">
        <v>0</v>
      </c>
      <c r="AD171" s="229">
        <v>0</v>
      </c>
      <c r="AE171" s="262">
        <f>(+M171/$W$1*AB171)+(N171/$W$1*AC171)+(R171/$W$1*AD171)</f>
        <v>2.4657534246575343</v>
      </c>
      <c r="AF171" s="262">
        <f t="shared" si="44"/>
        <v>192.25438356164383</v>
      </c>
      <c r="AG171" s="262"/>
      <c r="AH171" s="262">
        <f t="shared" si="45"/>
        <v>192.25438356164383</v>
      </c>
      <c r="AI171" s="234">
        <f t="shared" si="46"/>
        <v>5</v>
      </c>
      <c r="AJ171" s="234">
        <f t="shared" si="47"/>
        <v>0</v>
      </c>
      <c r="AK171" s="234">
        <f t="shared" si="48"/>
        <v>-7.9456164383561543</v>
      </c>
      <c r="AL171" s="264">
        <v>-0.87000000000000455</v>
      </c>
      <c r="AM171" s="264">
        <v>5.4798630136986333</v>
      </c>
    </row>
    <row r="172" spans="1:39">
      <c r="A172" s="229">
        <f t="shared" si="34"/>
        <v>170</v>
      </c>
      <c r="B172" s="253" t="s">
        <v>264</v>
      </c>
      <c r="C172" s="254"/>
      <c r="D172" s="255"/>
      <c r="E172" s="256"/>
      <c r="F172" s="256"/>
      <c r="G172" s="256"/>
      <c r="H172" s="229">
        <v>282</v>
      </c>
      <c r="I172" s="229" t="s">
        <v>394</v>
      </c>
      <c r="J172" s="229"/>
      <c r="K172" s="257">
        <v>41619</v>
      </c>
      <c r="L172" s="257">
        <f t="shared" si="35"/>
        <v>44927</v>
      </c>
      <c r="M172" s="258">
        <v>230</v>
      </c>
      <c r="N172" s="258">
        <v>231.54</v>
      </c>
      <c r="O172" s="259">
        <v>231.4</v>
      </c>
      <c r="P172" s="260">
        <f t="shared" si="36"/>
        <v>1.539999999999992</v>
      </c>
      <c r="Q172" s="261">
        <v>45037</v>
      </c>
      <c r="R172" s="258">
        <v>0</v>
      </c>
      <c r="S172" s="260">
        <f t="shared" si="37"/>
        <v>0</v>
      </c>
      <c r="T172" s="261" t="s">
        <v>399</v>
      </c>
      <c r="U172" s="258">
        <f t="shared" si="38"/>
        <v>1.539999999999992</v>
      </c>
      <c r="V172" s="261">
        <f t="shared" si="49"/>
        <v>45037</v>
      </c>
      <c r="W172" s="229">
        <f t="shared" si="39"/>
        <v>365</v>
      </c>
      <c r="X172" s="229">
        <f t="shared" si="50"/>
        <v>110</v>
      </c>
      <c r="Y172" s="229">
        <f t="shared" si="40"/>
        <v>255</v>
      </c>
      <c r="Z172" s="229">
        <f t="shared" si="41"/>
        <v>0</v>
      </c>
      <c r="AA172" s="262">
        <f t="shared" si="42"/>
        <v>231.07589041095886</v>
      </c>
      <c r="AB172" s="263">
        <v>0</v>
      </c>
      <c r="AC172" s="229">
        <v>0</v>
      </c>
      <c r="AD172" s="229">
        <v>0</v>
      </c>
      <c r="AE172" s="262">
        <f t="shared" si="43"/>
        <v>0</v>
      </c>
      <c r="AF172" s="262">
        <f t="shared" si="44"/>
        <v>231.07589041095886</v>
      </c>
      <c r="AG172" s="262"/>
      <c r="AH172" s="262">
        <f t="shared" si="45"/>
        <v>231.07589041095886</v>
      </c>
      <c r="AI172" s="234">
        <f t="shared" si="46"/>
        <v>0</v>
      </c>
      <c r="AJ172" s="234">
        <f t="shared" si="47"/>
        <v>0</v>
      </c>
      <c r="AK172" s="234">
        <f t="shared" si="48"/>
        <v>-0.32410958904114295</v>
      </c>
      <c r="AL172" s="264">
        <v>-0.13999999999998636</v>
      </c>
      <c r="AM172" s="264">
        <v>0.32410958904117138</v>
      </c>
    </row>
    <row r="173" spans="1:39">
      <c r="A173" s="229">
        <f t="shared" si="34"/>
        <v>171</v>
      </c>
      <c r="B173" s="253" t="s">
        <v>265</v>
      </c>
      <c r="C173" s="254"/>
      <c r="D173" s="255"/>
      <c r="E173" s="256"/>
      <c r="F173" s="256"/>
      <c r="G173" s="256"/>
      <c r="H173" s="229">
        <v>282</v>
      </c>
      <c r="I173" s="229" t="s">
        <v>394</v>
      </c>
      <c r="J173" s="229"/>
      <c r="K173" s="257">
        <v>41626</v>
      </c>
      <c r="L173" s="257">
        <f t="shared" si="35"/>
        <v>44927</v>
      </c>
      <c r="M173" s="258">
        <v>230</v>
      </c>
      <c r="N173" s="258">
        <v>231.57000000000002</v>
      </c>
      <c r="O173" s="259">
        <v>231.4</v>
      </c>
      <c r="P173" s="260">
        <f t="shared" si="36"/>
        <v>1.5700000000000216</v>
      </c>
      <c r="Q173" s="261">
        <v>45037</v>
      </c>
      <c r="R173" s="258">
        <v>0</v>
      </c>
      <c r="S173" s="260">
        <f t="shared" si="37"/>
        <v>0</v>
      </c>
      <c r="T173" s="261" t="s">
        <v>399</v>
      </c>
      <c r="U173" s="258">
        <f t="shared" si="38"/>
        <v>1.5700000000000216</v>
      </c>
      <c r="V173" s="261">
        <f t="shared" si="49"/>
        <v>45037</v>
      </c>
      <c r="W173" s="229">
        <f t="shared" si="39"/>
        <v>365</v>
      </c>
      <c r="X173" s="229">
        <f t="shared" si="50"/>
        <v>110</v>
      </c>
      <c r="Y173" s="229">
        <f t="shared" si="40"/>
        <v>255</v>
      </c>
      <c r="Z173" s="229">
        <f t="shared" si="41"/>
        <v>0</v>
      </c>
      <c r="AA173" s="262">
        <f t="shared" si="42"/>
        <v>231.09684931506848</v>
      </c>
      <c r="AB173" s="263">
        <v>0</v>
      </c>
      <c r="AC173" s="229">
        <v>0</v>
      </c>
      <c r="AD173" s="229">
        <v>0</v>
      </c>
      <c r="AE173" s="262">
        <f t="shared" si="43"/>
        <v>0</v>
      </c>
      <c r="AF173" s="262">
        <f t="shared" si="44"/>
        <v>231.09684931506848</v>
      </c>
      <c r="AG173" s="262"/>
      <c r="AH173" s="262">
        <f t="shared" si="45"/>
        <v>231.09684931506848</v>
      </c>
      <c r="AI173" s="234">
        <f t="shared" si="46"/>
        <v>0</v>
      </c>
      <c r="AJ173" s="234">
        <f t="shared" si="47"/>
        <v>0</v>
      </c>
      <c r="AK173" s="234">
        <f t="shared" si="48"/>
        <v>-0.30315068493152353</v>
      </c>
      <c r="AL173" s="264">
        <v>-0.17000000000001592</v>
      </c>
      <c r="AM173" s="264">
        <v>0.30315068493155195</v>
      </c>
    </row>
    <row r="174" spans="1:39">
      <c r="A174" s="229">
        <f t="shared" si="34"/>
        <v>172</v>
      </c>
      <c r="B174" s="253" t="s">
        <v>266</v>
      </c>
      <c r="C174" s="254"/>
      <c r="D174" s="255"/>
      <c r="E174" s="256"/>
      <c r="F174" s="256"/>
      <c r="G174" s="256"/>
      <c r="H174" s="229">
        <v>282</v>
      </c>
      <c r="I174" s="229" t="s">
        <v>394</v>
      </c>
      <c r="J174" s="229"/>
      <c r="K174" s="257">
        <v>41877</v>
      </c>
      <c r="L174" s="257">
        <f t="shared" si="35"/>
        <v>44927</v>
      </c>
      <c r="M174" s="258">
        <v>164.85</v>
      </c>
      <c r="N174" s="258">
        <v>174.02</v>
      </c>
      <c r="O174" s="259">
        <v>172.9</v>
      </c>
      <c r="P174" s="260">
        <f t="shared" si="36"/>
        <v>9.1700000000000159</v>
      </c>
      <c r="Q174" s="261">
        <v>45037</v>
      </c>
      <c r="R174" s="258">
        <v>0</v>
      </c>
      <c r="S174" s="260">
        <f t="shared" si="37"/>
        <v>0</v>
      </c>
      <c r="T174" s="261" t="s">
        <v>399</v>
      </c>
      <c r="U174" s="258">
        <f t="shared" si="38"/>
        <v>9.1700000000000159</v>
      </c>
      <c r="V174" s="261">
        <f t="shared" si="49"/>
        <v>45037</v>
      </c>
      <c r="W174" s="229">
        <f t="shared" si="39"/>
        <v>365</v>
      </c>
      <c r="X174" s="229">
        <f t="shared" si="50"/>
        <v>110</v>
      </c>
      <c r="Y174" s="229">
        <f t="shared" si="40"/>
        <v>255</v>
      </c>
      <c r="Z174" s="229">
        <f t="shared" si="41"/>
        <v>0</v>
      </c>
      <c r="AA174" s="262">
        <f t="shared" si="42"/>
        <v>171.25643835616438</v>
      </c>
      <c r="AB174" s="263">
        <v>0</v>
      </c>
      <c r="AC174" s="229">
        <v>0</v>
      </c>
      <c r="AD174" s="229">
        <v>0</v>
      </c>
      <c r="AE174" s="262">
        <f t="shared" si="43"/>
        <v>0</v>
      </c>
      <c r="AF174" s="262">
        <f t="shared" si="44"/>
        <v>171.25643835616438</v>
      </c>
      <c r="AG174" s="262"/>
      <c r="AH174" s="262">
        <f t="shared" si="45"/>
        <v>171.25643835616438</v>
      </c>
      <c r="AI174" s="234">
        <f t="shared" si="46"/>
        <v>0</v>
      </c>
      <c r="AJ174" s="234">
        <f t="shared" si="47"/>
        <v>0</v>
      </c>
      <c r="AK174" s="234">
        <f t="shared" si="48"/>
        <v>-1.6435616438356249</v>
      </c>
      <c r="AL174" s="264">
        <v>-1.1200000000000045</v>
      </c>
      <c r="AM174" s="264">
        <v>1.6435616438356249</v>
      </c>
    </row>
    <row r="175" spans="1:39">
      <c r="A175" s="229">
        <f t="shared" si="34"/>
        <v>173</v>
      </c>
      <c r="B175" s="253" t="s">
        <v>267</v>
      </c>
      <c r="C175" s="254"/>
      <c r="D175" s="255"/>
      <c r="E175" s="256"/>
      <c r="F175" s="256"/>
      <c r="G175" s="256"/>
      <c r="H175" s="229">
        <v>282</v>
      </c>
      <c r="I175" s="229" t="s">
        <v>394</v>
      </c>
      <c r="J175" s="229"/>
      <c r="K175" s="257">
        <v>41939</v>
      </c>
      <c r="L175" s="257">
        <f t="shared" si="35"/>
        <v>44927</v>
      </c>
      <c r="M175" s="258">
        <v>180</v>
      </c>
      <c r="N175" s="258">
        <v>204.09</v>
      </c>
      <c r="O175" s="259">
        <v>200.2</v>
      </c>
      <c r="P175" s="260">
        <f t="shared" si="36"/>
        <v>24.090000000000003</v>
      </c>
      <c r="Q175" s="261">
        <v>45037</v>
      </c>
      <c r="R175" s="258">
        <v>0</v>
      </c>
      <c r="S175" s="260">
        <f t="shared" si="37"/>
        <v>0</v>
      </c>
      <c r="T175" s="261" t="s">
        <v>399</v>
      </c>
      <c r="U175" s="258">
        <f t="shared" si="38"/>
        <v>24.090000000000003</v>
      </c>
      <c r="V175" s="261">
        <f t="shared" si="49"/>
        <v>45037</v>
      </c>
      <c r="W175" s="229">
        <f t="shared" si="39"/>
        <v>365</v>
      </c>
      <c r="X175" s="229">
        <f t="shared" si="50"/>
        <v>110</v>
      </c>
      <c r="Y175" s="229">
        <f t="shared" si="40"/>
        <v>255</v>
      </c>
      <c r="Z175" s="229">
        <f t="shared" si="41"/>
        <v>0</v>
      </c>
      <c r="AA175" s="262">
        <f t="shared" si="42"/>
        <v>196.83</v>
      </c>
      <c r="AB175" s="263">
        <v>1</v>
      </c>
      <c r="AC175" s="229">
        <v>0</v>
      </c>
      <c r="AD175" s="229">
        <v>0</v>
      </c>
      <c r="AE175" s="262">
        <f t="shared" si="43"/>
        <v>0.49315068493150682</v>
      </c>
      <c r="AF175" s="262">
        <f t="shared" si="44"/>
        <v>196.33684931506852</v>
      </c>
      <c r="AG175" s="262"/>
      <c r="AH175" s="262">
        <f t="shared" si="45"/>
        <v>196.33684931506852</v>
      </c>
      <c r="AI175" s="234">
        <f t="shared" si="46"/>
        <v>1</v>
      </c>
      <c r="AJ175" s="234">
        <f t="shared" si="47"/>
        <v>0</v>
      </c>
      <c r="AK175" s="234">
        <f t="shared" si="48"/>
        <v>-3.863150684931469</v>
      </c>
      <c r="AL175" s="264">
        <v>-3.8900000000000148</v>
      </c>
      <c r="AM175" s="264">
        <v>3.3699999999999761</v>
      </c>
    </row>
    <row r="176" spans="1:39">
      <c r="A176" s="229">
        <f t="shared" si="34"/>
        <v>174</v>
      </c>
      <c r="B176" s="253" t="s">
        <v>268</v>
      </c>
      <c r="C176" s="254"/>
      <c r="D176" s="255"/>
      <c r="E176" s="256"/>
      <c r="F176" s="256"/>
      <c r="G176" s="256"/>
      <c r="H176" s="229">
        <v>282</v>
      </c>
      <c r="I176" s="229" t="s">
        <v>394</v>
      </c>
      <c r="J176" s="229"/>
      <c r="K176" s="257">
        <v>41962</v>
      </c>
      <c r="L176" s="257">
        <f t="shared" si="35"/>
        <v>44927</v>
      </c>
      <c r="M176" s="258">
        <v>171.15</v>
      </c>
      <c r="N176" s="258">
        <v>173.21</v>
      </c>
      <c r="O176" s="259">
        <v>172.9</v>
      </c>
      <c r="P176" s="260">
        <f t="shared" si="36"/>
        <v>2.0600000000000023</v>
      </c>
      <c r="Q176" s="261">
        <v>45037</v>
      </c>
      <c r="R176" s="258">
        <v>0</v>
      </c>
      <c r="S176" s="260">
        <f t="shared" si="37"/>
        <v>0</v>
      </c>
      <c r="T176" s="261" t="s">
        <v>399</v>
      </c>
      <c r="U176" s="258">
        <f t="shared" si="38"/>
        <v>2.0600000000000023</v>
      </c>
      <c r="V176" s="261">
        <f t="shared" si="49"/>
        <v>45037</v>
      </c>
      <c r="W176" s="229">
        <f t="shared" si="39"/>
        <v>365</v>
      </c>
      <c r="X176" s="229">
        <f t="shared" si="50"/>
        <v>110</v>
      </c>
      <c r="Y176" s="229">
        <f t="shared" si="40"/>
        <v>255</v>
      </c>
      <c r="Z176" s="229">
        <f t="shared" si="41"/>
        <v>0</v>
      </c>
      <c r="AA176" s="262">
        <f t="shared" si="42"/>
        <v>172.58917808219181</v>
      </c>
      <c r="AB176" s="263">
        <v>16</v>
      </c>
      <c r="AC176" s="229">
        <v>0</v>
      </c>
      <c r="AD176" s="229">
        <v>0</v>
      </c>
      <c r="AE176" s="262">
        <f t="shared" si="43"/>
        <v>7.5024657534246577</v>
      </c>
      <c r="AF176" s="262">
        <f t="shared" si="44"/>
        <v>165.08671232876716</v>
      </c>
      <c r="AG176" s="262"/>
      <c r="AH176" s="262">
        <f t="shared" si="45"/>
        <v>165.08671232876716</v>
      </c>
      <c r="AI176" s="234">
        <f t="shared" si="46"/>
        <v>16</v>
      </c>
      <c r="AJ176" s="234">
        <f t="shared" si="47"/>
        <v>0</v>
      </c>
      <c r="AK176" s="234">
        <f t="shared" si="48"/>
        <v>-7.8132876712328425</v>
      </c>
      <c r="AL176" s="264">
        <v>-0.31000000000000227</v>
      </c>
      <c r="AM176" s="264">
        <v>0.31082191780819812</v>
      </c>
    </row>
    <row r="177" spans="1:39">
      <c r="A177" s="229">
        <f t="shared" si="34"/>
        <v>175</v>
      </c>
      <c r="B177" s="253" t="s">
        <v>269</v>
      </c>
      <c r="C177" s="254"/>
      <c r="D177" s="255"/>
      <c r="E177" s="256"/>
      <c r="F177" s="256"/>
      <c r="G177" s="256"/>
      <c r="H177" s="229">
        <v>282</v>
      </c>
      <c r="I177" s="229" t="s">
        <v>394</v>
      </c>
      <c r="J177" s="229"/>
      <c r="K177" s="257">
        <v>42010</v>
      </c>
      <c r="L177" s="257">
        <f t="shared" si="35"/>
        <v>44927</v>
      </c>
      <c r="M177" s="258">
        <v>171.15</v>
      </c>
      <c r="N177" s="258">
        <v>173.12000000000003</v>
      </c>
      <c r="O177" s="259">
        <v>172.9</v>
      </c>
      <c r="P177" s="260">
        <f t="shared" si="36"/>
        <v>1.9700000000000273</v>
      </c>
      <c r="Q177" s="261">
        <v>45037</v>
      </c>
      <c r="R177" s="258">
        <v>0</v>
      </c>
      <c r="S177" s="260">
        <f t="shared" si="37"/>
        <v>0</v>
      </c>
      <c r="T177" s="261" t="s">
        <v>399</v>
      </c>
      <c r="U177" s="258">
        <f t="shared" si="38"/>
        <v>1.9700000000000273</v>
      </c>
      <c r="V177" s="261">
        <f t="shared" si="49"/>
        <v>45037</v>
      </c>
      <c r="W177" s="229">
        <f t="shared" si="39"/>
        <v>365</v>
      </c>
      <c r="X177" s="229">
        <f t="shared" si="50"/>
        <v>110</v>
      </c>
      <c r="Y177" s="229">
        <f t="shared" si="40"/>
        <v>255</v>
      </c>
      <c r="Z177" s="229">
        <f t="shared" si="41"/>
        <v>0</v>
      </c>
      <c r="AA177" s="262">
        <f t="shared" si="42"/>
        <v>172.52630136986303</v>
      </c>
      <c r="AB177" s="263">
        <v>0</v>
      </c>
      <c r="AC177" s="229">
        <v>0</v>
      </c>
      <c r="AD177" s="229">
        <v>0</v>
      </c>
      <c r="AE177" s="262">
        <f t="shared" si="43"/>
        <v>0</v>
      </c>
      <c r="AF177" s="262">
        <f t="shared" si="44"/>
        <v>172.52630136986303</v>
      </c>
      <c r="AG177" s="262"/>
      <c r="AH177" s="262">
        <f t="shared" si="45"/>
        <v>172.52630136986303</v>
      </c>
      <c r="AI177" s="234">
        <f t="shared" si="46"/>
        <v>0</v>
      </c>
      <c r="AJ177" s="234">
        <f t="shared" si="47"/>
        <v>0</v>
      </c>
      <c r="AK177" s="234">
        <f t="shared" si="48"/>
        <v>-0.37369863013697113</v>
      </c>
      <c r="AL177" s="264">
        <v>-0.22000000000002728</v>
      </c>
      <c r="AM177" s="264">
        <v>0.37369863013697113</v>
      </c>
    </row>
    <row r="178" spans="1:39">
      <c r="A178" s="229">
        <f t="shared" si="34"/>
        <v>176</v>
      </c>
      <c r="B178" s="253" t="s">
        <v>270</v>
      </c>
      <c r="C178" s="254"/>
      <c r="D178" s="255"/>
      <c r="E178" s="256"/>
      <c r="F178" s="256"/>
      <c r="G178" s="256"/>
      <c r="H178" s="229">
        <v>281</v>
      </c>
      <c r="I178" s="229" t="s">
        <v>394</v>
      </c>
      <c r="J178" s="229"/>
      <c r="K178" s="257">
        <v>42059</v>
      </c>
      <c r="L178" s="257">
        <f t="shared" si="35"/>
        <v>44927</v>
      </c>
      <c r="M178" s="258">
        <v>171.15</v>
      </c>
      <c r="N178" s="258">
        <v>173.45000000000002</v>
      </c>
      <c r="O178" s="259">
        <v>172.9</v>
      </c>
      <c r="P178" s="260">
        <f t="shared" si="36"/>
        <v>2.3000000000000114</v>
      </c>
      <c r="Q178" s="261">
        <v>45037</v>
      </c>
      <c r="R178" s="258">
        <v>0</v>
      </c>
      <c r="S178" s="260">
        <f t="shared" si="37"/>
        <v>0</v>
      </c>
      <c r="T178" s="261" t="s">
        <v>399</v>
      </c>
      <c r="U178" s="258">
        <f t="shared" si="38"/>
        <v>2.3000000000000114</v>
      </c>
      <c r="V178" s="261">
        <f t="shared" si="49"/>
        <v>45037</v>
      </c>
      <c r="W178" s="229">
        <f t="shared" si="39"/>
        <v>365</v>
      </c>
      <c r="X178" s="229">
        <f t="shared" si="50"/>
        <v>110</v>
      </c>
      <c r="Y178" s="229">
        <f t="shared" si="40"/>
        <v>255</v>
      </c>
      <c r="Z178" s="229">
        <f t="shared" si="41"/>
        <v>0</v>
      </c>
      <c r="AA178" s="262">
        <f t="shared" si="42"/>
        <v>172.75684931506851</v>
      </c>
      <c r="AB178" s="263">
        <v>0</v>
      </c>
      <c r="AC178" s="229">
        <v>0</v>
      </c>
      <c r="AD178" s="229">
        <v>0</v>
      </c>
      <c r="AE178" s="262">
        <f t="shared" si="43"/>
        <v>0</v>
      </c>
      <c r="AF178" s="262">
        <f t="shared" si="44"/>
        <v>172.75684931506851</v>
      </c>
      <c r="AG178" s="262"/>
      <c r="AH178" s="262">
        <f t="shared" si="45"/>
        <v>172.75684931506851</v>
      </c>
      <c r="AI178" s="234">
        <f t="shared" si="46"/>
        <v>0</v>
      </c>
      <c r="AJ178" s="234">
        <f t="shared" si="47"/>
        <v>0</v>
      </c>
      <c r="AK178" s="234">
        <f t="shared" si="48"/>
        <v>-0.14315068493149852</v>
      </c>
      <c r="AL178" s="264">
        <v>-0.55000000000001137</v>
      </c>
      <c r="AM178" s="264">
        <v>0.14315068493149852</v>
      </c>
    </row>
    <row r="179" spans="1:39">
      <c r="A179" s="229">
        <f t="shared" si="34"/>
        <v>177</v>
      </c>
      <c r="B179" s="253" t="s">
        <v>271</v>
      </c>
      <c r="C179" s="254"/>
      <c r="D179" s="255"/>
      <c r="E179" s="256"/>
      <c r="F179" s="256"/>
      <c r="G179" s="256"/>
      <c r="H179" s="229">
        <v>120</v>
      </c>
      <c r="I179" s="229" t="s">
        <v>392</v>
      </c>
      <c r="J179" s="229"/>
      <c r="K179" s="257">
        <v>41153</v>
      </c>
      <c r="L179" s="257">
        <f t="shared" si="35"/>
        <v>44927</v>
      </c>
      <c r="M179" s="258">
        <v>365</v>
      </c>
      <c r="N179" s="258">
        <v>418.45000000000005</v>
      </c>
      <c r="O179" s="259">
        <v>412.1</v>
      </c>
      <c r="P179" s="260">
        <f t="shared" si="36"/>
        <v>53.450000000000045</v>
      </c>
      <c r="Q179" s="261">
        <v>45037</v>
      </c>
      <c r="R179" s="258">
        <v>0</v>
      </c>
      <c r="S179" s="260">
        <f t="shared" si="37"/>
        <v>0</v>
      </c>
      <c r="T179" s="261" t="s">
        <v>399</v>
      </c>
      <c r="U179" s="258">
        <f t="shared" si="38"/>
        <v>53.450000000000045</v>
      </c>
      <c r="V179" s="261">
        <f t="shared" si="49"/>
        <v>45037</v>
      </c>
      <c r="W179" s="229">
        <f t="shared" si="39"/>
        <v>365</v>
      </c>
      <c r="X179" s="229">
        <f t="shared" si="50"/>
        <v>110</v>
      </c>
      <c r="Y179" s="229">
        <f t="shared" si="40"/>
        <v>255</v>
      </c>
      <c r="Z179" s="229">
        <f t="shared" si="41"/>
        <v>0</v>
      </c>
      <c r="AA179" s="262">
        <f t="shared" si="42"/>
        <v>402.34178082191784</v>
      </c>
      <c r="AB179" s="263">
        <v>1</v>
      </c>
      <c r="AC179" s="229">
        <v>0</v>
      </c>
      <c r="AD179" s="229">
        <v>0</v>
      </c>
      <c r="AE179" s="262">
        <f t="shared" si="43"/>
        <v>1</v>
      </c>
      <c r="AF179" s="262">
        <f t="shared" si="44"/>
        <v>401.34178082191784</v>
      </c>
      <c r="AG179" s="262"/>
      <c r="AH179" s="262">
        <f t="shared" si="45"/>
        <v>401.34178082191784</v>
      </c>
      <c r="AI179" s="234">
        <f t="shared" si="46"/>
        <v>1</v>
      </c>
      <c r="AJ179" s="234">
        <f t="shared" si="47"/>
        <v>0</v>
      </c>
      <c r="AK179" s="234">
        <f t="shared" si="48"/>
        <v>-10.758219178082186</v>
      </c>
      <c r="AL179" s="264">
        <v>-6.3500000000000227</v>
      </c>
      <c r="AM179" s="264">
        <v>9.7582191780821859</v>
      </c>
    </row>
    <row r="180" spans="1:39">
      <c r="A180" s="229">
        <f t="shared" si="34"/>
        <v>178</v>
      </c>
      <c r="B180" s="253" t="s">
        <v>272</v>
      </c>
      <c r="C180" s="254"/>
      <c r="D180" s="255"/>
      <c r="E180" s="256"/>
      <c r="F180" s="256"/>
      <c r="G180" s="256"/>
      <c r="H180" s="229">
        <v>251</v>
      </c>
      <c r="I180" s="229" t="s">
        <v>394</v>
      </c>
      <c r="J180" s="229"/>
      <c r="K180" s="257">
        <v>43206</v>
      </c>
      <c r="L180" s="257">
        <f t="shared" si="35"/>
        <v>44927</v>
      </c>
      <c r="M180" s="258">
        <v>210</v>
      </c>
      <c r="N180" s="258">
        <v>233.94000000000003</v>
      </c>
      <c r="O180" s="259">
        <v>231.4</v>
      </c>
      <c r="P180" s="260">
        <f t="shared" si="36"/>
        <v>23.940000000000026</v>
      </c>
      <c r="Q180" s="261">
        <v>45037</v>
      </c>
      <c r="R180" s="258">
        <v>0</v>
      </c>
      <c r="S180" s="260">
        <f t="shared" si="37"/>
        <v>0</v>
      </c>
      <c r="T180" s="261" t="s">
        <v>399</v>
      </c>
      <c r="U180" s="258">
        <f t="shared" si="38"/>
        <v>23.940000000000026</v>
      </c>
      <c r="V180" s="261">
        <f t="shared" si="49"/>
        <v>45037</v>
      </c>
      <c r="W180" s="229">
        <f t="shared" si="39"/>
        <v>365</v>
      </c>
      <c r="X180" s="229">
        <f t="shared" si="50"/>
        <v>110</v>
      </c>
      <c r="Y180" s="229">
        <f t="shared" si="40"/>
        <v>255</v>
      </c>
      <c r="Z180" s="229">
        <f t="shared" si="41"/>
        <v>0</v>
      </c>
      <c r="AA180" s="262">
        <f t="shared" si="42"/>
        <v>226.72520547945206</v>
      </c>
      <c r="AB180" s="263">
        <v>0</v>
      </c>
      <c r="AC180" s="229">
        <v>0</v>
      </c>
      <c r="AD180" s="229">
        <v>0</v>
      </c>
      <c r="AE180" s="262">
        <f t="shared" si="43"/>
        <v>0</v>
      </c>
      <c r="AF180" s="262">
        <f t="shared" si="44"/>
        <v>226.72520547945206</v>
      </c>
      <c r="AG180" s="262"/>
      <c r="AH180" s="262">
        <f t="shared" si="45"/>
        <v>226.72520547945206</v>
      </c>
      <c r="AI180" s="234">
        <f t="shared" si="46"/>
        <v>0</v>
      </c>
      <c r="AJ180" s="234">
        <f t="shared" si="47"/>
        <v>0</v>
      </c>
      <c r="AK180" s="234">
        <f t="shared" si="48"/>
        <v>-4.6747945205479482</v>
      </c>
      <c r="AL180" s="264">
        <v>-2.5400000000000205</v>
      </c>
      <c r="AM180" s="264">
        <v>4.6747945205479198</v>
      </c>
    </row>
    <row r="181" spans="1:39">
      <c r="A181" s="229">
        <f t="shared" si="34"/>
        <v>179</v>
      </c>
      <c r="B181" s="253" t="s">
        <v>273</v>
      </c>
      <c r="C181" s="254"/>
      <c r="D181" s="255"/>
      <c r="E181" s="256"/>
      <c r="F181" s="256"/>
      <c r="G181" s="256"/>
      <c r="H181" s="229">
        <v>420</v>
      </c>
      <c r="I181" s="229" t="s">
        <v>393</v>
      </c>
      <c r="J181" s="229"/>
      <c r="K181" s="257">
        <v>43252</v>
      </c>
      <c r="L181" s="257">
        <f t="shared" si="35"/>
        <v>44927</v>
      </c>
      <c r="M181" s="258">
        <v>180</v>
      </c>
      <c r="N181" s="258">
        <v>203.78999999999996</v>
      </c>
      <c r="O181" s="259">
        <v>200.2</v>
      </c>
      <c r="P181" s="260">
        <f t="shared" si="36"/>
        <v>23.789999999999964</v>
      </c>
      <c r="Q181" s="261">
        <v>45037</v>
      </c>
      <c r="R181" s="258">
        <v>0</v>
      </c>
      <c r="S181" s="260">
        <f t="shared" si="37"/>
        <v>0</v>
      </c>
      <c r="T181" s="261" t="s">
        <v>399</v>
      </c>
      <c r="U181" s="258">
        <f t="shared" si="38"/>
        <v>23.789999999999964</v>
      </c>
      <c r="V181" s="261">
        <f t="shared" si="49"/>
        <v>45037</v>
      </c>
      <c r="W181" s="229">
        <f t="shared" si="39"/>
        <v>365</v>
      </c>
      <c r="X181" s="229">
        <f t="shared" si="50"/>
        <v>110</v>
      </c>
      <c r="Y181" s="229">
        <f t="shared" si="40"/>
        <v>255</v>
      </c>
      <c r="Z181" s="229">
        <f t="shared" si="41"/>
        <v>0</v>
      </c>
      <c r="AA181" s="262">
        <f t="shared" si="42"/>
        <v>196.62041095890407</v>
      </c>
      <c r="AB181" s="263">
        <v>0</v>
      </c>
      <c r="AC181" s="229">
        <v>0</v>
      </c>
      <c r="AD181" s="229">
        <v>0</v>
      </c>
      <c r="AE181" s="262">
        <f t="shared" si="43"/>
        <v>0</v>
      </c>
      <c r="AF181" s="262">
        <f t="shared" si="44"/>
        <v>196.62041095890407</v>
      </c>
      <c r="AG181" s="262"/>
      <c r="AH181" s="262">
        <f t="shared" si="45"/>
        <v>196.62041095890407</v>
      </c>
      <c r="AI181" s="234">
        <f t="shared" si="46"/>
        <v>0</v>
      </c>
      <c r="AJ181" s="234">
        <f t="shared" si="47"/>
        <v>0</v>
      </c>
      <c r="AK181" s="234">
        <f t="shared" si="48"/>
        <v>-3.5795890410959146</v>
      </c>
      <c r="AL181" s="264">
        <v>-3.589999999999975</v>
      </c>
      <c r="AM181" s="264">
        <v>3.5795890410959146</v>
      </c>
    </row>
    <row r="182" spans="1:39">
      <c r="A182" s="229">
        <f t="shared" si="34"/>
        <v>180</v>
      </c>
      <c r="B182" s="253" t="s">
        <v>274</v>
      </c>
      <c r="C182" s="254"/>
      <c r="D182" s="255"/>
      <c r="E182" s="256"/>
      <c r="F182" s="256"/>
      <c r="G182" s="256"/>
      <c r="H182" s="229">
        <v>212</v>
      </c>
      <c r="I182" s="229" t="s">
        <v>394</v>
      </c>
      <c r="J182" s="229"/>
      <c r="K182" s="257">
        <v>43262</v>
      </c>
      <c r="L182" s="257">
        <f t="shared" si="35"/>
        <v>44927</v>
      </c>
      <c r="M182" s="258">
        <v>194.25</v>
      </c>
      <c r="N182" s="258">
        <v>201.19</v>
      </c>
      <c r="O182" s="259">
        <v>200.2</v>
      </c>
      <c r="P182" s="260">
        <f t="shared" si="36"/>
        <v>6.9399999999999977</v>
      </c>
      <c r="Q182" s="261">
        <v>45037</v>
      </c>
      <c r="R182" s="258">
        <v>0</v>
      </c>
      <c r="S182" s="260">
        <f t="shared" si="37"/>
        <v>0</v>
      </c>
      <c r="T182" s="261" t="s">
        <v>399</v>
      </c>
      <c r="U182" s="258">
        <f t="shared" si="38"/>
        <v>6.9399999999999977</v>
      </c>
      <c r="V182" s="261">
        <f t="shared" si="49"/>
        <v>45037</v>
      </c>
      <c r="W182" s="229">
        <f t="shared" si="39"/>
        <v>365</v>
      </c>
      <c r="X182" s="229">
        <f t="shared" si="50"/>
        <v>110</v>
      </c>
      <c r="Y182" s="229">
        <f t="shared" si="40"/>
        <v>255</v>
      </c>
      <c r="Z182" s="229">
        <f t="shared" si="41"/>
        <v>0</v>
      </c>
      <c r="AA182" s="262">
        <f t="shared" si="42"/>
        <v>199.09849315068493</v>
      </c>
      <c r="AB182" s="263">
        <v>4</v>
      </c>
      <c r="AC182" s="229">
        <v>0</v>
      </c>
      <c r="AD182" s="229">
        <v>0</v>
      </c>
      <c r="AE182" s="262">
        <f t="shared" si="43"/>
        <v>2.128767123287671</v>
      </c>
      <c r="AF182" s="262">
        <f t="shared" si="44"/>
        <v>196.96972602739726</v>
      </c>
      <c r="AG182" s="262"/>
      <c r="AH182" s="262">
        <f t="shared" si="45"/>
        <v>196.96972602739726</v>
      </c>
      <c r="AI182" s="234">
        <f t="shared" si="46"/>
        <v>4</v>
      </c>
      <c r="AJ182" s="234">
        <f t="shared" si="47"/>
        <v>0</v>
      </c>
      <c r="AK182" s="234">
        <f t="shared" si="48"/>
        <v>-3.2302739726027312</v>
      </c>
      <c r="AL182" s="264">
        <v>-0.99000000000000909</v>
      </c>
      <c r="AM182" s="264">
        <v>1.1015068493150579</v>
      </c>
    </row>
    <row r="183" spans="1:39">
      <c r="A183" s="229">
        <f t="shared" si="34"/>
        <v>181</v>
      </c>
      <c r="B183" s="253" t="s">
        <v>275</v>
      </c>
      <c r="C183" s="254"/>
      <c r="D183" s="255"/>
      <c r="E183" s="256"/>
      <c r="F183" s="256"/>
      <c r="G183" s="256"/>
      <c r="H183" s="229">
        <v>650</v>
      </c>
      <c r="I183" s="229" t="s">
        <v>391</v>
      </c>
      <c r="J183" s="229"/>
      <c r="K183" s="257">
        <v>43243</v>
      </c>
      <c r="L183" s="257">
        <f t="shared" si="35"/>
        <v>44927</v>
      </c>
      <c r="M183" s="258">
        <v>150</v>
      </c>
      <c r="N183" s="258">
        <v>150.92000000000002</v>
      </c>
      <c r="O183" s="259">
        <v>150.80000000000001</v>
      </c>
      <c r="P183" s="260">
        <f t="shared" si="36"/>
        <v>0.92000000000001592</v>
      </c>
      <c r="Q183" s="261">
        <v>45037</v>
      </c>
      <c r="R183" s="258">
        <v>0</v>
      </c>
      <c r="S183" s="260">
        <f t="shared" si="37"/>
        <v>0</v>
      </c>
      <c r="T183" s="261" t="s">
        <v>399</v>
      </c>
      <c r="U183" s="258">
        <f t="shared" si="38"/>
        <v>0.92000000000001592</v>
      </c>
      <c r="V183" s="261">
        <f t="shared" si="49"/>
        <v>45037</v>
      </c>
      <c r="W183" s="229">
        <f t="shared" si="39"/>
        <v>365</v>
      </c>
      <c r="X183" s="229">
        <f t="shared" si="50"/>
        <v>110</v>
      </c>
      <c r="Y183" s="229">
        <f t="shared" si="40"/>
        <v>255</v>
      </c>
      <c r="Z183" s="229">
        <f t="shared" si="41"/>
        <v>0</v>
      </c>
      <c r="AA183" s="262">
        <f t="shared" si="42"/>
        <v>150.6427397260274</v>
      </c>
      <c r="AB183" s="263">
        <v>0</v>
      </c>
      <c r="AC183" s="229">
        <v>0</v>
      </c>
      <c r="AD183" s="229">
        <v>0</v>
      </c>
      <c r="AE183" s="262">
        <f t="shared" si="43"/>
        <v>0</v>
      </c>
      <c r="AF183" s="262">
        <f t="shared" si="44"/>
        <v>150.6427397260274</v>
      </c>
      <c r="AG183" s="262"/>
      <c r="AH183" s="262">
        <f t="shared" si="45"/>
        <v>150.6427397260274</v>
      </c>
      <c r="AI183" s="234">
        <f t="shared" si="46"/>
        <v>0</v>
      </c>
      <c r="AJ183" s="234">
        <f t="shared" si="47"/>
        <v>0</v>
      </c>
      <c r="AK183" s="234">
        <f t="shared" si="48"/>
        <v>-0.15726027397261078</v>
      </c>
      <c r="AL183" s="264">
        <v>-0.12000000000000455</v>
      </c>
      <c r="AM183" s="264">
        <v>0.15726027397261078</v>
      </c>
    </row>
    <row r="184" spans="1:39">
      <c r="A184" s="229">
        <f t="shared" si="34"/>
        <v>182</v>
      </c>
      <c r="B184" s="253" t="s">
        <v>276</v>
      </c>
      <c r="C184" s="254"/>
      <c r="D184" s="255"/>
      <c r="E184" s="256"/>
      <c r="F184" s="256"/>
      <c r="G184" s="256"/>
      <c r="H184" s="229">
        <v>650</v>
      </c>
      <c r="I184" s="229" t="s">
        <v>391</v>
      </c>
      <c r="J184" s="229"/>
      <c r="K184" s="257">
        <v>43243</v>
      </c>
      <c r="L184" s="257">
        <f t="shared" si="35"/>
        <v>44927</v>
      </c>
      <c r="M184" s="258">
        <v>150</v>
      </c>
      <c r="N184" s="258">
        <v>150.92000000000002</v>
      </c>
      <c r="O184" s="259">
        <v>150.80000000000001</v>
      </c>
      <c r="P184" s="260">
        <f t="shared" si="36"/>
        <v>0.92000000000001592</v>
      </c>
      <c r="Q184" s="261">
        <v>45037</v>
      </c>
      <c r="R184" s="258">
        <v>0</v>
      </c>
      <c r="S184" s="260">
        <f t="shared" si="37"/>
        <v>0</v>
      </c>
      <c r="T184" s="261" t="s">
        <v>399</v>
      </c>
      <c r="U184" s="258">
        <f t="shared" si="38"/>
        <v>0.92000000000001592</v>
      </c>
      <c r="V184" s="261">
        <f t="shared" si="49"/>
        <v>45037</v>
      </c>
      <c r="W184" s="229">
        <f t="shared" si="39"/>
        <v>365</v>
      </c>
      <c r="X184" s="229">
        <f t="shared" si="50"/>
        <v>110</v>
      </c>
      <c r="Y184" s="229">
        <f t="shared" si="40"/>
        <v>255</v>
      </c>
      <c r="Z184" s="229">
        <f t="shared" si="41"/>
        <v>0</v>
      </c>
      <c r="AA184" s="262">
        <f t="shared" si="42"/>
        <v>150.6427397260274</v>
      </c>
      <c r="AB184" s="263">
        <v>0</v>
      </c>
      <c r="AC184" s="229">
        <v>0</v>
      </c>
      <c r="AD184" s="229">
        <v>0</v>
      </c>
      <c r="AE184" s="262">
        <f t="shared" si="43"/>
        <v>0</v>
      </c>
      <c r="AF184" s="262">
        <f t="shared" si="44"/>
        <v>150.6427397260274</v>
      </c>
      <c r="AG184" s="262"/>
      <c r="AH184" s="262">
        <f t="shared" si="45"/>
        <v>150.6427397260274</v>
      </c>
      <c r="AI184" s="234">
        <f t="shared" si="46"/>
        <v>0</v>
      </c>
      <c r="AJ184" s="234">
        <f t="shared" si="47"/>
        <v>0</v>
      </c>
      <c r="AK184" s="234">
        <f t="shared" si="48"/>
        <v>-0.15726027397261078</v>
      </c>
      <c r="AL184" s="264">
        <v>-0.12000000000000455</v>
      </c>
      <c r="AM184" s="264">
        <v>0.15726027397261078</v>
      </c>
    </row>
    <row r="185" spans="1:39">
      <c r="A185" s="229">
        <f t="shared" si="34"/>
        <v>183</v>
      </c>
      <c r="B185" s="253" t="s">
        <v>277</v>
      </c>
      <c r="C185" s="254"/>
      <c r="D185" s="255"/>
      <c r="E185" s="256"/>
      <c r="F185" s="256"/>
      <c r="G185" s="256"/>
      <c r="H185" s="229">
        <v>216</v>
      </c>
      <c r="I185" s="229" t="s">
        <v>394</v>
      </c>
      <c r="J185" s="229"/>
      <c r="K185" s="257">
        <v>43356</v>
      </c>
      <c r="L185" s="257">
        <f t="shared" si="35"/>
        <v>44927</v>
      </c>
      <c r="M185" s="258">
        <v>160</v>
      </c>
      <c r="N185" s="258">
        <v>175.79</v>
      </c>
      <c r="O185" s="259">
        <v>172.9</v>
      </c>
      <c r="P185" s="260">
        <f t="shared" si="36"/>
        <v>15.789999999999992</v>
      </c>
      <c r="Q185" s="261">
        <v>45037</v>
      </c>
      <c r="R185" s="258">
        <v>0</v>
      </c>
      <c r="S185" s="260">
        <f t="shared" si="37"/>
        <v>0</v>
      </c>
      <c r="T185" s="261" t="s">
        <v>399</v>
      </c>
      <c r="U185" s="258">
        <f t="shared" si="38"/>
        <v>15.789999999999992</v>
      </c>
      <c r="V185" s="261">
        <f t="shared" si="49"/>
        <v>45037</v>
      </c>
      <c r="W185" s="229">
        <f t="shared" si="39"/>
        <v>365</v>
      </c>
      <c r="X185" s="229">
        <f t="shared" si="50"/>
        <v>110</v>
      </c>
      <c r="Y185" s="229">
        <f t="shared" si="40"/>
        <v>255</v>
      </c>
      <c r="Z185" s="229">
        <f t="shared" si="41"/>
        <v>0</v>
      </c>
      <c r="AA185" s="262">
        <f t="shared" si="42"/>
        <v>171.03136986301368</v>
      </c>
      <c r="AB185" s="263">
        <v>18</v>
      </c>
      <c r="AC185" s="229">
        <v>0</v>
      </c>
      <c r="AD185" s="229">
        <v>0</v>
      </c>
      <c r="AE185" s="262">
        <f t="shared" si="43"/>
        <v>7.8904109589041092</v>
      </c>
      <c r="AF185" s="262">
        <f t="shared" si="44"/>
        <v>163.14095890410957</v>
      </c>
      <c r="AG185" s="262"/>
      <c r="AH185" s="262">
        <f t="shared" si="45"/>
        <v>163.14095890410957</v>
      </c>
      <c r="AI185" s="234">
        <f t="shared" si="46"/>
        <v>18</v>
      </c>
      <c r="AJ185" s="234">
        <f t="shared" si="47"/>
        <v>0</v>
      </c>
      <c r="AK185" s="234">
        <f t="shared" si="48"/>
        <v>-9.7590410958904386</v>
      </c>
      <c r="AL185" s="264">
        <v>-2.8899999999999864</v>
      </c>
      <c r="AM185" s="264">
        <v>1.8686301369863259</v>
      </c>
    </row>
    <row r="186" spans="1:39">
      <c r="A186" s="229">
        <f t="shared" si="34"/>
        <v>184</v>
      </c>
      <c r="B186" s="253" t="s">
        <v>278</v>
      </c>
      <c r="C186" s="254"/>
      <c r="D186" s="255"/>
      <c r="E186" s="256"/>
      <c r="F186" s="256"/>
      <c r="G186" s="256"/>
      <c r="H186" s="229">
        <v>650</v>
      </c>
      <c r="I186" s="229" t="s">
        <v>391</v>
      </c>
      <c r="J186" s="229"/>
      <c r="K186" s="257">
        <v>43369</v>
      </c>
      <c r="L186" s="257">
        <f t="shared" si="35"/>
        <v>44927</v>
      </c>
      <c r="M186" s="258">
        <v>150</v>
      </c>
      <c r="N186" s="258">
        <v>150.9</v>
      </c>
      <c r="O186" s="259">
        <v>150.80000000000001</v>
      </c>
      <c r="P186" s="260">
        <f t="shared" si="36"/>
        <v>0.90000000000000568</v>
      </c>
      <c r="Q186" s="261">
        <v>45037</v>
      </c>
      <c r="R186" s="258">
        <v>0</v>
      </c>
      <c r="S186" s="260">
        <f t="shared" si="37"/>
        <v>0</v>
      </c>
      <c r="T186" s="261" t="s">
        <v>399</v>
      </c>
      <c r="U186" s="258">
        <f t="shared" si="38"/>
        <v>0.90000000000000568</v>
      </c>
      <c r="V186" s="261">
        <f t="shared" si="49"/>
        <v>45037</v>
      </c>
      <c r="W186" s="229">
        <f t="shared" si="39"/>
        <v>365</v>
      </c>
      <c r="X186" s="229">
        <f t="shared" si="50"/>
        <v>110</v>
      </c>
      <c r="Y186" s="229">
        <f t="shared" si="40"/>
        <v>255</v>
      </c>
      <c r="Z186" s="229">
        <f t="shared" si="41"/>
        <v>0</v>
      </c>
      <c r="AA186" s="262">
        <f t="shared" si="42"/>
        <v>150.62876712328767</v>
      </c>
      <c r="AB186" s="263">
        <v>0</v>
      </c>
      <c r="AC186" s="229">
        <v>0</v>
      </c>
      <c r="AD186" s="229">
        <v>0</v>
      </c>
      <c r="AE186" s="262">
        <f t="shared" si="43"/>
        <v>0</v>
      </c>
      <c r="AF186" s="262">
        <f t="shared" si="44"/>
        <v>150.62876712328767</v>
      </c>
      <c r="AG186" s="262"/>
      <c r="AH186" s="262">
        <f t="shared" si="45"/>
        <v>150.62876712328767</v>
      </c>
      <c r="AI186" s="234">
        <f t="shared" si="46"/>
        <v>0</v>
      </c>
      <c r="AJ186" s="234">
        <f t="shared" si="47"/>
        <v>0</v>
      </c>
      <c r="AK186" s="234">
        <f t="shared" si="48"/>
        <v>-0.17123287671233811</v>
      </c>
      <c r="AL186" s="264">
        <v>-9.9999999999994316E-2</v>
      </c>
      <c r="AM186" s="264">
        <v>0.17123287671233811</v>
      </c>
    </row>
    <row r="187" spans="1:39">
      <c r="A187" s="229">
        <f t="shared" si="34"/>
        <v>185</v>
      </c>
      <c r="B187" s="253" t="s">
        <v>279</v>
      </c>
      <c r="C187" s="254"/>
      <c r="D187" s="255"/>
      <c r="E187" s="256"/>
      <c r="F187" s="256"/>
      <c r="G187" s="256"/>
      <c r="H187" s="229">
        <v>650</v>
      </c>
      <c r="I187" s="229" t="s">
        <v>391</v>
      </c>
      <c r="J187" s="229"/>
      <c r="K187" s="257">
        <v>43377</v>
      </c>
      <c r="L187" s="257">
        <f t="shared" si="35"/>
        <v>44927</v>
      </c>
      <c r="M187" s="258">
        <v>150</v>
      </c>
      <c r="N187" s="258">
        <v>150.88</v>
      </c>
      <c r="O187" s="259">
        <v>150.80000000000001</v>
      </c>
      <c r="P187" s="260">
        <f t="shared" si="36"/>
        <v>0.87999999999999545</v>
      </c>
      <c r="Q187" s="261">
        <v>45037</v>
      </c>
      <c r="R187" s="258">
        <v>0</v>
      </c>
      <c r="S187" s="260">
        <f t="shared" si="37"/>
        <v>0</v>
      </c>
      <c r="T187" s="261" t="s">
        <v>399</v>
      </c>
      <c r="U187" s="258">
        <f t="shared" si="38"/>
        <v>0.87999999999999545</v>
      </c>
      <c r="V187" s="261">
        <f t="shared" si="49"/>
        <v>45037</v>
      </c>
      <c r="W187" s="229">
        <f t="shared" si="39"/>
        <v>365</v>
      </c>
      <c r="X187" s="229">
        <f t="shared" si="50"/>
        <v>110</v>
      </c>
      <c r="Y187" s="229">
        <f t="shared" si="40"/>
        <v>255</v>
      </c>
      <c r="Z187" s="229">
        <f t="shared" si="41"/>
        <v>0</v>
      </c>
      <c r="AA187" s="262">
        <f t="shared" si="42"/>
        <v>150.61479452054795</v>
      </c>
      <c r="AB187" s="263">
        <v>0</v>
      </c>
      <c r="AC187" s="229">
        <v>0</v>
      </c>
      <c r="AD187" s="229">
        <v>0</v>
      </c>
      <c r="AE187" s="262">
        <f t="shared" si="43"/>
        <v>0</v>
      </c>
      <c r="AF187" s="262">
        <f t="shared" si="44"/>
        <v>150.61479452054795</v>
      </c>
      <c r="AG187" s="262">
        <v>83</v>
      </c>
      <c r="AH187" s="262">
        <f t="shared" si="45"/>
        <v>67.614794520547946</v>
      </c>
      <c r="AI187" s="234">
        <f t="shared" si="46"/>
        <v>0</v>
      </c>
      <c r="AJ187" s="234">
        <f t="shared" si="47"/>
        <v>0</v>
      </c>
      <c r="AK187" s="234">
        <f t="shared" si="48"/>
        <v>-83.185205479452065</v>
      </c>
      <c r="AL187" s="264">
        <v>-7.9999999999984084E-2</v>
      </c>
      <c r="AM187" s="264">
        <v>0.18520547945206545</v>
      </c>
    </row>
    <row r="188" spans="1:39">
      <c r="A188" s="229">
        <f t="shared" si="34"/>
        <v>186</v>
      </c>
      <c r="B188" s="253" t="s">
        <v>280</v>
      </c>
      <c r="C188" s="254"/>
      <c r="D188" s="255"/>
      <c r="E188" s="256"/>
      <c r="F188" s="256"/>
      <c r="G188" s="256"/>
      <c r="H188" s="229">
        <v>216</v>
      </c>
      <c r="I188" s="229" t="s">
        <v>394</v>
      </c>
      <c r="J188" s="229"/>
      <c r="K188" s="257">
        <v>43521</v>
      </c>
      <c r="L188" s="257">
        <f t="shared" si="35"/>
        <v>44927</v>
      </c>
      <c r="M188" s="258">
        <v>194.25</v>
      </c>
      <c r="N188" s="258">
        <v>202.22000000000003</v>
      </c>
      <c r="O188" s="259">
        <v>231.4</v>
      </c>
      <c r="P188" s="260">
        <f t="shared" si="36"/>
        <v>7.9700000000000273</v>
      </c>
      <c r="Q188" s="261">
        <v>45037</v>
      </c>
      <c r="R188" s="258">
        <v>0</v>
      </c>
      <c r="S188" s="260">
        <f t="shared" si="37"/>
        <v>0</v>
      </c>
      <c r="T188" s="261" t="s">
        <v>399</v>
      </c>
      <c r="U188" s="258">
        <f t="shared" si="38"/>
        <v>7.9700000000000273</v>
      </c>
      <c r="V188" s="261">
        <f t="shared" si="49"/>
        <v>45037</v>
      </c>
      <c r="W188" s="229">
        <f t="shared" si="39"/>
        <v>365</v>
      </c>
      <c r="X188" s="229">
        <f t="shared" si="50"/>
        <v>110</v>
      </c>
      <c r="Y188" s="229">
        <f t="shared" si="40"/>
        <v>255</v>
      </c>
      <c r="Z188" s="229">
        <f t="shared" si="41"/>
        <v>0</v>
      </c>
      <c r="AA188" s="262">
        <f t="shared" si="42"/>
        <v>199.81808219178083</v>
      </c>
      <c r="AB188" s="263">
        <v>11</v>
      </c>
      <c r="AC188" s="229">
        <v>0</v>
      </c>
      <c r="AD188" s="229">
        <v>0</v>
      </c>
      <c r="AE188" s="262">
        <f t="shared" si="43"/>
        <v>5.8541095890410952</v>
      </c>
      <c r="AF188" s="262">
        <f t="shared" si="44"/>
        <v>193.96397260273974</v>
      </c>
      <c r="AG188" s="262"/>
      <c r="AH188" s="262">
        <f t="shared" si="45"/>
        <v>193.96397260273974</v>
      </c>
      <c r="AI188" s="234">
        <f t="shared" si="46"/>
        <v>11</v>
      </c>
      <c r="AJ188" s="234">
        <f t="shared" si="47"/>
        <v>0</v>
      </c>
      <c r="AK188" s="234">
        <f t="shared" si="48"/>
        <v>-37.436027397260261</v>
      </c>
      <c r="AL188" s="264">
        <v>29.179999999999978</v>
      </c>
      <c r="AM188" s="264">
        <v>0.381917808219157</v>
      </c>
    </row>
    <row r="189" spans="1:39">
      <c r="A189" s="229">
        <f t="shared" si="34"/>
        <v>187</v>
      </c>
      <c r="B189" s="253" t="s">
        <v>281</v>
      </c>
      <c r="C189" s="254"/>
      <c r="D189" s="255"/>
      <c r="E189" s="256"/>
      <c r="F189" s="256"/>
      <c r="G189" s="256"/>
      <c r="H189" s="229">
        <v>212</v>
      </c>
      <c r="I189" s="229" t="s">
        <v>394</v>
      </c>
      <c r="J189" s="229"/>
      <c r="K189" s="257">
        <v>43521</v>
      </c>
      <c r="L189" s="257">
        <f t="shared" si="35"/>
        <v>44927</v>
      </c>
      <c r="M189" s="258">
        <v>160</v>
      </c>
      <c r="N189" s="258">
        <v>175.32000000000002</v>
      </c>
      <c r="O189" s="259">
        <v>172.9</v>
      </c>
      <c r="P189" s="260">
        <f t="shared" si="36"/>
        <v>15.320000000000022</v>
      </c>
      <c r="Q189" s="261">
        <v>45037</v>
      </c>
      <c r="R189" s="258">
        <v>0</v>
      </c>
      <c r="S189" s="260">
        <f t="shared" si="37"/>
        <v>0</v>
      </c>
      <c r="T189" s="261" t="s">
        <v>399</v>
      </c>
      <c r="U189" s="258">
        <f t="shared" si="38"/>
        <v>15.320000000000022</v>
      </c>
      <c r="V189" s="261">
        <f t="shared" si="49"/>
        <v>45037</v>
      </c>
      <c r="W189" s="229">
        <f t="shared" si="39"/>
        <v>365</v>
      </c>
      <c r="X189" s="229">
        <f t="shared" si="50"/>
        <v>110</v>
      </c>
      <c r="Y189" s="229">
        <f t="shared" si="40"/>
        <v>255</v>
      </c>
      <c r="Z189" s="229">
        <f t="shared" si="41"/>
        <v>0</v>
      </c>
      <c r="AA189" s="262">
        <f t="shared" si="42"/>
        <v>170.70301369863014</v>
      </c>
      <c r="AB189" s="263">
        <v>0</v>
      </c>
      <c r="AC189" s="229">
        <v>0</v>
      </c>
      <c r="AD189" s="229">
        <v>0</v>
      </c>
      <c r="AE189" s="262">
        <f t="shared" si="43"/>
        <v>0</v>
      </c>
      <c r="AF189" s="262">
        <f t="shared" si="44"/>
        <v>170.70301369863014</v>
      </c>
      <c r="AG189" s="262"/>
      <c r="AH189" s="262">
        <f t="shared" si="45"/>
        <v>170.70301369863014</v>
      </c>
      <c r="AI189" s="234">
        <f t="shared" si="46"/>
        <v>0</v>
      </c>
      <c r="AJ189" s="234">
        <f t="shared" si="47"/>
        <v>0</v>
      </c>
      <c r="AK189" s="234">
        <f t="shared" si="48"/>
        <v>-2.1969863013698614</v>
      </c>
      <c r="AL189" s="264">
        <v>-2.4200000000000159</v>
      </c>
      <c r="AM189" s="264">
        <v>2.1969863013698614</v>
      </c>
    </row>
    <row r="190" spans="1:39">
      <c r="A190" s="229">
        <f t="shared" si="34"/>
        <v>188</v>
      </c>
      <c r="B190" s="253" t="s">
        <v>282</v>
      </c>
      <c r="C190" s="254"/>
      <c r="D190" s="255"/>
      <c r="E190" s="256"/>
      <c r="F190" s="256"/>
      <c r="G190" s="256"/>
      <c r="H190" s="229">
        <v>216</v>
      </c>
      <c r="I190" s="229" t="s">
        <v>394</v>
      </c>
      <c r="J190" s="229"/>
      <c r="K190" s="257">
        <v>43521</v>
      </c>
      <c r="L190" s="257">
        <f t="shared" si="35"/>
        <v>44927</v>
      </c>
      <c r="M190" s="258">
        <v>160</v>
      </c>
      <c r="N190" s="258">
        <v>175.35000000000002</v>
      </c>
      <c r="O190" s="259">
        <v>172.9</v>
      </c>
      <c r="P190" s="260">
        <f t="shared" si="36"/>
        <v>15.350000000000023</v>
      </c>
      <c r="Q190" s="261">
        <v>45037</v>
      </c>
      <c r="R190" s="258">
        <v>0</v>
      </c>
      <c r="S190" s="260">
        <f t="shared" si="37"/>
        <v>0</v>
      </c>
      <c r="T190" s="261" t="s">
        <v>399</v>
      </c>
      <c r="U190" s="258">
        <f t="shared" si="38"/>
        <v>15.350000000000023</v>
      </c>
      <c r="V190" s="261">
        <f t="shared" si="49"/>
        <v>45037</v>
      </c>
      <c r="W190" s="229">
        <f t="shared" si="39"/>
        <v>365</v>
      </c>
      <c r="X190" s="229">
        <f t="shared" si="50"/>
        <v>110</v>
      </c>
      <c r="Y190" s="229">
        <f t="shared" si="40"/>
        <v>255</v>
      </c>
      <c r="Z190" s="229">
        <f t="shared" si="41"/>
        <v>0</v>
      </c>
      <c r="AA190" s="262">
        <f t="shared" si="42"/>
        <v>170.72397260273974</v>
      </c>
      <c r="AB190" s="263">
        <v>1</v>
      </c>
      <c r="AC190" s="229">
        <v>0</v>
      </c>
      <c r="AD190" s="229">
        <v>0</v>
      </c>
      <c r="AE190" s="262">
        <f t="shared" si="43"/>
        <v>0.43835616438356162</v>
      </c>
      <c r="AF190" s="262">
        <f t="shared" si="44"/>
        <v>170.28561643835619</v>
      </c>
      <c r="AG190" s="262"/>
      <c r="AH190" s="262">
        <f t="shared" si="45"/>
        <v>170.28561643835619</v>
      </c>
      <c r="AI190" s="234">
        <f t="shared" si="46"/>
        <v>1</v>
      </c>
      <c r="AJ190" s="234">
        <f t="shared" si="47"/>
        <v>0</v>
      </c>
      <c r="AK190" s="234">
        <f t="shared" si="48"/>
        <v>-2.6143835616438196</v>
      </c>
      <c r="AL190" s="264">
        <v>-2.4500000000000171</v>
      </c>
      <c r="AM190" s="264">
        <v>2.1760273972602704</v>
      </c>
    </row>
    <row r="191" spans="1:39" s="268" customFormat="1">
      <c r="A191" s="229">
        <f t="shared" si="34"/>
        <v>189</v>
      </c>
      <c r="B191" s="253" t="s">
        <v>283</v>
      </c>
      <c r="C191" s="254"/>
      <c r="D191" s="255"/>
      <c r="E191" s="256"/>
      <c r="F191" s="256"/>
      <c r="G191" s="256"/>
      <c r="H191" s="229">
        <v>251</v>
      </c>
      <c r="I191" s="229" t="s">
        <v>394</v>
      </c>
      <c r="J191" s="229"/>
      <c r="K191" s="257">
        <v>43538</v>
      </c>
      <c r="L191" s="257">
        <f t="shared" si="35"/>
        <v>44927</v>
      </c>
      <c r="M191" s="258">
        <v>160</v>
      </c>
      <c r="N191" s="258">
        <v>174.84</v>
      </c>
      <c r="O191" s="259">
        <v>172.9</v>
      </c>
      <c r="P191" s="260">
        <f t="shared" si="36"/>
        <v>14.840000000000003</v>
      </c>
      <c r="Q191" s="261">
        <v>45037</v>
      </c>
      <c r="R191" s="258">
        <v>0</v>
      </c>
      <c r="S191" s="260">
        <f t="shared" si="37"/>
        <v>0</v>
      </c>
      <c r="T191" s="261" t="s">
        <v>399</v>
      </c>
      <c r="U191" s="258">
        <f t="shared" si="38"/>
        <v>14.840000000000003</v>
      </c>
      <c r="V191" s="267">
        <f t="shared" si="49"/>
        <v>45037</v>
      </c>
      <c r="W191" s="229">
        <f t="shared" si="39"/>
        <v>365</v>
      </c>
      <c r="X191" s="229">
        <f t="shared" si="50"/>
        <v>110</v>
      </c>
      <c r="Y191" s="229">
        <f t="shared" si="40"/>
        <v>255</v>
      </c>
      <c r="Z191" s="229">
        <f t="shared" si="41"/>
        <v>0</v>
      </c>
      <c r="AA191" s="262">
        <f t="shared" si="42"/>
        <v>170.36767123287672</v>
      </c>
      <c r="AB191" s="263">
        <v>0</v>
      </c>
      <c r="AC191" s="229">
        <v>0</v>
      </c>
      <c r="AD191" s="229">
        <v>0</v>
      </c>
      <c r="AE191" s="262">
        <f t="shared" si="43"/>
        <v>0</v>
      </c>
      <c r="AF191" s="262">
        <f t="shared" si="44"/>
        <v>170.36767123287672</v>
      </c>
      <c r="AG191" s="262"/>
      <c r="AH191" s="262">
        <f t="shared" si="45"/>
        <v>170.36767123287672</v>
      </c>
      <c r="AI191" s="234">
        <f t="shared" si="46"/>
        <v>0</v>
      </c>
      <c r="AJ191" s="234">
        <f t="shared" si="47"/>
        <v>0</v>
      </c>
      <c r="AK191" s="234">
        <f t="shared" si="48"/>
        <v>-2.532328767123289</v>
      </c>
      <c r="AL191" s="264">
        <v>-1.9399999999999977</v>
      </c>
      <c r="AM191" s="264">
        <v>2.532328767123289</v>
      </c>
    </row>
    <row r="192" spans="1:39">
      <c r="A192" s="229">
        <f t="shared" si="34"/>
        <v>190</v>
      </c>
      <c r="B192" s="253" t="s">
        <v>284</v>
      </c>
      <c r="C192" s="254"/>
      <c r="D192" s="255"/>
      <c r="E192" s="256"/>
      <c r="F192" s="256"/>
      <c r="G192" s="256"/>
      <c r="H192" s="229">
        <v>251</v>
      </c>
      <c r="I192" s="229" t="s">
        <v>394</v>
      </c>
      <c r="J192" s="229"/>
      <c r="K192" s="257">
        <v>43542</v>
      </c>
      <c r="L192" s="257">
        <f t="shared" si="35"/>
        <v>44927</v>
      </c>
      <c r="M192" s="258">
        <v>160</v>
      </c>
      <c r="N192" s="258">
        <v>175.38000000000002</v>
      </c>
      <c r="O192" s="259">
        <v>172.9</v>
      </c>
      <c r="P192" s="260">
        <f t="shared" si="36"/>
        <v>15.380000000000024</v>
      </c>
      <c r="Q192" s="261">
        <v>45037</v>
      </c>
      <c r="R192" s="258">
        <v>0</v>
      </c>
      <c r="S192" s="260">
        <f t="shared" si="37"/>
        <v>0</v>
      </c>
      <c r="T192" s="261" t="s">
        <v>399</v>
      </c>
      <c r="U192" s="258">
        <f t="shared" si="38"/>
        <v>15.380000000000024</v>
      </c>
      <c r="V192" s="261">
        <f t="shared" si="49"/>
        <v>45037</v>
      </c>
      <c r="W192" s="229">
        <f t="shared" si="39"/>
        <v>365</v>
      </c>
      <c r="X192" s="229">
        <f t="shared" si="50"/>
        <v>110</v>
      </c>
      <c r="Y192" s="229">
        <f t="shared" si="40"/>
        <v>255</v>
      </c>
      <c r="Z192" s="229">
        <f t="shared" si="41"/>
        <v>0</v>
      </c>
      <c r="AA192" s="262">
        <f t="shared" si="42"/>
        <v>170.74493150684933</v>
      </c>
      <c r="AB192" s="263">
        <v>0</v>
      </c>
      <c r="AC192" s="229">
        <v>0</v>
      </c>
      <c r="AD192" s="229">
        <v>0</v>
      </c>
      <c r="AE192" s="262">
        <f t="shared" si="43"/>
        <v>0</v>
      </c>
      <c r="AF192" s="262">
        <f t="shared" si="44"/>
        <v>170.74493150684933</v>
      </c>
      <c r="AG192" s="262"/>
      <c r="AH192" s="262">
        <f t="shared" si="45"/>
        <v>170.74493150684933</v>
      </c>
      <c r="AI192" s="234">
        <f t="shared" si="46"/>
        <v>0</v>
      </c>
      <c r="AJ192" s="234">
        <f t="shared" si="47"/>
        <v>0</v>
      </c>
      <c r="AK192" s="234">
        <f t="shared" si="48"/>
        <v>-2.1550684931506794</v>
      </c>
      <c r="AL192" s="264">
        <v>-2.4800000000000182</v>
      </c>
      <c r="AM192" s="264">
        <v>2.1550684931506794</v>
      </c>
    </row>
    <row r="193" spans="1:39">
      <c r="A193" s="229">
        <f t="shared" si="34"/>
        <v>191</v>
      </c>
      <c r="B193" s="253" t="s">
        <v>285</v>
      </c>
      <c r="C193" s="254"/>
      <c r="D193" s="255"/>
      <c r="E193" s="256"/>
      <c r="F193" s="256"/>
      <c r="G193" s="256"/>
      <c r="H193" s="229">
        <v>215</v>
      </c>
      <c r="I193" s="229" t="s">
        <v>394</v>
      </c>
      <c r="J193" s="229"/>
      <c r="K193" s="257">
        <v>43559</v>
      </c>
      <c r="L193" s="257">
        <f t="shared" si="35"/>
        <v>44927</v>
      </c>
      <c r="M193" s="258">
        <v>180</v>
      </c>
      <c r="N193" s="258">
        <v>203.36</v>
      </c>
      <c r="O193" s="259">
        <v>200.2</v>
      </c>
      <c r="P193" s="260">
        <f t="shared" si="36"/>
        <v>23.360000000000014</v>
      </c>
      <c r="Q193" s="261">
        <v>45037</v>
      </c>
      <c r="R193" s="258">
        <v>0</v>
      </c>
      <c r="S193" s="260">
        <f t="shared" si="37"/>
        <v>0</v>
      </c>
      <c r="T193" s="261" t="s">
        <v>399</v>
      </c>
      <c r="U193" s="258">
        <f t="shared" si="38"/>
        <v>23.360000000000014</v>
      </c>
      <c r="V193" s="261">
        <f t="shared" si="49"/>
        <v>45037</v>
      </c>
      <c r="W193" s="229">
        <f t="shared" si="39"/>
        <v>365</v>
      </c>
      <c r="X193" s="229">
        <f t="shared" si="50"/>
        <v>110</v>
      </c>
      <c r="Y193" s="229">
        <f t="shared" si="40"/>
        <v>255</v>
      </c>
      <c r="Z193" s="229">
        <f t="shared" si="41"/>
        <v>0</v>
      </c>
      <c r="AA193" s="262">
        <f t="shared" si="42"/>
        <v>196.32</v>
      </c>
      <c r="AB193" s="263">
        <v>8</v>
      </c>
      <c r="AC193" s="229">
        <v>0</v>
      </c>
      <c r="AD193" s="229">
        <v>0</v>
      </c>
      <c r="AE193" s="262">
        <f t="shared" si="43"/>
        <v>3.9452054794520546</v>
      </c>
      <c r="AF193" s="262">
        <f t="shared" si="44"/>
        <v>192.37479452054794</v>
      </c>
      <c r="AG193" s="262"/>
      <c r="AH193" s="262">
        <f t="shared" si="45"/>
        <v>192.37479452054794</v>
      </c>
      <c r="AI193" s="234">
        <f t="shared" si="46"/>
        <v>8</v>
      </c>
      <c r="AJ193" s="234">
        <f t="shared" si="47"/>
        <v>0</v>
      </c>
      <c r="AK193" s="234">
        <f t="shared" si="48"/>
        <v>-7.8252054794520518</v>
      </c>
      <c r="AL193" s="264">
        <v>-3.160000000000025</v>
      </c>
      <c r="AM193" s="264">
        <v>3.8799999999999955</v>
      </c>
    </row>
    <row r="194" spans="1:39">
      <c r="A194" s="229">
        <f t="shared" si="34"/>
        <v>192</v>
      </c>
      <c r="B194" s="253" t="s">
        <v>286</v>
      </c>
      <c r="C194" s="254"/>
      <c r="D194" s="255"/>
      <c r="E194" s="256"/>
      <c r="F194" s="256"/>
      <c r="G194" s="256"/>
      <c r="H194" s="229">
        <v>160</v>
      </c>
      <c r="I194" s="229" t="s">
        <v>392</v>
      </c>
      <c r="J194" s="229"/>
      <c r="K194" s="257">
        <v>43558</v>
      </c>
      <c r="L194" s="257">
        <f t="shared" si="35"/>
        <v>44927</v>
      </c>
      <c r="M194" s="258">
        <v>130</v>
      </c>
      <c r="N194" s="258">
        <v>130</v>
      </c>
      <c r="O194" s="259">
        <v>130</v>
      </c>
      <c r="P194" s="260">
        <f t="shared" si="36"/>
        <v>0</v>
      </c>
      <c r="Q194" s="261" t="s">
        <v>399</v>
      </c>
      <c r="R194" s="258">
        <v>0</v>
      </c>
      <c r="S194" s="260">
        <f t="shared" si="37"/>
        <v>0</v>
      </c>
      <c r="T194" s="261" t="s">
        <v>399</v>
      </c>
      <c r="U194" s="258">
        <f t="shared" si="38"/>
        <v>0</v>
      </c>
      <c r="V194" s="261">
        <f t="shared" si="49"/>
        <v>45292</v>
      </c>
      <c r="W194" s="229">
        <f t="shared" si="39"/>
        <v>365</v>
      </c>
      <c r="X194" s="229">
        <f t="shared" si="50"/>
        <v>365</v>
      </c>
      <c r="Y194" s="229">
        <f t="shared" si="40"/>
        <v>0</v>
      </c>
      <c r="Z194" s="229">
        <f t="shared" si="41"/>
        <v>0</v>
      </c>
      <c r="AA194" s="262">
        <f t="shared" si="42"/>
        <v>130</v>
      </c>
      <c r="AB194" s="263">
        <v>0</v>
      </c>
      <c r="AC194" s="229">
        <v>0</v>
      </c>
      <c r="AD194" s="229">
        <v>0</v>
      </c>
      <c r="AE194" s="262">
        <f t="shared" si="43"/>
        <v>0</v>
      </c>
      <c r="AF194" s="262">
        <f t="shared" si="44"/>
        <v>130</v>
      </c>
      <c r="AG194" s="262"/>
      <c r="AH194" s="262">
        <f t="shared" si="45"/>
        <v>130</v>
      </c>
      <c r="AI194" s="234">
        <f t="shared" si="46"/>
        <v>0</v>
      </c>
      <c r="AJ194" s="234">
        <f t="shared" si="47"/>
        <v>0</v>
      </c>
      <c r="AK194" s="234">
        <f t="shared" si="48"/>
        <v>0</v>
      </c>
      <c r="AL194" s="264">
        <v>0</v>
      </c>
      <c r="AM194" s="264">
        <v>0</v>
      </c>
    </row>
    <row r="195" spans="1:39">
      <c r="A195" s="229">
        <f t="shared" si="34"/>
        <v>193</v>
      </c>
      <c r="B195" s="253" t="s">
        <v>287</v>
      </c>
      <c r="C195" s="254"/>
      <c r="D195" s="255"/>
      <c r="E195" s="256"/>
      <c r="F195" s="256"/>
      <c r="G195" s="256"/>
      <c r="H195" s="229">
        <v>160</v>
      </c>
      <c r="I195" s="229" t="s">
        <v>392</v>
      </c>
      <c r="J195" s="229"/>
      <c r="K195" s="257">
        <v>43558</v>
      </c>
      <c r="L195" s="257">
        <f t="shared" si="35"/>
        <v>44927</v>
      </c>
      <c r="M195" s="258">
        <v>290</v>
      </c>
      <c r="N195" s="258">
        <v>311.59000000000003</v>
      </c>
      <c r="O195" s="259">
        <v>308.10000000000002</v>
      </c>
      <c r="P195" s="260">
        <f t="shared" si="36"/>
        <v>21.590000000000032</v>
      </c>
      <c r="Q195" s="261">
        <v>45037</v>
      </c>
      <c r="R195" s="258">
        <v>0</v>
      </c>
      <c r="S195" s="260">
        <f t="shared" si="37"/>
        <v>0</v>
      </c>
      <c r="T195" s="261" t="s">
        <v>399</v>
      </c>
      <c r="U195" s="258">
        <f t="shared" si="38"/>
        <v>21.590000000000032</v>
      </c>
      <c r="V195" s="261">
        <f t="shared" si="49"/>
        <v>45037</v>
      </c>
      <c r="W195" s="229">
        <f t="shared" si="39"/>
        <v>365</v>
      </c>
      <c r="X195" s="229">
        <f t="shared" si="50"/>
        <v>110</v>
      </c>
      <c r="Y195" s="229">
        <f t="shared" si="40"/>
        <v>255</v>
      </c>
      <c r="Z195" s="229">
        <f t="shared" si="41"/>
        <v>0</v>
      </c>
      <c r="AA195" s="262">
        <f t="shared" si="42"/>
        <v>305.08342465753424</v>
      </c>
      <c r="AB195" s="263">
        <v>0</v>
      </c>
      <c r="AC195" s="229">
        <v>0</v>
      </c>
      <c r="AD195" s="229">
        <v>0</v>
      </c>
      <c r="AE195" s="262">
        <f t="shared" si="43"/>
        <v>0</v>
      </c>
      <c r="AF195" s="262">
        <f t="shared" si="44"/>
        <v>305.08342465753424</v>
      </c>
      <c r="AG195" s="262"/>
      <c r="AH195" s="262">
        <f t="shared" si="45"/>
        <v>305.08342465753424</v>
      </c>
      <c r="AI195" s="234">
        <f t="shared" si="46"/>
        <v>0</v>
      </c>
      <c r="AJ195" s="234">
        <f t="shared" si="47"/>
        <v>0</v>
      </c>
      <c r="AK195" s="234">
        <f t="shared" si="48"/>
        <v>-3.0165753424657851</v>
      </c>
      <c r="AL195" s="264">
        <v>-3.4900000000000091</v>
      </c>
      <c r="AM195" s="264">
        <v>3.0165753424657851</v>
      </c>
    </row>
    <row r="196" spans="1:39">
      <c r="A196" s="229">
        <f t="shared" ref="A196:A257" si="51">+A195+1</f>
        <v>194</v>
      </c>
      <c r="B196" s="253" t="s">
        <v>288</v>
      </c>
      <c r="C196" s="254"/>
      <c r="D196" s="255"/>
      <c r="E196" s="256"/>
      <c r="F196" s="256"/>
      <c r="G196" s="256"/>
      <c r="H196" s="229">
        <v>120</v>
      </c>
      <c r="I196" s="229" t="s">
        <v>392</v>
      </c>
      <c r="J196" s="229"/>
      <c r="K196" s="257">
        <v>43588</v>
      </c>
      <c r="L196" s="257">
        <f t="shared" ref="L196:L257" si="52">+IF(K196&lt;$K$2,$K$2,K196)</f>
        <v>44927</v>
      </c>
      <c r="M196" s="258">
        <v>150</v>
      </c>
      <c r="N196" s="258">
        <v>150.93</v>
      </c>
      <c r="O196" s="259">
        <v>150.80000000000001</v>
      </c>
      <c r="P196" s="260">
        <f t="shared" ref="P196:P257" si="53">+IF(N196=0,0,(N196-M196))</f>
        <v>0.93000000000000682</v>
      </c>
      <c r="Q196" s="261">
        <v>45037</v>
      </c>
      <c r="R196" s="258">
        <v>0</v>
      </c>
      <c r="S196" s="260">
        <f t="shared" ref="S196:S257" si="54">+IF(R196=0,0,(R196-N196))</f>
        <v>0</v>
      </c>
      <c r="T196" s="261" t="s">
        <v>399</v>
      </c>
      <c r="U196" s="258">
        <f t="shared" ref="U196:U257" si="55">+P196+S196</f>
        <v>0.93000000000000682</v>
      </c>
      <c r="V196" s="261">
        <f t="shared" si="49"/>
        <v>45037</v>
      </c>
      <c r="W196" s="229">
        <f t="shared" ref="W196:W257" si="56">DATEDIF(L196,$W$2,"d")</f>
        <v>365</v>
      </c>
      <c r="X196" s="229">
        <f t="shared" si="50"/>
        <v>110</v>
      </c>
      <c r="Y196" s="229">
        <f t="shared" ref="Y196:Y257" si="57">+IF(S196&lt;&gt;0,(T196-Q196),(W196-X196))</f>
        <v>255</v>
      </c>
      <c r="Z196" s="229">
        <f t="shared" ref="Z196:Z257" si="58">+W196-X196-Y196</f>
        <v>0</v>
      </c>
      <c r="AA196" s="262">
        <f t="shared" ref="AA196:AA257" si="59">(+M196/$W$1*X196)+(N196/$W$1*Y196)+(R196/$W$1*Z196)</f>
        <v>150.64972602739726</v>
      </c>
      <c r="AB196" s="263">
        <v>1</v>
      </c>
      <c r="AC196" s="229">
        <v>0</v>
      </c>
      <c r="AD196" s="229">
        <v>0</v>
      </c>
      <c r="AE196" s="262">
        <f t="shared" ref="AE196:AE258" si="60">(+M196/$W$1*AB196)+(N196/$W$1*AC196)+(R196/$W$1*AD196)</f>
        <v>0.41095890410958902</v>
      </c>
      <c r="AF196" s="262">
        <f t="shared" ref="AF196:AF257" si="61">+AA196-AE196</f>
        <v>150.23876712328769</v>
      </c>
      <c r="AG196" s="262"/>
      <c r="AH196" s="262">
        <f t="shared" ref="AH196:AH257" si="62">+AF196-AG196</f>
        <v>150.23876712328769</v>
      </c>
      <c r="AI196" s="234">
        <f t="shared" ref="AI196:AI258" si="63">+AB196+AD196</f>
        <v>1</v>
      </c>
      <c r="AJ196" s="234">
        <f t="shared" ref="AJ196:AJ257" si="64">+W196-SUM(X196:Z196)</f>
        <v>0</v>
      </c>
      <c r="AK196" s="234">
        <f t="shared" ref="AK196:AK257" si="65">+AH196-O196</f>
        <v>-0.56123287671232447</v>
      </c>
      <c r="AL196" s="264">
        <v>-0.12999999999999545</v>
      </c>
      <c r="AM196" s="264">
        <v>0.15027397260274711</v>
      </c>
    </row>
    <row r="197" spans="1:39">
      <c r="A197" s="229">
        <f t="shared" si="51"/>
        <v>195</v>
      </c>
      <c r="B197" s="253" t="s">
        <v>289</v>
      </c>
      <c r="C197" s="254"/>
      <c r="D197" s="255"/>
      <c r="E197" s="256"/>
      <c r="F197" s="256"/>
      <c r="G197" s="256"/>
      <c r="H197" s="229">
        <v>160</v>
      </c>
      <c r="I197" s="229" t="s">
        <v>392</v>
      </c>
      <c r="J197" s="229"/>
      <c r="K197" s="257">
        <v>43606</v>
      </c>
      <c r="L197" s="257">
        <f t="shared" si="52"/>
        <v>44927</v>
      </c>
      <c r="M197" s="258">
        <v>130</v>
      </c>
      <c r="N197" s="258">
        <v>130</v>
      </c>
      <c r="O197" s="259">
        <v>130</v>
      </c>
      <c r="P197" s="260">
        <f t="shared" si="53"/>
        <v>0</v>
      </c>
      <c r="Q197" s="261" t="s">
        <v>399</v>
      </c>
      <c r="R197" s="258">
        <v>0</v>
      </c>
      <c r="S197" s="260">
        <f t="shared" si="54"/>
        <v>0</v>
      </c>
      <c r="T197" s="261" t="s">
        <v>399</v>
      </c>
      <c r="U197" s="258">
        <f t="shared" si="55"/>
        <v>0</v>
      </c>
      <c r="V197" s="261">
        <f t="shared" ref="V197:V257" si="66">+IF(Q197="",$W$2,Q197)</f>
        <v>45292</v>
      </c>
      <c r="W197" s="229">
        <f t="shared" si="56"/>
        <v>365</v>
      </c>
      <c r="X197" s="229">
        <f t="shared" ref="X197:X257" si="67">+IF(U197=0,W197,Q197-L197)</f>
        <v>365</v>
      </c>
      <c r="Y197" s="229">
        <f t="shared" si="57"/>
        <v>0</v>
      </c>
      <c r="Z197" s="229">
        <f t="shared" si="58"/>
        <v>0</v>
      </c>
      <c r="AA197" s="262">
        <f t="shared" si="59"/>
        <v>130</v>
      </c>
      <c r="AB197" s="263">
        <v>2</v>
      </c>
      <c r="AC197" s="229">
        <v>0</v>
      </c>
      <c r="AD197" s="229">
        <v>0</v>
      </c>
      <c r="AE197" s="262">
        <f t="shared" si="60"/>
        <v>0.71232876712328763</v>
      </c>
      <c r="AF197" s="262">
        <f t="shared" si="61"/>
        <v>129.2876712328767</v>
      </c>
      <c r="AG197" s="262"/>
      <c r="AH197" s="262">
        <f t="shared" si="62"/>
        <v>129.2876712328767</v>
      </c>
      <c r="AI197" s="234">
        <f t="shared" si="63"/>
        <v>2</v>
      </c>
      <c r="AJ197" s="234">
        <f t="shared" si="64"/>
        <v>0</v>
      </c>
      <c r="AK197" s="234">
        <f t="shared" si="65"/>
        <v>-0.71232876712329585</v>
      </c>
      <c r="AL197" s="264">
        <v>0</v>
      </c>
      <c r="AM197" s="264">
        <v>0</v>
      </c>
    </row>
    <row r="198" spans="1:39">
      <c r="A198" s="229">
        <f t="shared" si="51"/>
        <v>196</v>
      </c>
      <c r="B198" s="253" t="s">
        <v>290</v>
      </c>
      <c r="C198" s="254"/>
      <c r="D198" s="255"/>
      <c r="E198" s="256"/>
      <c r="F198" s="256"/>
      <c r="G198" s="256"/>
      <c r="H198" s="229">
        <v>420</v>
      </c>
      <c r="I198" s="229" t="s">
        <v>393</v>
      </c>
      <c r="J198" s="229"/>
      <c r="K198" s="257">
        <v>43619</v>
      </c>
      <c r="L198" s="257">
        <f t="shared" si="52"/>
        <v>44927</v>
      </c>
      <c r="M198" s="258">
        <v>300</v>
      </c>
      <c r="N198" s="258">
        <v>309.31000000000006</v>
      </c>
      <c r="O198" s="259">
        <v>308.10000000000002</v>
      </c>
      <c r="P198" s="260">
        <f t="shared" si="53"/>
        <v>9.3100000000000591</v>
      </c>
      <c r="Q198" s="261">
        <v>45037</v>
      </c>
      <c r="R198" s="258">
        <v>0</v>
      </c>
      <c r="S198" s="260">
        <f>+IF(R198=0,0,(R198-N198))</f>
        <v>0</v>
      </c>
      <c r="T198" s="261" t="s">
        <v>399</v>
      </c>
      <c r="U198" s="258">
        <f t="shared" si="55"/>
        <v>9.3100000000000591</v>
      </c>
      <c r="V198" s="261">
        <f t="shared" si="66"/>
        <v>45037</v>
      </c>
      <c r="W198" s="229">
        <f t="shared" si="56"/>
        <v>365</v>
      </c>
      <c r="X198" s="229">
        <f t="shared" si="67"/>
        <v>110</v>
      </c>
      <c r="Y198" s="229">
        <f t="shared" si="57"/>
        <v>255</v>
      </c>
      <c r="Z198" s="229">
        <f t="shared" si="58"/>
        <v>0</v>
      </c>
      <c r="AA198" s="262">
        <f t="shared" si="59"/>
        <v>306.50424657534251</v>
      </c>
      <c r="AB198" s="263">
        <v>0</v>
      </c>
      <c r="AC198" s="229">
        <v>0</v>
      </c>
      <c r="AD198" s="229">
        <v>0</v>
      </c>
      <c r="AE198" s="262">
        <f t="shared" si="60"/>
        <v>0</v>
      </c>
      <c r="AF198" s="262">
        <f t="shared" si="61"/>
        <v>306.50424657534251</v>
      </c>
      <c r="AG198" s="262"/>
      <c r="AH198" s="262">
        <f t="shared" si="62"/>
        <v>306.50424657534251</v>
      </c>
      <c r="AI198" s="234">
        <f t="shared" si="63"/>
        <v>0</v>
      </c>
      <c r="AJ198" s="234">
        <f t="shared" si="64"/>
        <v>0</v>
      </c>
      <c r="AK198" s="234">
        <f t="shared" si="65"/>
        <v>-1.5957534246575165</v>
      </c>
      <c r="AL198" s="264">
        <v>-1.2100000000000364</v>
      </c>
      <c r="AM198" s="264">
        <v>1.5957534246575165</v>
      </c>
    </row>
    <row r="199" spans="1:39">
      <c r="A199" s="229">
        <f t="shared" si="51"/>
        <v>197</v>
      </c>
      <c r="B199" s="253" t="s">
        <v>291</v>
      </c>
      <c r="C199" s="254"/>
      <c r="D199" s="255"/>
      <c r="E199" s="256"/>
      <c r="F199" s="256"/>
      <c r="G199" s="256"/>
      <c r="H199" s="229">
        <v>972</v>
      </c>
      <c r="I199" s="229" t="s">
        <v>395</v>
      </c>
      <c r="J199" s="229"/>
      <c r="K199" s="257">
        <v>43636</v>
      </c>
      <c r="L199" s="257">
        <f t="shared" si="52"/>
        <v>44927</v>
      </c>
      <c r="M199" s="258">
        <v>130</v>
      </c>
      <c r="N199" s="258">
        <v>130</v>
      </c>
      <c r="O199" s="259">
        <v>130</v>
      </c>
      <c r="P199" s="260">
        <f t="shared" si="53"/>
        <v>0</v>
      </c>
      <c r="Q199" s="261" t="s">
        <v>399</v>
      </c>
      <c r="R199" s="258">
        <v>0</v>
      </c>
      <c r="S199" s="260">
        <f t="shared" si="54"/>
        <v>0</v>
      </c>
      <c r="T199" s="261" t="s">
        <v>399</v>
      </c>
      <c r="U199" s="258">
        <f t="shared" si="55"/>
        <v>0</v>
      </c>
      <c r="V199" s="261">
        <f t="shared" si="66"/>
        <v>45292</v>
      </c>
      <c r="W199" s="229">
        <f t="shared" si="56"/>
        <v>365</v>
      </c>
      <c r="X199" s="229">
        <f t="shared" si="67"/>
        <v>365</v>
      </c>
      <c r="Y199" s="229">
        <f t="shared" si="57"/>
        <v>0</v>
      </c>
      <c r="Z199" s="229">
        <f t="shared" si="58"/>
        <v>0</v>
      </c>
      <c r="AA199" s="262">
        <f t="shared" si="59"/>
        <v>130</v>
      </c>
      <c r="AB199" s="263">
        <v>0</v>
      </c>
      <c r="AC199" s="229">
        <v>0</v>
      </c>
      <c r="AD199" s="229">
        <v>0</v>
      </c>
      <c r="AE199" s="262">
        <f t="shared" si="60"/>
        <v>0</v>
      </c>
      <c r="AF199" s="262">
        <f t="shared" si="61"/>
        <v>130</v>
      </c>
      <c r="AG199" s="262"/>
      <c r="AH199" s="262">
        <f t="shared" si="62"/>
        <v>130</v>
      </c>
      <c r="AI199" s="234">
        <f t="shared" si="63"/>
        <v>0</v>
      </c>
      <c r="AJ199" s="234">
        <f t="shared" si="64"/>
        <v>0</v>
      </c>
      <c r="AK199" s="234">
        <f t="shared" si="65"/>
        <v>0</v>
      </c>
      <c r="AL199" s="264">
        <v>0</v>
      </c>
      <c r="AM199" s="264">
        <v>0</v>
      </c>
    </row>
    <row r="200" spans="1:39">
      <c r="A200" s="229">
        <f t="shared" si="51"/>
        <v>198</v>
      </c>
      <c r="B200" s="253" t="s">
        <v>292</v>
      </c>
      <c r="C200" s="254"/>
      <c r="D200" s="255"/>
      <c r="E200" s="256"/>
      <c r="F200" s="256"/>
      <c r="G200" s="256"/>
      <c r="H200" s="229">
        <v>120</v>
      </c>
      <c r="I200" s="229" t="s">
        <v>392</v>
      </c>
      <c r="J200" s="229"/>
      <c r="K200" s="257">
        <v>43639</v>
      </c>
      <c r="L200" s="257">
        <f t="shared" si="52"/>
        <v>44927</v>
      </c>
      <c r="M200" s="258">
        <v>150</v>
      </c>
      <c r="N200" s="258">
        <v>150.91000000000003</v>
      </c>
      <c r="O200" s="259">
        <v>150.80000000000001</v>
      </c>
      <c r="P200" s="260">
        <f t="shared" si="53"/>
        <v>0.91000000000002501</v>
      </c>
      <c r="Q200" s="261">
        <v>45037</v>
      </c>
      <c r="R200" s="258">
        <v>0</v>
      </c>
      <c r="S200" s="260">
        <f t="shared" si="54"/>
        <v>0</v>
      </c>
      <c r="T200" s="261" t="s">
        <v>399</v>
      </c>
      <c r="U200" s="258">
        <f t="shared" si="55"/>
        <v>0.91000000000002501</v>
      </c>
      <c r="V200" s="261">
        <f t="shared" si="66"/>
        <v>45037</v>
      </c>
      <c r="W200" s="229">
        <f t="shared" si="56"/>
        <v>365</v>
      </c>
      <c r="X200" s="229">
        <f t="shared" si="67"/>
        <v>110</v>
      </c>
      <c r="Y200" s="229">
        <f t="shared" si="57"/>
        <v>255</v>
      </c>
      <c r="Z200" s="229">
        <f t="shared" si="58"/>
        <v>0</v>
      </c>
      <c r="AA200" s="262">
        <f t="shared" si="59"/>
        <v>150.63575342465754</v>
      </c>
      <c r="AB200" s="263">
        <v>0</v>
      </c>
      <c r="AC200" s="229">
        <v>0</v>
      </c>
      <c r="AD200" s="229">
        <v>0</v>
      </c>
      <c r="AE200" s="262">
        <f t="shared" si="60"/>
        <v>0</v>
      </c>
      <c r="AF200" s="262">
        <f t="shared" si="61"/>
        <v>150.63575342465754</v>
      </c>
      <c r="AG200" s="262"/>
      <c r="AH200" s="262">
        <f t="shared" si="62"/>
        <v>150.63575342465754</v>
      </c>
      <c r="AI200" s="234">
        <f t="shared" si="63"/>
        <v>0</v>
      </c>
      <c r="AJ200" s="234">
        <f t="shared" si="64"/>
        <v>0</v>
      </c>
      <c r="AK200" s="234">
        <f t="shared" si="65"/>
        <v>-0.16424657534247444</v>
      </c>
      <c r="AL200" s="264">
        <v>-0.11000000000001364</v>
      </c>
      <c r="AM200" s="264">
        <v>0.16424657534247444</v>
      </c>
    </row>
    <row r="201" spans="1:39">
      <c r="A201" s="229">
        <f t="shared" si="51"/>
        <v>199</v>
      </c>
      <c r="B201" s="253" t="s">
        <v>293</v>
      </c>
      <c r="C201" s="254"/>
      <c r="D201" s="255"/>
      <c r="E201" s="256"/>
      <c r="F201" s="256"/>
      <c r="G201" s="256"/>
      <c r="H201" s="229">
        <v>481</v>
      </c>
      <c r="I201" s="229" t="s">
        <v>393</v>
      </c>
      <c r="J201" s="229"/>
      <c r="K201" s="257">
        <v>43656</v>
      </c>
      <c r="L201" s="257">
        <f t="shared" si="52"/>
        <v>44927</v>
      </c>
      <c r="M201" s="258">
        <v>150</v>
      </c>
      <c r="N201" s="258">
        <v>173.01000000000002</v>
      </c>
      <c r="O201" s="259">
        <v>172.9</v>
      </c>
      <c r="P201" s="260">
        <f t="shared" si="53"/>
        <v>23.010000000000019</v>
      </c>
      <c r="Q201" s="261">
        <v>45037</v>
      </c>
      <c r="R201" s="258">
        <v>0</v>
      </c>
      <c r="S201" s="260">
        <f t="shared" si="54"/>
        <v>0</v>
      </c>
      <c r="T201" s="261" t="s">
        <v>399</v>
      </c>
      <c r="U201" s="258">
        <f t="shared" si="55"/>
        <v>23.010000000000019</v>
      </c>
      <c r="V201" s="261">
        <f t="shared" si="66"/>
        <v>45037</v>
      </c>
      <c r="W201" s="229">
        <f t="shared" si="56"/>
        <v>365</v>
      </c>
      <c r="X201" s="229">
        <f t="shared" si="67"/>
        <v>110</v>
      </c>
      <c r="Y201" s="229">
        <f t="shared" si="57"/>
        <v>255</v>
      </c>
      <c r="Z201" s="229">
        <f t="shared" si="58"/>
        <v>0</v>
      </c>
      <c r="AA201" s="262">
        <f t="shared" si="59"/>
        <v>166.07547945205479</v>
      </c>
      <c r="AB201" s="263">
        <v>1</v>
      </c>
      <c r="AC201" s="229">
        <v>0</v>
      </c>
      <c r="AD201" s="229">
        <v>0</v>
      </c>
      <c r="AE201" s="262">
        <f t="shared" si="60"/>
        <v>0.41095890410958902</v>
      </c>
      <c r="AF201" s="262">
        <f t="shared" si="61"/>
        <v>165.66452054794522</v>
      </c>
      <c r="AG201" s="262"/>
      <c r="AH201" s="262">
        <f t="shared" si="62"/>
        <v>165.66452054794522</v>
      </c>
      <c r="AI201" s="234">
        <f t="shared" si="63"/>
        <v>1</v>
      </c>
      <c r="AJ201" s="234">
        <f t="shared" si="64"/>
        <v>0</v>
      </c>
      <c r="AK201" s="234">
        <f t="shared" si="65"/>
        <v>-7.2354794520547898</v>
      </c>
      <c r="AL201" s="264">
        <v>-0.11000000000001364</v>
      </c>
      <c r="AM201" s="264">
        <v>6.8245205479452125</v>
      </c>
    </row>
    <row r="202" spans="1:39">
      <c r="A202" s="229">
        <f t="shared" si="51"/>
        <v>200</v>
      </c>
      <c r="B202" s="253" t="s">
        <v>294</v>
      </c>
      <c r="C202" s="254"/>
      <c r="D202" s="255"/>
      <c r="E202" s="256"/>
      <c r="F202" s="256"/>
      <c r="G202" s="256"/>
      <c r="H202" s="229">
        <v>650</v>
      </c>
      <c r="I202" s="229" t="s">
        <v>391</v>
      </c>
      <c r="J202" s="229"/>
      <c r="K202" s="257">
        <v>43643</v>
      </c>
      <c r="L202" s="257">
        <f t="shared" si="52"/>
        <v>44927</v>
      </c>
      <c r="M202" s="258">
        <v>150</v>
      </c>
      <c r="N202" s="258">
        <v>150.87000000000003</v>
      </c>
      <c r="O202" s="259">
        <v>150.80000000000001</v>
      </c>
      <c r="P202" s="260">
        <f t="shared" si="53"/>
        <v>0.87000000000003297</v>
      </c>
      <c r="Q202" s="261">
        <v>45037</v>
      </c>
      <c r="R202" s="258">
        <v>0</v>
      </c>
      <c r="S202" s="260">
        <f t="shared" si="54"/>
        <v>0</v>
      </c>
      <c r="T202" s="261" t="s">
        <v>399</v>
      </c>
      <c r="U202" s="258">
        <f t="shared" si="55"/>
        <v>0.87000000000003297</v>
      </c>
      <c r="V202" s="261">
        <f t="shared" si="66"/>
        <v>45037</v>
      </c>
      <c r="W202" s="229">
        <f t="shared" si="56"/>
        <v>365</v>
      </c>
      <c r="X202" s="229">
        <f t="shared" si="67"/>
        <v>110</v>
      </c>
      <c r="Y202" s="229">
        <f t="shared" si="57"/>
        <v>255</v>
      </c>
      <c r="Z202" s="229">
        <f t="shared" si="58"/>
        <v>0</v>
      </c>
      <c r="AA202" s="262">
        <f t="shared" si="59"/>
        <v>150.60780821917808</v>
      </c>
      <c r="AB202" s="263">
        <v>1</v>
      </c>
      <c r="AC202" s="229">
        <v>0</v>
      </c>
      <c r="AD202" s="229">
        <v>0</v>
      </c>
      <c r="AE202" s="262">
        <f t="shared" si="60"/>
        <v>0.41095890410958902</v>
      </c>
      <c r="AF202" s="262">
        <f t="shared" si="61"/>
        <v>150.1968493150685</v>
      </c>
      <c r="AG202" s="262"/>
      <c r="AH202" s="262">
        <f t="shared" si="62"/>
        <v>150.1968493150685</v>
      </c>
      <c r="AI202" s="234">
        <f t="shared" si="63"/>
        <v>1</v>
      </c>
      <c r="AJ202" s="234">
        <f t="shared" si="64"/>
        <v>0</v>
      </c>
      <c r="AK202" s="234">
        <f t="shared" si="65"/>
        <v>-0.60315068493150648</v>
      </c>
      <c r="AL202" s="264">
        <v>-7.00000000000216E-2</v>
      </c>
      <c r="AM202" s="264">
        <v>0.19219178082192911</v>
      </c>
    </row>
    <row r="203" spans="1:39">
      <c r="A203" s="229">
        <f t="shared" si="51"/>
        <v>201</v>
      </c>
      <c r="B203" s="253" t="s">
        <v>295</v>
      </c>
      <c r="C203" s="254"/>
      <c r="D203" s="255"/>
      <c r="E203" s="256"/>
      <c r="F203" s="256"/>
      <c r="G203" s="256"/>
      <c r="H203" s="229">
        <v>282</v>
      </c>
      <c r="I203" s="229" t="s">
        <v>394</v>
      </c>
      <c r="J203" s="229"/>
      <c r="K203" s="257">
        <v>43654</v>
      </c>
      <c r="L203" s="257">
        <f t="shared" si="52"/>
        <v>44927</v>
      </c>
      <c r="M203" s="258">
        <v>130</v>
      </c>
      <c r="N203" s="258">
        <v>130</v>
      </c>
      <c r="O203" s="259">
        <v>130</v>
      </c>
      <c r="P203" s="260">
        <f t="shared" si="53"/>
        <v>0</v>
      </c>
      <c r="Q203" s="261" t="s">
        <v>399</v>
      </c>
      <c r="R203" s="258">
        <v>0</v>
      </c>
      <c r="S203" s="260">
        <f t="shared" si="54"/>
        <v>0</v>
      </c>
      <c r="T203" s="261" t="s">
        <v>399</v>
      </c>
      <c r="U203" s="258">
        <f t="shared" si="55"/>
        <v>0</v>
      </c>
      <c r="V203" s="261">
        <f t="shared" si="66"/>
        <v>45292</v>
      </c>
      <c r="W203" s="229">
        <f t="shared" si="56"/>
        <v>365</v>
      </c>
      <c r="X203" s="229">
        <f>+IF(U203=0,W203,Q203-L203)</f>
        <v>365</v>
      </c>
      <c r="Y203" s="229">
        <f t="shared" si="57"/>
        <v>0</v>
      </c>
      <c r="Z203" s="229">
        <f t="shared" si="58"/>
        <v>0</v>
      </c>
      <c r="AA203" s="262">
        <f t="shared" si="59"/>
        <v>130</v>
      </c>
      <c r="AB203" s="263">
        <v>0</v>
      </c>
      <c r="AC203" s="229">
        <v>0</v>
      </c>
      <c r="AD203" s="229">
        <v>0</v>
      </c>
      <c r="AE203" s="262">
        <f t="shared" si="60"/>
        <v>0</v>
      </c>
      <c r="AF203" s="262">
        <f t="shared" si="61"/>
        <v>130</v>
      </c>
      <c r="AG203" s="262"/>
      <c r="AH203" s="262">
        <f t="shared" si="62"/>
        <v>130</v>
      </c>
      <c r="AI203" s="234">
        <f t="shared" si="63"/>
        <v>0</v>
      </c>
      <c r="AJ203" s="234">
        <f t="shared" si="64"/>
        <v>0</v>
      </c>
      <c r="AK203" s="234">
        <f t="shared" si="65"/>
        <v>0</v>
      </c>
      <c r="AL203" s="264">
        <v>0</v>
      </c>
      <c r="AM203" s="264">
        <v>0</v>
      </c>
    </row>
    <row r="204" spans="1:39">
      <c r="A204" s="229">
        <f t="shared" si="51"/>
        <v>202</v>
      </c>
      <c r="B204" s="253" t="s">
        <v>296</v>
      </c>
      <c r="C204" s="254"/>
      <c r="D204" s="255"/>
      <c r="E204" s="256"/>
      <c r="F204" s="269"/>
      <c r="G204" s="269"/>
      <c r="H204" s="229">
        <v>810</v>
      </c>
      <c r="I204" s="229" t="s">
        <v>398</v>
      </c>
      <c r="J204" s="229"/>
      <c r="K204" s="257">
        <v>43810</v>
      </c>
      <c r="L204" s="257">
        <f t="shared" si="52"/>
        <v>44927</v>
      </c>
      <c r="M204" s="258">
        <v>180</v>
      </c>
      <c r="N204" s="258">
        <v>202.97999999999996</v>
      </c>
      <c r="O204" s="259">
        <v>200.2</v>
      </c>
      <c r="P204" s="260">
        <f t="shared" si="53"/>
        <v>22.979999999999961</v>
      </c>
      <c r="Q204" s="261">
        <v>45037</v>
      </c>
      <c r="R204" s="258">
        <v>0</v>
      </c>
      <c r="S204" s="260">
        <f t="shared" si="54"/>
        <v>0</v>
      </c>
      <c r="T204" s="261" t="s">
        <v>399</v>
      </c>
      <c r="U204" s="258">
        <f t="shared" si="55"/>
        <v>22.979999999999961</v>
      </c>
      <c r="V204" s="261">
        <f t="shared" si="66"/>
        <v>45037</v>
      </c>
      <c r="W204" s="229">
        <f t="shared" si="56"/>
        <v>365</v>
      </c>
      <c r="X204" s="229">
        <f t="shared" si="67"/>
        <v>110</v>
      </c>
      <c r="Y204" s="229">
        <f t="shared" si="57"/>
        <v>255</v>
      </c>
      <c r="Z204" s="229">
        <f t="shared" si="58"/>
        <v>0</v>
      </c>
      <c r="AA204" s="262">
        <f t="shared" si="59"/>
        <v>196.05452054794517</v>
      </c>
      <c r="AB204" s="263">
        <v>0</v>
      </c>
      <c r="AC204" s="229">
        <v>0</v>
      </c>
      <c r="AD204" s="229">
        <v>0</v>
      </c>
      <c r="AE204" s="262">
        <f t="shared" si="60"/>
        <v>0</v>
      </c>
      <c r="AF204" s="262">
        <f t="shared" si="61"/>
        <v>196.05452054794517</v>
      </c>
      <c r="AG204" s="262"/>
      <c r="AH204" s="262">
        <f t="shared" si="62"/>
        <v>196.05452054794517</v>
      </c>
      <c r="AI204" s="234">
        <f t="shared" si="63"/>
        <v>0</v>
      </c>
      <c r="AJ204" s="234">
        <f t="shared" si="64"/>
        <v>0</v>
      </c>
      <c r="AK204" s="234">
        <f t="shared" si="65"/>
        <v>-4.1454794520548148</v>
      </c>
      <c r="AL204" s="264">
        <v>-2.7799999999999727</v>
      </c>
      <c r="AM204" s="264">
        <v>4.1454794520548148</v>
      </c>
    </row>
    <row r="205" spans="1:39">
      <c r="A205" s="229">
        <f t="shared" si="51"/>
        <v>203</v>
      </c>
      <c r="B205" s="253" t="s">
        <v>297</v>
      </c>
      <c r="C205" s="254"/>
      <c r="D205" s="255"/>
      <c r="E205" s="256"/>
      <c r="F205" s="256"/>
      <c r="G205" s="256"/>
      <c r="H205" s="229">
        <v>212</v>
      </c>
      <c r="I205" s="229" t="s">
        <v>394</v>
      </c>
      <c r="J205" s="229"/>
      <c r="K205" s="257">
        <v>44057</v>
      </c>
      <c r="L205" s="257">
        <f t="shared" si="52"/>
        <v>44927</v>
      </c>
      <c r="M205" s="258">
        <v>180</v>
      </c>
      <c r="N205" s="258">
        <v>203.26</v>
      </c>
      <c r="O205" s="259">
        <v>200.2</v>
      </c>
      <c r="P205" s="260">
        <f t="shared" si="53"/>
        <v>23.259999999999991</v>
      </c>
      <c r="Q205" s="261">
        <v>45037</v>
      </c>
      <c r="R205" s="258">
        <v>0</v>
      </c>
      <c r="S205" s="260">
        <f t="shared" si="54"/>
        <v>0</v>
      </c>
      <c r="T205" s="261" t="s">
        <v>399</v>
      </c>
      <c r="U205" s="258">
        <f t="shared" si="55"/>
        <v>23.259999999999991</v>
      </c>
      <c r="V205" s="261">
        <f t="shared" si="66"/>
        <v>45037</v>
      </c>
      <c r="W205" s="229">
        <f t="shared" si="56"/>
        <v>365</v>
      </c>
      <c r="X205" s="229">
        <f t="shared" si="67"/>
        <v>110</v>
      </c>
      <c r="Y205" s="229">
        <f t="shared" si="57"/>
        <v>255</v>
      </c>
      <c r="Z205" s="229">
        <f t="shared" si="58"/>
        <v>0</v>
      </c>
      <c r="AA205" s="262">
        <f t="shared" si="59"/>
        <v>196.25013698630136</v>
      </c>
      <c r="AB205" s="263">
        <v>3</v>
      </c>
      <c r="AC205" s="229">
        <v>0</v>
      </c>
      <c r="AD205" s="229">
        <v>0</v>
      </c>
      <c r="AE205" s="262">
        <f t="shared" si="60"/>
        <v>1.4794520547945205</v>
      </c>
      <c r="AF205" s="262">
        <f t="shared" si="61"/>
        <v>194.77068493150685</v>
      </c>
      <c r="AG205" s="262"/>
      <c r="AH205" s="262">
        <f t="shared" si="62"/>
        <v>194.77068493150685</v>
      </c>
      <c r="AI205" s="234">
        <f t="shared" si="63"/>
        <v>3</v>
      </c>
      <c r="AJ205" s="234">
        <f t="shared" si="64"/>
        <v>0</v>
      </c>
      <c r="AK205" s="234">
        <f t="shared" si="65"/>
        <v>-5.4293150684931391</v>
      </c>
      <c r="AL205" s="264">
        <v>-3.0600000000000023</v>
      </c>
      <c r="AM205" s="264">
        <v>3.9498630136986321</v>
      </c>
    </row>
    <row r="206" spans="1:39">
      <c r="A206" s="229">
        <f t="shared" si="51"/>
        <v>204</v>
      </c>
      <c r="B206" s="253" t="s">
        <v>298</v>
      </c>
      <c r="C206" s="254"/>
      <c r="D206" s="255"/>
      <c r="E206" s="256"/>
      <c r="F206" s="256"/>
      <c r="G206" s="256"/>
      <c r="H206" s="229">
        <v>215</v>
      </c>
      <c r="I206" s="229" t="s">
        <v>394</v>
      </c>
      <c r="J206" s="229"/>
      <c r="K206" s="257">
        <v>44057</v>
      </c>
      <c r="L206" s="257">
        <f t="shared" si="52"/>
        <v>44927</v>
      </c>
      <c r="M206" s="258">
        <v>180</v>
      </c>
      <c r="N206" s="258">
        <v>202.78000000000003</v>
      </c>
      <c r="O206" s="259">
        <v>200.2</v>
      </c>
      <c r="P206" s="260">
        <f t="shared" si="53"/>
        <v>22.78000000000003</v>
      </c>
      <c r="Q206" s="261">
        <v>45037</v>
      </c>
      <c r="R206" s="258">
        <v>0</v>
      </c>
      <c r="S206" s="260">
        <f t="shared" si="54"/>
        <v>0</v>
      </c>
      <c r="T206" s="261" t="s">
        <v>399</v>
      </c>
      <c r="U206" s="258">
        <f t="shared" si="55"/>
        <v>22.78000000000003</v>
      </c>
      <c r="V206" s="261">
        <f t="shared" si="66"/>
        <v>45037</v>
      </c>
      <c r="W206" s="229">
        <f t="shared" si="56"/>
        <v>365</v>
      </c>
      <c r="X206" s="229">
        <f t="shared" si="67"/>
        <v>110</v>
      </c>
      <c r="Y206" s="229">
        <f t="shared" si="57"/>
        <v>255</v>
      </c>
      <c r="Z206" s="229">
        <f t="shared" si="58"/>
        <v>0</v>
      </c>
      <c r="AA206" s="262">
        <f t="shared" si="59"/>
        <v>195.91479452054799</v>
      </c>
      <c r="AB206" s="263">
        <v>0</v>
      </c>
      <c r="AC206" s="229">
        <v>0</v>
      </c>
      <c r="AD206" s="229">
        <v>0</v>
      </c>
      <c r="AE206" s="262">
        <f t="shared" si="60"/>
        <v>0</v>
      </c>
      <c r="AF206" s="262">
        <f t="shared" si="61"/>
        <v>195.91479452054799</v>
      </c>
      <c r="AG206" s="262"/>
      <c r="AH206" s="262">
        <f t="shared" si="62"/>
        <v>195.91479452054799</v>
      </c>
      <c r="AI206" s="234">
        <f t="shared" si="63"/>
        <v>0</v>
      </c>
      <c r="AJ206" s="234">
        <f t="shared" si="64"/>
        <v>0</v>
      </c>
      <c r="AK206" s="234">
        <f t="shared" si="65"/>
        <v>-4.2852054794520029</v>
      </c>
      <c r="AL206" s="264">
        <v>-2.5800000000000409</v>
      </c>
      <c r="AM206" s="264">
        <v>4.2852054794520029</v>
      </c>
    </row>
    <row r="207" spans="1:39">
      <c r="A207" s="229">
        <f t="shared" si="51"/>
        <v>205</v>
      </c>
      <c r="B207" s="253" t="s">
        <v>299</v>
      </c>
      <c r="C207" s="254"/>
      <c r="D207" s="255"/>
      <c r="E207" s="256"/>
      <c r="F207" s="256"/>
      <c r="G207" s="256"/>
      <c r="H207" s="229">
        <v>212</v>
      </c>
      <c r="I207" s="229" t="s">
        <v>394</v>
      </c>
      <c r="J207" s="229"/>
      <c r="K207" s="257">
        <v>44057</v>
      </c>
      <c r="L207" s="257">
        <f t="shared" si="52"/>
        <v>44927</v>
      </c>
      <c r="M207" s="258">
        <v>180</v>
      </c>
      <c r="N207" s="258">
        <v>202.37</v>
      </c>
      <c r="O207" s="259">
        <v>200.2</v>
      </c>
      <c r="P207" s="260">
        <f t="shared" si="53"/>
        <v>22.370000000000005</v>
      </c>
      <c r="Q207" s="261">
        <v>45037</v>
      </c>
      <c r="R207" s="258">
        <v>0</v>
      </c>
      <c r="S207" s="260">
        <f t="shared" si="54"/>
        <v>0</v>
      </c>
      <c r="T207" s="261" t="s">
        <v>399</v>
      </c>
      <c r="U207" s="258">
        <f t="shared" si="55"/>
        <v>22.370000000000005</v>
      </c>
      <c r="V207" s="261">
        <f t="shared" si="66"/>
        <v>45037</v>
      </c>
      <c r="W207" s="229">
        <f t="shared" si="56"/>
        <v>365</v>
      </c>
      <c r="X207" s="229">
        <f t="shared" si="67"/>
        <v>110</v>
      </c>
      <c r="Y207" s="229">
        <f t="shared" si="57"/>
        <v>255</v>
      </c>
      <c r="Z207" s="229">
        <f t="shared" si="58"/>
        <v>0</v>
      </c>
      <c r="AA207" s="262">
        <f t="shared" si="59"/>
        <v>195.62835616438355</v>
      </c>
      <c r="AB207" s="263">
        <v>1</v>
      </c>
      <c r="AC207" s="229">
        <v>0</v>
      </c>
      <c r="AD207" s="229">
        <v>0</v>
      </c>
      <c r="AE207" s="262">
        <f t="shared" si="60"/>
        <v>0.49315068493150682</v>
      </c>
      <c r="AF207" s="262">
        <f t="shared" si="61"/>
        <v>195.13520547945205</v>
      </c>
      <c r="AG207" s="262"/>
      <c r="AH207" s="262">
        <f t="shared" si="62"/>
        <v>195.13520547945205</v>
      </c>
      <c r="AI207" s="234">
        <f t="shared" si="63"/>
        <v>1</v>
      </c>
      <c r="AJ207" s="234">
        <f t="shared" si="64"/>
        <v>0</v>
      </c>
      <c r="AK207" s="234">
        <f t="shared" si="65"/>
        <v>-5.0647945205479346</v>
      </c>
      <c r="AL207" s="264">
        <v>-2.1700000000000159</v>
      </c>
      <c r="AM207" s="264">
        <v>4.5716438356164417</v>
      </c>
    </row>
    <row r="208" spans="1:39">
      <c r="A208" s="229">
        <f t="shared" si="51"/>
        <v>206</v>
      </c>
      <c r="B208" s="253" t="s">
        <v>300</v>
      </c>
      <c r="C208" s="254"/>
      <c r="D208" s="255"/>
      <c r="E208" s="256"/>
      <c r="F208" s="256"/>
      <c r="G208" s="256"/>
      <c r="H208" s="229">
        <v>216</v>
      </c>
      <c r="I208" s="229" t="s">
        <v>394</v>
      </c>
      <c r="J208" s="229"/>
      <c r="K208" s="257">
        <v>44057</v>
      </c>
      <c r="L208" s="257">
        <f t="shared" si="52"/>
        <v>44927</v>
      </c>
      <c r="M208" s="258">
        <v>180</v>
      </c>
      <c r="N208" s="258">
        <v>204.71999999999997</v>
      </c>
      <c r="O208" s="259">
        <v>200.2</v>
      </c>
      <c r="P208" s="260">
        <f t="shared" si="53"/>
        <v>24.71999999999997</v>
      </c>
      <c r="Q208" s="261">
        <v>45037</v>
      </c>
      <c r="R208" s="258">
        <v>0</v>
      </c>
      <c r="S208" s="260">
        <f t="shared" si="54"/>
        <v>0</v>
      </c>
      <c r="T208" s="261" t="s">
        <v>399</v>
      </c>
      <c r="U208" s="258">
        <f t="shared" si="55"/>
        <v>24.71999999999997</v>
      </c>
      <c r="V208" s="261">
        <f t="shared" si="66"/>
        <v>45037</v>
      </c>
      <c r="W208" s="229">
        <f t="shared" si="56"/>
        <v>365</v>
      </c>
      <c r="X208" s="229">
        <f t="shared" si="67"/>
        <v>110</v>
      </c>
      <c r="Y208" s="229">
        <f t="shared" si="57"/>
        <v>255</v>
      </c>
      <c r="Z208" s="229">
        <f t="shared" si="58"/>
        <v>0</v>
      </c>
      <c r="AA208" s="262">
        <f t="shared" si="59"/>
        <v>197.27013698630134</v>
      </c>
      <c r="AB208" s="263">
        <v>1</v>
      </c>
      <c r="AC208" s="229">
        <v>0</v>
      </c>
      <c r="AD208" s="229">
        <v>0</v>
      </c>
      <c r="AE208" s="262">
        <f t="shared" si="60"/>
        <v>0.49315068493150682</v>
      </c>
      <c r="AF208" s="262">
        <f t="shared" si="61"/>
        <v>196.77698630136985</v>
      </c>
      <c r="AG208" s="262"/>
      <c r="AH208" s="262">
        <f t="shared" si="62"/>
        <v>196.77698630136985</v>
      </c>
      <c r="AI208" s="234">
        <f t="shared" si="63"/>
        <v>1</v>
      </c>
      <c r="AJ208" s="234">
        <f t="shared" si="64"/>
        <v>0</v>
      </c>
      <c r="AK208" s="234">
        <f t="shared" si="65"/>
        <v>-3.4230136986301432</v>
      </c>
      <c r="AL208" s="264">
        <v>-4.5199999999999818</v>
      </c>
      <c r="AM208" s="264">
        <v>2.9298630136986503</v>
      </c>
    </row>
    <row r="209" spans="1:39">
      <c r="A209" s="229">
        <f t="shared" si="51"/>
        <v>207</v>
      </c>
      <c r="B209" s="253" t="s">
        <v>301</v>
      </c>
      <c r="C209" s="254"/>
      <c r="D209" s="255"/>
      <c r="E209" s="256"/>
      <c r="F209" s="256"/>
      <c r="G209" s="256"/>
      <c r="H209" s="229">
        <v>640</v>
      </c>
      <c r="I209" s="229" t="s">
        <v>391</v>
      </c>
      <c r="J209" s="229"/>
      <c r="K209" s="257">
        <v>44057</v>
      </c>
      <c r="L209" s="257">
        <f t="shared" si="52"/>
        <v>44927</v>
      </c>
      <c r="M209" s="258">
        <v>475</v>
      </c>
      <c r="N209" s="258">
        <v>485.8</v>
      </c>
      <c r="O209" s="259">
        <v>675.8</v>
      </c>
      <c r="P209" s="260">
        <f t="shared" si="53"/>
        <v>10.800000000000011</v>
      </c>
      <c r="Q209" s="261">
        <v>45037</v>
      </c>
      <c r="R209" s="258">
        <v>675.8</v>
      </c>
      <c r="S209" s="260">
        <f t="shared" si="54"/>
        <v>189.99999999999994</v>
      </c>
      <c r="T209" s="261">
        <v>45220</v>
      </c>
      <c r="U209" s="258">
        <f t="shared" si="55"/>
        <v>200.79999999999995</v>
      </c>
      <c r="V209" s="261">
        <f t="shared" si="66"/>
        <v>45037</v>
      </c>
      <c r="W209" s="229">
        <f t="shared" si="56"/>
        <v>365</v>
      </c>
      <c r="X209" s="229">
        <f t="shared" si="67"/>
        <v>110</v>
      </c>
      <c r="Y209" s="229">
        <f t="shared" si="57"/>
        <v>183</v>
      </c>
      <c r="Z209" s="229">
        <f t="shared" si="58"/>
        <v>72</v>
      </c>
      <c r="AA209" s="262">
        <f t="shared" si="59"/>
        <v>520.02465753424667</v>
      </c>
      <c r="AB209" s="263">
        <v>0</v>
      </c>
      <c r="AC209" s="229">
        <v>0</v>
      </c>
      <c r="AD209" s="229">
        <v>0</v>
      </c>
      <c r="AE209" s="262">
        <f t="shared" si="60"/>
        <v>0</v>
      </c>
      <c r="AF209" s="262">
        <f t="shared" si="61"/>
        <v>520.02465753424667</v>
      </c>
      <c r="AG209" s="262"/>
      <c r="AH209" s="262">
        <f t="shared" si="62"/>
        <v>520.02465753424667</v>
      </c>
      <c r="AI209" s="234">
        <f t="shared" si="63"/>
        <v>0</v>
      </c>
      <c r="AJ209" s="234">
        <f t="shared" si="64"/>
        <v>0</v>
      </c>
      <c r="AK209" s="234">
        <f t="shared" si="65"/>
        <v>-155.77534246575328</v>
      </c>
      <c r="AL209" s="264">
        <v>189.99999999999994</v>
      </c>
      <c r="AM209" s="264">
        <v>-44.22465753424666</v>
      </c>
    </row>
    <row r="210" spans="1:39">
      <c r="A210" s="229">
        <f t="shared" si="51"/>
        <v>208</v>
      </c>
      <c r="B210" s="253" t="s">
        <v>302</v>
      </c>
      <c r="C210" s="254"/>
      <c r="D210" s="255"/>
      <c r="E210" s="256"/>
      <c r="F210" s="256"/>
      <c r="G210" s="256"/>
      <c r="H210" s="229">
        <v>215</v>
      </c>
      <c r="I210" s="229" t="s">
        <v>394</v>
      </c>
      <c r="J210" s="229"/>
      <c r="K210" s="257">
        <v>44057</v>
      </c>
      <c r="L210" s="257">
        <f t="shared" si="52"/>
        <v>44927</v>
      </c>
      <c r="M210" s="258">
        <v>180</v>
      </c>
      <c r="N210" s="258">
        <v>204.08999999999997</v>
      </c>
      <c r="O210" s="259">
        <v>200.2</v>
      </c>
      <c r="P210" s="260">
        <f t="shared" si="53"/>
        <v>24.089999999999975</v>
      </c>
      <c r="Q210" s="261">
        <v>45037</v>
      </c>
      <c r="R210" s="258">
        <v>0</v>
      </c>
      <c r="S210" s="260">
        <f t="shared" si="54"/>
        <v>0</v>
      </c>
      <c r="T210" s="261" t="s">
        <v>399</v>
      </c>
      <c r="U210" s="258">
        <f t="shared" si="55"/>
        <v>24.089999999999975</v>
      </c>
      <c r="V210" s="261">
        <f t="shared" si="66"/>
        <v>45037</v>
      </c>
      <c r="W210" s="229">
        <f t="shared" si="56"/>
        <v>365</v>
      </c>
      <c r="X210" s="229">
        <f t="shared" si="67"/>
        <v>110</v>
      </c>
      <c r="Y210" s="229">
        <f t="shared" si="57"/>
        <v>255</v>
      </c>
      <c r="Z210" s="229">
        <f t="shared" si="58"/>
        <v>0</v>
      </c>
      <c r="AA210" s="262">
        <f t="shared" si="59"/>
        <v>196.82999999999998</v>
      </c>
      <c r="AB210" s="263">
        <v>5</v>
      </c>
      <c r="AC210" s="229">
        <v>0</v>
      </c>
      <c r="AD210" s="229">
        <v>0</v>
      </c>
      <c r="AE210" s="262">
        <f t="shared" si="60"/>
        <v>2.4657534246575343</v>
      </c>
      <c r="AF210" s="262">
        <f t="shared" si="61"/>
        <v>194.36424657534246</v>
      </c>
      <c r="AG210" s="262"/>
      <c r="AH210" s="262">
        <f t="shared" si="62"/>
        <v>194.36424657534246</v>
      </c>
      <c r="AI210" s="234">
        <f t="shared" si="63"/>
        <v>5</v>
      </c>
      <c r="AJ210" s="234">
        <f t="shared" si="64"/>
        <v>0</v>
      </c>
      <c r="AK210" s="234">
        <f t="shared" si="65"/>
        <v>-5.8357534246575256</v>
      </c>
      <c r="AL210" s="264">
        <v>-3.8899999999999864</v>
      </c>
      <c r="AM210" s="264">
        <v>3.3700000000000045</v>
      </c>
    </row>
    <row r="211" spans="1:39">
      <c r="A211" s="229">
        <f t="shared" si="51"/>
        <v>209</v>
      </c>
      <c r="B211" s="253" t="s">
        <v>303</v>
      </c>
      <c r="C211" s="254"/>
      <c r="D211" s="255"/>
      <c r="E211" s="256"/>
      <c r="F211" s="256"/>
      <c r="G211" s="256"/>
      <c r="H211" s="229">
        <v>720</v>
      </c>
      <c r="I211" s="229" t="s">
        <v>396</v>
      </c>
      <c r="J211" s="229"/>
      <c r="K211" s="257">
        <v>44237</v>
      </c>
      <c r="L211" s="257">
        <f t="shared" si="52"/>
        <v>44927</v>
      </c>
      <c r="M211" s="258">
        <v>710</v>
      </c>
      <c r="N211" s="258">
        <v>737.53000000000009</v>
      </c>
      <c r="O211" s="259">
        <v>733.2</v>
      </c>
      <c r="P211" s="260">
        <f t="shared" si="53"/>
        <v>27.530000000000086</v>
      </c>
      <c r="Q211" s="261">
        <v>45037</v>
      </c>
      <c r="R211" s="258">
        <v>0</v>
      </c>
      <c r="S211" s="260">
        <f t="shared" si="54"/>
        <v>0</v>
      </c>
      <c r="T211" s="261" t="s">
        <v>399</v>
      </c>
      <c r="U211" s="258">
        <f t="shared" si="55"/>
        <v>27.530000000000086</v>
      </c>
      <c r="V211" s="261">
        <f t="shared" si="66"/>
        <v>45037</v>
      </c>
      <c r="W211" s="229">
        <f t="shared" si="56"/>
        <v>365</v>
      </c>
      <c r="X211" s="229">
        <f t="shared" si="67"/>
        <v>110</v>
      </c>
      <c r="Y211" s="229">
        <f t="shared" si="57"/>
        <v>255</v>
      </c>
      <c r="Z211" s="229">
        <f t="shared" si="58"/>
        <v>0</v>
      </c>
      <c r="AA211" s="262">
        <f t="shared" si="59"/>
        <v>729.23328767123303</v>
      </c>
      <c r="AB211" s="263">
        <v>0</v>
      </c>
      <c r="AC211" s="229">
        <v>0</v>
      </c>
      <c r="AD211" s="229">
        <v>0</v>
      </c>
      <c r="AE211" s="262">
        <f t="shared" si="60"/>
        <v>0</v>
      </c>
      <c r="AF211" s="262">
        <f t="shared" si="61"/>
        <v>729.23328767123303</v>
      </c>
      <c r="AG211" s="262"/>
      <c r="AH211" s="262">
        <f t="shared" si="62"/>
        <v>729.23328767123303</v>
      </c>
      <c r="AI211" s="234">
        <f t="shared" si="63"/>
        <v>0</v>
      </c>
      <c r="AJ211" s="234">
        <f t="shared" si="64"/>
        <v>0</v>
      </c>
      <c r="AK211" s="234">
        <f t="shared" si="65"/>
        <v>-3.9667123287670165</v>
      </c>
      <c r="AL211" s="264">
        <v>-4.3300000000000409</v>
      </c>
      <c r="AM211" s="264">
        <v>3.9667123287670165</v>
      </c>
    </row>
    <row r="212" spans="1:39">
      <c r="A212" s="229">
        <f t="shared" si="51"/>
        <v>210</v>
      </c>
      <c r="B212" s="253" t="s">
        <v>304</v>
      </c>
      <c r="C212" s="254"/>
      <c r="D212" s="255"/>
      <c r="E212" s="256"/>
      <c r="F212" s="256"/>
      <c r="G212" s="256"/>
      <c r="H212" s="229">
        <v>660</v>
      </c>
      <c r="I212" s="229" t="s">
        <v>397</v>
      </c>
      <c r="J212" s="229"/>
      <c r="K212" s="257">
        <v>44264</v>
      </c>
      <c r="L212" s="257">
        <f t="shared" si="52"/>
        <v>44927</v>
      </c>
      <c r="M212" s="258">
        <v>189</v>
      </c>
      <c r="N212" s="258">
        <v>201.82999999999998</v>
      </c>
      <c r="O212" s="259">
        <v>200.2</v>
      </c>
      <c r="P212" s="260">
        <f t="shared" si="53"/>
        <v>12.829999999999984</v>
      </c>
      <c r="Q212" s="261">
        <v>45037</v>
      </c>
      <c r="R212" s="258">
        <v>0</v>
      </c>
      <c r="S212" s="260">
        <f t="shared" si="54"/>
        <v>0</v>
      </c>
      <c r="T212" s="261" t="s">
        <v>399</v>
      </c>
      <c r="U212" s="258">
        <f t="shared" si="55"/>
        <v>12.829999999999984</v>
      </c>
      <c r="V212" s="261">
        <f t="shared" si="66"/>
        <v>45037</v>
      </c>
      <c r="W212" s="229">
        <f t="shared" si="56"/>
        <v>365</v>
      </c>
      <c r="X212" s="229">
        <f t="shared" si="67"/>
        <v>110</v>
      </c>
      <c r="Y212" s="229">
        <f t="shared" si="57"/>
        <v>255</v>
      </c>
      <c r="Z212" s="229">
        <f t="shared" si="58"/>
        <v>0</v>
      </c>
      <c r="AA212" s="262">
        <f t="shared" si="59"/>
        <v>197.96342465753423</v>
      </c>
      <c r="AB212" s="263">
        <v>0</v>
      </c>
      <c r="AC212" s="229">
        <v>0</v>
      </c>
      <c r="AD212" s="229">
        <v>0</v>
      </c>
      <c r="AE212" s="262">
        <f t="shared" si="60"/>
        <v>0</v>
      </c>
      <c r="AF212" s="262">
        <f t="shared" si="61"/>
        <v>197.96342465753423</v>
      </c>
      <c r="AG212" s="262"/>
      <c r="AH212" s="262">
        <f t="shared" si="62"/>
        <v>197.96342465753423</v>
      </c>
      <c r="AI212" s="234">
        <f t="shared" si="63"/>
        <v>0</v>
      </c>
      <c r="AJ212" s="234">
        <f t="shared" si="64"/>
        <v>0</v>
      </c>
      <c r="AK212" s="234">
        <f t="shared" si="65"/>
        <v>-2.2365753424657555</v>
      </c>
      <c r="AL212" s="264">
        <v>-1.6299999999999955</v>
      </c>
      <c r="AM212" s="264">
        <v>2.2365753424657555</v>
      </c>
    </row>
    <row r="213" spans="1:39">
      <c r="A213" s="229">
        <f t="shared" si="51"/>
        <v>211</v>
      </c>
      <c r="B213" s="253" t="s">
        <v>305</v>
      </c>
      <c r="C213" s="254"/>
      <c r="D213" s="255"/>
      <c r="E213" s="256"/>
      <c r="F213" s="256"/>
      <c r="G213" s="256"/>
      <c r="H213" s="229">
        <v>630</v>
      </c>
      <c r="I213" s="229" t="s">
        <v>391</v>
      </c>
      <c r="J213" s="229"/>
      <c r="K213" s="257">
        <v>44427</v>
      </c>
      <c r="L213" s="257">
        <f t="shared" si="52"/>
        <v>44927</v>
      </c>
      <c r="M213" s="258">
        <v>420</v>
      </c>
      <c r="N213" s="258">
        <v>475.8</v>
      </c>
      <c r="O213" s="259">
        <v>548.5</v>
      </c>
      <c r="P213" s="260">
        <f t="shared" si="53"/>
        <v>55.800000000000011</v>
      </c>
      <c r="Q213" s="261">
        <v>45037</v>
      </c>
      <c r="R213" s="258">
        <v>0</v>
      </c>
      <c r="S213" s="260">
        <f t="shared" si="54"/>
        <v>0</v>
      </c>
      <c r="T213" s="261" t="s">
        <v>399</v>
      </c>
      <c r="U213" s="258">
        <f t="shared" si="55"/>
        <v>55.800000000000011</v>
      </c>
      <c r="V213" s="261">
        <f t="shared" si="66"/>
        <v>45037</v>
      </c>
      <c r="W213" s="229">
        <f t="shared" si="56"/>
        <v>365</v>
      </c>
      <c r="X213" s="229">
        <f t="shared" si="67"/>
        <v>110</v>
      </c>
      <c r="Y213" s="229">
        <f t="shared" si="57"/>
        <v>255</v>
      </c>
      <c r="Z213" s="229">
        <f t="shared" si="58"/>
        <v>0</v>
      </c>
      <c r="AA213" s="262">
        <f t="shared" si="59"/>
        <v>458.98356164383563</v>
      </c>
      <c r="AB213" s="263">
        <v>0</v>
      </c>
      <c r="AC213" s="229">
        <v>0</v>
      </c>
      <c r="AD213" s="229">
        <v>0</v>
      </c>
      <c r="AE213" s="262">
        <f t="shared" si="60"/>
        <v>0</v>
      </c>
      <c r="AF213" s="262">
        <f t="shared" si="61"/>
        <v>458.98356164383563</v>
      </c>
      <c r="AG213" s="262"/>
      <c r="AH213" s="262">
        <f t="shared" si="62"/>
        <v>458.98356164383563</v>
      </c>
      <c r="AI213" s="234">
        <f t="shared" si="63"/>
        <v>0</v>
      </c>
      <c r="AJ213" s="234">
        <f t="shared" si="64"/>
        <v>0</v>
      </c>
      <c r="AK213" s="234">
        <f t="shared" si="65"/>
        <v>-89.516438356164372</v>
      </c>
      <c r="AL213" s="264">
        <v>72.699999999999989</v>
      </c>
      <c r="AM213" s="264">
        <v>16.816438356164383</v>
      </c>
    </row>
    <row r="214" spans="1:39">
      <c r="A214" s="229">
        <f t="shared" si="51"/>
        <v>212</v>
      </c>
      <c r="B214" s="253" t="s">
        <v>306</v>
      </c>
      <c r="C214" s="254"/>
      <c r="D214" s="255"/>
      <c r="E214" s="256"/>
      <c r="F214" s="256"/>
      <c r="G214" s="256"/>
      <c r="H214" s="229">
        <v>160</v>
      </c>
      <c r="I214" s="229" t="s">
        <v>392</v>
      </c>
      <c r="J214" s="229"/>
      <c r="K214" s="257">
        <v>44441</v>
      </c>
      <c r="L214" s="257">
        <f t="shared" si="52"/>
        <v>44927</v>
      </c>
      <c r="M214" s="258">
        <v>130</v>
      </c>
      <c r="N214" s="258">
        <v>130</v>
      </c>
      <c r="O214" s="259">
        <v>130</v>
      </c>
      <c r="P214" s="260">
        <f t="shared" si="53"/>
        <v>0</v>
      </c>
      <c r="Q214" s="261" t="s">
        <v>399</v>
      </c>
      <c r="R214" s="258">
        <v>0</v>
      </c>
      <c r="S214" s="260">
        <f t="shared" si="54"/>
        <v>0</v>
      </c>
      <c r="T214" s="261" t="s">
        <v>399</v>
      </c>
      <c r="U214" s="258">
        <f t="shared" si="55"/>
        <v>0</v>
      </c>
      <c r="V214" s="261">
        <f t="shared" si="66"/>
        <v>45292</v>
      </c>
      <c r="W214" s="229">
        <f t="shared" si="56"/>
        <v>365</v>
      </c>
      <c r="X214" s="229">
        <f t="shared" si="67"/>
        <v>365</v>
      </c>
      <c r="Y214" s="229">
        <f t="shared" si="57"/>
        <v>0</v>
      </c>
      <c r="Z214" s="229">
        <f t="shared" si="58"/>
        <v>0</v>
      </c>
      <c r="AA214" s="262">
        <f t="shared" si="59"/>
        <v>130</v>
      </c>
      <c r="AB214" s="263">
        <v>15</v>
      </c>
      <c r="AC214" s="229">
        <v>0</v>
      </c>
      <c r="AD214" s="229">
        <v>0</v>
      </c>
      <c r="AE214" s="262">
        <f t="shared" si="60"/>
        <v>5.3424657534246576</v>
      </c>
      <c r="AF214" s="262">
        <f t="shared" si="61"/>
        <v>124.65753424657534</v>
      </c>
      <c r="AG214" s="262"/>
      <c r="AH214" s="262">
        <f t="shared" si="62"/>
        <v>124.65753424657534</v>
      </c>
      <c r="AI214" s="234">
        <f t="shared" si="63"/>
        <v>15</v>
      </c>
      <c r="AJ214" s="234">
        <f t="shared" si="64"/>
        <v>0</v>
      </c>
      <c r="AK214" s="234">
        <f t="shared" si="65"/>
        <v>-5.342465753424662</v>
      </c>
      <c r="AL214" s="264">
        <v>0</v>
      </c>
      <c r="AM214" s="264">
        <v>0</v>
      </c>
    </row>
    <row r="215" spans="1:39">
      <c r="A215" s="229">
        <f t="shared" si="51"/>
        <v>213</v>
      </c>
      <c r="B215" s="253" t="s">
        <v>307</v>
      </c>
      <c r="C215" s="254"/>
      <c r="D215" s="255"/>
      <c r="E215" s="256"/>
      <c r="F215" s="256"/>
      <c r="G215" s="256"/>
      <c r="H215" s="229">
        <v>120</v>
      </c>
      <c r="I215" s="229" t="s">
        <v>392</v>
      </c>
      <c r="J215" s="229"/>
      <c r="K215" s="257">
        <v>44501</v>
      </c>
      <c r="L215" s="257">
        <f t="shared" si="52"/>
        <v>44927</v>
      </c>
      <c r="M215" s="258">
        <v>200</v>
      </c>
      <c r="N215" s="258">
        <v>200.22999999999996</v>
      </c>
      <c r="O215" s="259">
        <v>200.2</v>
      </c>
      <c r="P215" s="260">
        <f t="shared" si="53"/>
        <v>0.22999999999996135</v>
      </c>
      <c r="Q215" s="261">
        <v>45037</v>
      </c>
      <c r="R215" s="258">
        <v>0</v>
      </c>
      <c r="S215" s="260">
        <f t="shared" si="54"/>
        <v>0</v>
      </c>
      <c r="T215" s="261" t="s">
        <v>399</v>
      </c>
      <c r="U215" s="258">
        <f t="shared" si="55"/>
        <v>0.22999999999996135</v>
      </c>
      <c r="V215" s="261">
        <f t="shared" si="66"/>
        <v>45037</v>
      </c>
      <c r="W215" s="229">
        <f t="shared" si="56"/>
        <v>365</v>
      </c>
      <c r="X215" s="229">
        <f t="shared" si="67"/>
        <v>110</v>
      </c>
      <c r="Y215" s="229">
        <f t="shared" si="57"/>
        <v>255</v>
      </c>
      <c r="Z215" s="229">
        <f t="shared" si="58"/>
        <v>0</v>
      </c>
      <c r="AA215" s="262">
        <f t="shared" si="59"/>
        <v>200.16068493150681</v>
      </c>
      <c r="AB215" s="263">
        <v>6</v>
      </c>
      <c r="AC215" s="229">
        <v>0</v>
      </c>
      <c r="AD215" s="229">
        <v>0</v>
      </c>
      <c r="AE215" s="262">
        <f t="shared" si="60"/>
        <v>3.2876712328767121</v>
      </c>
      <c r="AF215" s="262">
        <f t="shared" si="61"/>
        <v>196.8730136986301</v>
      </c>
      <c r="AG215" s="262"/>
      <c r="AH215" s="262">
        <f t="shared" si="62"/>
        <v>196.8730136986301</v>
      </c>
      <c r="AI215" s="234">
        <f t="shared" si="63"/>
        <v>6</v>
      </c>
      <c r="AJ215" s="234">
        <f t="shared" si="64"/>
        <v>0</v>
      </c>
      <c r="AK215" s="234">
        <f t="shared" si="65"/>
        <v>-3.3269863013698853</v>
      </c>
      <c r="AL215" s="264">
        <v>-2.9999999999972715E-2</v>
      </c>
      <c r="AM215" s="264">
        <v>3.9315068493181116E-2</v>
      </c>
    </row>
    <row r="216" spans="1:39">
      <c r="A216" s="229">
        <f t="shared" si="51"/>
        <v>214</v>
      </c>
      <c r="B216" s="253" t="s">
        <v>308</v>
      </c>
      <c r="C216" s="254"/>
      <c r="D216" s="255"/>
      <c r="E216" s="256"/>
      <c r="F216" s="256"/>
      <c r="G216" s="256"/>
      <c r="H216" s="229">
        <v>120</v>
      </c>
      <c r="I216" s="229" t="s">
        <v>392</v>
      </c>
      <c r="J216" s="229"/>
      <c r="K216" s="257">
        <v>44501</v>
      </c>
      <c r="L216" s="257">
        <f t="shared" si="52"/>
        <v>44927</v>
      </c>
      <c r="M216" s="258">
        <v>200</v>
      </c>
      <c r="N216" s="258">
        <v>200.23000000000002</v>
      </c>
      <c r="O216" s="259">
        <v>200.2</v>
      </c>
      <c r="P216" s="260">
        <f t="shared" si="53"/>
        <v>0.23000000000001819</v>
      </c>
      <c r="Q216" s="261">
        <v>45037</v>
      </c>
      <c r="R216" s="258">
        <v>0</v>
      </c>
      <c r="S216" s="260">
        <f t="shared" si="54"/>
        <v>0</v>
      </c>
      <c r="T216" s="261" t="s">
        <v>399</v>
      </c>
      <c r="U216" s="258">
        <f t="shared" si="55"/>
        <v>0.23000000000001819</v>
      </c>
      <c r="V216" s="261">
        <f t="shared" si="66"/>
        <v>45037</v>
      </c>
      <c r="W216" s="229">
        <f t="shared" si="56"/>
        <v>365</v>
      </c>
      <c r="X216" s="229">
        <f t="shared" si="67"/>
        <v>110</v>
      </c>
      <c r="Y216" s="229">
        <f t="shared" si="57"/>
        <v>255</v>
      </c>
      <c r="Z216" s="229">
        <f t="shared" si="58"/>
        <v>0</v>
      </c>
      <c r="AA216" s="262">
        <f t="shared" si="59"/>
        <v>200.16068493150684</v>
      </c>
      <c r="AB216" s="263">
        <v>12</v>
      </c>
      <c r="AC216" s="229">
        <v>0</v>
      </c>
      <c r="AD216" s="229">
        <v>0</v>
      </c>
      <c r="AE216" s="262">
        <f t="shared" si="60"/>
        <v>6.5753424657534243</v>
      </c>
      <c r="AF216" s="262">
        <f t="shared" si="61"/>
        <v>193.5853424657534</v>
      </c>
      <c r="AG216" s="262"/>
      <c r="AH216" s="262">
        <f t="shared" si="62"/>
        <v>193.5853424657534</v>
      </c>
      <c r="AI216" s="234">
        <f t="shared" si="63"/>
        <v>12</v>
      </c>
      <c r="AJ216" s="234">
        <f t="shared" si="64"/>
        <v>0</v>
      </c>
      <c r="AK216" s="234">
        <f t="shared" si="65"/>
        <v>-6.6146575342465894</v>
      </c>
      <c r="AL216" s="264">
        <v>-3.0000000000029559E-2</v>
      </c>
      <c r="AM216" s="264">
        <v>3.9315068493152694E-2</v>
      </c>
    </row>
    <row r="217" spans="1:39">
      <c r="A217" s="229">
        <f t="shared" si="51"/>
        <v>215</v>
      </c>
      <c r="B217" s="253" t="s">
        <v>309</v>
      </c>
      <c r="C217" s="254"/>
      <c r="D217" s="255"/>
      <c r="E217" s="256"/>
      <c r="F217" s="256"/>
      <c r="G217" s="256"/>
      <c r="H217" s="229">
        <v>650</v>
      </c>
      <c r="I217" s="229" t="s">
        <v>391</v>
      </c>
      <c r="J217" s="229"/>
      <c r="K217" s="257">
        <v>44652</v>
      </c>
      <c r="L217" s="257">
        <f t="shared" si="52"/>
        <v>44927</v>
      </c>
      <c r="M217" s="258">
        <v>130</v>
      </c>
      <c r="N217" s="258">
        <v>130</v>
      </c>
      <c r="O217" s="259">
        <v>130</v>
      </c>
      <c r="P217" s="260">
        <f t="shared" si="53"/>
        <v>0</v>
      </c>
      <c r="Q217" s="261" t="s">
        <v>399</v>
      </c>
      <c r="R217" s="258">
        <v>0</v>
      </c>
      <c r="S217" s="260">
        <f t="shared" si="54"/>
        <v>0</v>
      </c>
      <c r="T217" s="261" t="s">
        <v>399</v>
      </c>
      <c r="U217" s="258">
        <f t="shared" si="55"/>
        <v>0</v>
      </c>
      <c r="V217" s="261">
        <f t="shared" si="66"/>
        <v>45292</v>
      </c>
      <c r="W217" s="229">
        <f t="shared" si="56"/>
        <v>365</v>
      </c>
      <c r="X217" s="229">
        <f t="shared" si="67"/>
        <v>365</v>
      </c>
      <c r="Y217" s="229">
        <f t="shared" si="57"/>
        <v>0</v>
      </c>
      <c r="Z217" s="229">
        <f t="shared" si="58"/>
        <v>0</v>
      </c>
      <c r="AA217" s="262">
        <f t="shared" si="59"/>
        <v>130</v>
      </c>
      <c r="AB217" s="263">
        <v>0</v>
      </c>
      <c r="AC217" s="229">
        <v>0</v>
      </c>
      <c r="AD217" s="229">
        <v>0</v>
      </c>
      <c r="AE217" s="262">
        <f t="shared" si="60"/>
        <v>0</v>
      </c>
      <c r="AF217" s="262">
        <f t="shared" si="61"/>
        <v>130</v>
      </c>
      <c r="AG217" s="262"/>
      <c r="AH217" s="262">
        <f t="shared" si="62"/>
        <v>130</v>
      </c>
      <c r="AI217" s="234">
        <f t="shared" si="63"/>
        <v>0</v>
      </c>
      <c r="AJ217" s="234">
        <f t="shared" si="64"/>
        <v>0</v>
      </c>
      <c r="AK217" s="234">
        <f t="shared" si="65"/>
        <v>0</v>
      </c>
      <c r="AL217" s="264">
        <v>0</v>
      </c>
      <c r="AM217" s="264">
        <v>0</v>
      </c>
    </row>
    <row r="218" spans="1:39">
      <c r="A218" s="229">
        <f t="shared" si="51"/>
        <v>216</v>
      </c>
      <c r="B218" s="253" t="s">
        <v>310</v>
      </c>
      <c r="C218" s="254"/>
      <c r="D218" s="255"/>
      <c r="E218" s="256"/>
      <c r="F218" s="256"/>
      <c r="G218" s="256"/>
      <c r="H218" s="229">
        <v>630</v>
      </c>
      <c r="I218" s="229" t="s">
        <v>391</v>
      </c>
      <c r="J218" s="229"/>
      <c r="K218" s="257">
        <v>44676</v>
      </c>
      <c r="L218" s="257">
        <f t="shared" si="52"/>
        <v>44927</v>
      </c>
      <c r="M218" s="258">
        <v>1760</v>
      </c>
      <c r="N218" s="258">
        <v>1599.34</v>
      </c>
      <c r="O218" s="259">
        <v>1302</v>
      </c>
      <c r="P218" s="260">
        <f t="shared" si="53"/>
        <v>-160.66000000000008</v>
      </c>
      <c r="Q218" s="261">
        <v>45037</v>
      </c>
      <c r="R218" s="258">
        <v>0</v>
      </c>
      <c r="S218" s="260">
        <f t="shared" si="54"/>
        <v>0</v>
      </c>
      <c r="T218" s="261" t="s">
        <v>399</v>
      </c>
      <c r="U218" s="258">
        <f t="shared" si="55"/>
        <v>-160.66000000000008</v>
      </c>
      <c r="V218" s="261">
        <f t="shared" si="66"/>
        <v>45037</v>
      </c>
      <c r="W218" s="229">
        <f t="shared" si="56"/>
        <v>365</v>
      </c>
      <c r="X218" s="229">
        <f t="shared" si="67"/>
        <v>110</v>
      </c>
      <c r="Y218" s="229">
        <f t="shared" si="57"/>
        <v>255</v>
      </c>
      <c r="Z218" s="229">
        <f t="shared" si="58"/>
        <v>0</v>
      </c>
      <c r="AA218" s="262">
        <f>(+M218/$W$1*X218)+(N218/$W$1*Y218)+(R218/$W$1*Z218)</f>
        <v>1647.7580821917807</v>
      </c>
      <c r="AB218" s="263">
        <v>0</v>
      </c>
      <c r="AC218" s="229">
        <v>0</v>
      </c>
      <c r="AD218" s="229">
        <v>0</v>
      </c>
      <c r="AE218" s="262">
        <f t="shared" si="60"/>
        <v>0</v>
      </c>
      <c r="AF218" s="262">
        <f>+AA218-AE218</f>
        <v>1647.7580821917807</v>
      </c>
      <c r="AG218" s="262">
        <v>500</v>
      </c>
      <c r="AH218" s="262">
        <f t="shared" si="62"/>
        <v>1147.7580821917807</v>
      </c>
      <c r="AI218" s="234">
        <f t="shared" si="63"/>
        <v>0</v>
      </c>
      <c r="AJ218" s="234">
        <f t="shared" si="64"/>
        <v>0</v>
      </c>
      <c r="AK218" s="234">
        <f t="shared" si="65"/>
        <v>-154.24191780821934</v>
      </c>
      <c r="AL218" s="264">
        <v>-297.33999999999992</v>
      </c>
      <c r="AM218" s="264">
        <v>-345.75808219178066</v>
      </c>
    </row>
    <row r="219" spans="1:39">
      <c r="A219" s="229">
        <f t="shared" si="51"/>
        <v>217</v>
      </c>
      <c r="B219" s="253" t="s">
        <v>311</v>
      </c>
      <c r="C219" s="254"/>
      <c r="D219" s="256"/>
      <c r="E219" s="256"/>
      <c r="F219" s="270"/>
      <c r="G219" s="270"/>
      <c r="H219" s="229">
        <v>710</v>
      </c>
      <c r="I219" s="229" t="s">
        <v>396</v>
      </c>
      <c r="J219" s="229"/>
      <c r="K219" s="257">
        <v>44725</v>
      </c>
      <c r="L219" s="257">
        <f t="shared" si="52"/>
        <v>44927</v>
      </c>
      <c r="M219" s="258">
        <v>300</v>
      </c>
      <c r="N219" s="258">
        <v>309.64000000000004</v>
      </c>
      <c r="O219" s="259">
        <v>308.10000000000002</v>
      </c>
      <c r="P219" s="260">
        <f t="shared" si="53"/>
        <v>9.6400000000000432</v>
      </c>
      <c r="Q219" s="261">
        <v>45037</v>
      </c>
      <c r="R219" s="258">
        <v>0</v>
      </c>
      <c r="S219" s="260">
        <f t="shared" si="54"/>
        <v>0</v>
      </c>
      <c r="T219" s="261" t="s">
        <v>399</v>
      </c>
      <c r="U219" s="258">
        <f t="shared" si="55"/>
        <v>9.6400000000000432</v>
      </c>
      <c r="V219" s="261">
        <f t="shared" si="66"/>
        <v>45037</v>
      </c>
      <c r="W219" s="229">
        <f t="shared" si="56"/>
        <v>365</v>
      </c>
      <c r="X219" s="229">
        <f t="shared" si="67"/>
        <v>110</v>
      </c>
      <c r="Y219" s="229">
        <f t="shared" si="57"/>
        <v>255</v>
      </c>
      <c r="Z219" s="229">
        <f t="shared" si="58"/>
        <v>0</v>
      </c>
      <c r="AA219" s="262">
        <f t="shared" si="59"/>
        <v>306.73479452054795</v>
      </c>
      <c r="AB219" s="263">
        <v>23</v>
      </c>
      <c r="AC219" s="229">
        <v>0</v>
      </c>
      <c r="AD219" s="229">
        <v>0</v>
      </c>
      <c r="AE219" s="262">
        <f t="shared" si="60"/>
        <v>18.904109589041095</v>
      </c>
      <c r="AF219" s="262">
        <f t="shared" si="61"/>
        <v>287.83068493150688</v>
      </c>
      <c r="AG219" s="262"/>
      <c r="AH219" s="262">
        <f t="shared" si="62"/>
        <v>287.83068493150688</v>
      </c>
      <c r="AI219" s="234">
        <f t="shared" si="63"/>
        <v>23</v>
      </c>
      <c r="AJ219" s="234">
        <f t="shared" si="64"/>
        <v>0</v>
      </c>
      <c r="AK219" s="234">
        <f t="shared" si="65"/>
        <v>-20.269315068493142</v>
      </c>
      <c r="AL219" s="264">
        <v>-1.5400000000000205</v>
      </c>
      <c r="AM219" s="264">
        <v>1.3652054794520723</v>
      </c>
    </row>
    <row r="220" spans="1:39">
      <c r="A220" s="229">
        <f t="shared" si="51"/>
        <v>218</v>
      </c>
      <c r="B220" s="253" t="s">
        <v>312</v>
      </c>
      <c r="C220" s="254"/>
      <c r="D220" s="255"/>
      <c r="E220" s="256"/>
      <c r="F220" s="270"/>
      <c r="G220" s="256"/>
      <c r="H220" s="229">
        <v>216</v>
      </c>
      <c r="I220" s="229" t="s">
        <v>394</v>
      </c>
      <c r="J220" s="229"/>
      <c r="K220" s="257">
        <v>44727</v>
      </c>
      <c r="L220" s="257">
        <f t="shared" si="52"/>
        <v>44927</v>
      </c>
      <c r="M220" s="258">
        <v>130</v>
      </c>
      <c r="N220" s="258">
        <v>130</v>
      </c>
      <c r="O220" s="259">
        <v>130</v>
      </c>
      <c r="P220" s="260">
        <f t="shared" si="53"/>
        <v>0</v>
      </c>
      <c r="Q220" s="261" t="s">
        <v>399</v>
      </c>
      <c r="R220" s="258">
        <v>0</v>
      </c>
      <c r="S220" s="260">
        <f t="shared" si="54"/>
        <v>0</v>
      </c>
      <c r="T220" s="261" t="s">
        <v>399</v>
      </c>
      <c r="U220" s="258">
        <f t="shared" si="55"/>
        <v>0</v>
      </c>
      <c r="V220" s="261">
        <f t="shared" si="66"/>
        <v>45292</v>
      </c>
      <c r="W220" s="229">
        <f t="shared" si="56"/>
        <v>365</v>
      </c>
      <c r="X220" s="229">
        <f t="shared" si="67"/>
        <v>365</v>
      </c>
      <c r="Y220" s="229">
        <f t="shared" si="57"/>
        <v>0</v>
      </c>
      <c r="Z220" s="229">
        <f t="shared" si="58"/>
        <v>0</v>
      </c>
      <c r="AA220" s="262">
        <f t="shared" si="59"/>
        <v>130</v>
      </c>
      <c r="AB220" s="263">
        <v>0</v>
      </c>
      <c r="AC220" s="229">
        <v>0</v>
      </c>
      <c r="AD220" s="229">
        <v>0</v>
      </c>
      <c r="AE220" s="262">
        <f t="shared" si="60"/>
        <v>0</v>
      </c>
      <c r="AF220" s="262">
        <f t="shared" si="61"/>
        <v>130</v>
      </c>
      <c r="AG220" s="262"/>
      <c r="AH220" s="262">
        <f t="shared" si="62"/>
        <v>130</v>
      </c>
      <c r="AI220" s="234">
        <f t="shared" si="63"/>
        <v>0</v>
      </c>
      <c r="AJ220" s="234">
        <f t="shared" si="64"/>
        <v>0</v>
      </c>
      <c r="AK220" s="234">
        <f t="shared" si="65"/>
        <v>0</v>
      </c>
      <c r="AL220" s="264">
        <v>0</v>
      </c>
      <c r="AM220" s="264">
        <v>0</v>
      </c>
    </row>
    <row r="221" spans="1:39">
      <c r="A221" s="229">
        <f t="shared" si="51"/>
        <v>219</v>
      </c>
      <c r="B221" s="253" t="s">
        <v>313</v>
      </c>
      <c r="C221" s="254"/>
      <c r="D221" s="255"/>
      <c r="E221" s="256"/>
      <c r="F221" s="271"/>
      <c r="G221" s="256"/>
      <c r="H221" s="229">
        <v>216</v>
      </c>
      <c r="I221" s="229" t="s">
        <v>394</v>
      </c>
      <c r="J221" s="229"/>
      <c r="K221" s="257">
        <v>44727</v>
      </c>
      <c r="L221" s="257">
        <f t="shared" si="52"/>
        <v>44927</v>
      </c>
      <c r="M221" s="258">
        <v>130</v>
      </c>
      <c r="N221" s="258">
        <v>130</v>
      </c>
      <c r="O221" s="259">
        <v>130</v>
      </c>
      <c r="P221" s="260">
        <f t="shared" si="53"/>
        <v>0</v>
      </c>
      <c r="Q221" s="261" t="s">
        <v>399</v>
      </c>
      <c r="R221" s="258">
        <v>0</v>
      </c>
      <c r="S221" s="260">
        <f t="shared" si="54"/>
        <v>0</v>
      </c>
      <c r="T221" s="261" t="s">
        <v>399</v>
      </c>
      <c r="U221" s="258">
        <f t="shared" si="55"/>
        <v>0</v>
      </c>
      <c r="V221" s="261">
        <f t="shared" si="66"/>
        <v>45292</v>
      </c>
      <c r="W221" s="229">
        <f t="shared" si="56"/>
        <v>365</v>
      </c>
      <c r="X221" s="229">
        <f t="shared" si="67"/>
        <v>365</v>
      </c>
      <c r="Y221" s="229">
        <f t="shared" si="57"/>
        <v>0</v>
      </c>
      <c r="Z221" s="229">
        <f t="shared" si="58"/>
        <v>0</v>
      </c>
      <c r="AA221" s="262">
        <f t="shared" si="59"/>
        <v>130</v>
      </c>
      <c r="AB221" s="263">
        <v>0</v>
      </c>
      <c r="AC221" s="229">
        <v>0</v>
      </c>
      <c r="AD221" s="229">
        <v>0</v>
      </c>
      <c r="AE221" s="262">
        <f t="shared" si="60"/>
        <v>0</v>
      </c>
      <c r="AF221" s="262">
        <f t="shared" si="61"/>
        <v>130</v>
      </c>
      <c r="AG221" s="262"/>
      <c r="AH221" s="262">
        <f t="shared" si="62"/>
        <v>130</v>
      </c>
      <c r="AI221" s="234">
        <f t="shared" si="63"/>
        <v>0</v>
      </c>
      <c r="AJ221" s="234">
        <f t="shared" si="64"/>
        <v>0</v>
      </c>
      <c r="AK221" s="234">
        <f t="shared" si="65"/>
        <v>0</v>
      </c>
      <c r="AL221" s="264">
        <v>0</v>
      </c>
      <c r="AM221" s="264">
        <v>0</v>
      </c>
    </row>
    <row r="222" spans="1:39">
      <c r="A222" s="229">
        <f t="shared" si="51"/>
        <v>220</v>
      </c>
      <c r="B222" s="253" t="s">
        <v>314</v>
      </c>
      <c r="C222" s="254"/>
      <c r="D222" s="255"/>
      <c r="E222" s="256"/>
      <c r="F222" s="271"/>
      <c r="G222" s="256"/>
      <c r="H222" s="229">
        <v>216</v>
      </c>
      <c r="I222" s="229" t="s">
        <v>394</v>
      </c>
      <c r="J222" s="229"/>
      <c r="K222" s="257">
        <v>44727</v>
      </c>
      <c r="L222" s="257">
        <f t="shared" si="52"/>
        <v>44927</v>
      </c>
      <c r="M222" s="258">
        <v>130</v>
      </c>
      <c r="N222" s="258">
        <v>130</v>
      </c>
      <c r="O222" s="259">
        <v>130</v>
      </c>
      <c r="P222" s="260">
        <f t="shared" si="53"/>
        <v>0</v>
      </c>
      <c r="Q222" s="261" t="s">
        <v>399</v>
      </c>
      <c r="R222" s="258">
        <v>0</v>
      </c>
      <c r="S222" s="260">
        <f t="shared" si="54"/>
        <v>0</v>
      </c>
      <c r="T222" s="261" t="s">
        <v>399</v>
      </c>
      <c r="U222" s="258">
        <f t="shared" si="55"/>
        <v>0</v>
      </c>
      <c r="V222" s="261">
        <f t="shared" si="66"/>
        <v>45292</v>
      </c>
      <c r="W222" s="229">
        <f t="shared" si="56"/>
        <v>365</v>
      </c>
      <c r="X222" s="229">
        <f t="shared" si="67"/>
        <v>365</v>
      </c>
      <c r="Y222" s="229">
        <f t="shared" si="57"/>
        <v>0</v>
      </c>
      <c r="Z222" s="229">
        <f t="shared" si="58"/>
        <v>0</v>
      </c>
      <c r="AA222" s="262">
        <f t="shared" si="59"/>
        <v>130</v>
      </c>
      <c r="AB222" s="263">
        <v>0</v>
      </c>
      <c r="AC222" s="229">
        <v>0</v>
      </c>
      <c r="AD222" s="229">
        <v>0</v>
      </c>
      <c r="AE222" s="262">
        <f t="shared" si="60"/>
        <v>0</v>
      </c>
      <c r="AF222" s="262">
        <f t="shared" si="61"/>
        <v>130</v>
      </c>
      <c r="AG222" s="262"/>
      <c r="AH222" s="262">
        <f t="shared" si="62"/>
        <v>130</v>
      </c>
      <c r="AI222" s="234">
        <f t="shared" si="63"/>
        <v>0</v>
      </c>
      <c r="AJ222" s="234">
        <f t="shared" si="64"/>
        <v>0</v>
      </c>
      <c r="AK222" s="234">
        <f t="shared" si="65"/>
        <v>0</v>
      </c>
      <c r="AL222" s="264">
        <v>0</v>
      </c>
      <c r="AM222" s="264">
        <v>0</v>
      </c>
    </row>
    <row r="223" spans="1:39">
      <c r="A223" s="229">
        <f t="shared" si="51"/>
        <v>221</v>
      </c>
      <c r="B223" s="253" t="s">
        <v>315</v>
      </c>
      <c r="C223" s="254"/>
      <c r="D223" s="255"/>
      <c r="E223" s="256"/>
      <c r="F223" s="272"/>
      <c r="G223" s="270"/>
      <c r="H223" s="229">
        <v>216</v>
      </c>
      <c r="I223" s="229" t="s">
        <v>394</v>
      </c>
      <c r="J223" s="229"/>
      <c r="K223" s="257">
        <v>44727</v>
      </c>
      <c r="L223" s="257">
        <f t="shared" si="52"/>
        <v>44927</v>
      </c>
      <c r="M223" s="258">
        <v>130</v>
      </c>
      <c r="N223" s="258">
        <v>130</v>
      </c>
      <c r="O223" s="259">
        <v>130</v>
      </c>
      <c r="P223" s="260">
        <f t="shared" si="53"/>
        <v>0</v>
      </c>
      <c r="Q223" s="261" t="s">
        <v>399</v>
      </c>
      <c r="R223" s="258">
        <v>0</v>
      </c>
      <c r="S223" s="260">
        <f t="shared" si="54"/>
        <v>0</v>
      </c>
      <c r="T223" s="261" t="s">
        <v>399</v>
      </c>
      <c r="U223" s="258">
        <f t="shared" si="55"/>
        <v>0</v>
      </c>
      <c r="V223" s="261">
        <f t="shared" si="66"/>
        <v>45292</v>
      </c>
      <c r="W223" s="229">
        <f t="shared" si="56"/>
        <v>365</v>
      </c>
      <c r="X223" s="229">
        <f t="shared" si="67"/>
        <v>365</v>
      </c>
      <c r="Y223" s="229">
        <f t="shared" si="57"/>
        <v>0</v>
      </c>
      <c r="Z223" s="229">
        <f t="shared" si="58"/>
        <v>0</v>
      </c>
      <c r="AA223" s="262">
        <f t="shared" si="59"/>
        <v>130</v>
      </c>
      <c r="AB223" s="263">
        <v>0</v>
      </c>
      <c r="AC223" s="229">
        <v>0</v>
      </c>
      <c r="AD223" s="229">
        <v>0</v>
      </c>
      <c r="AE223" s="262">
        <f t="shared" si="60"/>
        <v>0</v>
      </c>
      <c r="AF223" s="262">
        <f t="shared" si="61"/>
        <v>130</v>
      </c>
      <c r="AG223" s="262"/>
      <c r="AH223" s="262">
        <f t="shared" si="62"/>
        <v>130</v>
      </c>
      <c r="AI223" s="234">
        <f t="shared" si="63"/>
        <v>0</v>
      </c>
      <c r="AJ223" s="234">
        <f t="shared" si="64"/>
        <v>0</v>
      </c>
      <c r="AK223" s="234">
        <f t="shared" si="65"/>
        <v>0</v>
      </c>
      <c r="AL223" s="264">
        <v>0</v>
      </c>
      <c r="AM223" s="264">
        <v>0</v>
      </c>
    </row>
    <row r="224" spans="1:39" s="268" customFormat="1">
      <c r="A224" s="229">
        <f t="shared" si="51"/>
        <v>222</v>
      </c>
      <c r="B224" s="253" t="s">
        <v>316</v>
      </c>
      <c r="C224" s="254"/>
      <c r="D224" s="255"/>
      <c r="E224" s="256"/>
      <c r="F224" s="272"/>
      <c r="G224" s="270"/>
      <c r="H224" s="229">
        <v>212</v>
      </c>
      <c r="I224" s="229" t="s">
        <v>394</v>
      </c>
      <c r="J224" s="229"/>
      <c r="K224" s="257">
        <v>44733</v>
      </c>
      <c r="L224" s="257">
        <f t="shared" si="52"/>
        <v>44927</v>
      </c>
      <c r="M224" s="258">
        <v>130</v>
      </c>
      <c r="N224" s="258">
        <v>200.2</v>
      </c>
      <c r="O224" s="259">
        <v>200.2</v>
      </c>
      <c r="P224" s="260">
        <f t="shared" si="53"/>
        <v>70.199999999999989</v>
      </c>
      <c r="Q224" s="261">
        <v>45037</v>
      </c>
      <c r="R224" s="258">
        <v>0</v>
      </c>
      <c r="S224" s="260">
        <f t="shared" si="54"/>
        <v>0</v>
      </c>
      <c r="T224" s="261" t="s">
        <v>399</v>
      </c>
      <c r="U224" s="258">
        <f t="shared" si="55"/>
        <v>70.199999999999989</v>
      </c>
      <c r="V224" s="261">
        <f t="shared" si="66"/>
        <v>45037</v>
      </c>
      <c r="W224" s="229">
        <f t="shared" si="56"/>
        <v>365</v>
      </c>
      <c r="X224" s="229">
        <f t="shared" si="67"/>
        <v>110</v>
      </c>
      <c r="Y224" s="229">
        <f t="shared" si="57"/>
        <v>255</v>
      </c>
      <c r="Z224" s="229">
        <f t="shared" si="58"/>
        <v>0</v>
      </c>
      <c r="AA224" s="262">
        <f t="shared" si="59"/>
        <v>179.04383561643834</v>
      </c>
      <c r="AB224" s="263">
        <v>4</v>
      </c>
      <c r="AC224" s="229">
        <v>0</v>
      </c>
      <c r="AD224" s="229">
        <v>0</v>
      </c>
      <c r="AE224" s="262">
        <f t="shared" si="60"/>
        <v>1.4246575342465753</v>
      </c>
      <c r="AF224" s="262">
        <f t="shared" si="61"/>
        <v>177.61917808219178</v>
      </c>
      <c r="AG224" s="262"/>
      <c r="AH224" s="262">
        <f t="shared" si="62"/>
        <v>177.61917808219178</v>
      </c>
      <c r="AI224" s="234">
        <f t="shared" si="63"/>
        <v>4</v>
      </c>
      <c r="AJ224" s="234">
        <f t="shared" si="64"/>
        <v>0</v>
      </c>
      <c r="AK224" s="234">
        <f t="shared" si="65"/>
        <v>-22.580821917808208</v>
      </c>
      <c r="AL224" s="264">
        <v>0</v>
      </c>
      <c r="AM224" s="264">
        <v>21.156164383561645</v>
      </c>
    </row>
    <row r="225" spans="1:39">
      <c r="A225" s="229">
        <f t="shared" si="51"/>
        <v>223</v>
      </c>
      <c r="B225" s="253" t="s">
        <v>317</v>
      </c>
      <c r="C225" s="254"/>
      <c r="D225" s="255"/>
      <c r="E225" s="256"/>
      <c r="F225" s="272"/>
      <c r="G225" s="270"/>
      <c r="H225" s="229">
        <v>281</v>
      </c>
      <c r="I225" s="229" t="s">
        <v>394</v>
      </c>
      <c r="J225" s="229"/>
      <c r="K225" s="257">
        <v>44794</v>
      </c>
      <c r="L225" s="257">
        <f t="shared" si="52"/>
        <v>44927</v>
      </c>
      <c r="M225" s="258">
        <v>130</v>
      </c>
      <c r="N225" s="258">
        <v>130</v>
      </c>
      <c r="O225" s="259">
        <v>130</v>
      </c>
      <c r="P225" s="260">
        <f t="shared" si="53"/>
        <v>0</v>
      </c>
      <c r="Q225" s="261" t="s">
        <v>399</v>
      </c>
      <c r="R225" s="258">
        <v>0</v>
      </c>
      <c r="S225" s="260">
        <f t="shared" si="54"/>
        <v>0</v>
      </c>
      <c r="T225" s="261" t="s">
        <v>399</v>
      </c>
      <c r="U225" s="258">
        <f t="shared" si="55"/>
        <v>0</v>
      </c>
      <c r="V225" s="261">
        <f t="shared" si="66"/>
        <v>45292</v>
      </c>
      <c r="W225" s="229">
        <f t="shared" si="56"/>
        <v>365</v>
      </c>
      <c r="X225" s="229">
        <f t="shared" si="67"/>
        <v>365</v>
      </c>
      <c r="Y225" s="229">
        <f t="shared" si="57"/>
        <v>0</v>
      </c>
      <c r="Z225" s="229">
        <f t="shared" si="58"/>
        <v>0</v>
      </c>
      <c r="AA225" s="262">
        <f t="shared" si="59"/>
        <v>130</v>
      </c>
      <c r="AB225" s="263">
        <v>0</v>
      </c>
      <c r="AC225" s="229">
        <v>0</v>
      </c>
      <c r="AD225" s="229">
        <v>0</v>
      </c>
      <c r="AE225" s="262">
        <f t="shared" si="60"/>
        <v>0</v>
      </c>
      <c r="AF225" s="262">
        <f t="shared" si="61"/>
        <v>130</v>
      </c>
      <c r="AG225" s="262"/>
      <c r="AH225" s="262">
        <f t="shared" si="62"/>
        <v>130</v>
      </c>
      <c r="AI225" s="234">
        <f t="shared" si="63"/>
        <v>0</v>
      </c>
      <c r="AJ225" s="234">
        <f t="shared" si="64"/>
        <v>0</v>
      </c>
      <c r="AK225" s="234">
        <f t="shared" si="65"/>
        <v>0</v>
      </c>
      <c r="AL225" s="264">
        <v>0</v>
      </c>
      <c r="AM225" s="264">
        <v>0</v>
      </c>
    </row>
    <row r="226" spans="1:39">
      <c r="A226" s="229">
        <f t="shared" si="51"/>
        <v>224</v>
      </c>
      <c r="B226" s="253" t="s">
        <v>318</v>
      </c>
      <c r="C226" s="254"/>
      <c r="D226" s="255"/>
      <c r="E226" s="256"/>
      <c r="F226" s="272"/>
      <c r="G226" s="270"/>
      <c r="H226" s="229">
        <v>481</v>
      </c>
      <c r="I226" s="229" t="s">
        <v>393</v>
      </c>
      <c r="J226" s="229"/>
      <c r="K226" s="257">
        <v>44855</v>
      </c>
      <c r="L226" s="257">
        <f t="shared" si="52"/>
        <v>44927</v>
      </c>
      <c r="M226" s="258">
        <v>150</v>
      </c>
      <c r="N226" s="258">
        <v>150.84000000000003</v>
      </c>
      <c r="O226" s="259">
        <v>150.80000000000001</v>
      </c>
      <c r="P226" s="260">
        <f t="shared" si="53"/>
        <v>0.84000000000003183</v>
      </c>
      <c r="Q226" s="261">
        <v>45037</v>
      </c>
      <c r="R226" s="258">
        <v>0</v>
      </c>
      <c r="S226" s="260">
        <f t="shared" si="54"/>
        <v>0</v>
      </c>
      <c r="T226" s="261" t="s">
        <v>399</v>
      </c>
      <c r="U226" s="258">
        <f t="shared" si="55"/>
        <v>0.84000000000003183</v>
      </c>
      <c r="V226" s="261">
        <f t="shared" si="66"/>
        <v>45037</v>
      </c>
      <c r="W226" s="229">
        <f t="shared" si="56"/>
        <v>365</v>
      </c>
      <c r="X226" s="229">
        <f t="shared" si="67"/>
        <v>110</v>
      </c>
      <c r="Y226" s="229">
        <f t="shared" si="57"/>
        <v>255</v>
      </c>
      <c r="Z226" s="229">
        <f t="shared" si="58"/>
        <v>0</v>
      </c>
      <c r="AA226" s="262">
        <f t="shared" si="59"/>
        <v>150.58684931506852</v>
      </c>
      <c r="AB226" s="263">
        <v>2</v>
      </c>
      <c r="AC226" s="229">
        <v>0</v>
      </c>
      <c r="AD226" s="229">
        <v>0</v>
      </c>
      <c r="AE226" s="262">
        <f t="shared" si="60"/>
        <v>0.82191780821917804</v>
      </c>
      <c r="AF226" s="262">
        <f t="shared" si="61"/>
        <v>149.76493150684934</v>
      </c>
      <c r="AG226" s="262"/>
      <c r="AH226" s="262">
        <f t="shared" si="62"/>
        <v>149.76493150684934</v>
      </c>
      <c r="AI226" s="234">
        <f t="shared" si="63"/>
        <v>2</v>
      </c>
      <c r="AJ226" s="234">
        <f t="shared" si="64"/>
        <v>0</v>
      </c>
      <c r="AK226" s="234">
        <f t="shared" si="65"/>
        <v>-1.0350684931506748</v>
      </c>
      <c r="AL226" s="264">
        <v>-4.0000000000020464E-2</v>
      </c>
      <c r="AM226" s="264">
        <v>0.2131506849314917</v>
      </c>
    </row>
    <row r="227" spans="1:39">
      <c r="A227" s="229">
        <f t="shared" si="51"/>
        <v>225</v>
      </c>
      <c r="B227" s="253" t="s">
        <v>319</v>
      </c>
      <c r="C227" s="254"/>
      <c r="D227" s="255"/>
      <c r="E227" s="256"/>
      <c r="F227" s="272"/>
      <c r="G227" s="270"/>
      <c r="H227" s="229">
        <v>120</v>
      </c>
      <c r="I227" s="229" t="s">
        <v>392</v>
      </c>
      <c r="J227" s="229"/>
      <c r="K227" s="257">
        <v>44872</v>
      </c>
      <c r="L227" s="257">
        <f>+IF(K227&lt;$K$2,$K$2,K227)</f>
        <v>44927</v>
      </c>
      <c r="M227" s="258">
        <v>130</v>
      </c>
      <c r="N227" s="258">
        <v>130</v>
      </c>
      <c r="O227" s="259">
        <v>130</v>
      </c>
      <c r="P227" s="260">
        <f t="shared" si="53"/>
        <v>0</v>
      </c>
      <c r="Q227" s="261" t="s">
        <v>399</v>
      </c>
      <c r="R227" s="258">
        <v>0</v>
      </c>
      <c r="S227" s="260">
        <f t="shared" si="54"/>
        <v>0</v>
      </c>
      <c r="T227" s="261" t="s">
        <v>399</v>
      </c>
      <c r="U227" s="258">
        <f t="shared" si="55"/>
        <v>0</v>
      </c>
      <c r="V227" s="261">
        <f t="shared" si="66"/>
        <v>45292</v>
      </c>
      <c r="W227" s="229">
        <f t="shared" si="56"/>
        <v>365</v>
      </c>
      <c r="X227" s="229">
        <f t="shared" si="67"/>
        <v>365</v>
      </c>
      <c r="Y227" s="229">
        <f t="shared" si="57"/>
        <v>0</v>
      </c>
      <c r="Z227" s="229">
        <f t="shared" si="58"/>
        <v>0</v>
      </c>
      <c r="AA227" s="262">
        <f t="shared" si="59"/>
        <v>130</v>
      </c>
      <c r="AB227" s="263">
        <v>0</v>
      </c>
      <c r="AC227" s="229">
        <v>0</v>
      </c>
      <c r="AD227" s="229">
        <v>0</v>
      </c>
      <c r="AE227" s="262">
        <f t="shared" si="60"/>
        <v>0</v>
      </c>
      <c r="AF227" s="262">
        <f t="shared" si="61"/>
        <v>130</v>
      </c>
      <c r="AG227" s="262"/>
      <c r="AH227" s="262">
        <f t="shared" si="62"/>
        <v>130</v>
      </c>
      <c r="AI227" s="234">
        <f t="shared" si="63"/>
        <v>0</v>
      </c>
      <c r="AJ227" s="234">
        <f t="shared" si="64"/>
        <v>0</v>
      </c>
      <c r="AK227" s="234">
        <f t="shared" si="65"/>
        <v>0</v>
      </c>
      <c r="AL227" s="264">
        <v>0</v>
      </c>
      <c r="AM227" s="264">
        <v>0</v>
      </c>
    </row>
    <row r="228" spans="1:39">
      <c r="A228" s="229">
        <f t="shared" si="51"/>
        <v>226</v>
      </c>
      <c r="B228" s="253" t="s">
        <v>320</v>
      </c>
      <c r="C228" s="254"/>
      <c r="D228" s="255"/>
      <c r="E228" s="256"/>
      <c r="F228" s="272"/>
      <c r="G228" s="270"/>
      <c r="H228" s="229">
        <v>120</v>
      </c>
      <c r="I228" s="229" t="s">
        <v>392</v>
      </c>
      <c r="J228" s="229"/>
      <c r="K228" s="257">
        <v>44904</v>
      </c>
      <c r="L228" s="257">
        <f t="shared" si="52"/>
        <v>44927</v>
      </c>
      <c r="M228" s="258">
        <v>290</v>
      </c>
      <c r="N228" s="258">
        <v>315.52000000000004</v>
      </c>
      <c r="O228" s="259">
        <v>308.10000000000002</v>
      </c>
      <c r="P228" s="260">
        <f t="shared" si="53"/>
        <v>25.520000000000039</v>
      </c>
      <c r="Q228" s="261">
        <v>45037</v>
      </c>
      <c r="R228" s="258">
        <v>0</v>
      </c>
      <c r="S228" s="260">
        <f t="shared" si="54"/>
        <v>0</v>
      </c>
      <c r="T228" s="261" t="s">
        <v>399</v>
      </c>
      <c r="U228" s="258">
        <f t="shared" si="55"/>
        <v>25.520000000000039</v>
      </c>
      <c r="V228" s="261">
        <f t="shared" si="66"/>
        <v>45037</v>
      </c>
      <c r="W228" s="229">
        <f t="shared" si="56"/>
        <v>365</v>
      </c>
      <c r="X228" s="229">
        <f t="shared" si="67"/>
        <v>110</v>
      </c>
      <c r="Y228" s="229">
        <f t="shared" si="57"/>
        <v>255</v>
      </c>
      <c r="Z228" s="229">
        <f t="shared" si="58"/>
        <v>0</v>
      </c>
      <c r="AA228" s="262">
        <f t="shared" si="59"/>
        <v>307.82904109589043</v>
      </c>
      <c r="AB228" s="263">
        <v>0</v>
      </c>
      <c r="AC228" s="229">
        <v>0</v>
      </c>
      <c r="AD228" s="229">
        <v>0</v>
      </c>
      <c r="AE228" s="262">
        <f t="shared" si="60"/>
        <v>0</v>
      </c>
      <c r="AF228" s="262">
        <f t="shared" si="61"/>
        <v>307.82904109589043</v>
      </c>
      <c r="AG228" s="262"/>
      <c r="AH228" s="262">
        <f t="shared" si="62"/>
        <v>307.82904109589043</v>
      </c>
      <c r="AI228" s="234">
        <f>+AB228+AD228</f>
        <v>0</v>
      </c>
      <c r="AJ228" s="234">
        <f t="shared" si="64"/>
        <v>0</v>
      </c>
      <c r="AK228" s="234">
        <f t="shared" si="65"/>
        <v>-0.270958904109591</v>
      </c>
      <c r="AL228" s="264">
        <v>-7.4200000000000159</v>
      </c>
      <c r="AM228" s="264">
        <v>0.270958904109591</v>
      </c>
    </row>
    <row r="229" spans="1:39">
      <c r="A229" s="229">
        <f t="shared" si="51"/>
        <v>227</v>
      </c>
      <c r="B229" s="253" t="s">
        <v>321</v>
      </c>
      <c r="C229" s="254"/>
      <c r="D229" s="255"/>
      <c r="E229" s="256"/>
      <c r="F229" s="272"/>
      <c r="G229" s="270"/>
      <c r="H229" s="229">
        <v>620</v>
      </c>
      <c r="I229" s="229" t="s">
        <v>391</v>
      </c>
      <c r="J229" s="229"/>
      <c r="K229" s="257">
        <v>44987</v>
      </c>
      <c r="L229" s="257">
        <f t="shared" si="52"/>
        <v>44987</v>
      </c>
      <c r="M229" s="258">
        <v>400</v>
      </c>
      <c r="N229" s="258">
        <v>416.03000000000003</v>
      </c>
      <c r="O229" s="259">
        <v>412.1</v>
      </c>
      <c r="P229" s="260">
        <f t="shared" si="53"/>
        <v>16.03000000000003</v>
      </c>
      <c r="Q229" s="261">
        <v>45037</v>
      </c>
      <c r="R229" s="258">
        <v>0</v>
      </c>
      <c r="S229" s="260">
        <f t="shared" si="54"/>
        <v>0</v>
      </c>
      <c r="T229" s="261" t="s">
        <v>399</v>
      </c>
      <c r="U229" s="258">
        <f t="shared" si="55"/>
        <v>16.03000000000003</v>
      </c>
      <c r="V229" s="261">
        <f t="shared" si="66"/>
        <v>45037</v>
      </c>
      <c r="W229" s="229">
        <f>DATEDIF(L229,$W$2,"d")</f>
        <v>305</v>
      </c>
      <c r="X229" s="229">
        <f t="shared" si="67"/>
        <v>50</v>
      </c>
      <c r="Y229" s="229">
        <f t="shared" si="57"/>
        <v>255</v>
      </c>
      <c r="Z229" s="229">
        <f t="shared" si="58"/>
        <v>0</v>
      </c>
      <c r="AA229" s="262">
        <f t="shared" si="59"/>
        <v>345.44561643835618</v>
      </c>
      <c r="AB229" s="263">
        <v>8</v>
      </c>
      <c r="AC229" s="229">
        <v>0</v>
      </c>
      <c r="AD229" s="229">
        <v>0</v>
      </c>
      <c r="AE229" s="262">
        <f t="shared" si="60"/>
        <v>8.7671232876712324</v>
      </c>
      <c r="AF229" s="262">
        <f t="shared" si="61"/>
        <v>336.67849315068497</v>
      </c>
      <c r="AG229" s="262"/>
      <c r="AH229" s="262">
        <f t="shared" si="62"/>
        <v>336.67849315068497</v>
      </c>
      <c r="AI229" s="234">
        <f t="shared" si="63"/>
        <v>8</v>
      </c>
      <c r="AJ229" s="234">
        <f t="shared" si="64"/>
        <v>0</v>
      </c>
      <c r="AK229" s="234">
        <f t="shared" si="65"/>
        <v>-75.421506849315051</v>
      </c>
      <c r="AL229" s="264">
        <v>-3.9300000000000068</v>
      </c>
      <c r="AM229" s="264">
        <v>-17.667838660578354</v>
      </c>
    </row>
    <row r="230" spans="1:39">
      <c r="A230" s="229">
        <f t="shared" si="51"/>
        <v>228</v>
      </c>
      <c r="B230" s="253" t="s">
        <v>322</v>
      </c>
      <c r="C230" s="254"/>
      <c r="D230" s="255"/>
      <c r="E230" s="256"/>
      <c r="F230" s="272"/>
      <c r="G230" s="270"/>
      <c r="H230" s="229">
        <v>640</v>
      </c>
      <c r="I230" s="229" t="s">
        <v>391</v>
      </c>
      <c r="J230" s="229"/>
      <c r="K230" s="257">
        <v>44993</v>
      </c>
      <c r="L230" s="257">
        <f t="shared" si="52"/>
        <v>44993</v>
      </c>
      <c r="M230" s="258">
        <v>130</v>
      </c>
      <c r="N230" s="258">
        <v>130</v>
      </c>
      <c r="O230" s="259">
        <v>130</v>
      </c>
      <c r="P230" s="260">
        <f t="shared" si="53"/>
        <v>0</v>
      </c>
      <c r="Q230" s="261" t="s">
        <v>399</v>
      </c>
      <c r="R230" s="258">
        <v>0</v>
      </c>
      <c r="S230" s="260">
        <f t="shared" si="54"/>
        <v>0</v>
      </c>
      <c r="T230" s="261" t="s">
        <v>399</v>
      </c>
      <c r="U230" s="258">
        <f t="shared" si="55"/>
        <v>0</v>
      </c>
      <c r="V230" s="261">
        <f t="shared" si="66"/>
        <v>45292</v>
      </c>
      <c r="W230" s="229">
        <f t="shared" si="56"/>
        <v>299</v>
      </c>
      <c r="X230" s="229">
        <f t="shared" si="67"/>
        <v>299</v>
      </c>
      <c r="Y230" s="229">
        <f t="shared" si="57"/>
        <v>0</v>
      </c>
      <c r="Z230" s="229">
        <f t="shared" si="58"/>
        <v>0</v>
      </c>
      <c r="AA230" s="262">
        <f t="shared" si="59"/>
        <v>106.49315068493151</v>
      </c>
      <c r="AB230" s="263">
        <v>13</v>
      </c>
      <c r="AC230" s="229">
        <v>0</v>
      </c>
      <c r="AD230" s="229">
        <v>0</v>
      </c>
      <c r="AE230" s="262">
        <f t="shared" si="60"/>
        <v>4.6301369863013697</v>
      </c>
      <c r="AF230" s="262">
        <f t="shared" si="61"/>
        <v>101.86301369863014</v>
      </c>
      <c r="AG230" s="262"/>
      <c r="AH230" s="262">
        <f t="shared" si="62"/>
        <v>101.86301369863014</v>
      </c>
      <c r="AI230" s="234">
        <f t="shared" si="63"/>
        <v>13</v>
      </c>
      <c r="AJ230" s="234">
        <f t="shared" si="64"/>
        <v>0</v>
      </c>
      <c r="AK230" s="234">
        <f t="shared" si="65"/>
        <v>-28.136986301369859</v>
      </c>
      <c r="AL230" s="264">
        <v>0</v>
      </c>
      <c r="AM230" s="264">
        <v>-2.1320395738203928</v>
      </c>
    </row>
    <row r="231" spans="1:39">
      <c r="A231" s="229">
        <f t="shared" si="51"/>
        <v>229</v>
      </c>
      <c r="B231" s="253" t="s">
        <v>323</v>
      </c>
      <c r="C231" s="254"/>
      <c r="D231" s="255"/>
      <c r="E231" s="256"/>
      <c r="F231" s="272"/>
      <c r="G231" s="270"/>
      <c r="H231" s="229">
        <v>160</v>
      </c>
      <c r="I231" s="229" t="s">
        <v>392</v>
      </c>
      <c r="J231" s="229"/>
      <c r="K231" s="257">
        <v>45013</v>
      </c>
      <c r="L231" s="257">
        <f t="shared" si="52"/>
        <v>45013</v>
      </c>
      <c r="M231" s="258">
        <v>130</v>
      </c>
      <c r="N231" s="258">
        <v>130</v>
      </c>
      <c r="O231" s="259">
        <v>130</v>
      </c>
      <c r="P231" s="260">
        <f t="shared" si="53"/>
        <v>0</v>
      </c>
      <c r="Q231" s="261" t="s">
        <v>399</v>
      </c>
      <c r="R231" s="258">
        <v>0</v>
      </c>
      <c r="S231" s="260">
        <f t="shared" si="54"/>
        <v>0</v>
      </c>
      <c r="T231" s="261" t="s">
        <v>399</v>
      </c>
      <c r="U231" s="258">
        <f t="shared" si="55"/>
        <v>0</v>
      </c>
      <c r="V231" s="261">
        <f t="shared" si="66"/>
        <v>45292</v>
      </c>
      <c r="W231" s="229">
        <f t="shared" si="56"/>
        <v>279</v>
      </c>
      <c r="X231" s="229">
        <f t="shared" si="67"/>
        <v>279</v>
      </c>
      <c r="Y231" s="229">
        <f t="shared" si="57"/>
        <v>0</v>
      </c>
      <c r="Z231" s="229">
        <f t="shared" si="58"/>
        <v>0</v>
      </c>
      <c r="AA231" s="262">
        <f t="shared" si="59"/>
        <v>99.36986301369862</v>
      </c>
      <c r="AB231" s="263">
        <v>6</v>
      </c>
      <c r="AC231" s="229">
        <v>0</v>
      </c>
      <c r="AD231" s="229">
        <v>0</v>
      </c>
      <c r="AE231" s="262">
        <f t="shared" si="60"/>
        <v>2.1369863013698627</v>
      </c>
      <c r="AF231" s="262">
        <f t="shared" si="61"/>
        <v>97.232876712328761</v>
      </c>
      <c r="AG231" s="262"/>
      <c r="AH231" s="262">
        <f t="shared" si="62"/>
        <v>97.232876712328761</v>
      </c>
      <c r="AI231" s="234">
        <f t="shared" si="63"/>
        <v>6</v>
      </c>
      <c r="AJ231" s="234">
        <f t="shared" si="64"/>
        <v>0</v>
      </c>
      <c r="AK231" s="234">
        <f t="shared" si="65"/>
        <v>-32.767123287671239</v>
      </c>
      <c r="AL231" s="264">
        <v>0</v>
      </c>
      <c r="AM231" s="264">
        <v>-1.8698630136986196</v>
      </c>
    </row>
    <row r="232" spans="1:39">
      <c r="A232" s="229">
        <f t="shared" si="51"/>
        <v>230</v>
      </c>
      <c r="B232" s="253" t="s">
        <v>324</v>
      </c>
      <c r="C232" s="254"/>
      <c r="D232" s="255"/>
      <c r="E232" s="256"/>
      <c r="F232" s="272"/>
      <c r="G232" s="270"/>
      <c r="H232" s="229">
        <v>160</v>
      </c>
      <c r="I232" s="229" t="s">
        <v>392</v>
      </c>
      <c r="J232" s="229"/>
      <c r="K232" s="257">
        <v>45013</v>
      </c>
      <c r="L232" s="257">
        <f t="shared" si="52"/>
        <v>45013</v>
      </c>
      <c r="M232" s="258">
        <v>130</v>
      </c>
      <c r="N232" s="258">
        <v>130</v>
      </c>
      <c r="O232" s="259">
        <v>130</v>
      </c>
      <c r="P232" s="260">
        <f t="shared" si="53"/>
        <v>0</v>
      </c>
      <c r="Q232" s="261" t="s">
        <v>399</v>
      </c>
      <c r="R232" s="258">
        <v>0</v>
      </c>
      <c r="S232" s="260">
        <f t="shared" si="54"/>
        <v>0</v>
      </c>
      <c r="T232" s="261" t="s">
        <v>399</v>
      </c>
      <c r="U232" s="258">
        <f t="shared" si="55"/>
        <v>0</v>
      </c>
      <c r="V232" s="261">
        <f t="shared" si="66"/>
        <v>45292</v>
      </c>
      <c r="W232" s="229">
        <f t="shared" si="56"/>
        <v>279</v>
      </c>
      <c r="X232" s="229">
        <f t="shared" si="67"/>
        <v>279</v>
      </c>
      <c r="Y232" s="229">
        <f t="shared" si="57"/>
        <v>0</v>
      </c>
      <c r="Z232" s="229">
        <f t="shared" si="58"/>
        <v>0</v>
      </c>
      <c r="AA232" s="262">
        <f t="shared" si="59"/>
        <v>99.36986301369862</v>
      </c>
      <c r="AB232" s="263">
        <v>7</v>
      </c>
      <c r="AC232" s="229">
        <v>0</v>
      </c>
      <c r="AD232" s="229">
        <v>0</v>
      </c>
      <c r="AE232" s="262">
        <f t="shared" si="60"/>
        <v>2.4931506849315066</v>
      </c>
      <c r="AF232" s="262">
        <f t="shared" si="61"/>
        <v>96.876712328767113</v>
      </c>
      <c r="AG232" s="262"/>
      <c r="AH232" s="262">
        <f t="shared" si="62"/>
        <v>96.876712328767113</v>
      </c>
      <c r="AI232" s="234">
        <f t="shared" si="63"/>
        <v>7</v>
      </c>
      <c r="AJ232" s="234">
        <f t="shared" si="64"/>
        <v>0</v>
      </c>
      <c r="AK232" s="234">
        <f t="shared" si="65"/>
        <v>-33.123287671232887</v>
      </c>
      <c r="AL232" s="264">
        <v>0</v>
      </c>
      <c r="AM232" s="264">
        <v>-1.8698630136986196</v>
      </c>
    </row>
    <row r="233" spans="1:39">
      <c r="A233" s="229">
        <f t="shared" si="51"/>
        <v>231</v>
      </c>
      <c r="B233" s="253" t="s">
        <v>325</v>
      </c>
      <c r="C233" s="254"/>
      <c r="D233" s="255"/>
      <c r="E233" s="256"/>
      <c r="F233" s="272"/>
      <c r="G233" s="270"/>
      <c r="H233" s="229">
        <v>160</v>
      </c>
      <c r="I233" s="229" t="s">
        <v>392</v>
      </c>
      <c r="J233" s="229"/>
      <c r="K233" s="257">
        <v>45013</v>
      </c>
      <c r="L233" s="257">
        <f t="shared" si="52"/>
        <v>45013</v>
      </c>
      <c r="M233" s="258">
        <v>130</v>
      </c>
      <c r="N233" s="258">
        <v>130</v>
      </c>
      <c r="O233" s="259">
        <v>130</v>
      </c>
      <c r="P233" s="260">
        <f>+IF(N233=0,0,(N233-M233))</f>
        <v>0</v>
      </c>
      <c r="Q233" s="261" t="s">
        <v>399</v>
      </c>
      <c r="R233" s="258">
        <v>0</v>
      </c>
      <c r="S233" s="260">
        <f t="shared" si="54"/>
        <v>0</v>
      </c>
      <c r="T233" s="261" t="s">
        <v>399</v>
      </c>
      <c r="U233" s="258">
        <f t="shared" si="55"/>
        <v>0</v>
      </c>
      <c r="V233" s="261">
        <f t="shared" si="66"/>
        <v>45292</v>
      </c>
      <c r="W233" s="229">
        <f t="shared" si="56"/>
        <v>279</v>
      </c>
      <c r="X233" s="229">
        <f t="shared" si="67"/>
        <v>279</v>
      </c>
      <c r="Y233" s="229">
        <f t="shared" si="57"/>
        <v>0</v>
      </c>
      <c r="Z233" s="229">
        <f t="shared" si="58"/>
        <v>0</v>
      </c>
      <c r="AA233" s="262">
        <f t="shared" si="59"/>
        <v>99.36986301369862</v>
      </c>
      <c r="AB233" s="263">
        <v>9</v>
      </c>
      <c r="AC233" s="229">
        <v>0</v>
      </c>
      <c r="AD233" s="229">
        <v>0</v>
      </c>
      <c r="AE233" s="262">
        <f t="shared" si="60"/>
        <v>3.2054794520547945</v>
      </c>
      <c r="AF233" s="262">
        <f t="shared" si="61"/>
        <v>96.164383561643831</v>
      </c>
      <c r="AG233" s="262"/>
      <c r="AH233" s="262">
        <f t="shared" si="62"/>
        <v>96.164383561643831</v>
      </c>
      <c r="AI233" s="234">
        <f t="shared" si="63"/>
        <v>9</v>
      </c>
      <c r="AJ233" s="234">
        <f t="shared" si="64"/>
        <v>0</v>
      </c>
      <c r="AK233" s="234">
        <f t="shared" si="65"/>
        <v>-33.835616438356169</v>
      </c>
      <c r="AL233" s="264">
        <v>0</v>
      </c>
      <c r="AM233" s="264">
        <v>-1.8698630136986196</v>
      </c>
    </row>
    <row r="234" spans="1:39">
      <c r="A234" s="229">
        <f t="shared" si="51"/>
        <v>232</v>
      </c>
      <c r="B234" s="253" t="s">
        <v>326</v>
      </c>
      <c r="C234" s="254"/>
      <c r="D234" s="255"/>
      <c r="E234" s="256"/>
      <c r="F234" s="272"/>
      <c r="G234" s="270"/>
      <c r="H234" s="229">
        <v>810</v>
      </c>
      <c r="I234" s="229" t="s">
        <v>398</v>
      </c>
      <c r="J234" s="229"/>
      <c r="K234" s="257">
        <v>45045</v>
      </c>
      <c r="L234" s="257">
        <f t="shared" si="52"/>
        <v>45045</v>
      </c>
      <c r="M234" s="258">
        <v>200.2</v>
      </c>
      <c r="N234" s="258">
        <v>200.2</v>
      </c>
      <c r="O234" s="259">
        <v>200.2</v>
      </c>
      <c r="P234" s="260">
        <f t="shared" si="53"/>
        <v>0</v>
      </c>
      <c r="Q234" s="261" t="s">
        <v>399</v>
      </c>
      <c r="R234" s="258">
        <v>0</v>
      </c>
      <c r="S234" s="260">
        <f t="shared" si="54"/>
        <v>0</v>
      </c>
      <c r="T234" s="261" t="s">
        <v>399</v>
      </c>
      <c r="U234" s="258">
        <f t="shared" si="55"/>
        <v>0</v>
      </c>
      <c r="V234" s="261">
        <f t="shared" si="66"/>
        <v>45292</v>
      </c>
      <c r="W234" s="229">
        <f t="shared" si="56"/>
        <v>247</v>
      </c>
      <c r="X234" s="229">
        <f t="shared" si="67"/>
        <v>247</v>
      </c>
      <c r="Y234" s="229">
        <f t="shared" si="57"/>
        <v>0</v>
      </c>
      <c r="Z234" s="229">
        <f t="shared" si="58"/>
        <v>0</v>
      </c>
      <c r="AA234" s="262">
        <f t="shared" si="59"/>
        <v>135.47780821917806</v>
      </c>
      <c r="AB234" s="263">
        <v>7</v>
      </c>
      <c r="AC234" s="229">
        <v>0</v>
      </c>
      <c r="AD234" s="229">
        <v>0</v>
      </c>
      <c r="AE234" s="262">
        <f t="shared" si="60"/>
        <v>3.8394520547945201</v>
      </c>
      <c r="AF234" s="262">
        <f t="shared" si="61"/>
        <v>131.63835616438354</v>
      </c>
      <c r="AG234" s="262">
        <v>50</v>
      </c>
      <c r="AH234" s="262">
        <f t="shared" si="62"/>
        <v>81.638356164383538</v>
      </c>
      <c r="AI234" s="234">
        <f t="shared" si="63"/>
        <v>7</v>
      </c>
      <c r="AJ234" s="234">
        <f t="shared" si="64"/>
        <v>0</v>
      </c>
      <c r="AK234" s="234">
        <f t="shared" si="65"/>
        <v>-118.56164383561645</v>
      </c>
      <c r="AL234" s="264">
        <v>0</v>
      </c>
      <c r="AM234" s="264">
        <v>-0.89891933028917492</v>
      </c>
    </row>
    <row r="235" spans="1:39">
      <c r="A235" s="229">
        <f t="shared" si="51"/>
        <v>233</v>
      </c>
      <c r="B235" s="253" t="s">
        <v>327</v>
      </c>
      <c r="C235" s="273"/>
      <c r="D235" s="255"/>
      <c r="E235" s="256"/>
      <c r="F235" s="272"/>
      <c r="G235" s="270"/>
      <c r="H235" s="229">
        <v>281</v>
      </c>
      <c r="I235" s="229" t="s">
        <v>394</v>
      </c>
      <c r="J235" s="229"/>
      <c r="K235" s="257">
        <v>45051</v>
      </c>
      <c r="L235" s="257">
        <f t="shared" si="52"/>
        <v>45051</v>
      </c>
      <c r="M235" s="258">
        <v>130</v>
      </c>
      <c r="N235" s="258">
        <v>130</v>
      </c>
      <c r="O235" s="259">
        <v>130</v>
      </c>
      <c r="P235" s="260">
        <f t="shared" si="53"/>
        <v>0</v>
      </c>
      <c r="Q235" s="261" t="s">
        <v>399</v>
      </c>
      <c r="R235" s="258">
        <v>0</v>
      </c>
      <c r="S235" s="260">
        <f t="shared" si="54"/>
        <v>0</v>
      </c>
      <c r="T235" s="261" t="s">
        <v>399</v>
      </c>
      <c r="U235" s="258">
        <f t="shared" si="55"/>
        <v>0</v>
      </c>
      <c r="V235" s="261">
        <f t="shared" si="66"/>
        <v>45292</v>
      </c>
      <c r="W235" s="229">
        <f t="shared" si="56"/>
        <v>241</v>
      </c>
      <c r="X235" s="229">
        <f t="shared" si="67"/>
        <v>241</v>
      </c>
      <c r="Y235" s="229">
        <f t="shared" si="57"/>
        <v>0</v>
      </c>
      <c r="Z235" s="229">
        <f t="shared" si="58"/>
        <v>0</v>
      </c>
      <c r="AA235" s="262">
        <f t="shared" si="59"/>
        <v>85.835616438356155</v>
      </c>
      <c r="AB235" s="263">
        <v>12</v>
      </c>
      <c r="AC235" s="229">
        <v>0</v>
      </c>
      <c r="AD235" s="229">
        <v>0</v>
      </c>
      <c r="AE235" s="262">
        <f t="shared" si="60"/>
        <v>4.2739726027397253</v>
      </c>
      <c r="AF235" s="262">
        <f t="shared" si="61"/>
        <v>81.561643835616422</v>
      </c>
      <c r="AG235" s="262"/>
      <c r="AH235" s="262">
        <f t="shared" si="62"/>
        <v>81.561643835616422</v>
      </c>
      <c r="AI235" s="234">
        <f t="shared" si="63"/>
        <v>12</v>
      </c>
      <c r="AJ235" s="234">
        <f t="shared" si="64"/>
        <v>0</v>
      </c>
      <c r="AK235" s="234">
        <f t="shared" si="65"/>
        <v>-48.438356164383578</v>
      </c>
      <c r="AL235" s="264">
        <v>0</v>
      </c>
      <c r="AM235" s="264">
        <v>-1.3356164383561406</v>
      </c>
    </row>
    <row r="236" spans="1:39">
      <c r="A236" s="229">
        <f t="shared" si="51"/>
        <v>234</v>
      </c>
      <c r="B236" s="253" t="s">
        <v>328</v>
      </c>
      <c r="C236" s="273"/>
      <c r="D236" s="255"/>
      <c r="E236" s="256"/>
      <c r="F236" s="272"/>
      <c r="G236" s="270"/>
      <c r="H236" s="229">
        <v>120</v>
      </c>
      <c r="I236" s="229" t="s">
        <v>392</v>
      </c>
      <c r="J236" s="229"/>
      <c r="K236" s="257">
        <v>45056</v>
      </c>
      <c r="L236" s="257">
        <f t="shared" si="52"/>
        <v>45056</v>
      </c>
      <c r="M236" s="258">
        <v>130</v>
      </c>
      <c r="N236" s="258">
        <v>130</v>
      </c>
      <c r="O236" s="259">
        <v>130</v>
      </c>
      <c r="P236" s="260">
        <f t="shared" si="53"/>
        <v>0</v>
      </c>
      <c r="Q236" s="261" t="s">
        <v>399</v>
      </c>
      <c r="R236" s="258">
        <v>0</v>
      </c>
      <c r="S236" s="260">
        <f t="shared" si="54"/>
        <v>0</v>
      </c>
      <c r="T236" s="261" t="s">
        <v>399</v>
      </c>
      <c r="U236" s="258">
        <f t="shared" si="55"/>
        <v>0</v>
      </c>
      <c r="V236" s="261">
        <f t="shared" si="66"/>
        <v>45292</v>
      </c>
      <c r="W236" s="229">
        <f t="shared" si="56"/>
        <v>236</v>
      </c>
      <c r="X236" s="229">
        <f t="shared" si="67"/>
        <v>236</v>
      </c>
      <c r="Y236" s="229">
        <f t="shared" si="57"/>
        <v>0</v>
      </c>
      <c r="Z236" s="229">
        <f t="shared" si="58"/>
        <v>0</v>
      </c>
      <c r="AA236" s="262">
        <f t="shared" si="59"/>
        <v>84.054794520547944</v>
      </c>
      <c r="AB236" s="263">
        <v>17</v>
      </c>
      <c r="AC236" s="229">
        <v>0</v>
      </c>
      <c r="AD236" s="229">
        <v>0</v>
      </c>
      <c r="AE236" s="262">
        <f t="shared" si="60"/>
        <v>6.0547945205479445</v>
      </c>
      <c r="AF236" s="262">
        <f t="shared" si="61"/>
        <v>78</v>
      </c>
      <c r="AG236" s="262"/>
      <c r="AH236" s="262">
        <f t="shared" si="62"/>
        <v>78</v>
      </c>
      <c r="AI236" s="234">
        <f t="shared" si="63"/>
        <v>17</v>
      </c>
      <c r="AJ236" s="234">
        <f t="shared" si="64"/>
        <v>0</v>
      </c>
      <c r="AK236" s="234">
        <f t="shared" si="65"/>
        <v>-52</v>
      </c>
      <c r="AL236" s="264">
        <v>0</v>
      </c>
      <c r="AM236" s="264">
        <v>-1.3603500761034866</v>
      </c>
    </row>
    <row r="237" spans="1:39">
      <c r="A237" s="229">
        <f t="shared" si="51"/>
        <v>235</v>
      </c>
      <c r="B237" s="253" t="s">
        <v>329</v>
      </c>
      <c r="C237" s="273"/>
      <c r="D237" s="255"/>
      <c r="E237" s="256"/>
      <c r="F237" s="272"/>
      <c r="G237" s="270"/>
      <c r="H237" s="229">
        <v>281</v>
      </c>
      <c r="I237" s="229" t="s">
        <v>394</v>
      </c>
      <c r="J237" s="229"/>
      <c r="K237" s="257">
        <v>45067</v>
      </c>
      <c r="L237" s="257">
        <f>+IF(K237&lt;$K$2,$K$2,K237)</f>
        <v>45067</v>
      </c>
      <c r="M237" s="258">
        <v>130</v>
      </c>
      <c r="N237" s="258">
        <v>130</v>
      </c>
      <c r="O237" s="259">
        <v>130</v>
      </c>
      <c r="P237" s="260">
        <f t="shared" si="53"/>
        <v>0</v>
      </c>
      <c r="Q237" s="261" t="s">
        <v>399</v>
      </c>
      <c r="R237" s="258">
        <v>0</v>
      </c>
      <c r="S237" s="260">
        <f t="shared" si="54"/>
        <v>0</v>
      </c>
      <c r="T237" s="261" t="s">
        <v>399</v>
      </c>
      <c r="U237" s="258">
        <f t="shared" si="55"/>
        <v>0</v>
      </c>
      <c r="V237" s="261">
        <f t="shared" si="66"/>
        <v>45292</v>
      </c>
      <c r="W237" s="229">
        <f t="shared" si="56"/>
        <v>225</v>
      </c>
      <c r="X237" s="229">
        <f t="shared" si="67"/>
        <v>225</v>
      </c>
      <c r="Y237" s="229">
        <f t="shared" si="57"/>
        <v>0</v>
      </c>
      <c r="Z237" s="229">
        <f t="shared" si="58"/>
        <v>0</v>
      </c>
      <c r="AA237" s="262">
        <f t="shared" si="59"/>
        <v>80.136986301369859</v>
      </c>
      <c r="AB237" s="263">
        <v>0</v>
      </c>
      <c r="AC237" s="229">
        <v>0</v>
      </c>
      <c r="AD237" s="229">
        <v>0</v>
      </c>
      <c r="AE237" s="262">
        <f t="shared" si="60"/>
        <v>0</v>
      </c>
      <c r="AF237" s="262">
        <f t="shared" si="61"/>
        <v>80.136986301369859</v>
      </c>
      <c r="AG237" s="262"/>
      <c r="AH237" s="262">
        <f t="shared" si="62"/>
        <v>80.136986301369859</v>
      </c>
      <c r="AI237" s="234">
        <f t="shared" si="63"/>
        <v>0</v>
      </c>
      <c r="AJ237" s="234">
        <f t="shared" si="64"/>
        <v>0</v>
      </c>
      <c r="AK237" s="234">
        <f t="shared" si="65"/>
        <v>-49.863013698630141</v>
      </c>
      <c r="AL237" s="264">
        <v>0</v>
      </c>
      <c r="AM237" s="264">
        <v>1.4741248097412551</v>
      </c>
    </row>
    <row r="238" spans="1:39">
      <c r="A238" s="229">
        <f t="shared" si="51"/>
        <v>236</v>
      </c>
      <c r="B238" s="253" t="s">
        <v>330</v>
      </c>
      <c r="C238" s="273"/>
      <c r="D238" s="255"/>
      <c r="E238" s="256"/>
      <c r="F238" s="272"/>
      <c r="G238" s="270"/>
      <c r="H238" s="229">
        <v>620</v>
      </c>
      <c r="I238" s="229" t="s">
        <v>391</v>
      </c>
      <c r="J238" s="229"/>
      <c r="K238" s="257">
        <v>45078</v>
      </c>
      <c r="L238" s="257">
        <f t="shared" si="52"/>
        <v>45078</v>
      </c>
      <c r="M238" s="258">
        <v>846.3</v>
      </c>
      <c r="N238" s="258">
        <v>916.3599999999999</v>
      </c>
      <c r="O238" s="259">
        <v>846.3</v>
      </c>
      <c r="P238" s="260">
        <f t="shared" si="53"/>
        <v>70.059999999999945</v>
      </c>
      <c r="Q238" s="261">
        <v>45037</v>
      </c>
      <c r="R238" s="258">
        <v>0</v>
      </c>
      <c r="S238" s="260">
        <f t="shared" si="54"/>
        <v>0</v>
      </c>
      <c r="T238" s="261" t="s">
        <v>399</v>
      </c>
      <c r="U238" s="258">
        <f t="shared" si="55"/>
        <v>70.059999999999945</v>
      </c>
      <c r="V238" s="261">
        <f t="shared" si="66"/>
        <v>45037</v>
      </c>
      <c r="W238" s="229">
        <f t="shared" si="56"/>
        <v>214</v>
      </c>
      <c r="X238" s="229">
        <f t="shared" si="67"/>
        <v>-41</v>
      </c>
      <c r="Y238" s="229">
        <f t="shared" si="57"/>
        <v>255</v>
      </c>
      <c r="Z238" s="229">
        <f t="shared" si="58"/>
        <v>0</v>
      </c>
      <c r="AA238" s="262">
        <f t="shared" si="59"/>
        <v>545.13287671232877</v>
      </c>
      <c r="AB238" s="263">
        <v>8</v>
      </c>
      <c r="AC238" s="229">
        <v>0</v>
      </c>
      <c r="AD238" s="229">
        <v>0</v>
      </c>
      <c r="AE238" s="262">
        <f t="shared" si="60"/>
        <v>18.549041095890409</v>
      </c>
      <c r="AF238" s="262">
        <f t="shared" si="61"/>
        <v>526.58383561643836</v>
      </c>
      <c r="AG238" s="262"/>
      <c r="AH238" s="262">
        <f t="shared" si="62"/>
        <v>526.58383561643836</v>
      </c>
      <c r="AI238" s="234">
        <f t="shared" si="63"/>
        <v>8</v>
      </c>
      <c r="AJ238" s="234">
        <f t="shared" si="64"/>
        <v>0</v>
      </c>
      <c r="AK238" s="234">
        <f t="shared" si="65"/>
        <v>-319.71616438356159</v>
      </c>
      <c r="AL238" s="264">
        <v>-70.059999999999945</v>
      </c>
      <c r="AM238" s="264">
        <v>-53.80871004566211</v>
      </c>
    </row>
    <row r="239" spans="1:39">
      <c r="A239" s="229">
        <f t="shared" si="51"/>
        <v>237</v>
      </c>
      <c r="B239" s="253" t="s">
        <v>331</v>
      </c>
      <c r="C239" s="273"/>
      <c r="D239" s="255"/>
      <c r="E239" s="256"/>
      <c r="F239" s="272"/>
      <c r="G239" s="270"/>
      <c r="H239" s="229">
        <v>810</v>
      </c>
      <c r="I239" s="229" t="s">
        <v>398</v>
      </c>
      <c r="J239" s="229"/>
      <c r="K239" s="257">
        <v>45093</v>
      </c>
      <c r="L239" s="257">
        <f t="shared" si="52"/>
        <v>45093</v>
      </c>
      <c r="M239" s="258">
        <v>172.9</v>
      </c>
      <c r="N239" s="258">
        <v>172.9</v>
      </c>
      <c r="O239" s="259">
        <v>172.9</v>
      </c>
      <c r="P239" s="260">
        <f t="shared" si="53"/>
        <v>0</v>
      </c>
      <c r="Q239" s="261" t="s">
        <v>399</v>
      </c>
      <c r="R239" s="258">
        <v>0</v>
      </c>
      <c r="S239" s="260">
        <f t="shared" si="54"/>
        <v>0</v>
      </c>
      <c r="T239" s="261" t="s">
        <v>399</v>
      </c>
      <c r="U239" s="258">
        <f t="shared" si="55"/>
        <v>0</v>
      </c>
      <c r="V239" s="261">
        <f t="shared" si="66"/>
        <v>45292</v>
      </c>
      <c r="W239" s="229">
        <f t="shared" si="56"/>
        <v>199</v>
      </c>
      <c r="X239" s="229">
        <f t="shared" si="67"/>
        <v>199</v>
      </c>
      <c r="Y239" s="229">
        <f t="shared" si="57"/>
        <v>0</v>
      </c>
      <c r="Z239" s="229">
        <f t="shared" si="58"/>
        <v>0</v>
      </c>
      <c r="AA239" s="262">
        <f t="shared" si="59"/>
        <v>94.266027397260274</v>
      </c>
      <c r="AB239" s="263">
        <v>19</v>
      </c>
      <c r="AC239" s="229">
        <v>0</v>
      </c>
      <c r="AD239" s="229">
        <v>0</v>
      </c>
      <c r="AE239" s="262">
        <f t="shared" si="60"/>
        <v>9.0002739726027396</v>
      </c>
      <c r="AF239" s="262">
        <f t="shared" si="61"/>
        <v>85.265753424657532</v>
      </c>
      <c r="AG239" s="262"/>
      <c r="AH239" s="262">
        <f t="shared" si="62"/>
        <v>85.265753424657532</v>
      </c>
      <c r="AI239" s="234">
        <f t="shared" si="63"/>
        <v>19</v>
      </c>
      <c r="AJ239" s="234">
        <f t="shared" si="64"/>
        <v>0</v>
      </c>
      <c r="AK239" s="234">
        <f t="shared" si="65"/>
        <v>-87.634246575342473</v>
      </c>
      <c r="AL239" s="264">
        <v>0</v>
      </c>
      <c r="AM239" s="264">
        <v>-1.0921385083713915</v>
      </c>
    </row>
    <row r="240" spans="1:39">
      <c r="A240" s="229">
        <f t="shared" si="51"/>
        <v>238</v>
      </c>
      <c r="B240" s="253" t="s">
        <v>332</v>
      </c>
      <c r="C240" s="273"/>
      <c r="D240" s="255"/>
      <c r="E240" s="256"/>
      <c r="F240" s="272"/>
      <c r="G240" s="270"/>
      <c r="H240" s="229">
        <v>120</v>
      </c>
      <c r="I240" s="229" t="s">
        <v>392</v>
      </c>
      <c r="J240" s="229"/>
      <c r="K240" s="257">
        <v>45098</v>
      </c>
      <c r="L240" s="257">
        <f>+IF(K240&lt;$K$2,$K$2,K240)</f>
        <v>45098</v>
      </c>
      <c r="M240" s="258">
        <v>130</v>
      </c>
      <c r="N240" s="258">
        <v>0</v>
      </c>
      <c r="O240" s="259">
        <v>130</v>
      </c>
      <c r="P240" s="260">
        <f t="shared" si="53"/>
        <v>0</v>
      </c>
      <c r="Q240" s="261" t="s">
        <v>399</v>
      </c>
      <c r="R240" s="258">
        <v>0</v>
      </c>
      <c r="S240" s="260">
        <f t="shared" si="54"/>
        <v>0</v>
      </c>
      <c r="T240" s="261" t="s">
        <v>399</v>
      </c>
      <c r="U240" s="258">
        <f t="shared" si="55"/>
        <v>0</v>
      </c>
      <c r="V240" s="261">
        <f t="shared" si="66"/>
        <v>45292</v>
      </c>
      <c r="W240" s="229">
        <f t="shared" si="56"/>
        <v>194</v>
      </c>
      <c r="X240" s="229">
        <f t="shared" si="67"/>
        <v>194</v>
      </c>
      <c r="Y240" s="229">
        <f t="shared" si="57"/>
        <v>0</v>
      </c>
      <c r="Z240" s="229">
        <f t="shared" si="58"/>
        <v>0</v>
      </c>
      <c r="AA240" s="262">
        <f t="shared" si="59"/>
        <v>69.095890410958901</v>
      </c>
      <c r="AB240" s="263">
        <v>0</v>
      </c>
      <c r="AC240" s="229">
        <v>0</v>
      </c>
      <c r="AD240" s="229">
        <v>0</v>
      </c>
      <c r="AE240" s="262">
        <f t="shared" si="60"/>
        <v>0</v>
      </c>
      <c r="AF240" s="262">
        <f t="shared" si="61"/>
        <v>69.095890410958901</v>
      </c>
      <c r="AG240" s="262"/>
      <c r="AH240" s="262">
        <f t="shared" si="62"/>
        <v>69.095890410958901</v>
      </c>
      <c r="AI240" s="234">
        <f t="shared" si="63"/>
        <v>0</v>
      </c>
      <c r="AJ240" s="234">
        <f t="shared" si="64"/>
        <v>0</v>
      </c>
      <c r="AK240" s="234">
        <f t="shared" si="65"/>
        <v>-60.904109589041099</v>
      </c>
      <c r="AL240" s="264">
        <v>0</v>
      </c>
      <c r="AM240" s="264">
        <v>-4.0958904109589014</v>
      </c>
    </row>
    <row r="241" spans="1:39">
      <c r="A241" s="229">
        <f t="shared" si="51"/>
        <v>239</v>
      </c>
      <c r="B241" s="253" t="s">
        <v>333</v>
      </c>
      <c r="C241" s="273"/>
      <c r="D241" s="255"/>
      <c r="E241" s="256"/>
      <c r="F241" s="272"/>
      <c r="G241" s="270"/>
      <c r="H241" s="229">
        <v>120</v>
      </c>
      <c r="I241" s="229" t="s">
        <v>392</v>
      </c>
      <c r="J241" s="229"/>
      <c r="K241" s="257">
        <v>45119</v>
      </c>
      <c r="L241" s="257">
        <f t="shared" si="52"/>
        <v>45119</v>
      </c>
      <c r="M241" s="258">
        <v>130</v>
      </c>
      <c r="N241" s="258">
        <v>0</v>
      </c>
      <c r="O241" s="259">
        <v>130</v>
      </c>
      <c r="P241" s="260">
        <f t="shared" si="53"/>
        <v>0</v>
      </c>
      <c r="Q241" s="261" t="s">
        <v>399</v>
      </c>
      <c r="R241" s="258">
        <v>0</v>
      </c>
      <c r="S241" s="260">
        <f t="shared" si="54"/>
        <v>0</v>
      </c>
      <c r="T241" s="261" t="s">
        <v>399</v>
      </c>
      <c r="U241" s="258">
        <f t="shared" si="55"/>
        <v>0</v>
      </c>
      <c r="V241" s="261">
        <f t="shared" si="66"/>
        <v>45292</v>
      </c>
      <c r="W241" s="229">
        <f t="shared" si="56"/>
        <v>173</v>
      </c>
      <c r="X241" s="229">
        <f t="shared" si="67"/>
        <v>173</v>
      </c>
      <c r="Y241" s="229">
        <f t="shared" si="57"/>
        <v>0</v>
      </c>
      <c r="Z241" s="229">
        <f t="shared" si="58"/>
        <v>0</v>
      </c>
      <c r="AA241" s="262">
        <f t="shared" si="59"/>
        <v>61.61643835616438</v>
      </c>
      <c r="AB241" s="263">
        <v>18</v>
      </c>
      <c r="AC241" s="229">
        <v>0</v>
      </c>
      <c r="AD241" s="229">
        <v>0</v>
      </c>
      <c r="AE241" s="262">
        <f t="shared" si="60"/>
        <v>6.4109589041095889</v>
      </c>
      <c r="AF241" s="262">
        <f t="shared" si="61"/>
        <v>55.205479452054789</v>
      </c>
      <c r="AG241" s="262"/>
      <c r="AH241" s="262">
        <f t="shared" si="62"/>
        <v>55.205479452054789</v>
      </c>
      <c r="AI241" s="234">
        <f t="shared" si="63"/>
        <v>18</v>
      </c>
      <c r="AJ241" s="234">
        <f t="shared" si="64"/>
        <v>0</v>
      </c>
      <c r="AK241" s="234">
        <f t="shared" si="65"/>
        <v>-74.794520547945211</v>
      </c>
      <c r="AL241" s="264">
        <v>0</v>
      </c>
      <c r="AM241" s="264">
        <v>-1.310882800608816</v>
      </c>
    </row>
    <row r="242" spans="1:39">
      <c r="A242" s="229">
        <f t="shared" si="51"/>
        <v>240</v>
      </c>
      <c r="B242" s="253" t="s">
        <v>334</v>
      </c>
      <c r="C242" s="273"/>
      <c r="D242" s="255"/>
      <c r="E242" s="256"/>
      <c r="F242" s="272"/>
      <c r="G242" s="270"/>
      <c r="H242" s="229">
        <v>610</v>
      </c>
      <c r="I242" s="229" t="s">
        <v>391</v>
      </c>
      <c r="J242" s="229"/>
      <c r="K242" s="257">
        <v>45124</v>
      </c>
      <c r="L242" s="257">
        <f t="shared" si="52"/>
        <v>45124</v>
      </c>
      <c r="M242" s="258">
        <v>231.4</v>
      </c>
      <c r="N242" s="258">
        <v>0</v>
      </c>
      <c r="O242" s="259">
        <v>231.4</v>
      </c>
      <c r="P242" s="260">
        <f t="shared" si="53"/>
        <v>0</v>
      </c>
      <c r="Q242" s="261" t="s">
        <v>399</v>
      </c>
      <c r="R242" s="258">
        <v>0</v>
      </c>
      <c r="S242" s="260">
        <f t="shared" si="54"/>
        <v>0</v>
      </c>
      <c r="T242" s="261" t="s">
        <v>399</v>
      </c>
      <c r="U242" s="258">
        <f t="shared" si="55"/>
        <v>0</v>
      </c>
      <c r="V242" s="261">
        <f t="shared" si="66"/>
        <v>45292</v>
      </c>
      <c r="W242" s="229">
        <f t="shared" si="56"/>
        <v>168</v>
      </c>
      <c r="X242" s="229">
        <f t="shared" si="67"/>
        <v>168</v>
      </c>
      <c r="Y242" s="229">
        <f t="shared" si="57"/>
        <v>0</v>
      </c>
      <c r="Z242" s="229">
        <f t="shared" si="58"/>
        <v>0</v>
      </c>
      <c r="AA242" s="262">
        <f t="shared" si="59"/>
        <v>106.50739726027396</v>
      </c>
      <c r="AB242" s="263">
        <v>23</v>
      </c>
      <c r="AC242" s="229">
        <v>0</v>
      </c>
      <c r="AD242" s="229">
        <v>0</v>
      </c>
      <c r="AE242" s="262">
        <f t="shared" si="60"/>
        <v>14.581369863013698</v>
      </c>
      <c r="AF242" s="262">
        <f t="shared" si="61"/>
        <v>91.92602739726027</v>
      </c>
      <c r="AG242" s="262"/>
      <c r="AH242" s="262">
        <f t="shared" si="62"/>
        <v>91.92602739726027</v>
      </c>
      <c r="AI242" s="234">
        <f t="shared" si="63"/>
        <v>23</v>
      </c>
      <c r="AJ242" s="234">
        <f t="shared" si="64"/>
        <v>0</v>
      </c>
      <c r="AK242" s="234">
        <f t="shared" si="65"/>
        <v>-139.47397260273974</v>
      </c>
      <c r="AL242" s="264">
        <v>0</v>
      </c>
      <c r="AM242" s="264">
        <v>-2.3773972602739661</v>
      </c>
    </row>
    <row r="243" spans="1:39">
      <c r="A243" s="229">
        <f t="shared" si="51"/>
        <v>241</v>
      </c>
      <c r="B243" s="253" t="s">
        <v>335</v>
      </c>
      <c r="C243" s="273"/>
      <c r="D243" s="255"/>
      <c r="E243" s="256"/>
      <c r="F243" s="272"/>
      <c r="G243" s="270"/>
      <c r="H243" s="229">
        <v>216</v>
      </c>
      <c r="I243" s="229" t="s">
        <v>394</v>
      </c>
      <c r="J243" s="229"/>
      <c r="K243" s="257">
        <v>45128</v>
      </c>
      <c r="L243" s="257">
        <f t="shared" si="52"/>
        <v>45128</v>
      </c>
      <c r="M243" s="258">
        <v>130</v>
      </c>
      <c r="N243" s="258">
        <v>0</v>
      </c>
      <c r="O243" s="259">
        <v>130</v>
      </c>
      <c r="P243" s="260">
        <f t="shared" si="53"/>
        <v>0</v>
      </c>
      <c r="Q243" s="261" t="s">
        <v>399</v>
      </c>
      <c r="R243" s="258">
        <v>0</v>
      </c>
      <c r="S243" s="260">
        <f t="shared" si="54"/>
        <v>0</v>
      </c>
      <c r="T243" s="261" t="s">
        <v>399</v>
      </c>
      <c r="U243" s="258">
        <f t="shared" si="55"/>
        <v>0</v>
      </c>
      <c r="V243" s="261">
        <f t="shared" si="66"/>
        <v>45292</v>
      </c>
      <c r="W243" s="229">
        <f t="shared" si="56"/>
        <v>164</v>
      </c>
      <c r="X243" s="229">
        <f t="shared" si="67"/>
        <v>164</v>
      </c>
      <c r="Y243" s="229">
        <f t="shared" si="57"/>
        <v>0</v>
      </c>
      <c r="Z243" s="229">
        <f t="shared" si="58"/>
        <v>0</v>
      </c>
      <c r="AA243" s="262">
        <f t="shared" si="59"/>
        <v>58.410958904109584</v>
      </c>
      <c r="AB243" s="263">
        <v>2</v>
      </c>
      <c r="AC243" s="229">
        <v>0</v>
      </c>
      <c r="AD243" s="229">
        <v>0</v>
      </c>
      <c r="AE243" s="262">
        <f t="shared" si="60"/>
        <v>0.71232876712328763</v>
      </c>
      <c r="AF243" s="262">
        <f t="shared" si="61"/>
        <v>57.698630136986296</v>
      </c>
      <c r="AG243" s="262"/>
      <c r="AH243" s="262">
        <f t="shared" si="62"/>
        <v>57.698630136986296</v>
      </c>
      <c r="AI243" s="234">
        <f t="shared" si="63"/>
        <v>2</v>
      </c>
      <c r="AJ243" s="234">
        <f t="shared" si="64"/>
        <v>0</v>
      </c>
      <c r="AK243" s="234">
        <f t="shared" si="65"/>
        <v>-72.301369863013704</v>
      </c>
      <c r="AL243" s="264">
        <v>0</v>
      </c>
      <c r="AM243" s="264">
        <v>1.5334855403348655</v>
      </c>
    </row>
    <row r="244" spans="1:39">
      <c r="A244" s="229">
        <f t="shared" si="51"/>
        <v>242</v>
      </c>
      <c r="B244" s="253" t="s">
        <v>336</v>
      </c>
      <c r="C244" s="273"/>
      <c r="D244" s="255"/>
      <c r="E244" s="256"/>
      <c r="F244" s="272"/>
      <c r="G244" s="270"/>
      <c r="H244" s="229">
        <v>281</v>
      </c>
      <c r="I244" s="229" t="s">
        <v>394</v>
      </c>
      <c r="J244" s="229"/>
      <c r="K244" s="257">
        <v>45128</v>
      </c>
      <c r="L244" s="257">
        <f>+IF(K244&lt;$K$2,$K$2,K244)</f>
        <v>45128</v>
      </c>
      <c r="M244" s="258">
        <v>130</v>
      </c>
      <c r="N244" s="258">
        <v>0</v>
      </c>
      <c r="O244" s="259">
        <v>130</v>
      </c>
      <c r="P244" s="260">
        <f t="shared" si="53"/>
        <v>0</v>
      </c>
      <c r="Q244" s="261" t="s">
        <v>399</v>
      </c>
      <c r="R244" s="258">
        <v>0</v>
      </c>
      <c r="S244" s="260">
        <f t="shared" si="54"/>
        <v>0</v>
      </c>
      <c r="T244" s="261" t="s">
        <v>399</v>
      </c>
      <c r="U244" s="258">
        <f t="shared" si="55"/>
        <v>0</v>
      </c>
      <c r="V244" s="261">
        <f t="shared" si="66"/>
        <v>45292</v>
      </c>
      <c r="W244" s="229">
        <f t="shared" si="56"/>
        <v>164</v>
      </c>
      <c r="X244" s="229">
        <f t="shared" si="67"/>
        <v>164</v>
      </c>
      <c r="Y244" s="229">
        <f t="shared" si="57"/>
        <v>0</v>
      </c>
      <c r="Z244" s="229">
        <f t="shared" si="58"/>
        <v>0</v>
      </c>
      <c r="AA244" s="262">
        <f t="shared" si="59"/>
        <v>58.410958904109584</v>
      </c>
      <c r="AB244" s="263">
        <v>0</v>
      </c>
      <c r="AC244" s="229">
        <v>0</v>
      </c>
      <c r="AD244" s="229">
        <v>0</v>
      </c>
      <c r="AE244" s="262">
        <f t="shared" si="60"/>
        <v>0</v>
      </c>
      <c r="AF244" s="262">
        <f t="shared" si="61"/>
        <v>58.410958904109584</v>
      </c>
      <c r="AG244" s="262"/>
      <c r="AH244" s="262">
        <f t="shared" si="62"/>
        <v>58.410958904109584</v>
      </c>
      <c r="AI244" s="234">
        <f t="shared" si="63"/>
        <v>0</v>
      </c>
      <c r="AJ244" s="234">
        <f t="shared" si="64"/>
        <v>0</v>
      </c>
      <c r="AK244" s="234">
        <f t="shared" si="65"/>
        <v>-71.589041095890423</v>
      </c>
      <c r="AL244" s="264">
        <v>0</v>
      </c>
      <c r="AM244" s="264">
        <v>1.5334855403348655</v>
      </c>
    </row>
    <row r="245" spans="1:39">
      <c r="A245" s="229">
        <f t="shared" si="51"/>
        <v>243</v>
      </c>
      <c r="B245" s="253" t="s">
        <v>337</v>
      </c>
      <c r="C245" s="273"/>
      <c r="D245" s="255"/>
      <c r="E245" s="256"/>
      <c r="F245" s="272"/>
      <c r="G245" s="270"/>
      <c r="H245" s="229">
        <v>120</v>
      </c>
      <c r="I245" s="229" t="s">
        <v>392</v>
      </c>
      <c r="J245" s="229"/>
      <c r="K245" s="257">
        <v>45128</v>
      </c>
      <c r="L245" s="257">
        <f t="shared" si="52"/>
        <v>45128</v>
      </c>
      <c r="M245" s="258">
        <v>130</v>
      </c>
      <c r="N245" s="258">
        <v>0</v>
      </c>
      <c r="O245" s="259">
        <v>130</v>
      </c>
      <c r="P245" s="260">
        <f t="shared" si="53"/>
        <v>0</v>
      </c>
      <c r="Q245" s="261" t="s">
        <v>399</v>
      </c>
      <c r="R245" s="258">
        <v>0</v>
      </c>
      <c r="S245" s="260">
        <f t="shared" si="54"/>
        <v>0</v>
      </c>
      <c r="T245" s="261" t="s">
        <v>399</v>
      </c>
      <c r="U245" s="258">
        <f t="shared" si="55"/>
        <v>0</v>
      </c>
      <c r="V245" s="261">
        <f t="shared" si="66"/>
        <v>45292</v>
      </c>
      <c r="W245" s="229">
        <f t="shared" si="56"/>
        <v>164</v>
      </c>
      <c r="X245" s="229">
        <f t="shared" si="67"/>
        <v>164</v>
      </c>
      <c r="Y245" s="229">
        <f t="shared" si="57"/>
        <v>0</v>
      </c>
      <c r="Z245" s="229">
        <f t="shared" si="58"/>
        <v>0</v>
      </c>
      <c r="AA245" s="262">
        <f t="shared" si="59"/>
        <v>58.410958904109584</v>
      </c>
      <c r="AB245" s="263">
        <v>0</v>
      </c>
      <c r="AC245" s="229">
        <v>0</v>
      </c>
      <c r="AD245" s="229">
        <v>0</v>
      </c>
      <c r="AE245" s="262">
        <f t="shared" si="60"/>
        <v>0</v>
      </c>
      <c r="AF245" s="262">
        <f t="shared" si="61"/>
        <v>58.410958904109584</v>
      </c>
      <c r="AG245" s="262"/>
      <c r="AH245" s="262">
        <f t="shared" si="62"/>
        <v>58.410958904109584</v>
      </c>
      <c r="AI245" s="234">
        <f t="shared" si="63"/>
        <v>0</v>
      </c>
      <c r="AJ245" s="234">
        <f t="shared" si="64"/>
        <v>0</v>
      </c>
      <c r="AK245" s="234">
        <f t="shared" si="65"/>
        <v>-71.589041095890423</v>
      </c>
      <c r="AL245" s="264">
        <v>0</v>
      </c>
      <c r="AM245" s="264">
        <v>1.5334855403348655</v>
      </c>
    </row>
    <row r="246" spans="1:39">
      <c r="A246" s="229">
        <f t="shared" si="51"/>
        <v>244</v>
      </c>
      <c r="B246" s="253" t="s">
        <v>338</v>
      </c>
      <c r="C246" s="273"/>
      <c r="D246" s="255"/>
      <c r="E246" s="256"/>
      <c r="F246" s="272"/>
      <c r="G246" s="270"/>
      <c r="H246" s="229">
        <v>120</v>
      </c>
      <c r="I246" s="229" t="s">
        <v>392</v>
      </c>
      <c r="J246" s="229"/>
      <c r="K246" s="257">
        <v>45128</v>
      </c>
      <c r="L246" s="257">
        <f t="shared" si="52"/>
        <v>45128</v>
      </c>
      <c r="M246" s="258">
        <v>130</v>
      </c>
      <c r="N246" s="258">
        <v>0</v>
      </c>
      <c r="O246" s="259">
        <v>130</v>
      </c>
      <c r="P246" s="260">
        <f t="shared" si="53"/>
        <v>0</v>
      </c>
      <c r="Q246" s="261" t="s">
        <v>399</v>
      </c>
      <c r="R246" s="258">
        <v>0</v>
      </c>
      <c r="S246" s="260">
        <f t="shared" si="54"/>
        <v>0</v>
      </c>
      <c r="T246" s="261" t="s">
        <v>399</v>
      </c>
      <c r="U246" s="258">
        <f t="shared" si="55"/>
        <v>0</v>
      </c>
      <c r="V246" s="261">
        <f t="shared" si="66"/>
        <v>45292</v>
      </c>
      <c r="W246" s="229">
        <f t="shared" si="56"/>
        <v>164</v>
      </c>
      <c r="X246" s="229">
        <f t="shared" si="67"/>
        <v>164</v>
      </c>
      <c r="Y246" s="229">
        <f t="shared" si="57"/>
        <v>0</v>
      </c>
      <c r="Z246" s="229">
        <f t="shared" si="58"/>
        <v>0</v>
      </c>
      <c r="AA246" s="262">
        <f t="shared" si="59"/>
        <v>58.410958904109584</v>
      </c>
      <c r="AB246" s="263">
        <v>0</v>
      </c>
      <c r="AC246" s="229">
        <v>0</v>
      </c>
      <c r="AD246" s="229">
        <v>0</v>
      </c>
      <c r="AE246" s="262">
        <f t="shared" si="60"/>
        <v>0</v>
      </c>
      <c r="AF246" s="262">
        <f t="shared" si="61"/>
        <v>58.410958904109584</v>
      </c>
      <c r="AG246" s="262"/>
      <c r="AH246" s="262">
        <f t="shared" si="62"/>
        <v>58.410958904109584</v>
      </c>
      <c r="AI246" s="234">
        <f t="shared" si="63"/>
        <v>0</v>
      </c>
      <c r="AJ246" s="234">
        <f t="shared" si="64"/>
        <v>0</v>
      </c>
      <c r="AK246" s="234">
        <f t="shared" si="65"/>
        <v>-71.589041095890423</v>
      </c>
      <c r="AL246" s="264">
        <v>0</v>
      </c>
      <c r="AM246" s="264">
        <v>1.5334855403348655</v>
      </c>
    </row>
    <row r="247" spans="1:39">
      <c r="A247" s="229">
        <f t="shared" si="51"/>
        <v>245</v>
      </c>
      <c r="B247" s="253" t="s">
        <v>339</v>
      </c>
      <c r="C247" s="273"/>
      <c r="D247" s="255"/>
      <c r="E247" s="256"/>
      <c r="F247" s="272"/>
      <c r="G247" s="270"/>
      <c r="H247" s="229">
        <v>120</v>
      </c>
      <c r="I247" s="229" t="s">
        <v>392</v>
      </c>
      <c r="J247" s="229"/>
      <c r="K247" s="257">
        <v>45128</v>
      </c>
      <c r="L247" s="257">
        <f t="shared" si="52"/>
        <v>45128</v>
      </c>
      <c r="M247" s="258">
        <v>130</v>
      </c>
      <c r="N247" s="258">
        <v>0</v>
      </c>
      <c r="O247" s="259">
        <v>130</v>
      </c>
      <c r="P247" s="260">
        <f t="shared" si="53"/>
        <v>0</v>
      </c>
      <c r="Q247" s="261" t="s">
        <v>399</v>
      </c>
      <c r="R247" s="258">
        <v>0</v>
      </c>
      <c r="S247" s="260">
        <f t="shared" si="54"/>
        <v>0</v>
      </c>
      <c r="T247" s="261" t="s">
        <v>399</v>
      </c>
      <c r="U247" s="258">
        <f t="shared" si="55"/>
        <v>0</v>
      </c>
      <c r="V247" s="261">
        <f t="shared" si="66"/>
        <v>45292</v>
      </c>
      <c r="W247" s="229">
        <f t="shared" si="56"/>
        <v>164</v>
      </c>
      <c r="X247" s="229">
        <f t="shared" si="67"/>
        <v>164</v>
      </c>
      <c r="Y247" s="229">
        <f t="shared" si="57"/>
        <v>0</v>
      </c>
      <c r="Z247" s="229">
        <f t="shared" si="58"/>
        <v>0</v>
      </c>
      <c r="AA247" s="262">
        <f>(+M247/$W$1*X247)+(N247/$W$1*Y247)+(R247/$W$1*Z247)</f>
        <v>58.410958904109584</v>
      </c>
      <c r="AB247" s="263">
        <v>2</v>
      </c>
      <c r="AC247" s="229">
        <v>0</v>
      </c>
      <c r="AD247" s="229">
        <v>0</v>
      </c>
      <c r="AE247" s="262">
        <f t="shared" si="60"/>
        <v>0.71232876712328763</v>
      </c>
      <c r="AF247" s="262">
        <f t="shared" si="61"/>
        <v>57.698630136986296</v>
      </c>
      <c r="AG247" s="262"/>
      <c r="AH247" s="262">
        <f t="shared" si="62"/>
        <v>57.698630136986296</v>
      </c>
      <c r="AI247" s="234">
        <f t="shared" si="63"/>
        <v>2</v>
      </c>
      <c r="AJ247" s="234">
        <f t="shared" si="64"/>
        <v>0</v>
      </c>
      <c r="AK247" s="234">
        <f t="shared" si="65"/>
        <v>-72.301369863013704</v>
      </c>
      <c r="AL247" s="264">
        <v>0</v>
      </c>
      <c r="AM247" s="264">
        <v>1.5334855403348655</v>
      </c>
    </row>
    <row r="248" spans="1:39">
      <c r="A248" s="229">
        <f t="shared" si="51"/>
        <v>246</v>
      </c>
      <c r="B248" s="253" t="s">
        <v>340</v>
      </c>
      <c r="C248" s="273"/>
      <c r="D248" s="255"/>
      <c r="E248" s="256"/>
      <c r="F248" s="272"/>
      <c r="G248" s="270"/>
      <c r="H248" s="229">
        <v>160</v>
      </c>
      <c r="I248" s="229" t="s">
        <v>392</v>
      </c>
      <c r="J248" s="229"/>
      <c r="K248" s="257">
        <v>45132</v>
      </c>
      <c r="L248" s="257">
        <f t="shared" si="52"/>
        <v>45132</v>
      </c>
      <c r="M248" s="258">
        <v>231.4</v>
      </c>
      <c r="N248" s="258">
        <v>0</v>
      </c>
      <c r="O248" s="259">
        <v>231.4</v>
      </c>
      <c r="P248" s="260">
        <f t="shared" si="53"/>
        <v>0</v>
      </c>
      <c r="Q248" s="261" t="s">
        <v>399</v>
      </c>
      <c r="R248" s="258">
        <v>0</v>
      </c>
      <c r="S248" s="260">
        <f t="shared" si="54"/>
        <v>0</v>
      </c>
      <c r="T248" s="261" t="s">
        <v>399</v>
      </c>
      <c r="U248" s="258">
        <f t="shared" si="55"/>
        <v>0</v>
      </c>
      <c r="V248" s="261">
        <f t="shared" si="66"/>
        <v>45292</v>
      </c>
      <c r="W248" s="229">
        <f t="shared" si="56"/>
        <v>160</v>
      </c>
      <c r="X248" s="229">
        <f t="shared" si="67"/>
        <v>160</v>
      </c>
      <c r="Y248" s="229">
        <f t="shared" si="57"/>
        <v>0</v>
      </c>
      <c r="Z248" s="229">
        <f t="shared" si="58"/>
        <v>0</v>
      </c>
      <c r="AA248" s="262">
        <f t="shared" si="59"/>
        <v>101.43561643835616</v>
      </c>
      <c r="AB248" s="263">
        <v>3</v>
      </c>
      <c r="AC248" s="229">
        <v>0</v>
      </c>
      <c r="AD248" s="229">
        <v>0</v>
      </c>
      <c r="AE248" s="262">
        <f t="shared" si="60"/>
        <v>1.9019178082191779</v>
      </c>
      <c r="AF248" s="262">
        <f t="shared" si="61"/>
        <v>99.533698630136982</v>
      </c>
      <c r="AG248" s="262"/>
      <c r="AH248" s="262">
        <f t="shared" si="62"/>
        <v>99.533698630136982</v>
      </c>
      <c r="AI248" s="234">
        <f t="shared" si="63"/>
        <v>3</v>
      </c>
      <c r="AJ248" s="234">
        <f t="shared" si="64"/>
        <v>0</v>
      </c>
      <c r="AK248" s="234">
        <f t="shared" si="65"/>
        <v>-131.86630136986304</v>
      </c>
      <c r="AL248" s="264">
        <v>0</v>
      </c>
      <c r="AM248" s="264">
        <v>0.12327245053272406</v>
      </c>
    </row>
    <row r="249" spans="1:39">
      <c r="A249" s="229">
        <f t="shared" si="51"/>
        <v>247</v>
      </c>
      <c r="B249" s="253" t="s">
        <v>341</v>
      </c>
      <c r="C249" s="273"/>
      <c r="D249" s="255"/>
      <c r="E249" s="256"/>
      <c r="F249" s="272"/>
      <c r="G249" s="270"/>
      <c r="H249" s="229">
        <v>160</v>
      </c>
      <c r="I249" s="229" t="s">
        <v>392</v>
      </c>
      <c r="J249" s="229"/>
      <c r="K249" s="257">
        <v>45132</v>
      </c>
      <c r="L249" s="257">
        <f t="shared" si="52"/>
        <v>45132</v>
      </c>
      <c r="M249" s="258">
        <v>130</v>
      </c>
      <c r="N249" s="258">
        <v>0</v>
      </c>
      <c r="O249" s="259">
        <v>130</v>
      </c>
      <c r="P249" s="260">
        <f t="shared" si="53"/>
        <v>0</v>
      </c>
      <c r="Q249" s="261" t="s">
        <v>399</v>
      </c>
      <c r="R249" s="258">
        <v>0</v>
      </c>
      <c r="S249" s="260">
        <f t="shared" si="54"/>
        <v>0</v>
      </c>
      <c r="T249" s="261" t="s">
        <v>399</v>
      </c>
      <c r="U249" s="258">
        <f t="shared" si="55"/>
        <v>0</v>
      </c>
      <c r="V249" s="261">
        <f t="shared" si="66"/>
        <v>45292</v>
      </c>
      <c r="W249" s="229">
        <f t="shared" si="56"/>
        <v>160</v>
      </c>
      <c r="X249" s="229">
        <f t="shared" si="67"/>
        <v>160</v>
      </c>
      <c r="Y249" s="229">
        <f t="shared" si="57"/>
        <v>0</v>
      </c>
      <c r="Z249" s="229">
        <f t="shared" si="58"/>
        <v>0</v>
      </c>
      <c r="AA249" s="262">
        <f t="shared" si="59"/>
        <v>56.986301369863014</v>
      </c>
      <c r="AB249" s="263">
        <v>3</v>
      </c>
      <c r="AC249" s="229">
        <v>0</v>
      </c>
      <c r="AD249" s="229">
        <v>0</v>
      </c>
      <c r="AE249" s="262">
        <f t="shared" si="60"/>
        <v>1.0684931506849313</v>
      </c>
      <c r="AF249" s="262">
        <f t="shared" si="61"/>
        <v>55.917808219178085</v>
      </c>
      <c r="AG249" s="262"/>
      <c r="AH249" s="262">
        <f t="shared" si="62"/>
        <v>55.917808219178085</v>
      </c>
      <c r="AI249" s="234">
        <f t="shared" si="63"/>
        <v>3</v>
      </c>
      <c r="AJ249" s="234">
        <f t="shared" si="64"/>
        <v>0</v>
      </c>
      <c r="AK249" s="234">
        <f t="shared" si="65"/>
        <v>-74.082191780821915</v>
      </c>
      <c r="AL249" s="264">
        <v>0</v>
      </c>
      <c r="AM249" s="264">
        <v>6.9254185692550152E-2</v>
      </c>
    </row>
    <row r="250" spans="1:39">
      <c r="A250" s="229">
        <f t="shared" si="51"/>
        <v>248</v>
      </c>
      <c r="B250" s="253" t="s">
        <v>342</v>
      </c>
      <c r="C250" s="273"/>
      <c r="D250" s="255"/>
      <c r="E250" s="256"/>
      <c r="F250" s="272"/>
      <c r="G250" s="270"/>
      <c r="H250" s="229">
        <v>160</v>
      </c>
      <c r="I250" s="229" t="s">
        <v>392</v>
      </c>
      <c r="J250" s="229"/>
      <c r="K250" s="257">
        <v>45140</v>
      </c>
      <c r="L250" s="257">
        <f t="shared" si="52"/>
        <v>45140</v>
      </c>
      <c r="M250" s="258">
        <v>130</v>
      </c>
      <c r="N250" s="258">
        <v>0</v>
      </c>
      <c r="O250" s="259">
        <v>130</v>
      </c>
      <c r="P250" s="260">
        <f t="shared" si="53"/>
        <v>0</v>
      </c>
      <c r="Q250" s="261" t="s">
        <v>399</v>
      </c>
      <c r="R250" s="258">
        <v>0</v>
      </c>
      <c r="S250" s="260">
        <f t="shared" si="54"/>
        <v>0</v>
      </c>
      <c r="T250" s="261" t="s">
        <v>399</v>
      </c>
      <c r="U250" s="258">
        <f t="shared" si="55"/>
        <v>0</v>
      </c>
      <c r="V250" s="261">
        <f t="shared" si="66"/>
        <v>45292</v>
      </c>
      <c r="W250" s="229">
        <f t="shared" si="56"/>
        <v>152</v>
      </c>
      <c r="X250" s="229">
        <f t="shared" si="67"/>
        <v>152</v>
      </c>
      <c r="Y250" s="229">
        <f t="shared" si="57"/>
        <v>0</v>
      </c>
      <c r="Z250" s="229">
        <f t="shared" si="58"/>
        <v>0</v>
      </c>
      <c r="AA250" s="262">
        <f t="shared" si="59"/>
        <v>54.136986301369859</v>
      </c>
      <c r="AB250" s="263">
        <v>9</v>
      </c>
      <c r="AC250" s="229">
        <v>0</v>
      </c>
      <c r="AD250" s="229">
        <v>0</v>
      </c>
      <c r="AE250" s="262">
        <f t="shared" si="60"/>
        <v>3.2054794520547945</v>
      </c>
      <c r="AF250" s="262">
        <f t="shared" si="61"/>
        <v>50.931506849315063</v>
      </c>
      <c r="AG250" s="262"/>
      <c r="AH250" s="262">
        <f t="shared" si="62"/>
        <v>50.931506849315063</v>
      </c>
      <c r="AI250" s="234">
        <f t="shared" si="63"/>
        <v>9</v>
      </c>
      <c r="AJ250" s="234">
        <f t="shared" si="64"/>
        <v>0</v>
      </c>
      <c r="AK250" s="234">
        <f t="shared" si="65"/>
        <v>-79.06849315068493</v>
      </c>
      <c r="AL250" s="264">
        <v>0</v>
      </c>
      <c r="AM250" s="264">
        <v>-0.69254185692540915</v>
      </c>
    </row>
    <row r="251" spans="1:39">
      <c r="A251" s="229">
        <f t="shared" si="51"/>
        <v>249</v>
      </c>
      <c r="B251" s="253" t="s">
        <v>343</v>
      </c>
      <c r="C251" s="274"/>
      <c r="D251" s="255"/>
      <c r="E251" s="256"/>
      <c r="F251" s="272"/>
      <c r="G251" s="270"/>
      <c r="H251" s="229">
        <v>216</v>
      </c>
      <c r="I251" s="229" t="s">
        <v>394</v>
      </c>
      <c r="J251" s="229"/>
      <c r="K251" s="257">
        <v>45140</v>
      </c>
      <c r="L251" s="257">
        <f t="shared" si="52"/>
        <v>45140</v>
      </c>
      <c r="M251" s="258">
        <v>130</v>
      </c>
      <c r="N251" s="258">
        <v>0</v>
      </c>
      <c r="O251" s="259">
        <v>130</v>
      </c>
      <c r="P251" s="260">
        <f t="shared" si="53"/>
        <v>0</v>
      </c>
      <c r="Q251" s="261" t="s">
        <v>399</v>
      </c>
      <c r="R251" s="258">
        <v>0</v>
      </c>
      <c r="S251" s="260">
        <f t="shared" si="54"/>
        <v>0</v>
      </c>
      <c r="T251" s="261" t="s">
        <v>399</v>
      </c>
      <c r="U251" s="258">
        <f t="shared" si="55"/>
        <v>0</v>
      </c>
      <c r="V251" s="261">
        <f t="shared" si="66"/>
        <v>45292</v>
      </c>
      <c r="W251" s="229">
        <f t="shared" si="56"/>
        <v>152</v>
      </c>
      <c r="X251" s="229">
        <f t="shared" si="67"/>
        <v>152</v>
      </c>
      <c r="Y251" s="229">
        <f t="shared" si="57"/>
        <v>0</v>
      </c>
      <c r="Z251" s="229">
        <f t="shared" si="58"/>
        <v>0</v>
      </c>
      <c r="AA251" s="262">
        <f t="shared" si="59"/>
        <v>54.136986301369859</v>
      </c>
      <c r="AB251" s="263">
        <v>10</v>
      </c>
      <c r="AC251" s="229">
        <v>0</v>
      </c>
      <c r="AD251" s="229">
        <v>0</v>
      </c>
      <c r="AE251" s="262">
        <f t="shared" si="60"/>
        <v>3.5616438356164384</v>
      </c>
      <c r="AF251" s="262">
        <f t="shared" si="61"/>
        <v>50.575342465753423</v>
      </c>
      <c r="AG251" s="262"/>
      <c r="AH251" s="262">
        <f t="shared" si="62"/>
        <v>50.575342465753423</v>
      </c>
      <c r="AI251" s="234">
        <f t="shared" si="63"/>
        <v>10</v>
      </c>
      <c r="AJ251" s="234">
        <f t="shared" si="64"/>
        <v>0</v>
      </c>
      <c r="AK251" s="234">
        <f t="shared" si="65"/>
        <v>-79.424657534246577</v>
      </c>
      <c r="AL251" s="264">
        <v>0</v>
      </c>
      <c r="AM251" s="264">
        <v>-0.69254185692540915</v>
      </c>
    </row>
    <row r="252" spans="1:39">
      <c r="A252" s="229">
        <f t="shared" si="51"/>
        <v>250</v>
      </c>
      <c r="B252" s="253" t="s">
        <v>344</v>
      </c>
      <c r="C252" s="274"/>
      <c r="D252" s="255"/>
      <c r="E252" s="256"/>
      <c r="F252" s="272"/>
      <c r="G252" s="270"/>
      <c r="H252" s="229">
        <v>216</v>
      </c>
      <c r="I252" s="229" t="s">
        <v>394</v>
      </c>
      <c r="J252" s="229"/>
      <c r="K252" s="257">
        <v>45140</v>
      </c>
      <c r="L252" s="257">
        <f t="shared" si="52"/>
        <v>45140</v>
      </c>
      <c r="M252" s="258">
        <v>130</v>
      </c>
      <c r="N252" s="258">
        <v>0</v>
      </c>
      <c r="O252" s="259">
        <v>130</v>
      </c>
      <c r="P252" s="260">
        <f t="shared" si="53"/>
        <v>0</v>
      </c>
      <c r="Q252" s="261" t="s">
        <v>399</v>
      </c>
      <c r="R252" s="258">
        <v>0</v>
      </c>
      <c r="S252" s="260">
        <f t="shared" si="54"/>
        <v>0</v>
      </c>
      <c r="T252" s="261" t="s">
        <v>399</v>
      </c>
      <c r="U252" s="258">
        <f t="shared" si="55"/>
        <v>0</v>
      </c>
      <c r="V252" s="261">
        <f t="shared" si="66"/>
        <v>45292</v>
      </c>
      <c r="W252" s="229">
        <f t="shared" si="56"/>
        <v>152</v>
      </c>
      <c r="X252" s="229">
        <f t="shared" si="67"/>
        <v>152</v>
      </c>
      <c r="Y252" s="229">
        <f t="shared" si="57"/>
        <v>0</v>
      </c>
      <c r="Z252" s="229">
        <f t="shared" si="58"/>
        <v>0</v>
      </c>
      <c r="AA252" s="262">
        <f t="shared" si="59"/>
        <v>54.136986301369859</v>
      </c>
      <c r="AB252" s="263">
        <v>10</v>
      </c>
      <c r="AC252" s="229">
        <v>0</v>
      </c>
      <c r="AD252" s="229">
        <v>0</v>
      </c>
      <c r="AE252" s="262">
        <f t="shared" si="60"/>
        <v>3.5616438356164384</v>
      </c>
      <c r="AF252" s="262">
        <f t="shared" si="61"/>
        <v>50.575342465753423</v>
      </c>
      <c r="AG252" s="262"/>
      <c r="AH252" s="262">
        <f t="shared" si="62"/>
        <v>50.575342465753423</v>
      </c>
      <c r="AI252" s="234">
        <f t="shared" si="63"/>
        <v>10</v>
      </c>
      <c r="AJ252" s="234">
        <f t="shared" si="64"/>
        <v>0</v>
      </c>
      <c r="AK252" s="234">
        <f t="shared" si="65"/>
        <v>-79.424657534246577</v>
      </c>
      <c r="AL252" s="264">
        <v>0</v>
      </c>
      <c r="AM252" s="264">
        <v>-0.69254185692540915</v>
      </c>
    </row>
    <row r="253" spans="1:39">
      <c r="A253" s="229">
        <f t="shared" si="51"/>
        <v>251</v>
      </c>
      <c r="B253" s="253" t="s">
        <v>345</v>
      </c>
      <c r="C253" s="274"/>
      <c r="D253" s="255"/>
      <c r="E253" s="256"/>
      <c r="F253" s="272"/>
      <c r="G253" s="270"/>
      <c r="H253" s="229">
        <v>650</v>
      </c>
      <c r="I253" s="229" t="s">
        <v>391</v>
      </c>
      <c r="J253" s="229"/>
      <c r="K253" s="257">
        <v>45140</v>
      </c>
      <c r="L253" s="257">
        <f t="shared" si="52"/>
        <v>45140</v>
      </c>
      <c r="M253" s="258">
        <v>130</v>
      </c>
      <c r="N253" s="258">
        <v>0</v>
      </c>
      <c r="O253" s="259">
        <v>130</v>
      </c>
      <c r="P253" s="260">
        <f t="shared" si="53"/>
        <v>0</v>
      </c>
      <c r="Q253" s="261" t="s">
        <v>399</v>
      </c>
      <c r="R253" s="258">
        <v>0</v>
      </c>
      <c r="S253" s="260">
        <f t="shared" si="54"/>
        <v>0</v>
      </c>
      <c r="T253" s="261" t="s">
        <v>399</v>
      </c>
      <c r="U253" s="258">
        <f t="shared" si="55"/>
        <v>0</v>
      </c>
      <c r="V253" s="261">
        <f t="shared" si="66"/>
        <v>45292</v>
      </c>
      <c r="W253" s="229">
        <f t="shared" si="56"/>
        <v>152</v>
      </c>
      <c r="X253" s="229">
        <f t="shared" si="67"/>
        <v>152</v>
      </c>
      <c r="Y253" s="229">
        <f t="shared" si="57"/>
        <v>0</v>
      </c>
      <c r="Z253" s="229">
        <f t="shared" si="58"/>
        <v>0</v>
      </c>
      <c r="AA253" s="262">
        <f t="shared" si="59"/>
        <v>54.136986301369859</v>
      </c>
      <c r="AB253" s="263">
        <v>10</v>
      </c>
      <c r="AC253" s="229">
        <v>0</v>
      </c>
      <c r="AD253" s="229">
        <v>0</v>
      </c>
      <c r="AE253" s="262">
        <f t="shared" si="60"/>
        <v>3.5616438356164384</v>
      </c>
      <c r="AF253" s="262">
        <f t="shared" si="61"/>
        <v>50.575342465753423</v>
      </c>
      <c r="AG253" s="262"/>
      <c r="AH253" s="262">
        <f t="shared" si="62"/>
        <v>50.575342465753423</v>
      </c>
      <c r="AI253" s="234">
        <f t="shared" si="63"/>
        <v>10</v>
      </c>
      <c r="AJ253" s="234">
        <f t="shared" si="64"/>
        <v>0</v>
      </c>
      <c r="AK253" s="234">
        <f t="shared" si="65"/>
        <v>-79.424657534246577</v>
      </c>
      <c r="AL253" s="264">
        <v>0</v>
      </c>
      <c r="AM253" s="264">
        <v>-0.69254185692540915</v>
      </c>
    </row>
    <row r="254" spans="1:39">
      <c r="A254" s="229">
        <f t="shared" si="51"/>
        <v>252</v>
      </c>
      <c r="B254" s="253" t="s">
        <v>346</v>
      </c>
      <c r="C254" s="274"/>
      <c r="D254" s="255"/>
      <c r="E254" s="256"/>
      <c r="F254" s="272"/>
      <c r="G254" s="270"/>
      <c r="H254" s="229">
        <v>140</v>
      </c>
      <c r="I254" s="229" t="s">
        <v>392</v>
      </c>
      <c r="J254" s="229"/>
      <c r="K254" s="257">
        <v>45142</v>
      </c>
      <c r="L254" s="257">
        <f t="shared" si="52"/>
        <v>45142</v>
      </c>
      <c r="M254" s="258">
        <v>231.4</v>
      </c>
      <c r="N254" s="258">
        <v>0</v>
      </c>
      <c r="O254" s="259">
        <v>231.4</v>
      </c>
      <c r="P254" s="260">
        <f t="shared" si="53"/>
        <v>0</v>
      </c>
      <c r="Q254" s="261" t="s">
        <v>399</v>
      </c>
      <c r="R254" s="258">
        <v>0</v>
      </c>
      <c r="S254" s="260">
        <f t="shared" si="54"/>
        <v>0</v>
      </c>
      <c r="T254" s="261" t="s">
        <v>399</v>
      </c>
      <c r="U254" s="258">
        <f t="shared" si="55"/>
        <v>0</v>
      </c>
      <c r="V254" s="261">
        <f t="shared" si="66"/>
        <v>45292</v>
      </c>
      <c r="W254" s="229">
        <f t="shared" si="56"/>
        <v>150</v>
      </c>
      <c r="X254" s="229">
        <f t="shared" si="67"/>
        <v>150</v>
      </c>
      <c r="Y254" s="229">
        <f t="shared" si="57"/>
        <v>0</v>
      </c>
      <c r="Z254" s="229">
        <f t="shared" si="58"/>
        <v>0</v>
      </c>
      <c r="AA254" s="262">
        <f t="shared" si="59"/>
        <v>95.095890410958901</v>
      </c>
      <c r="AB254" s="263">
        <v>12</v>
      </c>
      <c r="AC254" s="229">
        <v>0</v>
      </c>
      <c r="AD254" s="229">
        <v>0</v>
      </c>
      <c r="AE254" s="262">
        <f t="shared" si="60"/>
        <v>7.6076712328767115</v>
      </c>
      <c r="AF254" s="262">
        <f t="shared" si="61"/>
        <v>87.48821917808219</v>
      </c>
      <c r="AG254" s="262"/>
      <c r="AH254" s="262">
        <f t="shared" si="62"/>
        <v>87.48821917808219</v>
      </c>
      <c r="AI254" s="234">
        <f t="shared" si="63"/>
        <v>12</v>
      </c>
      <c r="AJ254" s="234">
        <f t="shared" si="64"/>
        <v>0</v>
      </c>
      <c r="AK254" s="234">
        <f t="shared" si="65"/>
        <v>-143.91178082191783</v>
      </c>
      <c r="AL254" s="264">
        <v>0</v>
      </c>
      <c r="AM254" s="264">
        <v>-1.2503348554033522</v>
      </c>
    </row>
    <row r="255" spans="1:39">
      <c r="A255" s="229">
        <f t="shared" si="51"/>
        <v>253</v>
      </c>
      <c r="B255" s="253" t="s">
        <v>347</v>
      </c>
      <c r="C255" s="274"/>
      <c r="D255" s="255"/>
      <c r="E255" s="256"/>
      <c r="F255" s="272"/>
      <c r="G255" s="270"/>
      <c r="H255" s="229">
        <v>640</v>
      </c>
      <c r="I255" s="229" t="s">
        <v>391</v>
      </c>
      <c r="J255" s="229"/>
      <c r="K255" s="257">
        <v>45145</v>
      </c>
      <c r="L255" s="257">
        <f t="shared" si="52"/>
        <v>45145</v>
      </c>
      <c r="M255" s="258">
        <v>475.8</v>
      </c>
      <c r="N255" s="258">
        <v>0</v>
      </c>
      <c r="O255" s="259">
        <v>475.8</v>
      </c>
      <c r="P255" s="260">
        <f t="shared" si="53"/>
        <v>0</v>
      </c>
      <c r="Q255" s="261" t="s">
        <v>399</v>
      </c>
      <c r="R255" s="258">
        <v>0</v>
      </c>
      <c r="S255" s="260">
        <f t="shared" si="54"/>
        <v>0</v>
      </c>
      <c r="T255" s="261" t="s">
        <v>399</v>
      </c>
      <c r="U255" s="258">
        <f t="shared" si="55"/>
        <v>0</v>
      </c>
      <c r="V255" s="261">
        <f t="shared" si="66"/>
        <v>45292</v>
      </c>
      <c r="W255" s="229">
        <f t="shared" si="56"/>
        <v>147</v>
      </c>
      <c r="X255" s="229">
        <f t="shared" si="67"/>
        <v>147</v>
      </c>
      <c r="Y255" s="229">
        <f t="shared" si="57"/>
        <v>0</v>
      </c>
      <c r="Z255" s="229">
        <f t="shared" si="58"/>
        <v>0</v>
      </c>
      <c r="AA255" s="262">
        <f t="shared" si="59"/>
        <v>191.62356164383564</v>
      </c>
      <c r="AB255" s="263">
        <v>14</v>
      </c>
      <c r="AC255" s="229">
        <v>0</v>
      </c>
      <c r="AD255" s="229">
        <v>0</v>
      </c>
      <c r="AE255" s="262">
        <f t="shared" si="60"/>
        <v>18.249863013698633</v>
      </c>
      <c r="AF255" s="262">
        <f t="shared" si="61"/>
        <v>173.373698630137</v>
      </c>
      <c r="AG255" s="262"/>
      <c r="AH255" s="262">
        <f t="shared" si="62"/>
        <v>173.373698630137</v>
      </c>
      <c r="AI255" s="234">
        <f t="shared" si="63"/>
        <v>14</v>
      </c>
      <c r="AJ255" s="234">
        <f t="shared" si="64"/>
        <v>0</v>
      </c>
      <c r="AK255" s="234">
        <f t="shared" si="65"/>
        <v>-302.42630136986304</v>
      </c>
      <c r="AL255" s="264">
        <v>0</v>
      </c>
      <c r="AM255" s="264">
        <v>-2.6252283105023082</v>
      </c>
    </row>
    <row r="256" spans="1:39">
      <c r="A256" s="229">
        <f t="shared" si="51"/>
        <v>254</v>
      </c>
      <c r="B256" s="253" t="s">
        <v>348</v>
      </c>
      <c r="C256" s="274"/>
      <c r="D256" s="255"/>
      <c r="E256" s="256"/>
      <c r="F256" s="272"/>
      <c r="G256" s="270"/>
      <c r="H256" s="229">
        <v>120</v>
      </c>
      <c r="I256" s="229" t="s">
        <v>392</v>
      </c>
      <c r="J256" s="229"/>
      <c r="K256" s="257">
        <v>45173</v>
      </c>
      <c r="L256" s="257">
        <f t="shared" si="52"/>
        <v>45173</v>
      </c>
      <c r="M256" s="258">
        <v>500</v>
      </c>
      <c r="N256" s="258">
        <v>0</v>
      </c>
      <c r="O256" s="259">
        <v>500</v>
      </c>
      <c r="P256" s="260">
        <f t="shared" si="53"/>
        <v>0</v>
      </c>
      <c r="Q256" s="261" t="s">
        <v>399</v>
      </c>
      <c r="R256" s="258">
        <v>0</v>
      </c>
      <c r="S256" s="260">
        <f t="shared" si="54"/>
        <v>0</v>
      </c>
      <c r="T256" s="261" t="s">
        <v>399</v>
      </c>
      <c r="U256" s="258">
        <f t="shared" si="55"/>
        <v>0</v>
      </c>
      <c r="V256" s="261">
        <f t="shared" si="66"/>
        <v>45292</v>
      </c>
      <c r="W256" s="229">
        <f t="shared" si="56"/>
        <v>119</v>
      </c>
      <c r="X256" s="229">
        <f t="shared" si="67"/>
        <v>119</v>
      </c>
      <c r="Y256" s="229">
        <f t="shared" si="57"/>
        <v>0</v>
      </c>
      <c r="Z256" s="229">
        <f t="shared" si="58"/>
        <v>0</v>
      </c>
      <c r="AA256" s="262">
        <f t="shared" si="59"/>
        <v>163.01369863013699</v>
      </c>
      <c r="AB256" s="263">
        <v>13</v>
      </c>
      <c r="AC256" s="229">
        <v>0</v>
      </c>
      <c r="AD256" s="229">
        <v>0</v>
      </c>
      <c r="AE256" s="262">
        <f t="shared" si="60"/>
        <v>17.80821917808219</v>
      </c>
      <c r="AF256" s="262">
        <f t="shared" si="61"/>
        <v>145.20547945205479</v>
      </c>
      <c r="AG256" s="262"/>
      <c r="AH256" s="262">
        <f t="shared" si="62"/>
        <v>145.20547945205479</v>
      </c>
      <c r="AI256" s="234">
        <f t="shared" si="63"/>
        <v>13</v>
      </c>
      <c r="AJ256" s="234">
        <f t="shared" si="64"/>
        <v>0</v>
      </c>
      <c r="AK256" s="234">
        <f t="shared" si="65"/>
        <v>-354.79452054794524</v>
      </c>
      <c r="AL256" s="264">
        <v>0</v>
      </c>
      <c r="AM256" s="264">
        <v>-1.9025875190258432</v>
      </c>
    </row>
    <row r="257" spans="1:39">
      <c r="A257" s="229">
        <f t="shared" si="51"/>
        <v>255</v>
      </c>
      <c r="B257" s="253" t="s">
        <v>349</v>
      </c>
      <c r="C257" s="274"/>
      <c r="D257" s="255"/>
      <c r="E257" s="256"/>
      <c r="F257" s="272"/>
      <c r="G257" s="270"/>
      <c r="H257" s="229">
        <v>640</v>
      </c>
      <c r="I257" s="229" t="s">
        <v>391</v>
      </c>
      <c r="J257" s="229"/>
      <c r="K257" s="257">
        <v>45175</v>
      </c>
      <c r="L257" s="257">
        <f t="shared" si="52"/>
        <v>45175</v>
      </c>
      <c r="M257" s="258">
        <v>356.2</v>
      </c>
      <c r="N257" s="258">
        <v>0</v>
      </c>
      <c r="O257" s="259">
        <v>356.2</v>
      </c>
      <c r="P257" s="260">
        <f t="shared" si="53"/>
        <v>0</v>
      </c>
      <c r="Q257" s="261" t="s">
        <v>399</v>
      </c>
      <c r="R257" s="258">
        <v>0</v>
      </c>
      <c r="S257" s="260">
        <f t="shared" si="54"/>
        <v>0</v>
      </c>
      <c r="T257" s="261" t="s">
        <v>399</v>
      </c>
      <c r="U257" s="258">
        <f t="shared" si="55"/>
        <v>0</v>
      </c>
      <c r="V257" s="261">
        <f t="shared" si="66"/>
        <v>45292</v>
      </c>
      <c r="W257" s="229">
        <f t="shared" si="56"/>
        <v>117</v>
      </c>
      <c r="X257" s="229">
        <f t="shared" si="67"/>
        <v>117</v>
      </c>
      <c r="Y257" s="229">
        <f t="shared" si="57"/>
        <v>0</v>
      </c>
      <c r="Z257" s="229">
        <f t="shared" si="58"/>
        <v>0</v>
      </c>
      <c r="AA257" s="262">
        <f t="shared" si="59"/>
        <v>114.17917808219177</v>
      </c>
      <c r="AB257" s="263">
        <v>14</v>
      </c>
      <c r="AC257" s="229">
        <v>0</v>
      </c>
      <c r="AD257" s="229">
        <v>0</v>
      </c>
      <c r="AE257" s="262">
        <f t="shared" si="60"/>
        <v>13.662465753424657</v>
      </c>
      <c r="AF257" s="262">
        <f t="shared" si="61"/>
        <v>100.51671232876711</v>
      </c>
      <c r="AG257" s="262"/>
      <c r="AH257" s="262">
        <f t="shared" si="62"/>
        <v>100.51671232876711</v>
      </c>
      <c r="AI257" s="234">
        <f t="shared" si="63"/>
        <v>14</v>
      </c>
      <c r="AJ257" s="234">
        <f t="shared" si="64"/>
        <v>0</v>
      </c>
      <c r="AK257" s="234">
        <f t="shared" si="65"/>
        <v>-255.68328767123288</v>
      </c>
      <c r="AL257" s="264">
        <v>0</v>
      </c>
      <c r="AM257" s="264">
        <v>-1.3825114155251157</v>
      </c>
    </row>
    <row r="258" spans="1:39">
      <c r="A258" s="275"/>
      <c r="B258" s="275"/>
      <c r="C258" s="275"/>
      <c r="D258" s="275"/>
      <c r="E258" s="275"/>
      <c r="F258" s="275"/>
      <c r="G258" s="275"/>
      <c r="H258" s="275"/>
      <c r="I258" s="275"/>
      <c r="J258" s="275"/>
      <c r="M258" s="276"/>
      <c r="N258" s="276"/>
      <c r="O258" s="277"/>
      <c r="P258" s="278"/>
      <c r="Q258" s="279"/>
      <c r="R258" s="276"/>
      <c r="S258" s="278"/>
      <c r="T258" s="279"/>
      <c r="U258" s="276"/>
      <c r="V258" s="279"/>
      <c r="W258" s="280"/>
      <c r="X258" s="280"/>
      <c r="Y258" s="280"/>
      <c r="Z258" s="229"/>
      <c r="AA258" s="262"/>
      <c r="AB258" s="229"/>
      <c r="AC258" s="229"/>
      <c r="AD258" s="229">
        <v>0</v>
      </c>
      <c r="AE258" s="262"/>
      <c r="AF258" s="262"/>
      <c r="AG258" s="262"/>
      <c r="AH258" s="262"/>
      <c r="AI258" s="234">
        <f t="shared" si="63"/>
        <v>0</v>
      </c>
      <c r="AL258" s="264"/>
      <c r="AM258" s="264" t="e">
        <v>#N/A</v>
      </c>
    </row>
    <row r="259" spans="1:39" s="286" customFormat="1">
      <c r="A259" s="275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75"/>
      <c r="M259" s="281">
        <f>SUM(M3:M257)</f>
        <v>71202.539999999979</v>
      </c>
      <c r="N259" s="281">
        <f>SUM(N3:N257)</f>
        <v>72586.299999999974</v>
      </c>
      <c r="O259" s="281">
        <f>SUM(O3:O257)</f>
        <v>74488.199999999953</v>
      </c>
      <c r="P259" s="281">
        <f>SUM(P3:P257)</f>
        <v>4969.9600000000028</v>
      </c>
      <c r="Q259" s="282"/>
      <c r="R259" s="281">
        <f>SUM(R3:R257)</f>
        <v>675.8</v>
      </c>
      <c r="S259" s="281">
        <f>SUM(S3:S257)</f>
        <v>189.99999999999994</v>
      </c>
      <c r="T259" s="281">
        <f>SUM(T3:T257)</f>
        <v>45220</v>
      </c>
      <c r="U259" s="281">
        <f>SUM(U3:U257)</f>
        <v>5159.9600000000028</v>
      </c>
      <c r="V259" s="281"/>
      <c r="W259" s="281"/>
      <c r="X259" s="281"/>
      <c r="Y259" s="282">
        <f>SUM(Y3:Y257)</f>
        <v>53478</v>
      </c>
      <c r="Z259" s="282">
        <f>SUM(Z3:Z257)</f>
        <v>72</v>
      </c>
      <c r="AA259" s="281">
        <f>SUM(AA3:AA257)</f>
        <v>71779.547397260176</v>
      </c>
      <c r="AB259" s="283">
        <f>SUM(AB3:AB257)</f>
        <v>590</v>
      </c>
      <c r="AC259" s="283">
        <f t="shared" ref="AC259" si="68">SUM(AC3:AC257)</f>
        <v>0</v>
      </c>
      <c r="AD259" s="283">
        <f>SUM(AD3:AD257)</f>
        <v>0</v>
      </c>
      <c r="AE259" s="281">
        <f>SUM(AE3:AE257)</f>
        <v>378.68589041095885</v>
      </c>
      <c r="AF259" s="281">
        <f>SUM(AF3:AF257)</f>
        <v>71400.861506849309</v>
      </c>
      <c r="AG259" s="281">
        <f>SUM(AG3:AG257)</f>
        <v>2704.42</v>
      </c>
      <c r="AH259" s="281">
        <f>SUM(AH3:AH257)</f>
        <v>68696.441506849296</v>
      </c>
      <c r="AI259" s="284">
        <f>SUM(AI3:AI258)</f>
        <v>590</v>
      </c>
      <c r="AJ259" s="285"/>
      <c r="AK259" s="234"/>
      <c r="AL259" s="264"/>
      <c r="AM259" s="264"/>
    </row>
    <row r="260" spans="1:39">
      <c r="A260" s="275"/>
      <c r="B260" s="275"/>
      <c r="C260" s="275"/>
      <c r="D260" s="275"/>
      <c r="E260" s="275"/>
      <c r="F260" s="275"/>
      <c r="G260" s="275"/>
      <c r="H260" s="275"/>
      <c r="I260" s="275"/>
      <c r="J260" s="275"/>
      <c r="M260" s="281"/>
      <c r="N260" s="258">
        <v>0</v>
      </c>
      <c r="O260" s="287"/>
      <c r="P260" s="288"/>
      <c r="R260" s="289"/>
      <c r="S260" s="288"/>
      <c r="U260" s="258">
        <f>+P260+S260</f>
        <v>0</v>
      </c>
      <c r="Y260" s="229">
        <f>+IF(S260&lt;&gt;0,(T260-Q260),(W260-X260))</f>
        <v>0</v>
      </c>
      <c r="AA260" s="290"/>
      <c r="AB260" s="291"/>
      <c r="AC260" s="229">
        <v>0</v>
      </c>
      <c r="AD260" s="229">
        <v>0</v>
      </c>
      <c r="AE260" s="290"/>
      <c r="AF260" s="290"/>
      <c r="AG260" s="290"/>
      <c r="AH260" s="290"/>
      <c r="AL260" s="264"/>
      <c r="AM260" s="264"/>
    </row>
    <row r="261" spans="1:39">
      <c r="A261" s="223"/>
      <c r="M261" s="289"/>
      <c r="N261" s="289"/>
      <c r="O261" s="287"/>
      <c r="P261" s="288"/>
      <c r="R261" s="289"/>
      <c r="S261" s="288"/>
      <c r="AA261" s="290"/>
      <c r="AE261" s="290"/>
      <c r="AF261" s="290"/>
      <c r="AG261" s="290"/>
      <c r="AH261" s="290"/>
    </row>
    <row r="262" spans="1:39">
      <c r="A262" s="223"/>
      <c r="M262" s="289"/>
      <c r="N262" s="289"/>
      <c r="O262" s="287"/>
      <c r="P262" s="288"/>
      <c r="R262" s="289"/>
      <c r="S262" s="288"/>
      <c r="AA262" s="290"/>
      <c r="AE262" s="290"/>
      <c r="AF262" s="290"/>
      <c r="AG262" s="290"/>
      <c r="AH262" s="290"/>
    </row>
    <row r="263" spans="1:39" ht="14.25" customHeight="1">
      <c r="AF263" s="290"/>
      <c r="AG263" s="290"/>
    </row>
    <row r="264" spans="1:39">
      <c r="B264" s="228"/>
      <c r="D264" s="228" t="s">
        <v>384</v>
      </c>
      <c r="G264" s="293" t="s">
        <v>385</v>
      </c>
      <c r="H264" s="294"/>
      <c r="K264" s="295" t="s">
        <v>386</v>
      </c>
      <c r="L264" s="296"/>
      <c r="V264" s="295" t="s">
        <v>387</v>
      </c>
      <c r="AF264" s="290"/>
      <c r="AG264" s="290"/>
      <c r="AL264" s="228" t="s">
        <v>384</v>
      </c>
    </row>
    <row r="265" spans="1:39">
      <c r="B265" s="228"/>
      <c r="D265" s="297"/>
      <c r="K265" s="228"/>
      <c r="AF265" s="290"/>
      <c r="AG265" s="290"/>
      <c r="AI265" s="298"/>
      <c r="AL265" s="297"/>
    </row>
    <row r="266" spans="1:39">
      <c r="AF266" s="292" t="s">
        <v>388</v>
      </c>
      <c r="AH266" s="264">
        <v>0</v>
      </c>
    </row>
    <row r="267" spans="1:39">
      <c r="AH267" s="264">
        <f>+AH266-AF259</f>
        <v>-71400.861506849309</v>
      </c>
    </row>
    <row r="269" spans="1:39">
      <c r="M269" s="262"/>
      <c r="N269" s="290"/>
      <c r="R269" s="290"/>
    </row>
    <row r="281" spans="12:12">
      <c r="L281" s="299"/>
    </row>
    <row r="282" spans="12:12">
      <c r="L282" s="299"/>
    </row>
    <row r="283" spans="12:12">
      <c r="L283" s="299"/>
    </row>
    <row r="284" spans="12:12">
      <c r="L284" s="299"/>
    </row>
    <row r="285" spans="12:12">
      <c r="L285" s="299"/>
    </row>
    <row r="286" spans="12:12">
      <c r="L286" s="299"/>
    </row>
  </sheetData>
  <protectedRanges>
    <protectedRange algorithmName="SHA-512" hashValue="AlDcSNIq4SFNSi1vPoC39CHgmRWJ3C0iM43241VkmEHcbXsCEV56Bl2bODFwvgnHUX73I4tlULaeaIU4oUoSPw==" saltValue="wKeT4DLt4ID3nH5bm2A5Uw==" spinCount="100000" sqref="C219:C220" name="Range1_2"/>
    <protectedRange algorithmName="SHA-512" hashValue="AlDcSNIq4SFNSi1vPoC39CHgmRWJ3C0iM43241VkmEHcbXsCEV56Bl2bODFwvgnHUX73I4tlULaeaIU4oUoSPw==" saltValue="wKeT4DLt4ID3nH5bm2A5Uw==" spinCount="100000" sqref="C217:C218" name="Range1_1_1"/>
  </protectedRanges>
  <autoFilter ref="A2:AM260" xr:uid="{00000000-0009-0000-0000-000006000000}"/>
  <mergeCells count="1">
    <mergeCell ref="K1:L1"/>
  </mergeCells>
  <phoneticPr fontId="29" type="noConversion"/>
  <conditionalFormatting sqref="P3:P258 S3:S258">
    <cfRule type="cellIs" dxfId="3" priority="2" operator="notEqual">
      <formula>0</formula>
    </cfRule>
  </conditionalFormatting>
  <conditionalFormatting sqref="P260:P262">
    <cfRule type="cellIs" dxfId="2" priority="4" operator="notEqual">
      <formula>0</formula>
    </cfRule>
  </conditionalFormatting>
  <conditionalFormatting sqref="S260:S262">
    <cfRule type="cellIs" dxfId="1" priority="3" operator="notEqual">
      <formula>0</formula>
    </cfRule>
  </conditionalFormatting>
  <conditionalFormatting sqref="AG1:AG258 AG260:AG1048576">
    <cfRule type="cellIs" dxfId="0" priority="1" operator="greaterThan">
      <formula>0</formula>
    </cfRule>
  </conditionalFormatting>
  <printOptions horizontalCentered="1"/>
  <pageMargins left="0" right="0" top="0" bottom="0" header="0" footer="0"/>
  <pageSetup paperSize="9" scale="24" fitToHeight="0" orientation="landscape" r:id="rId1"/>
  <headerFooter differentOddEven="1">
    <oddHeader>&amp;L&amp;Z&amp;F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VAC+13th (2)</vt:lpstr>
      <vt:lpstr>JV VAC+13th</vt:lpstr>
      <vt:lpstr>PAYMENT 13th-Month</vt:lpstr>
      <vt:lpstr>'JV VAC+13th'!Print_Area</vt:lpstr>
      <vt:lpstr>'PAYMENT 13th-Month'!Print_Area</vt:lpstr>
      <vt:lpstr>'VAC+13th (2)'!Print_Area</vt:lpstr>
      <vt:lpstr>'PAYMENT 13th-Month'!Print_Titles</vt:lpstr>
      <vt:lpstr>'VAC+13th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Kambau</dc:creator>
  <cp:lastModifiedBy>Sylvie Kambau</cp:lastModifiedBy>
  <dcterms:created xsi:type="dcterms:W3CDTF">2024-03-02T15:50:38Z</dcterms:created>
  <dcterms:modified xsi:type="dcterms:W3CDTF">2024-03-02T16:00:36Z</dcterms:modified>
</cp:coreProperties>
</file>