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FB_CRRDC\Documents\Rapport financier Exercice 2022 CRRDC\"/>
    </mc:Choice>
  </mc:AlternateContent>
  <xr:revisionPtr revIDLastSave="0" documentId="8_{481E1511-309A-4552-9FDE-09355A51D1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MPLOIS" sheetId="2" r:id="rId1"/>
    <sheet name="RESSOURCES" sheetId="1" r:id="rId2"/>
    <sheet name="Graphique Ress" sheetId="3" r:id="rId3"/>
    <sheet name="Graphique Emplois" sheetId="5" r:id="rId4"/>
    <sheet name="Feuil2" sheetId="4" r:id="rId5"/>
    <sheet name="Feuil1" sheetId="6" r:id="rId6"/>
  </sheets>
  <externalReferences>
    <externalReference r:id="rId7"/>
  </externalReferences>
  <definedNames>
    <definedName name="_xlnm.Print_Area" localSheetId="1">RESSOURCES!$A$1:$G$52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6" l="1"/>
  <c r="F22" i="6"/>
  <c r="E22" i="6"/>
  <c r="D22" i="6"/>
  <c r="C22" i="6"/>
  <c r="E39" i="4"/>
  <c r="E38" i="4"/>
  <c r="E37" i="4"/>
  <c r="E36" i="4"/>
  <c r="E35" i="4"/>
  <c r="E34" i="4"/>
  <c r="E33" i="4"/>
  <c r="E32" i="4"/>
  <c r="E29" i="4"/>
  <c r="E27" i="4"/>
  <c r="E26" i="4"/>
  <c r="E25" i="4"/>
  <c r="E24" i="4"/>
  <c r="E22" i="4"/>
  <c r="D63" i="2"/>
  <c r="G62" i="2"/>
  <c r="G61" i="2"/>
  <c r="D79" i="2"/>
  <c r="G77" i="2"/>
  <c r="G78" i="2"/>
  <c r="G76" i="2"/>
  <c r="H29" i="4" l="1"/>
  <c r="H27" i="4"/>
  <c r="H26" i="4"/>
  <c r="H25" i="4"/>
  <c r="H24" i="4"/>
  <c r="H23" i="4"/>
  <c r="H22" i="4"/>
  <c r="H21" i="4"/>
  <c r="F78" i="2"/>
  <c r="F77" i="2"/>
  <c r="F76" i="2"/>
  <c r="G67" i="2"/>
  <c r="F67" i="2"/>
  <c r="E79" i="2"/>
  <c r="L8" i="4"/>
  <c r="L9" i="4"/>
  <c r="L10" i="4"/>
  <c r="L11" i="4"/>
  <c r="L7" i="4"/>
  <c r="K18" i="4"/>
  <c r="K15" i="4"/>
  <c r="J15" i="4"/>
  <c r="H13" i="4"/>
  <c r="I13" i="4"/>
  <c r="I11" i="4" l="1"/>
  <c r="I10" i="4"/>
  <c r="I9" i="4"/>
  <c r="I8" i="4"/>
  <c r="I7" i="4"/>
  <c r="G13" i="4"/>
  <c r="F13" i="4"/>
  <c r="B30" i="5" l="1"/>
  <c r="B63" i="5"/>
  <c r="B29" i="3"/>
  <c r="B18" i="4" l="1"/>
  <c r="E18" i="4"/>
  <c r="D17" i="4"/>
  <c r="B16" i="4"/>
  <c r="E41" i="2" l="1"/>
  <c r="E87" i="2"/>
  <c r="E24" i="2"/>
  <c r="E12" i="2"/>
  <c r="F61" i="2"/>
  <c r="F62" i="2"/>
  <c r="E63" i="2"/>
  <c r="G17" i="2"/>
  <c r="F17" i="2"/>
  <c r="G18" i="1"/>
  <c r="F18" i="1"/>
  <c r="G19" i="1"/>
  <c r="G20" i="1"/>
  <c r="F20" i="1"/>
  <c r="G9" i="1"/>
  <c r="F9" i="1"/>
  <c r="L56" i="1" l="1"/>
  <c r="L57" i="1" s="1"/>
  <c r="E21" i="1"/>
  <c r="E4" i="1"/>
  <c r="E51" i="1" s="1"/>
  <c r="J56" i="1"/>
  <c r="J57" i="1" s="1"/>
  <c r="G37" i="1"/>
  <c r="I50" i="1"/>
  <c r="G36" i="1"/>
  <c r="G19" i="2"/>
  <c r="G20" i="2"/>
  <c r="G21" i="2"/>
  <c r="F19" i="2"/>
  <c r="F20" i="2"/>
  <c r="F21" i="2"/>
  <c r="F5" i="2"/>
  <c r="G5" i="2"/>
  <c r="O57" i="1" l="1"/>
  <c r="O61" i="1" s="1"/>
  <c r="F37" i="1"/>
  <c r="D38" i="1"/>
  <c r="D8" i="1"/>
  <c r="E34" i="2"/>
  <c r="E53" i="2"/>
  <c r="E38" i="1"/>
  <c r="E50" i="1"/>
  <c r="G46" i="2"/>
  <c r="D12" i="2"/>
  <c r="F10" i="2"/>
  <c r="G10" i="2"/>
  <c r="E74" i="2"/>
  <c r="F46" i="2"/>
  <c r="G38" i="2"/>
  <c r="F38" i="2"/>
  <c r="F28" i="2"/>
  <c r="E31" i="1"/>
  <c r="E80" i="2" l="1"/>
  <c r="E89" i="2" s="1"/>
  <c r="G28" i="1"/>
  <c r="G29" i="1"/>
  <c r="G27" i="1"/>
  <c r="F28" i="1"/>
  <c r="F29" i="1"/>
  <c r="F27" i="1"/>
  <c r="G11" i="2" l="1"/>
  <c r="F11" i="2"/>
  <c r="G68" i="2"/>
  <c r="F68" i="2"/>
  <c r="F70" i="2" l="1"/>
  <c r="G59" i="2"/>
  <c r="G60" i="2"/>
  <c r="F59" i="2"/>
  <c r="F60" i="2"/>
  <c r="G49" i="2"/>
  <c r="G50" i="2"/>
  <c r="F49" i="2"/>
  <c r="F50" i="2"/>
  <c r="G41" i="2"/>
  <c r="F41" i="2"/>
  <c r="G39" i="2"/>
  <c r="F39" i="2"/>
  <c r="G32" i="2"/>
  <c r="F32" i="2"/>
  <c r="G30" i="2"/>
  <c r="F30" i="2"/>
  <c r="G29" i="2"/>
  <c r="F29" i="2"/>
  <c r="F6" i="2" l="1"/>
  <c r="F7" i="2"/>
  <c r="F8" i="2"/>
  <c r="F9" i="2"/>
  <c r="F13" i="1"/>
  <c r="G13" i="1"/>
  <c r="G12" i="2" l="1"/>
  <c r="F12" i="2"/>
  <c r="G71" i="2" l="1"/>
  <c r="F71" i="2"/>
  <c r="G16" i="2"/>
  <c r="G18" i="2"/>
  <c r="G22" i="2"/>
  <c r="G23" i="2"/>
  <c r="G15" i="2"/>
  <c r="F16" i="2"/>
  <c r="F18" i="2"/>
  <c r="F22" i="2"/>
  <c r="F23" i="2"/>
  <c r="F15" i="2"/>
  <c r="D15" i="1"/>
  <c r="D34" i="1"/>
  <c r="D42" i="1"/>
  <c r="D31" i="1"/>
  <c r="D24" i="2"/>
  <c r="D34" i="2"/>
  <c r="D74" i="2"/>
  <c r="D89" i="2" l="1"/>
  <c r="G74" i="2"/>
  <c r="E34" i="1"/>
  <c r="E24" i="1"/>
  <c r="E15" i="1"/>
  <c r="G24" i="2" l="1"/>
  <c r="F24" i="2"/>
  <c r="G8" i="1"/>
  <c r="F8" i="1"/>
  <c r="D4" i="1" l="1"/>
  <c r="G7" i="1" l="1"/>
  <c r="G49" i="1"/>
  <c r="G30" i="1"/>
  <c r="F30" i="1"/>
  <c r="F32" i="1"/>
  <c r="G6" i="2"/>
  <c r="G7" i="2"/>
  <c r="F36" i="1" l="1"/>
  <c r="G38" i="1" l="1"/>
  <c r="F38" i="1"/>
  <c r="E45" i="1" l="1"/>
  <c r="G8" i="2" l="1"/>
  <c r="G9" i="2"/>
  <c r="G27" i="2"/>
  <c r="G31" i="2"/>
  <c r="G33" i="2"/>
  <c r="G37" i="2"/>
  <c r="G40" i="2"/>
  <c r="G42" i="2"/>
  <c r="G43" i="2"/>
  <c r="G44" i="2"/>
  <c r="G45" i="2"/>
  <c r="G47" i="2"/>
  <c r="G48" i="2"/>
  <c r="G51" i="2"/>
  <c r="G56" i="2"/>
  <c r="G57" i="2"/>
  <c r="G58" i="2"/>
  <c r="G66" i="2"/>
  <c r="G69" i="2"/>
  <c r="G70" i="2"/>
  <c r="G72" i="2"/>
  <c r="G73" i="2"/>
  <c r="F27" i="2"/>
  <c r="F31" i="2"/>
  <c r="F33" i="2"/>
  <c r="F37" i="2"/>
  <c r="F40" i="2"/>
  <c r="F42" i="2"/>
  <c r="F43" i="2"/>
  <c r="F44" i="2"/>
  <c r="F45" i="2"/>
  <c r="F47" i="2"/>
  <c r="F48" i="2"/>
  <c r="F51" i="2"/>
  <c r="F56" i="2"/>
  <c r="F57" i="2"/>
  <c r="F58" i="2"/>
  <c r="F66" i="2"/>
  <c r="F69" i="2"/>
  <c r="F72" i="2"/>
  <c r="F73" i="2"/>
  <c r="F85" i="2"/>
  <c r="F86" i="2"/>
  <c r="G11" i="1" l="1"/>
  <c r="G12" i="1"/>
  <c r="G17" i="1"/>
  <c r="G23" i="1"/>
  <c r="D24" i="1"/>
  <c r="G24" i="1" s="1"/>
  <c r="G33" i="1"/>
  <c r="G40" i="1"/>
  <c r="G44" i="1"/>
  <c r="G47" i="1"/>
  <c r="G10" i="1"/>
  <c r="F74" i="2"/>
  <c r="D53" i="2"/>
  <c r="D50" i="1"/>
  <c r="F49" i="1"/>
  <c r="F47" i="1"/>
  <c r="D45" i="1"/>
  <c r="G45" i="1" s="1"/>
  <c r="F44" i="1"/>
  <c r="E42" i="1"/>
  <c r="I51" i="1" s="1"/>
  <c r="F40" i="1"/>
  <c r="F33" i="1"/>
  <c r="F23" i="1"/>
  <c r="D21" i="1"/>
  <c r="F19" i="1"/>
  <c r="F17" i="1"/>
  <c r="F15" i="1"/>
  <c r="F12" i="1"/>
  <c r="F11" i="1"/>
  <c r="F10" i="1"/>
  <c r="F7" i="1"/>
  <c r="D51" i="1" l="1"/>
  <c r="F63" i="2"/>
  <c r="F31" i="1"/>
  <c r="G63" i="2"/>
  <c r="F24" i="1"/>
  <c r="G31" i="1"/>
  <c r="G42" i="1"/>
  <c r="G34" i="1"/>
  <c r="G15" i="1"/>
  <c r="F42" i="1"/>
  <c r="F21" i="1"/>
  <c r="F45" i="1"/>
  <c r="F50" i="1"/>
  <c r="G50" i="1"/>
  <c r="G21" i="1"/>
  <c r="G34" i="2"/>
  <c r="F34" i="2"/>
  <c r="F53" i="2"/>
  <c r="G53" i="2"/>
  <c r="F34" i="1"/>
  <c r="G51" i="1" l="1"/>
  <c r="G80" i="2"/>
  <c r="G89" i="2"/>
  <c r="F51" i="1"/>
  <c r="F89" i="2"/>
</calcChain>
</file>

<file path=xl/sharedStrings.xml><?xml version="1.0" encoding="utf-8"?>
<sst xmlns="http://schemas.openxmlformats.org/spreadsheetml/2006/main" count="270" uniqueCount="176">
  <si>
    <t>DESIGNATION</t>
  </si>
  <si>
    <t>PREVISIONS $</t>
  </si>
  <si>
    <t>REALISATIONS $</t>
  </si>
  <si>
    <t>ECART</t>
  </si>
  <si>
    <t xml:space="preserve">TAUX DE REALISATIONS </t>
  </si>
  <si>
    <t>Taux réalisations %</t>
  </si>
  <si>
    <t>A.</t>
  </si>
  <si>
    <t>I</t>
  </si>
  <si>
    <t>Solde à l'ouverture</t>
  </si>
  <si>
    <t>S/Total</t>
  </si>
  <si>
    <t>II</t>
  </si>
  <si>
    <t>CONTRIBUTIONS VOLONTAIRES</t>
  </si>
  <si>
    <t>1. Partenaires du Mouvement</t>
  </si>
  <si>
    <t>Contribution de la CR Espagnole</t>
  </si>
  <si>
    <t>Contribution de la CR Française</t>
  </si>
  <si>
    <t>Contribution de la CR Belgique</t>
  </si>
  <si>
    <t xml:space="preserve">S/Total  1  </t>
  </si>
  <si>
    <t xml:space="preserve">2. Organisations Internationales et autres sociétés  </t>
  </si>
  <si>
    <t>Subventions Gavi Sanru</t>
  </si>
  <si>
    <t>3. Contributions statutaires</t>
  </si>
  <si>
    <t>S/Total 3</t>
  </si>
  <si>
    <t>4. Rédevances des Unités économiques</t>
  </si>
  <si>
    <t>Recettes issues de centre d'appareillage orthopédique CRRDC</t>
  </si>
  <si>
    <t>S/Total 4</t>
  </si>
  <si>
    <t>S/Total 5</t>
  </si>
  <si>
    <t>Créances auprès des comités provinciaux</t>
  </si>
  <si>
    <t>Réalisation $</t>
  </si>
  <si>
    <t>B.</t>
  </si>
  <si>
    <t>COMPTE</t>
  </si>
  <si>
    <t>1. Matières et fournitures consommées</t>
  </si>
  <si>
    <t>Banques SG</t>
  </si>
  <si>
    <t>Caisse Secrétariat Général</t>
  </si>
  <si>
    <t>TOTAL trésorerie</t>
  </si>
  <si>
    <t>TOTAL GENERAL DES EMPLOIS</t>
  </si>
  <si>
    <t>5. Revenus des biens mobiliers et immobiliers</t>
  </si>
  <si>
    <t>S/Total 6</t>
  </si>
  <si>
    <t>S/Total  7</t>
  </si>
  <si>
    <t>8. Diverses créances</t>
  </si>
  <si>
    <t xml:space="preserve">S/Total    8  </t>
  </si>
  <si>
    <t>9. Gouvernement</t>
  </si>
  <si>
    <t>Appui du gouvernement au personnel déttaché</t>
  </si>
  <si>
    <t>S/Total 9</t>
  </si>
  <si>
    <t>Contribution du CICR</t>
  </si>
  <si>
    <t>6. Produits reçus divers</t>
  </si>
  <si>
    <t>7. Allocations et retributions reçues</t>
  </si>
  <si>
    <t>Contribution à la consommation en Eau /siège</t>
  </si>
  <si>
    <t>Contribution à la consommation en Electricité/siège</t>
  </si>
  <si>
    <t xml:space="preserve">Contribution de la Fédération Internationale </t>
  </si>
  <si>
    <t>Cartes de Membres</t>
  </si>
  <si>
    <t>Fournitures de bureau</t>
  </si>
  <si>
    <t>Contribution de la CR Suèdoise</t>
  </si>
  <si>
    <t>Brevets de secouriste</t>
  </si>
  <si>
    <t>Produits de revenus des instituts</t>
  </si>
  <si>
    <t>Revenus de centre médical</t>
  </si>
  <si>
    <t>Formation en secourisme</t>
  </si>
  <si>
    <t>Autres revenus</t>
  </si>
  <si>
    <t>Location des immobilisations</t>
  </si>
  <si>
    <t>1. Matières consommées</t>
  </si>
  <si>
    <t>Matières assainissements</t>
  </si>
  <si>
    <t>Matières de secours</t>
  </si>
  <si>
    <t>Matières de protection</t>
  </si>
  <si>
    <t>Matières d'hygiène</t>
  </si>
  <si>
    <t>Matériels de sensibilisation</t>
  </si>
  <si>
    <t>Carburants et lubrifiants véhicules</t>
  </si>
  <si>
    <t>Carburants et lubrifiants générateur</t>
  </si>
  <si>
    <t>Fourniure non stockables-Electricité</t>
  </si>
  <si>
    <t>Internet</t>
  </si>
  <si>
    <t>Téléphone et unités communication</t>
  </si>
  <si>
    <t>Transport pour le compte de tiers</t>
  </si>
  <si>
    <t>Hébergement</t>
  </si>
  <si>
    <t>Mission, voyages et déplacements</t>
  </si>
  <si>
    <t>Restauration/Alimentation</t>
  </si>
  <si>
    <t>2. Transports consommés</t>
  </si>
  <si>
    <t>3. Autres services consommés (fonctionnement)</t>
  </si>
  <si>
    <t>Location salles</t>
  </si>
  <si>
    <t>Location Véhicules</t>
  </si>
  <si>
    <t>Entretien et réparations matériels</t>
  </si>
  <si>
    <t>Entretien et réparations véhicules</t>
  </si>
  <si>
    <t>Assurance véhicule</t>
  </si>
  <si>
    <t>Publicité, publication et relations publiques</t>
  </si>
  <si>
    <t>Autres frais de télécommunications</t>
  </si>
  <si>
    <t>Frais bancaires</t>
  </si>
  <si>
    <t>Honoraires (Avocat, architectes, Auditeurs</t>
  </si>
  <si>
    <t>Frais judiciaires</t>
  </si>
  <si>
    <t>Frais administratifs reçus</t>
  </si>
  <si>
    <t>Frais compensatoire gouvernance</t>
  </si>
  <si>
    <t>Perdiem volontaires</t>
  </si>
  <si>
    <t>Salaires personnel/agents</t>
  </si>
  <si>
    <t>Primes et gratifications personnel/agents</t>
  </si>
  <si>
    <t>Autres charges sociales</t>
  </si>
  <si>
    <t>Résultat provisoire reporté</t>
  </si>
  <si>
    <t>Avances opérationnelles à justifier</t>
  </si>
  <si>
    <t>Remboursement transport des volointaires</t>
  </si>
  <si>
    <t>Location des matériels et outillages</t>
  </si>
  <si>
    <t>Frais de construction</t>
  </si>
  <si>
    <t>Entretien et réparations des biens mobiliers</t>
  </si>
  <si>
    <t>Entretien et réparations des biens immobiliers</t>
  </si>
  <si>
    <t>Matériels de visibilité CRRDC</t>
  </si>
  <si>
    <t>Autres charges de production</t>
  </si>
  <si>
    <t>Fourniture en Eau  subventionnée (Gouvt)</t>
  </si>
  <si>
    <t>Fourniure en éléctricité subventionnée (Gouvt)</t>
  </si>
  <si>
    <t>Primes allouées au personnel détaché/Gouvernement</t>
  </si>
  <si>
    <t>Matériels médicaux</t>
  </si>
  <si>
    <t>Contribution et dons reçus</t>
  </si>
  <si>
    <t>Matériels de bureaux</t>
  </si>
  <si>
    <t>Transport sur achats</t>
  </si>
  <si>
    <t xml:space="preserve"> Frais expédition des matériels</t>
  </si>
  <si>
    <t>Location bureau/bâtiments</t>
  </si>
  <si>
    <t>Assurance des volontaires</t>
  </si>
  <si>
    <t>Frais financiers divers</t>
  </si>
  <si>
    <t>Produits divers reçus : Autres ventes</t>
  </si>
  <si>
    <t>Subventions AMF</t>
  </si>
  <si>
    <t>Divers frais</t>
  </si>
  <si>
    <t>Frais de formation du personnel</t>
  </si>
  <si>
    <t>Contributions des comités provinciaux à l'Assemblée Générale</t>
  </si>
  <si>
    <t>4. Autres services consommés</t>
  </si>
  <si>
    <t>5. Rémunérations et charges connexes</t>
  </si>
  <si>
    <t>CDC AFRICA</t>
  </si>
  <si>
    <t>Contribution de la Fédération Internationale CP3</t>
  </si>
  <si>
    <t>R E S S O U R C E S   2022</t>
  </si>
  <si>
    <t>E  M  P  L  O  I  S   2022</t>
  </si>
  <si>
    <t>FONDS MONDIAL</t>
  </si>
  <si>
    <t>Produits et matériel d'entretien</t>
  </si>
  <si>
    <t>Cotisations</t>
  </si>
  <si>
    <t xml:space="preserve">Frais de mission </t>
  </si>
  <si>
    <t>TOTAL DES EMPLOIS 2022</t>
  </si>
  <si>
    <t xml:space="preserve">Mars </t>
  </si>
  <si>
    <t>Avril</t>
  </si>
  <si>
    <t>Mai</t>
  </si>
  <si>
    <t>Juin</t>
  </si>
  <si>
    <t>Juillet</t>
  </si>
  <si>
    <t>Août</t>
  </si>
  <si>
    <t>Sept</t>
  </si>
  <si>
    <t>Oct</t>
  </si>
  <si>
    <t>Nov</t>
  </si>
  <si>
    <t>Déc</t>
  </si>
  <si>
    <t>Regideso</t>
  </si>
  <si>
    <t>Snel</t>
  </si>
  <si>
    <t>TOTAL  RESSOURCES 2022</t>
  </si>
  <si>
    <t>MONTANT  USD</t>
  </si>
  <si>
    <t xml:space="preserve">                 RESSOURCES 2022</t>
  </si>
  <si>
    <t>Report 2021</t>
  </si>
  <si>
    <t>MONTANT USD</t>
  </si>
  <si>
    <t>Contributions des comités provinciaux à l'Assemblée Générale Ordinaire</t>
  </si>
  <si>
    <t>TOTAL  EMPLOIS  2022</t>
  </si>
  <si>
    <t xml:space="preserve">            EMPLOIS 2022</t>
  </si>
  <si>
    <t xml:space="preserve">                                   -</t>
  </si>
  <si>
    <t>7. INVESTISSEMENT</t>
  </si>
  <si>
    <t>Imprimante Laserjet</t>
  </si>
  <si>
    <t>Lap top 05 pièces</t>
  </si>
  <si>
    <t>Téléphones 05 pièces</t>
  </si>
  <si>
    <t xml:space="preserve">Produits et Matériel d'entretien </t>
  </si>
  <si>
    <t>HAUT-KATANGA</t>
  </si>
  <si>
    <t>NORD-KIVU</t>
  </si>
  <si>
    <t>SUD-KIVU</t>
  </si>
  <si>
    <t>KASAI-ORIENTAL</t>
  </si>
  <si>
    <t>KASAI-CENTRAL</t>
  </si>
  <si>
    <t>KASAI</t>
  </si>
  <si>
    <t>ITURI</t>
  </si>
  <si>
    <t>BAS-UELE</t>
  </si>
  <si>
    <t>HAUT-UELE</t>
  </si>
  <si>
    <t>HAUT-LOMAMI</t>
  </si>
  <si>
    <t>KWANGO</t>
  </si>
  <si>
    <t>LOMAMI</t>
  </si>
  <si>
    <t>LUALABA</t>
  </si>
  <si>
    <t>MAI-NDOMBE</t>
  </si>
  <si>
    <t>MONGALA</t>
  </si>
  <si>
    <t>SANKURU</t>
  </si>
  <si>
    <t>NORD-UBANGI</t>
  </si>
  <si>
    <t>SUD-UBANGI</t>
  </si>
  <si>
    <t>TANGANYIKA</t>
  </si>
  <si>
    <t>TSHUAPA</t>
  </si>
  <si>
    <t>TOTAL</t>
  </si>
  <si>
    <t>-</t>
  </si>
  <si>
    <t>710464 ,83</t>
  </si>
  <si>
    <t>Honoraires (Avocat, architectes, Auditeurs)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</si>
</sst>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#,##0.000"/>
    <numFmt numFmtId="167" formatCode="#,##0.00\ ;\-#,##0.00\ "/>
    <numFmt numFmtId="168" formatCode="#,##0.00_ ;\-#,##0.00\ "/>
  </numFmts>
  <fonts count="34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rgb="FF000000"/>
      <name val="Comic Sans MS"/>
      <family val="4"/>
    </font>
    <font>
      <b/>
      <sz val="10"/>
      <color theme="1"/>
      <name val="Comic Sans MS"/>
      <family val="4"/>
    </font>
    <font>
      <sz val="8"/>
      <color theme="1"/>
      <name val="Comic Sans MS"/>
      <family val="4"/>
    </font>
    <font>
      <sz val="8"/>
      <color rgb="FF000000"/>
      <name val="Comic Sans MS"/>
      <family val="4"/>
    </font>
    <font>
      <b/>
      <sz val="8"/>
      <color rgb="FF000000"/>
      <name val="Comic Sans MS"/>
      <family val="4"/>
    </font>
    <font>
      <b/>
      <sz val="8"/>
      <color theme="1"/>
      <name val="Comic Sans MS"/>
      <family val="4"/>
    </font>
    <font>
      <b/>
      <sz val="10"/>
      <color rgb="FF000000"/>
      <name val="Comic Sans MS"/>
      <family val="4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3" fillId="0" borderId="0" applyFont="0" applyFill="0" applyBorder="0" applyAlignment="0" applyProtection="0"/>
  </cellStyleXfs>
  <cellXfs count="168">
    <xf numFmtId="0" fontId="0" fillId="0" borderId="0" xfId="0"/>
    <xf numFmtId="0" fontId="1" fillId="2" borderId="6" xfId="0" applyFont="1" applyFill="1" applyBorder="1"/>
    <xf numFmtId="0" fontId="1" fillId="2" borderId="7" xfId="0" applyFont="1" applyFill="1" applyBorder="1"/>
    <xf numFmtId="165" fontId="1" fillId="0" borderId="8" xfId="1" applyNumberFormat="1" applyFont="1" applyFill="1" applyBorder="1" applyAlignment="1">
      <alignment horizontal="center"/>
    </xf>
    <xf numFmtId="0" fontId="4" fillId="0" borderId="8" xfId="0" applyFont="1" applyBorder="1"/>
    <xf numFmtId="0" fontId="4" fillId="2" borderId="8" xfId="0" applyFont="1" applyFill="1" applyBorder="1"/>
    <xf numFmtId="166" fontId="4" fillId="0" borderId="8" xfId="0" applyNumberFormat="1" applyFont="1" applyBorder="1"/>
    <xf numFmtId="165" fontId="4" fillId="0" borderId="8" xfId="1" applyNumberFormat="1" applyFont="1" applyFill="1" applyBorder="1" applyAlignment="1">
      <alignment horizontal="center"/>
    </xf>
    <xf numFmtId="4" fontId="4" fillId="0" borderId="8" xfId="0" applyNumberFormat="1" applyFont="1" applyBorder="1"/>
    <xf numFmtId="165" fontId="6" fillId="0" borderId="8" xfId="1" applyNumberFormat="1" applyFont="1" applyFill="1" applyBorder="1" applyAlignment="1">
      <alignment horizontal="center"/>
    </xf>
    <xf numFmtId="4" fontId="5" fillId="0" borderId="8" xfId="0" applyNumberFormat="1" applyFont="1" applyBorder="1"/>
    <xf numFmtId="165" fontId="5" fillId="0" borderId="8" xfId="1" applyNumberFormat="1" applyFont="1" applyFill="1" applyBorder="1" applyAlignment="1">
      <alignment horizontal="center"/>
    </xf>
    <xf numFmtId="0" fontId="4" fillId="2" borderId="7" xfId="0" applyFont="1" applyFill="1" applyBorder="1"/>
    <xf numFmtId="0" fontId="4" fillId="2" borderId="6" xfId="0" applyFont="1" applyFill="1" applyBorder="1"/>
    <xf numFmtId="4" fontId="1" fillId="0" borderId="8" xfId="6" applyNumberFormat="1" applyFont="1" applyBorder="1"/>
    <xf numFmtId="0" fontId="4" fillId="2" borderId="0" xfId="0" applyFont="1" applyFill="1"/>
    <xf numFmtId="168" fontId="4" fillId="0" borderId="0" xfId="1" applyNumberFormat="1" applyFont="1" applyFill="1" applyAlignment="1">
      <alignment horizontal="center"/>
    </xf>
    <xf numFmtId="4" fontId="4" fillId="0" borderId="0" xfId="0" applyNumberFormat="1" applyFont="1"/>
    <xf numFmtId="4" fontId="4" fillId="2" borderId="0" xfId="0" applyNumberFormat="1" applyFont="1" applyFill="1"/>
    <xf numFmtId="166" fontId="4" fillId="0" borderId="0" xfId="0" applyNumberFormat="1" applyFont="1"/>
    <xf numFmtId="4" fontId="4" fillId="0" borderId="8" xfId="6" applyNumberFormat="1" applyFont="1" applyBorder="1"/>
    <xf numFmtId="0" fontId="4" fillId="0" borderId="8" xfId="6" applyFont="1" applyBorder="1" applyAlignment="1">
      <alignment horizontal="right"/>
    </xf>
    <xf numFmtId="0" fontId="4" fillId="0" borderId="8" xfId="6" applyFont="1" applyBorder="1"/>
    <xf numFmtId="0" fontId="4" fillId="2" borderId="8" xfId="6" applyFont="1" applyFill="1" applyBorder="1" applyAlignment="1">
      <alignment horizontal="right"/>
    </xf>
    <xf numFmtId="0" fontId="4" fillId="2" borderId="8" xfId="6" applyFont="1" applyFill="1" applyBorder="1"/>
    <xf numFmtId="0" fontId="1" fillId="2" borderId="8" xfId="6" applyFont="1" applyFill="1" applyBorder="1" applyAlignment="1">
      <alignment horizontal="center"/>
    </xf>
    <xf numFmtId="4" fontId="0" fillId="0" borderId="0" xfId="0" applyNumberFormat="1"/>
    <xf numFmtId="0" fontId="3" fillId="0" borderId="8" xfId="6" applyFont="1" applyBorder="1"/>
    <xf numFmtId="0" fontId="7" fillId="0" borderId="8" xfId="6" applyFont="1" applyBorder="1"/>
    <xf numFmtId="4" fontId="7" fillId="0" borderId="8" xfId="6" applyNumberFormat="1" applyFont="1" applyBorder="1"/>
    <xf numFmtId="0" fontId="3" fillId="0" borderId="8" xfId="6" applyFont="1" applyBorder="1" applyAlignment="1">
      <alignment horizontal="center"/>
    </xf>
    <xf numFmtId="0" fontId="3" fillId="0" borderId="8" xfId="6" applyFont="1" applyBorder="1" applyAlignment="1">
      <alignment horizontal="left" indent="1"/>
    </xf>
    <xf numFmtId="0" fontId="7" fillId="0" borderId="8" xfId="6" applyFont="1" applyBorder="1" applyAlignment="1">
      <alignment horizontal="right"/>
    </xf>
    <xf numFmtId="2" fontId="7" fillId="0" borderId="8" xfId="1" applyNumberFormat="1" applyFont="1" applyFill="1" applyBorder="1" applyAlignment="1"/>
    <xf numFmtId="4" fontId="3" fillId="0" borderId="8" xfId="6" applyNumberFormat="1" applyFont="1" applyBorder="1"/>
    <xf numFmtId="2" fontId="3" fillId="0" borderId="8" xfId="1" applyNumberFormat="1" applyFont="1" applyFill="1" applyBorder="1" applyAlignment="1"/>
    <xf numFmtId="0" fontId="3" fillId="2" borderId="8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4" fontId="7" fillId="0" borderId="8" xfId="0" applyNumberFormat="1" applyFont="1" applyBorder="1"/>
    <xf numFmtId="4" fontId="3" fillId="0" borderId="8" xfId="0" applyNumberFormat="1" applyFont="1" applyBorder="1"/>
    <xf numFmtId="4" fontId="8" fillId="0" borderId="8" xfId="0" applyNumberFormat="1" applyFont="1" applyBorder="1"/>
    <xf numFmtId="4" fontId="9" fillId="0" borderId="8" xfId="0" applyNumberFormat="1" applyFont="1" applyBorder="1"/>
    <xf numFmtId="167" fontId="3" fillId="0" borderId="8" xfId="5" applyNumberFormat="1" applyFont="1" applyBorder="1"/>
    <xf numFmtId="167" fontId="7" fillId="0" borderId="8" xfId="5" applyNumberFormat="1" applyFont="1" applyBorder="1"/>
    <xf numFmtId="0" fontId="5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5" fillId="0" borderId="8" xfId="0" applyFont="1" applyBorder="1" applyAlignment="1">
      <alignment horizontal="right"/>
    </xf>
    <xf numFmtId="166" fontId="1" fillId="0" borderId="8" xfId="0" applyNumberFormat="1" applyFont="1" applyBorder="1"/>
    <xf numFmtId="0" fontId="5" fillId="0" borderId="7" xfId="0" applyFont="1" applyBorder="1" applyAlignment="1">
      <alignment horizontal="right"/>
    </xf>
    <xf numFmtId="0" fontId="8" fillId="0" borderId="8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7" fillId="0" borderId="7" xfId="0" applyNumberFormat="1" applyFont="1" applyBorder="1"/>
    <xf numFmtId="0" fontId="4" fillId="0" borderId="6" xfId="0" applyFont="1" applyBorder="1"/>
    <xf numFmtId="0" fontId="8" fillId="0" borderId="8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3" fillId="0" borderId="8" xfId="4" applyFont="1" applyBorder="1" applyAlignment="1">
      <alignment horizontal="left"/>
    </xf>
    <xf numFmtId="0" fontId="7" fillId="0" borderId="8" xfId="4" applyFont="1" applyBorder="1" applyAlignment="1">
      <alignment horizontal="left"/>
    </xf>
    <xf numFmtId="0" fontId="3" fillId="0" borderId="8" xfId="4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1" fillId="0" borderId="8" xfId="4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1" fillId="0" borderId="8" xfId="4" applyFont="1" applyBorder="1" applyAlignment="1">
      <alignment horizontal="right"/>
    </xf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7" fillId="0" borderId="8" xfId="6" applyFont="1" applyBorder="1" applyAlignment="1">
      <alignment horizontal="left" indent="1"/>
    </xf>
    <xf numFmtId="0" fontId="4" fillId="0" borderId="8" xfId="6" applyFont="1" applyBorder="1" applyAlignment="1">
      <alignment horizontal="left" indent="1"/>
    </xf>
    <xf numFmtId="0" fontId="1" fillId="0" borderId="8" xfId="6" applyFont="1" applyBorder="1"/>
    <xf numFmtId="0" fontId="1" fillId="0" borderId="8" xfId="6" applyFont="1" applyBorder="1" applyAlignment="1">
      <alignment horizontal="left" indent="1"/>
    </xf>
    <xf numFmtId="0" fontId="4" fillId="0" borderId="8" xfId="6" applyFont="1" applyBorder="1" applyAlignment="1">
      <alignment horizontal="left"/>
    </xf>
    <xf numFmtId="0" fontId="1" fillId="0" borderId="8" xfId="6" applyFont="1" applyBorder="1" applyAlignment="1">
      <alignment horizontal="center"/>
    </xf>
    <xf numFmtId="0" fontId="4" fillId="0" borderId="8" xfId="6" applyFont="1" applyBorder="1" applyAlignment="1">
      <alignment horizontal="center"/>
    </xf>
    <xf numFmtId="166" fontId="3" fillId="0" borderId="7" xfId="0" applyNumberFormat="1" applyFont="1" applyBorder="1"/>
    <xf numFmtId="4" fontId="7" fillId="0" borderId="8" xfId="6" applyNumberFormat="1" applyFont="1" applyBorder="1" applyAlignment="1">
      <alignment horizontal="right"/>
    </xf>
    <xf numFmtId="4" fontId="3" fillId="0" borderId="8" xfId="6" applyNumberFormat="1" applyFont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4" fontId="7" fillId="0" borderId="0" xfId="0" applyNumberFormat="1" applyFont="1"/>
    <xf numFmtId="39" fontId="7" fillId="0" borderId="0" xfId="3" applyNumberFormat="1" applyFont="1"/>
    <xf numFmtId="166" fontId="7" fillId="0" borderId="7" xfId="0" applyNumberFormat="1" applyFont="1" applyBorder="1" applyAlignment="1">
      <alignment horizontal="right"/>
    </xf>
    <xf numFmtId="0" fontId="12" fillId="0" borderId="8" xfId="4" applyFont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39" fontId="7" fillId="0" borderId="9" xfId="3" applyNumberFormat="1" applyFont="1" applyBorder="1"/>
    <xf numFmtId="4" fontId="7" fillId="0" borderId="9" xfId="0" applyNumberFormat="1" applyFont="1" applyBorder="1"/>
    <xf numFmtId="0" fontId="4" fillId="0" borderId="8" xfId="6" applyFont="1" applyBorder="1" applyAlignment="1">
      <alignment wrapText="1"/>
    </xf>
    <xf numFmtId="43" fontId="10" fillId="0" borderId="8" xfId="7" applyFont="1" applyFill="1" applyBorder="1"/>
    <xf numFmtId="4" fontId="9" fillId="0" borderId="0" xfId="0" applyNumberFormat="1" applyFont="1"/>
    <xf numFmtId="4" fontId="8" fillId="0" borderId="0" xfId="0" applyNumberFormat="1" applyFont="1"/>
    <xf numFmtId="4" fontId="10" fillId="0" borderId="8" xfId="0" applyNumberFormat="1" applyFont="1" applyBorder="1"/>
    <xf numFmtId="166" fontId="10" fillId="3" borderId="7" xfId="0" applyNumberFormat="1" applyFont="1" applyFill="1" applyBorder="1"/>
    <xf numFmtId="0" fontId="10" fillId="0" borderId="8" xfId="0" applyFont="1" applyBorder="1" applyAlignment="1">
      <alignment horizontal="center"/>
    </xf>
    <xf numFmtId="4" fontId="4" fillId="0" borderId="0" xfId="6" applyNumberFormat="1" applyFont="1"/>
    <xf numFmtId="4" fontId="14" fillId="0" borderId="0" xfId="6" applyNumberFormat="1" applyFont="1"/>
    <xf numFmtId="0" fontId="11" fillId="0" borderId="0" xfId="0" applyFont="1"/>
    <xf numFmtId="165" fontId="1" fillId="4" borderId="4" xfId="1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166" fontId="1" fillId="4" borderId="3" xfId="0" applyNumberFormat="1" applyFont="1" applyFill="1" applyBorder="1" applyAlignment="1">
      <alignment horizontal="center" wrapText="1"/>
    </xf>
    <xf numFmtId="165" fontId="3" fillId="4" borderId="8" xfId="1" applyNumberFormat="1" applyFont="1" applyFill="1" applyBorder="1" applyAlignment="1">
      <alignment horizontal="center" wrapText="1"/>
    </xf>
    <xf numFmtId="0" fontId="3" fillId="4" borderId="8" xfId="6" applyFont="1" applyFill="1" applyBorder="1" applyAlignment="1">
      <alignment horizontal="center" wrapText="1"/>
    </xf>
    <xf numFmtId="2" fontId="7" fillId="0" borderId="8" xfId="6" applyNumberFormat="1" applyFont="1" applyBorder="1"/>
    <xf numFmtId="43" fontId="7" fillId="0" borderId="7" xfId="7" applyFont="1" applyBorder="1"/>
    <xf numFmtId="0" fontId="15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8" xfId="0" applyFont="1" applyBorder="1"/>
    <xf numFmtId="0" fontId="17" fillId="0" borderId="0" xfId="0" applyFont="1"/>
    <xf numFmtId="0" fontId="18" fillId="0" borderId="8" xfId="0" applyFont="1" applyBorder="1"/>
    <xf numFmtId="4" fontId="18" fillId="0" borderId="8" xfId="0" applyNumberFormat="1" applyFont="1" applyBorder="1"/>
    <xf numFmtId="0" fontId="19" fillId="0" borderId="8" xfId="0" applyFont="1" applyBorder="1"/>
    <xf numFmtId="0" fontId="18" fillId="0" borderId="8" xfId="4" applyFont="1" applyBorder="1" applyAlignment="1">
      <alignment horizontal="left"/>
    </xf>
    <xf numFmtId="4" fontId="19" fillId="0" borderId="8" xfId="0" applyNumberFormat="1" applyFont="1" applyBorder="1"/>
    <xf numFmtId="0" fontId="18" fillId="2" borderId="8" xfId="0" applyFont="1" applyFill="1" applyBorder="1" applyAlignment="1">
      <alignment horizontal="left"/>
    </xf>
    <xf numFmtId="0" fontId="18" fillId="2" borderId="11" xfId="0" applyFont="1" applyFill="1" applyBorder="1" applyAlignment="1">
      <alignment horizontal="left"/>
    </xf>
    <xf numFmtId="0" fontId="16" fillId="0" borderId="12" xfId="0" applyFont="1" applyBorder="1"/>
    <xf numFmtId="0" fontId="20" fillId="0" borderId="12" xfId="6" applyFont="1" applyBorder="1" applyAlignment="1">
      <alignment horizontal="left" indent="1"/>
    </xf>
    <xf numFmtId="4" fontId="10" fillId="0" borderId="12" xfId="6" applyNumberFormat="1" applyFont="1" applyBorder="1"/>
    <xf numFmtId="0" fontId="18" fillId="0" borderId="8" xfId="6" applyFont="1" applyBorder="1" applyAlignment="1">
      <alignment horizontal="left" indent="1"/>
    </xf>
    <xf numFmtId="4" fontId="18" fillId="0" borderId="8" xfId="6" applyNumberFormat="1" applyFont="1" applyBorder="1"/>
    <xf numFmtId="4" fontId="18" fillId="0" borderId="0" xfId="6" applyNumberFormat="1" applyFont="1"/>
    <xf numFmtId="0" fontId="18" fillId="0" borderId="8" xfId="6" applyFont="1" applyBorder="1"/>
    <xf numFmtId="0" fontId="18" fillId="0" borderId="8" xfId="6" applyFont="1" applyBorder="1" applyAlignment="1">
      <alignment wrapText="1"/>
    </xf>
    <xf numFmtId="0" fontId="18" fillId="0" borderId="8" xfId="6" applyFont="1" applyBorder="1" applyAlignment="1">
      <alignment horizontal="left"/>
    </xf>
    <xf numFmtId="0" fontId="21" fillId="0" borderId="12" xfId="0" applyFont="1" applyBorder="1"/>
    <xf numFmtId="4" fontId="21" fillId="0" borderId="12" xfId="0" applyNumberFormat="1" applyFont="1" applyBorder="1"/>
    <xf numFmtId="4" fontId="17" fillId="0" borderId="0" xfId="0" applyNumberFormat="1" applyFont="1"/>
    <xf numFmtId="0" fontId="21" fillId="0" borderId="0" xfId="0" applyFont="1"/>
    <xf numFmtId="4" fontId="21" fillId="0" borderId="0" xfId="0" applyNumberFormat="1" applyFont="1"/>
    <xf numFmtId="0" fontId="18" fillId="0" borderId="8" xfId="4" applyFont="1" applyBorder="1" applyAlignment="1">
      <alignment horizontal="left" wrapText="1"/>
    </xf>
    <xf numFmtId="39" fontId="18" fillId="0" borderId="8" xfId="3" applyNumberFormat="1" applyFont="1" applyBorder="1"/>
    <xf numFmtId="167" fontId="18" fillId="0" borderId="8" xfId="5" applyNumberFormat="1" applyFont="1" applyBorder="1"/>
    <xf numFmtId="0" fontId="16" fillId="0" borderId="0" xfId="0" applyFont="1"/>
    <xf numFmtId="0" fontId="5" fillId="0" borderId="8" xfId="0" applyFont="1" applyBorder="1" applyAlignment="1">
      <alignment horizontal="left"/>
    </xf>
    <xf numFmtId="0" fontId="22" fillId="0" borderId="8" xfId="0" applyFont="1" applyBorder="1"/>
    <xf numFmtId="0" fontId="23" fillId="5" borderId="13" xfId="0" applyFont="1" applyFill="1" applyBorder="1" applyAlignment="1">
      <alignment horizontal="right" vertical="center"/>
    </xf>
    <xf numFmtId="0" fontId="24" fillId="0" borderId="0" xfId="0" applyFont="1"/>
    <xf numFmtId="43" fontId="0" fillId="0" borderId="0" xfId="7" applyFont="1"/>
    <xf numFmtId="0" fontId="25" fillId="0" borderId="13" xfId="0" applyFont="1" applyBorder="1" applyAlignment="1">
      <alignment horizontal="right" vertical="center"/>
    </xf>
    <xf numFmtId="0" fontId="26" fillId="5" borderId="13" xfId="0" applyFont="1" applyFill="1" applyBorder="1" applyAlignment="1">
      <alignment vertical="center"/>
    </xf>
    <xf numFmtId="0" fontId="26" fillId="5" borderId="13" xfId="0" applyFont="1" applyFill="1" applyBorder="1" applyAlignment="1">
      <alignment horizontal="right" vertical="center"/>
    </xf>
    <xf numFmtId="0" fontId="27" fillId="5" borderId="13" xfId="0" applyFont="1" applyFill="1" applyBorder="1" applyAlignment="1">
      <alignment horizontal="right" vertical="center"/>
    </xf>
    <xf numFmtId="0" fontId="28" fillId="0" borderId="0" xfId="0" applyFont="1"/>
    <xf numFmtId="43" fontId="0" fillId="0" borderId="0" xfId="0" applyNumberFormat="1"/>
    <xf numFmtId="0" fontId="29" fillId="5" borderId="13" xfId="0" applyFont="1" applyFill="1" applyBorder="1" applyAlignment="1">
      <alignment horizontal="right" vertical="center"/>
    </xf>
    <xf numFmtId="0" fontId="30" fillId="0" borderId="14" xfId="0" applyFont="1" applyBorder="1" applyAlignment="1">
      <alignment vertical="center" wrapText="1"/>
    </xf>
    <xf numFmtId="0" fontId="31" fillId="0" borderId="15" xfId="0" applyFont="1" applyBorder="1" applyAlignment="1">
      <alignment horizontal="right" vertical="center" wrapText="1"/>
    </xf>
    <xf numFmtId="0" fontId="30" fillId="0" borderId="16" xfId="0" applyFont="1" applyBorder="1" applyAlignment="1">
      <alignment vertical="center" wrapText="1"/>
    </xf>
    <xf numFmtId="0" fontId="31" fillId="0" borderId="17" xfId="0" applyFont="1" applyBorder="1" applyAlignment="1">
      <alignment horizontal="right" vertical="center" wrapText="1"/>
    </xf>
    <xf numFmtId="0" fontId="31" fillId="0" borderId="16" xfId="0" applyFont="1" applyBorder="1" applyAlignment="1">
      <alignment vertical="center" wrapText="1"/>
    </xf>
    <xf numFmtId="0" fontId="32" fillId="0" borderId="16" xfId="0" applyFont="1" applyBorder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1" fillId="0" borderId="14" xfId="0" applyFont="1" applyBorder="1" applyAlignment="1">
      <alignment horizontal="right" vertical="center" wrapText="1"/>
    </xf>
    <xf numFmtId="0" fontId="31" fillId="0" borderId="16" xfId="0" applyFont="1" applyBorder="1" applyAlignment="1">
      <alignment horizontal="right" vertical="center" wrapText="1"/>
    </xf>
    <xf numFmtId="0" fontId="33" fillId="0" borderId="16" xfId="0" applyFont="1" applyBorder="1" applyAlignment="1">
      <alignment horizontal="right" vertical="center" wrapText="1"/>
    </xf>
    <xf numFmtId="0" fontId="3" fillId="4" borderId="8" xfId="6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2" fillId="0" borderId="18" xfId="0" applyFont="1" applyBorder="1" applyAlignment="1">
      <alignment horizontal="right" vertical="center" wrapText="1"/>
    </xf>
    <xf numFmtId="0" fontId="32" fillId="0" borderId="16" xfId="0" applyFont="1" applyBorder="1" applyAlignment="1">
      <alignment horizontal="right" vertical="center" wrapText="1"/>
    </xf>
    <xf numFmtId="0" fontId="32" fillId="0" borderId="18" xfId="0" applyFont="1" applyBorder="1" applyAlignment="1">
      <alignment vertical="center" wrapText="1"/>
    </xf>
    <xf numFmtId="0" fontId="32" fillId="0" borderId="16" xfId="0" applyFont="1" applyBorder="1" applyAlignment="1">
      <alignment vertical="center" wrapText="1"/>
    </xf>
  </cellXfs>
  <cellStyles count="8">
    <cellStyle name="Milliers" xfId="7" builtinId="3"/>
    <cellStyle name="Milliers 12" xfId="1" xr:uid="{00000000-0005-0000-0000-000000000000}"/>
    <cellStyle name="Milliers 2 2" xfId="3" xr:uid="{00000000-0005-0000-0000-000001000000}"/>
    <cellStyle name="Milliers 3" xfId="2" xr:uid="{00000000-0005-0000-0000-000002000000}"/>
    <cellStyle name="Milliers 5" xfId="5" xr:uid="{00000000-0005-0000-0000-000003000000}"/>
    <cellStyle name="Normal" xfId="0" builtinId="0"/>
    <cellStyle name="Normal 10" xfId="6" xr:uid="{00000000-0005-0000-0000-000005000000}"/>
    <cellStyle name="Normal 5 14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ENCAISSEMENT 2022 (RESSOURCES)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Ress'!$A$3:$A$29</c:f>
              <c:strCache>
                <c:ptCount val="27"/>
                <c:pt idx="0">
                  <c:v>Report 2021</c:v>
                </c:pt>
                <c:pt idx="1">
                  <c:v>Contribution du CICR</c:v>
                </c:pt>
                <c:pt idx="2">
                  <c:v>Contribution de la Fédération Internationale </c:v>
                </c:pt>
                <c:pt idx="3">
                  <c:v>Contribution de la Fédération Internationale CP3</c:v>
                </c:pt>
                <c:pt idx="4">
                  <c:v>Contribution de la CR Belgique</c:v>
                </c:pt>
                <c:pt idx="5">
                  <c:v>Contribution de la CR Française</c:v>
                </c:pt>
                <c:pt idx="6">
                  <c:v>Contribution de la CR Suèdoise</c:v>
                </c:pt>
                <c:pt idx="7">
                  <c:v>Contribution de la CR Espagnole</c:v>
                </c:pt>
                <c:pt idx="8">
                  <c:v>Subventions Gavi Sanru</c:v>
                </c:pt>
                <c:pt idx="9">
                  <c:v>FONDS MONDIAL</c:v>
                </c:pt>
                <c:pt idx="10">
                  <c:v>Subventions AMF</c:v>
                </c:pt>
                <c:pt idx="11">
                  <c:v>CDC AFRICA</c:v>
                </c:pt>
                <c:pt idx="12">
                  <c:v>Cartes de Membres</c:v>
                </c:pt>
                <c:pt idx="13">
                  <c:v>Contribution et dons reçus</c:v>
                </c:pt>
                <c:pt idx="14">
                  <c:v>Produits divers reçus : Autres ventes</c:v>
                </c:pt>
                <c:pt idx="15">
                  <c:v>Produits de revenus des instituts</c:v>
                </c:pt>
                <c:pt idx="16">
                  <c:v>Revenus de centre médical</c:v>
                </c:pt>
                <c:pt idx="17">
                  <c:v>Recettes issues de centre d'appareillage orthopédique CRRDC</c:v>
                </c:pt>
                <c:pt idx="18">
                  <c:v>Location des immobilisations</c:v>
                </c:pt>
                <c:pt idx="19">
                  <c:v>Brevets de secouriste</c:v>
                </c:pt>
                <c:pt idx="20">
                  <c:v>Autres revenus</c:v>
                </c:pt>
                <c:pt idx="21">
                  <c:v>Formation en secourisme</c:v>
                </c:pt>
                <c:pt idx="22">
                  <c:v>Contributions des comités provinciaux à l'Assemblée Générale Ordinaire</c:v>
                </c:pt>
                <c:pt idx="23">
                  <c:v>Appui du gouvernement au personnel déttaché</c:v>
                </c:pt>
                <c:pt idx="24">
                  <c:v>Contribution à la consommation en Eau /siège</c:v>
                </c:pt>
                <c:pt idx="25">
                  <c:v>Contribution à la consommation en Electricité/siège</c:v>
                </c:pt>
                <c:pt idx="26">
                  <c:v>TOTAL  RESSOURCES 2022</c:v>
                </c:pt>
              </c:strCache>
            </c:strRef>
          </c:cat>
          <c:val>
            <c:numRef>
              <c:f>'Graphique Ress'!$B$3:$B$29</c:f>
              <c:numCache>
                <c:formatCode>#,##0.00</c:formatCode>
                <c:ptCount val="27"/>
                <c:pt idx="0">
                  <c:v>867715.2</c:v>
                </c:pt>
                <c:pt idx="1">
                  <c:v>808467.83</c:v>
                </c:pt>
                <c:pt idx="2">
                  <c:v>2728657.65</c:v>
                </c:pt>
                <c:pt idx="3">
                  <c:v>180059.62</c:v>
                </c:pt>
                <c:pt idx="4">
                  <c:v>244796.76</c:v>
                </c:pt>
                <c:pt idx="5">
                  <c:v>45945.59</c:v>
                </c:pt>
                <c:pt idx="6">
                  <c:v>12079</c:v>
                </c:pt>
                <c:pt idx="7">
                  <c:v>19727.48</c:v>
                </c:pt>
                <c:pt idx="8">
                  <c:v>1164303.52</c:v>
                </c:pt>
                <c:pt idx="9" formatCode="#,##0.00_);\(#,##0.00\)">
                  <c:v>112382.67</c:v>
                </c:pt>
                <c:pt idx="10" formatCode="#,##0.00_);\(#,##0.00\)">
                  <c:v>371078.62</c:v>
                </c:pt>
                <c:pt idx="11" formatCode="#,##0.00_);\(#,##0.00\)">
                  <c:v>90221.71</c:v>
                </c:pt>
                <c:pt idx="12">
                  <c:v>68832.22</c:v>
                </c:pt>
                <c:pt idx="13">
                  <c:v>18758.29</c:v>
                </c:pt>
                <c:pt idx="14">
                  <c:v>1690</c:v>
                </c:pt>
                <c:pt idx="15">
                  <c:v>271925</c:v>
                </c:pt>
                <c:pt idx="16">
                  <c:v>232</c:v>
                </c:pt>
                <c:pt idx="17">
                  <c:v>54525.36</c:v>
                </c:pt>
                <c:pt idx="18">
                  <c:v>71771</c:v>
                </c:pt>
                <c:pt idx="19">
                  <c:v>16683</c:v>
                </c:pt>
                <c:pt idx="20">
                  <c:v>117254.79</c:v>
                </c:pt>
                <c:pt idx="21">
                  <c:v>44886</c:v>
                </c:pt>
                <c:pt idx="22" formatCode="#\ ##0.00\ ;\-#\ ##0.00\ ">
                  <c:v>10000</c:v>
                </c:pt>
                <c:pt idx="23">
                  <c:v>41629</c:v>
                </c:pt>
                <c:pt idx="24">
                  <c:v>48599.66</c:v>
                </c:pt>
                <c:pt idx="25">
                  <c:v>6088.67</c:v>
                </c:pt>
                <c:pt idx="26" formatCode="General">
                  <c:v>7418310.6400000006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7-4FFD-8540-57AE94E8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61407"/>
        <c:axId val="920842687"/>
      </c:barChart>
      <c:catAx>
        <c:axId val="9208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842687"/>
        <c:crosses val="autoZero"/>
        <c:auto val="1"/>
        <c:lblAlgn val="ctr"/>
        <c:lblOffset val="100"/>
        <c:noMultiLvlLbl val="0"/>
      </c:catAx>
      <c:valAx>
        <c:axId val="9208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8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 b="1"/>
              <a:t>DECAISSEMENTS</a:t>
            </a:r>
            <a:r>
              <a:rPr lang="fr-FR" sz="2800" b="1" baseline="0"/>
              <a:t> 2022 (</a:t>
            </a:r>
            <a:r>
              <a:rPr lang="fr-FR" sz="2800" b="1"/>
              <a:t>EMPLOIS)</a:t>
            </a:r>
          </a:p>
        </c:rich>
      </c:tx>
      <c:layout>
        <c:manualLayout>
          <c:xMode val="edge"/>
          <c:yMode val="edge"/>
          <c:x val="0.36406745078981217"/>
          <c:y val="1.6014641958361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'[1]Graphiques Empl 2021'!$A$3:$A$57</c:f>
              <c:strCache>
                <c:ptCount val="55"/>
                <c:pt idx="0">
                  <c:v>Matières assainissements</c:v>
                </c:pt>
                <c:pt idx="1">
                  <c:v>Matières de secours</c:v>
                </c:pt>
                <c:pt idx="2">
                  <c:v>Matières de protection</c:v>
                </c:pt>
                <c:pt idx="3">
                  <c:v>Matières d'hygiène</c:v>
                </c:pt>
                <c:pt idx="4">
                  <c:v>Matériels de sensibilisation</c:v>
                </c:pt>
                <c:pt idx="5">
                  <c:v>Matériels de bureaux</c:v>
                </c:pt>
                <c:pt idx="6">
                  <c:v>Matériels médicaux</c:v>
                </c:pt>
                <c:pt idx="7">
                  <c:v>Carburants et lubrifiants véhicules</c:v>
                </c:pt>
                <c:pt idx="8">
                  <c:v>Carburants et lubrifiants générateur</c:v>
                </c:pt>
                <c:pt idx="9">
                  <c:v>Fournitures de bureau</c:v>
                </c:pt>
                <c:pt idx="10">
                  <c:v>Fourniture en Eau  subventionnée (Gouvt)</c:v>
                </c:pt>
                <c:pt idx="11">
                  <c:v>Fourniure en éléctricité subventionnée (Gouvt)</c:v>
                </c:pt>
                <c:pt idx="12">
                  <c:v>Fourniure non stockables-Electricité</c:v>
                </c:pt>
                <c:pt idx="13">
                  <c:v>Fourniure non stockables-Electricité</c:v>
                </c:pt>
                <c:pt idx="14">
                  <c:v>Internet</c:v>
                </c:pt>
                <c:pt idx="15">
                  <c:v>Téléphone et unités communication</c:v>
                </c:pt>
                <c:pt idx="16">
                  <c:v>Transport sur achats</c:v>
                </c:pt>
                <c:pt idx="17">
                  <c:v> Frais expédition des matériels</c:v>
                </c:pt>
                <c:pt idx="18">
                  <c:v>Transport pour le compte de tiers</c:v>
                </c:pt>
                <c:pt idx="19">
                  <c:v>Remboursement transport des volointaires</c:v>
                </c:pt>
                <c:pt idx="20">
                  <c:v>Mission, voyages et déplacements</c:v>
                </c:pt>
                <c:pt idx="21">
                  <c:v>Hébergement</c:v>
                </c:pt>
                <c:pt idx="22">
                  <c:v>Restauration/Alimentation</c:v>
                </c:pt>
                <c:pt idx="23">
                  <c:v>Location salles</c:v>
                </c:pt>
                <c:pt idx="24">
                  <c:v>Location bureau/bâtiments</c:v>
                </c:pt>
                <c:pt idx="25">
                  <c:v>Location des matériels et outillages</c:v>
                </c:pt>
                <c:pt idx="26">
                  <c:v>Location Véhicules</c:v>
                </c:pt>
                <c:pt idx="27">
                  <c:v>Frais de construction</c:v>
                </c:pt>
                <c:pt idx="28">
                  <c:v>Entretien et réparations des biens immobiliers</c:v>
                </c:pt>
                <c:pt idx="29">
                  <c:v>Entretien et réparations des biens mobiliers</c:v>
                </c:pt>
                <c:pt idx="30">
                  <c:v>Entretien et réparations matériels</c:v>
                </c:pt>
                <c:pt idx="31">
                  <c:v>Entretien et réparations véhicules</c:v>
                </c:pt>
                <c:pt idx="32">
                  <c:v>Assurance des volontaires</c:v>
                </c:pt>
                <c:pt idx="33">
                  <c:v>Assurance véhicule</c:v>
                </c:pt>
                <c:pt idx="34">
                  <c:v>Publicité, publication et relations publiques</c:v>
                </c:pt>
                <c:pt idx="35">
                  <c:v>Matériels de visibilité CRRDC</c:v>
                </c:pt>
                <c:pt idx="36">
                  <c:v>Autres charges de production</c:v>
                </c:pt>
                <c:pt idx="37">
                  <c:v>Autres frais de télécommunications</c:v>
                </c:pt>
                <c:pt idx="38">
                  <c:v>Frais bancaires</c:v>
                </c:pt>
                <c:pt idx="39">
                  <c:v>Honoraires (Avocat, architectes, Auditeurs</c:v>
                </c:pt>
                <c:pt idx="40">
                  <c:v>Frais judiciaires</c:v>
                </c:pt>
                <c:pt idx="41">
                  <c:v>Frais redevance logiciel Winbooks</c:v>
                </c:pt>
                <c:pt idx="42">
                  <c:v>Cotisations Statutaires à la FICR</c:v>
                </c:pt>
                <c:pt idx="43">
                  <c:v>Primes allouées au personnel détaché/Gouvernement</c:v>
                </c:pt>
                <c:pt idx="44">
                  <c:v>Frais financiers divers</c:v>
                </c:pt>
                <c:pt idx="45">
                  <c:v>Frais administratifs reçus</c:v>
                </c:pt>
                <c:pt idx="46">
                  <c:v>Frais compensatoire gouvernance</c:v>
                </c:pt>
                <c:pt idx="47">
                  <c:v>Salaires personnel/agents</c:v>
                </c:pt>
                <c:pt idx="48">
                  <c:v>Primes et gratifications personnel/agents</c:v>
                </c:pt>
                <c:pt idx="49">
                  <c:v>Perdiem volontaires</c:v>
                </c:pt>
                <c:pt idx="50">
                  <c:v>Autres charges sociales</c:v>
                </c:pt>
                <c:pt idx="51">
                  <c:v>Imprimante Laserjet</c:v>
                </c:pt>
                <c:pt idx="52">
                  <c:v>Lap top 05 pièces</c:v>
                </c:pt>
                <c:pt idx="53">
                  <c:v>Téléphones 05 pièces</c:v>
                </c:pt>
                <c:pt idx="54">
                  <c:v>Avances opérationnelles à justifier</c:v>
                </c:pt>
              </c:strCache>
            </c:strRef>
          </c:cat>
          <c:val>
            <c:numRef>
              <c:f>'[1]Graphiques Empl 2021'!$B$3:$B$57</c:f>
              <c:numCache>
                <c:formatCode>General</c:formatCode>
                <c:ptCount val="55"/>
                <c:pt idx="0">
                  <c:v>7800</c:v>
                </c:pt>
                <c:pt idx="1">
                  <c:v>115</c:v>
                </c:pt>
                <c:pt idx="2">
                  <c:v>35019</c:v>
                </c:pt>
                <c:pt idx="3">
                  <c:v>12770</c:v>
                </c:pt>
                <c:pt idx="4">
                  <c:v>2400</c:v>
                </c:pt>
                <c:pt idx="5">
                  <c:v>108966</c:v>
                </c:pt>
                <c:pt idx="6">
                  <c:v>1827</c:v>
                </c:pt>
                <c:pt idx="7">
                  <c:v>17042</c:v>
                </c:pt>
                <c:pt idx="8">
                  <c:v>10800</c:v>
                </c:pt>
                <c:pt idx="9">
                  <c:v>32262</c:v>
                </c:pt>
                <c:pt idx="10">
                  <c:v>10000</c:v>
                </c:pt>
                <c:pt idx="11">
                  <c:v>2000</c:v>
                </c:pt>
                <c:pt idx="12">
                  <c:v>1144</c:v>
                </c:pt>
                <c:pt idx="13">
                  <c:v>4846</c:v>
                </c:pt>
                <c:pt idx="14">
                  <c:v>17050</c:v>
                </c:pt>
                <c:pt idx="15">
                  <c:v>23743</c:v>
                </c:pt>
                <c:pt idx="16">
                  <c:v>40</c:v>
                </c:pt>
                <c:pt idx="17">
                  <c:v>2540</c:v>
                </c:pt>
                <c:pt idx="18">
                  <c:v>90</c:v>
                </c:pt>
                <c:pt idx="19">
                  <c:v>20700</c:v>
                </c:pt>
                <c:pt idx="20">
                  <c:v>205394</c:v>
                </c:pt>
                <c:pt idx="21">
                  <c:v>18556</c:v>
                </c:pt>
                <c:pt idx="22">
                  <c:v>47718</c:v>
                </c:pt>
                <c:pt idx="23">
                  <c:v>450</c:v>
                </c:pt>
                <c:pt idx="24">
                  <c:v>49121</c:v>
                </c:pt>
                <c:pt idx="25">
                  <c:v>350</c:v>
                </c:pt>
                <c:pt idx="26">
                  <c:v>33936.54</c:v>
                </c:pt>
                <c:pt idx="27">
                  <c:v>27675</c:v>
                </c:pt>
                <c:pt idx="28">
                  <c:v>1876</c:v>
                </c:pt>
                <c:pt idx="29">
                  <c:v>306</c:v>
                </c:pt>
                <c:pt idx="30">
                  <c:v>4040</c:v>
                </c:pt>
                <c:pt idx="31">
                  <c:v>11385.5</c:v>
                </c:pt>
                <c:pt idx="32">
                  <c:v>1500</c:v>
                </c:pt>
                <c:pt idx="33">
                  <c:v>100</c:v>
                </c:pt>
                <c:pt idx="34">
                  <c:v>78965</c:v>
                </c:pt>
                <c:pt idx="35">
                  <c:v>28665</c:v>
                </c:pt>
                <c:pt idx="36">
                  <c:v>27495</c:v>
                </c:pt>
                <c:pt idx="37">
                  <c:v>7559</c:v>
                </c:pt>
                <c:pt idx="38">
                  <c:v>30594.12</c:v>
                </c:pt>
                <c:pt idx="39">
                  <c:v>16300</c:v>
                </c:pt>
                <c:pt idx="40">
                  <c:v>4200</c:v>
                </c:pt>
                <c:pt idx="41">
                  <c:v>1534.11</c:v>
                </c:pt>
                <c:pt idx="42">
                  <c:v>545</c:v>
                </c:pt>
                <c:pt idx="43">
                  <c:v>33696.06</c:v>
                </c:pt>
                <c:pt idx="44">
                  <c:v>60</c:v>
                </c:pt>
                <c:pt idx="45">
                  <c:v>41548</c:v>
                </c:pt>
                <c:pt idx="46">
                  <c:v>209857</c:v>
                </c:pt>
                <c:pt idx="47">
                  <c:v>630177.43999999994</c:v>
                </c:pt>
                <c:pt idx="48">
                  <c:v>612238.1</c:v>
                </c:pt>
                <c:pt idx="49">
                  <c:v>567586</c:v>
                </c:pt>
                <c:pt idx="50">
                  <c:v>12591</c:v>
                </c:pt>
                <c:pt idx="51">
                  <c:v>1500</c:v>
                </c:pt>
                <c:pt idx="52">
                  <c:v>7500</c:v>
                </c:pt>
                <c:pt idx="53">
                  <c:v>1000</c:v>
                </c:pt>
                <c:pt idx="54">
                  <c:v>940807.76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B68-8148-F87AEB24D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24512"/>
        <c:axId val="693421184"/>
      </c:barChart>
      <c:catAx>
        <c:axId val="6934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21184"/>
        <c:crosses val="autoZero"/>
        <c:auto val="1"/>
        <c:lblAlgn val="ctr"/>
        <c:lblOffset val="100"/>
        <c:noMultiLvlLbl val="0"/>
      </c:catAx>
      <c:valAx>
        <c:axId val="6934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 b="1"/>
              <a:t>DECAISSEMENT 2022 (EMPLOIS)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'Graphique Emplois'!$A$4:$A$63</c:f>
              <c:strCache>
                <c:ptCount val="60"/>
                <c:pt idx="0">
                  <c:v>Matières assainissements</c:v>
                </c:pt>
                <c:pt idx="1">
                  <c:v>Matières de secours</c:v>
                </c:pt>
                <c:pt idx="2">
                  <c:v>Matières de protection</c:v>
                </c:pt>
                <c:pt idx="3">
                  <c:v>Matières d'hygiène</c:v>
                </c:pt>
                <c:pt idx="4">
                  <c:v>Matériels de sensibilisation</c:v>
                </c:pt>
                <c:pt idx="5">
                  <c:v>Matériels de bureaux</c:v>
                </c:pt>
                <c:pt idx="6">
                  <c:v>Matériels médicaux</c:v>
                </c:pt>
                <c:pt idx="7">
                  <c:v>Carburants et lubrifiants véhicules</c:v>
                </c:pt>
                <c:pt idx="8">
                  <c:v>Carburants et lubrifiants générateur</c:v>
                </c:pt>
                <c:pt idx="9">
                  <c:v>Produits et Matériel d'entretien </c:v>
                </c:pt>
                <c:pt idx="10">
                  <c:v>Fournitures de bureau</c:v>
                </c:pt>
                <c:pt idx="11">
                  <c:v>Fourniture en Eau  subventionnée (Gouvt)</c:v>
                </c:pt>
                <c:pt idx="12">
                  <c:v>Fourniure en éléctricité subventionnée (Gouvt)</c:v>
                </c:pt>
                <c:pt idx="13">
                  <c:v>Fourniure non stockables-Electricité</c:v>
                </c:pt>
                <c:pt idx="14">
                  <c:v>Internet</c:v>
                </c:pt>
                <c:pt idx="15">
                  <c:v>Téléphone et unités communication</c:v>
                </c:pt>
                <c:pt idx="16">
                  <c:v>Transport sur achats</c:v>
                </c:pt>
                <c:pt idx="17">
                  <c:v> Frais expédition des matériels</c:v>
                </c:pt>
                <c:pt idx="18">
                  <c:v>Transport pour le compte de tiers</c:v>
                </c:pt>
                <c:pt idx="19">
                  <c:v>Remboursement transport des volointaires</c:v>
                </c:pt>
                <c:pt idx="20">
                  <c:v>Mission, voyages et déplacements</c:v>
                </c:pt>
                <c:pt idx="21">
                  <c:v>Hébergement</c:v>
                </c:pt>
                <c:pt idx="22">
                  <c:v>Restauration/Alimentation</c:v>
                </c:pt>
                <c:pt idx="23">
                  <c:v>Location salles</c:v>
                </c:pt>
                <c:pt idx="24">
                  <c:v>Location des matériels et outillages</c:v>
                </c:pt>
                <c:pt idx="25">
                  <c:v>Location Véhicules</c:v>
                </c:pt>
                <c:pt idx="26">
                  <c:v>Frais de construction</c:v>
                </c:pt>
                <c:pt idx="27">
                  <c:v>Entretien et réparations des biens immobiliers</c:v>
                </c:pt>
                <c:pt idx="28">
                  <c:v>Entretien et réparations des biens mobiliers</c:v>
                </c:pt>
                <c:pt idx="29">
                  <c:v>Entretien et réparations matériels</c:v>
                </c:pt>
                <c:pt idx="30">
                  <c:v>Entretien et réparations véhicules</c:v>
                </c:pt>
                <c:pt idx="31">
                  <c:v>Assurance des volontaires</c:v>
                </c:pt>
                <c:pt idx="32">
                  <c:v>Assurance véhicule</c:v>
                </c:pt>
                <c:pt idx="33">
                  <c:v>Publicité, publication et relations publiques</c:v>
                </c:pt>
                <c:pt idx="34">
                  <c:v>Matériels de visibilité CRRDC</c:v>
                </c:pt>
                <c:pt idx="35">
                  <c:v>Autres charges de production</c:v>
                </c:pt>
                <c:pt idx="36">
                  <c:v>Autres frais de télécommunications</c:v>
                </c:pt>
                <c:pt idx="37">
                  <c:v>Frais bancaires</c:v>
                </c:pt>
                <c:pt idx="38">
                  <c:v>Honoraires (Avocat, architectes, Auditeurs</c:v>
                </c:pt>
                <c:pt idx="39">
                  <c:v>Frais judiciaires</c:v>
                </c:pt>
                <c:pt idx="40">
                  <c:v>Divers frais</c:v>
                </c:pt>
                <c:pt idx="41">
                  <c:v>Frais de formation du personnel</c:v>
                </c:pt>
                <c:pt idx="42">
                  <c:v>Cotisations</c:v>
                </c:pt>
                <c:pt idx="43">
                  <c:v>Frais de mission </c:v>
                </c:pt>
                <c:pt idx="44">
                  <c:v>Primes allouées au personnel détaché/Gouvernement</c:v>
                </c:pt>
                <c:pt idx="45">
                  <c:v>Frais financiers divers</c:v>
                </c:pt>
                <c:pt idx="46">
                  <c:v>Frais administratifs reçus</c:v>
                </c:pt>
                <c:pt idx="47">
                  <c:v>Frais compensatoire gouvernance</c:v>
                </c:pt>
                <c:pt idx="48">
                  <c:v>Salaires personnel/agents</c:v>
                </c:pt>
                <c:pt idx="49">
                  <c:v>Primes et gratifications personnel/agents</c:v>
                </c:pt>
                <c:pt idx="50">
                  <c:v>Perdiem volontaires</c:v>
                </c:pt>
                <c:pt idx="51">
                  <c:v>Autres charges sociales</c:v>
                </c:pt>
                <c:pt idx="52">
                  <c:v>Imprimante Laserjet</c:v>
                </c:pt>
                <c:pt idx="53">
                  <c:v>Lap top 05 pièces</c:v>
                </c:pt>
                <c:pt idx="54">
                  <c:v>Téléphones 05 pièces</c:v>
                </c:pt>
                <c:pt idx="55">
                  <c:v>Avances opérationnelles à justifier</c:v>
                </c:pt>
                <c:pt idx="56">
                  <c:v>Résultat provisoire reporté</c:v>
                </c:pt>
                <c:pt idx="57">
                  <c:v>Banques SG</c:v>
                </c:pt>
                <c:pt idx="58">
                  <c:v>Caisse Secrétariat Général</c:v>
                </c:pt>
                <c:pt idx="59">
                  <c:v>TOTAL  EMPLOIS  2022</c:v>
                </c:pt>
              </c:strCache>
            </c:strRef>
          </c:cat>
          <c:val>
            <c:numRef>
              <c:f>'Graphique Emplois'!$B$4:$B$63</c:f>
              <c:numCache>
                <c:formatCode>#,##0.00</c:formatCode>
                <c:ptCount val="60"/>
                <c:pt idx="0">
                  <c:v>3795</c:v>
                </c:pt>
                <c:pt idx="1">
                  <c:v>13515</c:v>
                </c:pt>
                <c:pt idx="2">
                  <c:v>11445</c:v>
                </c:pt>
                <c:pt idx="3">
                  <c:v>1885</c:v>
                </c:pt>
                <c:pt idx="4">
                  <c:v>18906</c:v>
                </c:pt>
                <c:pt idx="5">
                  <c:v>10189</c:v>
                </c:pt>
                <c:pt idx="6">
                  <c:v>17333</c:v>
                </c:pt>
                <c:pt idx="7">
                  <c:v>15317.5</c:v>
                </c:pt>
                <c:pt idx="8">
                  <c:v>1265</c:v>
                </c:pt>
                <c:pt idx="9">
                  <c:v>109</c:v>
                </c:pt>
                <c:pt idx="10">
                  <c:v>38839.33</c:v>
                </c:pt>
                <c:pt idx="11">
                  <c:v>48599.66</c:v>
                </c:pt>
                <c:pt idx="12">
                  <c:v>6088.67</c:v>
                </c:pt>
                <c:pt idx="13">
                  <c:v>50</c:v>
                </c:pt>
                <c:pt idx="14">
                  <c:v>20285</c:v>
                </c:pt>
                <c:pt idx="15">
                  <c:v>24331.32</c:v>
                </c:pt>
                <c:pt idx="16">
                  <c:v>1130</c:v>
                </c:pt>
                <c:pt idx="17">
                  <c:v>705</c:v>
                </c:pt>
                <c:pt idx="18">
                  <c:v>1110</c:v>
                </c:pt>
                <c:pt idx="19">
                  <c:v>80026</c:v>
                </c:pt>
                <c:pt idx="20">
                  <c:v>1011200.66</c:v>
                </c:pt>
                <c:pt idx="21">
                  <c:v>33266</c:v>
                </c:pt>
                <c:pt idx="22">
                  <c:v>83478</c:v>
                </c:pt>
                <c:pt idx="23">
                  <c:v>4450</c:v>
                </c:pt>
                <c:pt idx="24">
                  <c:v>130</c:v>
                </c:pt>
                <c:pt idx="25">
                  <c:v>2160</c:v>
                </c:pt>
                <c:pt idx="26">
                  <c:v>2370</c:v>
                </c:pt>
                <c:pt idx="27">
                  <c:v>17448</c:v>
                </c:pt>
                <c:pt idx="28">
                  <c:v>0</c:v>
                </c:pt>
                <c:pt idx="29">
                  <c:v>1528</c:v>
                </c:pt>
                <c:pt idx="30">
                  <c:v>11697.5</c:v>
                </c:pt>
                <c:pt idx="31">
                  <c:v>1500</c:v>
                </c:pt>
                <c:pt idx="32">
                  <c:v>270</c:v>
                </c:pt>
                <c:pt idx="33">
                  <c:v>88110</c:v>
                </c:pt>
                <c:pt idx="34">
                  <c:v>20062</c:v>
                </c:pt>
                <c:pt idx="35">
                  <c:v>11102</c:v>
                </c:pt>
                <c:pt idx="36">
                  <c:v>1282</c:v>
                </c:pt>
                <c:pt idx="37">
                  <c:v>73383.58</c:v>
                </c:pt>
                <c:pt idx="38">
                  <c:v>7080</c:v>
                </c:pt>
                <c:pt idx="39">
                  <c:v>1400</c:v>
                </c:pt>
                <c:pt idx="40">
                  <c:v>37264</c:v>
                </c:pt>
                <c:pt idx="41">
                  <c:v>8496</c:v>
                </c:pt>
                <c:pt idx="42">
                  <c:v>650</c:v>
                </c:pt>
                <c:pt idx="43">
                  <c:v>22979</c:v>
                </c:pt>
                <c:pt idx="44">
                  <c:v>41629</c:v>
                </c:pt>
                <c:pt idx="45">
                  <c:v>7615.72</c:v>
                </c:pt>
                <c:pt idx="46">
                  <c:v>239453</c:v>
                </c:pt>
                <c:pt idx="47">
                  <c:v>194592</c:v>
                </c:pt>
                <c:pt idx="48">
                  <c:v>544401.93999999994</c:v>
                </c:pt>
                <c:pt idx="49">
                  <c:v>886281.32</c:v>
                </c:pt>
                <c:pt idx="50">
                  <c:v>2825694.24</c:v>
                </c:pt>
                <c:pt idx="51">
                  <c:v>34697</c:v>
                </c:pt>
                <c:pt idx="52">
                  <c:v>1500</c:v>
                </c:pt>
                <c:pt idx="53">
                  <c:v>7500</c:v>
                </c:pt>
                <c:pt idx="54">
                  <c:v>1000</c:v>
                </c:pt>
                <c:pt idx="55">
                  <c:v>0</c:v>
                </c:pt>
                <c:pt idx="56">
                  <c:v>0</c:v>
                </c:pt>
                <c:pt idx="57">
                  <c:v>865939.73</c:v>
                </c:pt>
                <c:pt idx="58">
                  <c:v>1775.47</c:v>
                </c:pt>
                <c:pt idx="59">
                  <c:v>7408310.6399999997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2-451A-9FE9-35D1452B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87615"/>
        <c:axId val="920881375"/>
      </c:barChart>
      <c:catAx>
        <c:axId val="92088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881375"/>
        <c:crosses val="autoZero"/>
        <c:auto val="1"/>
        <c:lblAlgn val="ctr"/>
        <c:lblOffset val="100"/>
        <c:noMultiLvlLbl val="0"/>
      </c:catAx>
      <c:valAx>
        <c:axId val="9208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88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32</xdr:row>
      <xdr:rowOff>148590</xdr:rowOff>
    </xdr:from>
    <xdr:to>
      <xdr:col>5</xdr:col>
      <xdr:colOff>716280</xdr:colOff>
      <xdr:row>60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6E1298-352B-4DB5-BFAF-450CD0A6A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67</xdr:row>
      <xdr:rowOff>163830</xdr:rowOff>
    </xdr:from>
    <xdr:to>
      <xdr:col>9</xdr:col>
      <xdr:colOff>91440</xdr:colOff>
      <xdr:row>68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07E91B-BACD-42C8-ACDF-A34A29F3B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66</xdr:row>
      <xdr:rowOff>72390</xdr:rowOff>
    </xdr:from>
    <xdr:to>
      <xdr:col>7</xdr:col>
      <xdr:colOff>152400</xdr:colOff>
      <xdr:row>90</xdr:row>
      <xdr:rowOff>53340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2844276-A238-6084-A824-A872626A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FB_CRRDC\Documents\Rapport%20financier%202021%20CRRDC\RAPPORT%20FINANCIER%20EXERCICE%202021%2010032022%20DFB.%20VF.xlsx" TargetMode="External"/><Relationship Id="rId1" Type="http://schemas.openxmlformats.org/officeDocument/2006/relationships/externalLinkPath" Target="/Users/DFB_CRRDC/Documents/Rapport%20financier%202021%20CRRDC/RAPPORT%20FINANCIER%20EXERCICE%202021%2010032022%20DFB.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IS"/>
      <sheetName val="RESSOURCES"/>
      <sheetName val="Graphiques Ress 2021"/>
      <sheetName val="Graphiques Empl 2021"/>
    </sheetNames>
    <sheetDataSet>
      <sheetData sheetId="0"/>
      <sheetData sheetId="1"/>
      <sheetData sheetId="2"/>
      <sheetData sheetId="3">
        <row r="3">
          <cell r="A3" t="str">
            <v>Matières assainissements</v>
          </cell>
          <cell r="B3">
            <v>7800</v>
          </cell>
        </row>
        <row r="4">
          <cell r="A4" t="str">
            <v>Matières de secours</v>
          </cell>
          <cell r="B4">
            <v>115</v>
          </cell>
        </row>
        <row r="5">
          <cell r="A5" t="str">
            <v>Matières de protection</v>
          </cell>
          <cell r="B5">
            <v>35019</v>
          </cell>
        </row>
        <row r="6">
          <cell r="A6" t="str">
            <v>Matières d'hygiène</v>
          </cell>
          <cell r="B6">
            <v>12770</v>
          </cell>
        </row>
        <row r="7">
          <cell r="A7" t="str">
            <v>Matériels de sensibilisation</v>
          </cell>
          <cell r="B7">
            <v>2400</v>
          </cell>
        </row>
        <row r="8">
          <cell r="A8" t="str">
            <v>Matériels de bureaux</v>
          </cell>
          <cell r="B8">
            <v>108966</v>
          </cell>
        </row>
        <row r="9">
          <cell r="A9" t="str">
            <v>Matériels médicaux</v>
          </cell>
          <cell r="B9">
            <v>1827</v>
          </cell>
        </row>
        <row r="10">
          <cell r="A10" t="str">
            <v>Carburants et lubrifiants véhicules</v>
          </cell>
          <cell r="B10">
            <v>17042</v>
          </cell>
        </row>
        <row r="11">
          <cell r="A11" t="str">
            <v>Carburants et lubrifiants générateur</v>
          </cell>
          <cell r="B11">
            <v>10800</v>
          </cell>
        </row>
        <row r="12">
          <cell r="A12" t="str">
            <v>Fournitures de bureau</v>
          </cell>
          <cell r="B12">
            <v>32262</v>
          </cell>
        </row>
        <row r="13">
          <cell r="A13" t="str">
            <v>Fourniture en Eau  subventionnée (Gouvt)</v>
          </cell>
          <cell r="B13">
            <v>10000</v>
          </cell>
        </row>
        <row r="14">
          <cell r="A14" t="str">
            <v>Fourniure en éléctricité subventionnée (Gouvt)</v>
          </cell>
          <cell r="B14">
            <v>2000</v>
          </cell>
        </row>
        <row r="15">
          <cell r="A15" t="str">
            <v>Fourniure non stockables-Electricité</v>
          </cell>
          <cell r="B15">
            <v>1144</v>
          </cell>
        </row>
        <row r="16">
          <cell r="A16" t="str">
            <v>Fourniure non stockables-Electricité</v>
          </cell>
          <cell r="B16">
            <v>4846</v>
          </cell>
        </row>
        <row r="17">
          <cell r="A17" t="str">
            <v>Internet</v>
          </cell>
          <cell r="B17">
            <v>17050</v>
          </cell>
        </row>
        <row r="18">
          <cell r="A18" t="str">
            <v>Téléphone et unités communication</v>
          </cell>
          <cell r="B18">
            <v>23743</v>
          </cell>
        </row>
        <row r="19">
          <cell r="A19" t="str">
            <v>Transport sur achats</v>
          </cell>
          <cell r="B19">
            <v>40</v>
          </cell>
        </row>
        <row r="20">
          <cell r="A20" t="str">
            <v xml:space="preserve"> Frais expédition des matériels</v>
          </cell>
          <cell r="B20">
            <v>2540</v>
          </cell>
        </row>
        <row r="21">
          <cell r="A21" t="str">
            <v>Transport pour le compte de tiers</v>
          </cell>
          <cell r="B21">
            <v>90</v>
          </cell>
        </row>
        <row r="22">
          <cell r="A22" t="str">
            <v>Remboursement transport des volointaires</v>
          </cell>
          <cell r="B22">
            <v>20700</v>
          </cell>
        </row>
        <row r="23">
          <cell r="A23" t="str">
            <v>Mission, voyages et déplacements</v>
          </cell>
          <cell r="B23">
            <v>205394</v>
          </cell>
        </row>
        <row r="24">
          <cell r="A24" t="str">
            <v>Hébergement</v>
          </cell>
          <cell r="B24">
            <v>18556</v>
          </cell>
        </row>
        <row r="25">
          <cell r="A25" t="str">
            <v>Restauration/Alimentation</v>
          </cell>
          <cell r="B25">
            <v>47718</v>
          </cell>
        </row>
        <row r="26">
          <cell r="A26" t="str">
            <v>Location salles</v>
          </cell>
          <cell r="B26">
            <v>450</v>
          </cell>
        </row>
        <row r="27">
          <cell r="A27" t="str">
            <v>Location bureau/bâtiments</v>
          </cell>
          <cell r="B27">
            <v>49121</v>
          </cell>
        </row>
        <row r="28">
          <cell r="A28" t="str">
            <v>Location des matériels et outillages</v>
          </cell>
          <cell r="B28">
            <v>350</v>
          </cell>
        </row>
        <row r="29">
          <cell r="A29" t="str">
            <v>Location Véhicules</v>
          </cell>
          <cell r="B29">
            <v>33936.54</v>
          </cell>
        </row>
        <row r="30">
          <cell r="A30" t="str">
            <v>Frais de construction</v>
          </cell>
          <cell r="B30">
            <v>27675</v>
          </cell>
        </row>
        <row r="31">
          <cell r="A31" t="str">
            <v>Entretien et réparations des biens immobiliers</v>
          </cell>
          <cell r="B31">
            <v>1876</v>
          </cell>
        </row>
        <row r="32">
          <cell r="A32" t="str">
            <v>Entretien et réparations des biens mobiliers</v>
          </cell>
          <cell r="B32">
            <v>306</v>
          </cell>
        </row>
        <row r="33">
          <cell r="A33" t="str">
            <v>Entretien et réparations matériels</v>
          </cell>
          <cell r="B33">
            <v>4040</v>
          </cell>
        </row>
        <row r="34">
          <cell r="A34" t="str">
            <v>Entretien et réparations véhicules</v>
          </cell>
          <cell r="B34">
            <v>11385.5</v>
          </cell>
        </row>
        <row r="35">
          <cell r="A35" t="str">
            <v>Assurance des volontaires</v>
          </cell>
          <cell r="B35">
            <v>1500</v>
          </cell>
        </row>
        <row r="36">
          <cell r="A36" t="str">
            <v>Assurance véhicule</v>
          </cell>
          <cell r="B36">
            <v>100</v>
          </cell>
        </row>
        <row r="37">
          <cell r="A37" t="str">
            <v>Publicité, publication et relations publiques</v>
          </cell>
          <cell r="B37">
            <v>78965</v>
          </cell>
        </row>
        <row r="38">
          <cell r="A38" t="str">
            <v>Matériels de visibilité CRRDC</v>
          </cell>
          <cell r="B38">
            <v>28665</v>
          </cell>
        </row>
        <row r="39">
          <cell r="A39" t="str">
            <v>Autres charges de production</v>
          </cell>
          <cell r="B39">
            <v>27495</v>
          </cell>
        </row>
        <row r="40">
          <cell r="A40" t="str">
            <v>Autres frais de télécommunications</v>
          </cell>
          <cell r="B40">
            <v>7559</v>
          </cell>
        </row>
        <row r="41">
          <cell r="A41" t="str">
            <v>Frais bancaires</v>
          </cell>
          <cell r="B41">
            <v>30594.12</v>
          </cell>
        </row>
        <row r="42">
          <cell r="A42" t="str">
            <v>Honoraires (Avocat, architectes, Auditeurs</v>
          </cell>
          <cell r="B42">
            <v>16300</v>
          </cell>
        </row>
        <row r="43">
          <cell r="A43" t="str">
            <v>Frais judiciaires</v>
          </cell>
          <cell r="B43">
            <v>4200</v>
          </cell>
        </row>
        <row r="44">
          <cell r="A44" t="str">
            <v>Frais redevance logiciel Winbooks</v>
          </cell>
          <cell r="B44">
            <v>1534.11</v>
          </cell>
        </row>
        <row r="45">
          <cell r="A45" t="str">
            <v>Cotisations Statutaires à la FICR</v>
          </cell>
          <cell r="B45">
            <v>545</v>
          </cell>
        </row>
        <row r="46">
          <cell r="A46" t="str">
            <v>Primes allouées au personnel détaché/Gouvernement</v>
          </cell>
          <cell r="B46">
            <v>33696.06</v>
          </cell>
        </row>
        <row r="47">
          <cell r="A47" t="str">
            <v>Frais financiers divers</v>
          </cell>
          <cell r="B47">
            <v>60</v>
          </cell>
        </row>
        <row r="48">
          <cell r="A48" t="str">
            <v>Frais administratifs reçus</v>
          </cell>
          <cell r="B48">
            <v>41548</v>
          </cell>
        </row>
        <row r="49">
          <cell r="A49" t="str">
            <v>Frais compensatoire gouvernance</v>
          </cell>
          <cell r="B49">
            <v>209857</v>
          </cell>
        </row>
        <row r="50">
          <cell r="A50" t="str">
            <v>Salaires personnel/agents</v>
          </cell>
          <cell r="B50">
            <v>630177.43999999994</v>
          </cell>
        </row>
        <row r="51">
          <cell r="A51" t="str">
            <v>Primes et gratifications personnel/agents</v>
          </cell>
          <cell r="B51">
            <v>612238.1</v>
          </cell>
        </row>
        <row r="52">
          <cell r="A52" t="str">
            <v>Perdiem volontaires</v>
          </cell>
          <cell r="B52">
            <v>567586</v>
          </cell>
        </row>
        <row r="53">
          <cell r="A53" t="str">
            <v>Autres charges sociales</v>
          </cell>
          <cell r="B53">
            <v>12591</v>
          </cell>
        </row>
        <row r="54">
          <cell r="A54" t="str">
            <v>Imprimante Laserjet</v>
          </cell>
          <cell r="B54">
            <v>1500</v>
          </cell>
        </row>
        <row r="55">
          <cell r="A55" t="str">
            <v>Lap top 05 pièces</v>
          </cell>
          <cell r="B55">
            <v>7500</v>
          </cell>
        </row>
        <row r="56">
          <cell r="A56" t="str">
            <v>Téléphones 05 pièces</v>
          </cell>
          <cell r="B56">
            <v>1000</v>
          </cell>
        </row>
        <row r="57">
          <cell r="A57" t="str">
            <v>Avances opérationnelles à justifier</v>
          </cell>
          <cell r="B57">
            <v>940807.76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opLeftCell="A52" zoomScale="110" zoomScaleNormal="110" workbookViewId="0">
      <selection activeCell="C59" sqref="C59"/>
    </sheetView>
  </sheetViews>
  <sheetFormatPr baseColWidth="10" defaultRowHeight="14.4" x14ac:dyDescent="0.3"/>
  <cols>
    <col min="1" max="1" width="6.44140625" customWidth="1"/>
    <col min="2" max="2" width="10.88671875" customWidth="1"/>
    <col min="3" max="3" width="50.5546875" customWidth="1"/>
    <col min="4" max="4" width="16.6640625" customWidth="1"/>
    <col min="5" max="5" width="18.88671875" customWidth="1"/>
    <col min="6" max="6" width="16" bestFit="1" customWidth="1"/>
    <col min="7" max="7" width="15.44140625" customWidth="1"/>
  </cols>
  <sheetData>
    <row r="1" spans="1:7" ht="31.2" x14ac:dyDescent="0.3">
      <c r="A1" s="160" t="s">
        <v>0</v>
      </c>
      <c r="B1" s="160"/>
      <c r="C1" s="160"/>
      <c r="D1" s="105" t="s">
        <v>1</v>
      </c>
      <c r="E1" s="106" t="s">
        <v>26</v>
      </c>
      <c r="F1" s="105" t="s">
        <v>3</v>
      </c>
      <c r="G1" s="106" t="s">
        <v>4</v>
      </c>
    </row>
    <row r="2" spans="1:7" ht="15.6" x14ac:dyDescent="0.3">
      <c r="A2" s="27" t="s">
        <v>27</v>
      </c>
      <c r="B2" s="27" t="s">
        <v>28</v>
      </c>
      <c r="C2" s="30" t="s">
        <v>120</v>
      </c>
      <c r="D2" s="30"/>
      <c r="E2" s="29"/>
      <c r="F2" s="30"/>
      <c r="G2" s="29"/>
    </row>
    <row r="3" spans="1:7" ht="15.6" x14ac:dyDescent="0.3">
      <c r="A3" s="27"/>
      <c r="B3" s="27"/>
      <c r="C3" s="31" t="s">
        <v>57</v>
      </c>
      <c r="D3" s="30"/>
      <c r="E3" s="29"/>
      <c r="F3" s="30"/>
      <c r="G3" s="29"/>
    </row>
    <row r="4" spans="1:7" ht="15.6" x14ac:dyDescent="0.3">
      <c r="A4" s="27"/>
      <c r="B4" s="32"/>
      <c r="C4" s="73"/>
      <c r="D4" s="32"/>
      <c r="E4" s="29"/>
      <c r="F4" s="29"/>
      <c r="G4" s="29"/>
    </row>
    <row r="5" spans="1:7" ht="15.6" x14ac:dyDescent="0.3">
      <c r="A5" s="32"/>
      <c r="B5" s="32">
        <v>604100</v>
      </c>
      <c r="C5" s="73" t="s">
        <v>58</v>
      </c>
      <c r="D5" s="107">
        <v>410000</v>
      </c>
      <c r="E5" s="29">
        <v>3795</v>
      </c>
      <c r="F5" s="29">
        <f>+E5-D5</f>
        <v>-406205</v>
      </c>
      <c r="G5" s="29">
        <f>E5*100/D5</f>
        <v>0.92560975609756102</v>
      </c>
    </row>
    <row r="6" spans="1:7" ht="15.6" x14ac:dyDescent="0.3">
      <c r="A6" s="32"/>
      <c r="B6" s="32">
        <v>604110</v>
      </c>
      <c r="C6" s="73" t="s">
        <v>59</v>
      </c>
      <c r="D6" s="39">
        <v>700000</v>
      </c>
      <c r="E6" s="29">
        <v>13515</v>
      </c>
      <c r="F6" s="29">
        <f t="shared" ref="F6:F11" si="0">+E6-D6</f>
        <v>-686485</v>
      </c>
      <c r="G6" s="81">
        <f t="shared" ref="G6:G7" si="1">E6*100/D6</f>
        <v>1.9307142857142856</v>
      </c>
    </row>
    <row r="7" spans="1:7" ht="15.6" x14ac:dyDescent="0.3">
      <c r="A7" s="32"/>
      <c r="B7" s="32">
        <v>604120</v>
      </c>
      <c r="C7" s="73" t="s">
        <v>60</v>
      </c>
      <c r="D7" s="39">
        <v>680000</v>
      </c>
      <c r="E7" s="29">
        <v>11445</v>
      </c>
      <c r="F7" s="29">
        <f t="shared" si="0"/>
        <v>-668555</v>
      </c>
      <c r="G7" s="81">
        <f t="shared" si="1"/>
        <v>1.6830882352941177</v>
      </c>
    </row>
    <row r="8" spans="1:7" ht="15.6" x14ac:dyDescent="0.3">
      <c r="A8" s="32"/>
      <c r="B8" s="32">
        <v>604130</v>
      </c>
      <c r="C8" s="73" t="s">
        <v>61</v>
      </c>
      <c r="D8" s="33">
        <v>650000</v>
      </c>
      <c r="E8" s="29">
        <v>1885</v>
      </c>
      <c r="F8" s="29">
        <f t="shared" si="0"/>
        <v>-648115</v>
      </c>
      <c r="G8" s="81">
        <f t="shared" ref="G8:G73" si="2">E8*100/D8</f>
        <v>0.28999999999999998</v>
      </c>
    </row>
    <row r="9" spans="1:7" ht="15.6" x14ac:dyDescent="0.3">
      <c r="A9" s="32"/>
      <c r="B9" s="32">
        <v>604140</v>
      </c>
      <c r="C9" s="73" t="s">
        <v>62</v>
      </c>
      <c r="D9" s="33">
        <v>510000</v>
      </c>
      <c r="E9" s="29">
        <v>18906</v>
      </c>
      <c r="F9" s="29">
        <f t="shared" si="0"/>
        <v>-491094</v>
      </c>
      <c r="G9" s="81">
        <f t="shared" si="2"/>
        <v>3.7070588235294117</v>
      </c>
    </row>
    <row r="10" spans="1:7" ht="15.6" x14ac:dyDescent="0.3">
      <c r="A10" s="32"/>
      <c r="B10" s="32">
        <v>604141</v>
      </c>
      <c r="C10" s="73" t="s">
        <v>104</v>
      </c>
      <c r="D10" s="33">
        <v>100000</v>
      </c>
      <c r="E10" s="29">
        <v>10189</v>
      </c>
      <c r="F10" s="29">
        <f t="shared" si="0"/>
        <v>-89811</v>
      </c>
      <c r="G10" s="81">
        <f t="shared" si="2"/>
        <v>10.189</v>
      </c>
    </row>
    <row r="11" spans="1:7" ht="15.6" x14ac:dyDescent="0.3">
      <c r="A11" s="32"/>
      <c r="B11" s="32">
        <v>604150</v>
      </c>
      <c r="C11" s="73" t="s">
        <v>102</v>
      </c>
      <c r="D11" s="33">
        <v>5000</v>
      </c>
      <c r="E11" s="29">
        <v>17333</v>
      </c>
      <c r="F11" s="29">
        <f t="shared" si="0"/>
        <v>12333</v>
      </c>
      <c r="G11" s="81">
        <f t="shared" si="2"/>
        <v>346.66</v>
      </c>
    </row>
    <row r="12" spans="1:7" ht="15.6" x14ac:dyDescent="0.3">
      <c r="A12" s="32"/>
      <c r="B12" s="32"/>
      <c r="C12" s="59" t="s">
        <v>9</v>
      </c>
      <c r="D12" s="35">
        <f>SUM(D4:D11)</f>
        <v>3055000</v>
      </c>
      <c r="E12" s="34">
        <f>SUM(E4:E11)</f>
        <v>77068</v>
      </c>
      <c r="F12" s="34">
        <f>+E12-D12</f>
        <v>-2977932</v>
      </c>
      <c r="G12" s="82">
        <f>E12*100/D12</f>
        <v>2.5226841243862519</v>
      </c>
    </row>
    <row r="13" spans="1:7" ht="15.6" x14ac:dyDescent="0.3">
      <c r="A13" s="32"/>
      <c r="B13" s="32"/>
      <c r="C13" s="59"/>
      <c r="D13" s="35"/>
      <c r="E13" s="34"/>
      <c r="F13" s="34"/>
      <c r="G13" s="82"/>
    </row>
    <row r="14" spans="1:7" ht="15.6" x14ac:dyDescent="0.3">
      <c r="A14" s="32"/>
      <c r="B14" s="27"/>
      <c r="C14" s="31" t="s">
        <v>29</v>
      </c>
      <c r="D14" s="35"/>
      <c r="E14" s="34"/>
      <c r="F14" s="34"/>
      <c r="G14" s="82"/>
    </row>
    <row r="15" spans="1:7" ht="15.6" x14ac:dyDescent="0.3">
      <c r="A15" s="32"/>
      <c r="B15" s="32">
        <v>604200</v>
      </c>
      <c r="C15" s="73" t="s">
        <v>63</v>
      </c>
      <c r="D15" s="33">
        <v>36000</v>
      </c>
      <c r="E15" s="29">
        <v>15317.5</v>
      </c>
      <c r="F15" s="29">
        <f>+E15-D15</f>
        <v>-20682.5</v>
      </c>
      <c r="G15" s="29">
        <f>E15*100/D15</f>
        <v>42.548611111111114</v>
      </c>
    </row>
    <row r="16" spans="1:7" ht="15.6" x14ac:dyDescent="0.3">
      <c r="A16" s="32"/>
      <c r="B16" s="32">
        <v>604210</v>
      </c>
      <c r="C16" s="73" t="s">
        <v>64</v>
      </c>
      <c r="D16" s="33">
        <v>10000</v>
      </c>
      <c r="E16" s="29">
        <v>1265</v>
      </c>
      <c r="F16" s="29">
        <f t="shared" ref="F16:F23" si="3">+E16-D16</f>
        <v>-8735</v>
      </c>
      <c r="G16" s="29">
        <f t="shared" ref="G16:G24" si="4">E16*100/D16</f>
        <v>12.65</v>
      </c>
    </row>
    <row r="17" spans="1:10" ht="15.6" x14ac:dyDescent="0.3">
      <c r="A17" s="32"/>
      <c r="B17" s="32">
        <v>604300</v>
      </c>
      <c r="C17" s="73" t="s">
        <v>122</v>
      </c>
      <c r="D17" s="33">
        <v>3000</v>
      </c>
      <c r="E17" s="29">
        <v>109</v>
      </c>
      <c r="F17" s="29">
        <f t="shared" ref="F17" si="5">+E17-D17</f>
        <v>-2891</v>
      </c>
      <c r="G17" s="29">
        <f t="shared" ref="G17" si="6">E17*100/D17</f>
        <v>3.6333333333333333</v>
      </c>
    </row>
    <row r="18" spans="1:10" ht="15.6" x14ac:dyDescent="0.3">
      <c r="A18" s="32"/>
      <c r="B18" s="32">
        <v>604700</v>
      </c>
      <c r="C18" s="73" t="s">
        <v>49</v>
      </c>
      <c r="D18" s="33">
        <v>57000</v>
      </c>
      <c r="E18" s="29">
        <v>38839.33</v>
      </c>
      <c r="F18" s="29">
        <f t="shared" si="3"/>
        <v>-18160.669999999998</v>
      </c>
      <c r="G18" s="29">
        <f t="shared" si="4"/>
        <v>68.139175438596496</v>
      </c>
    </row>
    <row r="19" spans="1:10" ht="15.6" x14ac:dyDescent="0.3">
      <c r="A19" s="32"/>
      <c r="B19" s="32">
        <v>604800</v>
      </c>
      <c r="C19" s="73" t="s">
        <v>99</v>
      </c>
      <c r="D19" s="33">
        <v>37166</v>
      </c>
      <c r="E19" s="42">
        <v>48599.66</v>
      </c>
      <c r="F19" s="29">
        <f t="shared" si="3"/>
        <v>11433.660000000003</v>
      </c>
      <c r="G19" s="29">
        <f t="shared" si="4"/>
        <v>130.76376257870098</v>
      </c>
      <c r="I19" s="99"/>
    </row>
    <row r="20" spans="1:10" ht="15.6" x14ac:dyDescent="0.3">
      <c r="A20" s="32"/>
      <c r="B20" s="32">
        <v>604900</v>
      </c>
      <c r="C20" s="73" t="s">
        <v>100</v>
      </c>
      <c r="D20" s="33">
        <v>1480</v>
      </c>
      <c r="E20" s="42">
        <v>6088.67</v>
      </c>
      <c r="F20" s="29">
        <f t="shared" si="3"/>
        <v>4608.67</v>
      </c>
      <c r="G20" s="29">
        <f t="shared" si="4"/>
        <v>411.39662162162165</v>
      </c>
      <c r="I20" s="99"/>
    </row>
    <row r="21" spans="1:10" ht="15.6" x14ac:dyDescent="0.3">
      <c r="A21" s="32"/>
      <c r="B21" s="32">
        <v>605100</v>
      </c>
      <c r="C21" s="73" t="s">
        <v>65</v>
      </c>
      <c r="D21" s="33">
        <v>3000</v>
      </c>
      <c r="E21" s="29">
        <v>50</v>
      </c>
      <c r="F21" s="29">
        <f t="shared" si="3"/>
        <v>-2950</v>
      </c>
      <c r="G21" s="29">
        <f t="shared" si="4"/>
        <v>1.6666666666666667</v>
      </c>
    </row>
    <row r="22" spans="1:10" ht="15.6" x14ac:dyDescent="0.3">
      <c r="A22" s="32"/>
      <c r="B22" s="32">
        <v>605700</v>
      </c>
      <c r="C22" s="73" t="s">
        <v>66</v>
      </c>
      <c r="D22" s="33">
        <v>12000</v>
      </c>
      <c r="E22" s="29">
        <v>20285</v>
      </c>
      <c r="F22" s="29">
        <f t="shared" si="3"/>
        <v>8285</v>
      </c>
      <c r="G22" s="29">
        <f t="shared" si="4"/>
        <v>169.04166666666666</v>
      </c>
    </row>
    <row r="23" spans="1:10" ht="15.6" x14ac:dyDescent="0.3">
      <c r="A23" s="32"/>
      <c r="B23" s="32">
        <v>605710</v>
      </c>
      <c r="C23" s="73" t="s">
        <v>67</v>
      </c>
      <c r="D23" s="33">
        <v>15000</v>
      </c>
      <c r="E23" s="29">
        <v>24331.32</v>
      </c>
      <c r="F23" s="29">
        <f t="shared" si="3"/>
        <v>9331.32</v>
      </c>
      <c r="G23" s="29">
        <f t="shared" si="4"/>
        <v>162.2088</v>
      </c>
    </row>
    <row r="24" spans="1:10" ht="15.6" x14ac:dyDescent="0.3">
      <c r="A24" s="32"/>
      <c r="B24" s="32"/>
      <c r="C24" s="59" t="s">
        <v>9</v>
      </c>
      <c r="D24" s="35">
        <f>SUM(D15:D23)</f>
        <v>174646</v>
      </c>
      <c r="E24" s="34">
        <f>SUM(E15:E23)</f>
        <v>154885.48000000001</v>
      </c>
      <c r="F24" s="34">
        <f>+E24-D24</f>
        <v>-19760.51999999999</v>
      </c>
      <c r="G24" s="34">
        <f t="shared" si="4"/>
        <v>88.685386438853456</v>
      </c>
      <c r="I24" s="26"/>
    </row>
    <row r="25" spans="1:10" ht="15.6" x14ac:dyDescent="0.3">
      <c r="A25" s="32"/>
      <c r="B25" s="32"/>
      <c r="C25" s="31"/>
      <c r="D25" s="29"/>
      <c r="E25" s="34"/>
      <c r="F25" s="29"/>
      <c r="G25" s="81"/>
      <c r="J25" s="26"/>
    </row>
    <row r="26" spans="1:10" ht="15.6" x14ac:dyDescent="0.3">
      <c r="A26" s="32"/>
      <c r="B26" s="32"/>
      <c r="C26" s="31" t="s">
        <v>72</v>
      </c>
      <c r="D26" s="29"/>
      <c r="E26" s="34"/>
      <c r="F26" s="29"/>
      <c r="G26" s="81"/>
    </row>
    <row r="27" spans="1:10" ht="15.6" x14ac:dyDescent="0.3">
      <c r="A27" s="32"/>
      <c r="B27" s="32">
        <v>611000</v>
      </c>
      <c r="C27" s="73" t="s">
        <v>105</v>
      </c>
      <c r="D27" s="29">
        <v>500</v>
      </c>
      <c r="E27" s="29">
        <v>1130</v>
      </c>
      <c r="F27" s="29">
        <f t="shared" ref="F27:F78" si="7">+E27-D27</f>
        <v>630</v>
      </c>
      <c r="G27" s="81">
        <f t="shared" si="2"/>
        <v>226</v>
      </c>
    </row>
    <row r="28" spans="1:10" ht="15.6" x14ac:dyDescent="0.3">
      <c r="A28" s="32"/>
      <c r="B28" s="32">
        <v>611011</v>
      </c>
      <c r="C28" s="73" t="s">
        <v>106</v>
      </c>
      <c r="D28" s="29">
        <v>5000</v>
      </c>
      <c r="E28" s="29">
        <v>705</v>
      </c>
      <c r="F28" s="29">
        <f t="shared" si="7"/>
        <v>-4295</v>
      </c>
      <c r="G28" s="81"/>
    </row>
    <row r="29" spans="1:10" ht="15.6" x14ac:dyDescent="0.3">
      <c r="A29" s="32"/>
      <c r="B29" s="32">
        <v>613000</v>
      </c>
      <c r="C29" s="73" t="s">
        <v>68</v>
      </c>
      <c r="D29" s="29">
        <v>3000</v>
      </c>
      <c r="E29" s="29">
        <v>1110</v>
      </c>
      <c r="F29" s="29">
        <f t="shared" si="7"/>
        <v>-1890</v>
      </c>
      <c r="G29" s="81">
        <f t="shared" si="2"/>
        <v>37</v>
      </c>
    </row>
    <row r="30" spans="1:10" ht="15.6" x14ac:dyDescent="0.3">
      <c r="A30" s="32"/>
      <c r="B30" s="32">
        <v>613001</v>
      </c>
      <c r="C30" s="73" t="s">
        <v>92</v>
      </c>
      <c r="D30" s="29">
        <v>100000</v>
      </c>
      <c r="E30" s="29">
        <v>80026</v>
      </c>
      <c r="F30" s="29">
        <f t="shared" si="7"/>
        <v>-19974</v>
      </c>
      <c r="G30" s="81">
        <f t="shared" si="2"/>
        <v>80.025999999999996</v>
      </c>
    </row>
    <row r="31" spans="1:10" ht="15.6" x14ac:dyDescent="0.3">
      <c r="A31" s="32"/>
      <c r="B31" s="32">
        <v>618100</v>
      </c>
      <c r="C31" s="73" t="s">
        <v>70</v>
      </c>
      <c r="D31" s="33">
        <v>80000</v>
      </c>
      <c r="E31" s="29">
        <v>1011200.66</v>
      </c>
      <c r="F31" s="29">
        <f t="shared" si="7"/>
        <v>931200.66</v>
      </c>
      <c r="G31" s="81">
        <f t="shared" si="2"/>
        <v>1264.0008250000001</v>
      </c>
    </row>
    <row r="32" spans="1:10" ht="15.6" x14ac:dyDescent="0.3">
      <c r="A32" s="32"/>
      <c r="B32" s="32">
        <v>618110</v>
      </c>
      <c r="C32" s="73" t="s">
        <v>69</v>
      </c>
      <c r="D32" s="33">
        <v>90000</v>
      </c>
      <c r="E32" s="29">
        <v>33266</v>
      </c>
      <c r="F32" s="29">
        <f t="shared" si="7"/>
        <v>-56734</v>
      </c>
      <c r="G32" s="81">
        <f t="shared" si="2"/>
        <v>36.962222222222223</v>
      </c>
    </row>
    <row r="33" spans="1:7" ht="15.6" x14ac:dyDescent="0.3">
      <c r="A33" s="32"/>
      <c r="B33" s="32">
        <v>618120</v>
      </c>
      <c r="C33" s="73" t="s">
        <v>71</v>
      </c>
      <c r="D33" s="33">
        <v>70000</v>
      </c>
      <c r="E33" s="29">
        <v>83478</v>
      </c>
      <c r="F33" s="29">
        <f t="shared" si="7"/>
        <v>13478</v>
      </c>
      <c r="G33" s="81">
        <f t="shared" si="2"/>
        <v>119.25428571428571</v>
      </c>
    </row>
    <row r="34" spans="1:7" ht="18" x14ac:dyDescent="0.35">
      <c r="A34" s="21"/>
      <c r="B34" s="21"/>
      <c r="C34" s="50" t="s">
        <v>9</v>
      </c>
      <c r="D34" s="14">
        <f>SUM(D27:D33)</f>
        <v>348500</v>
      </c>
      <c r="E34" s="14">
        <f>SUM(E27:E33)</f>
        <v>1210915.6600000001</v>
      </c>
      <c r="F34" s="34">
        <f t="shared" si="7"/>
        <v>862415.66000000015</v>
      </c>
      <c r="G34" s="82">
        <f t="shared" si="2"/>
        <v>347.46503873744626</v>
      </c>
    </row>
    <row r="35" spans="1:7" ht="18" x14ac:dyDescent="0.35">
      <c r="A35" s="21"/>
      <c r="B35" s="21"/>
      <c r="C35" s="74"/>
      <c r="D35" s="20"/>
      <c r="E35" s="20"/>
      <c r="F35" s="29"/>
      <c r="G35" s="81"/>
    </row>
    <row r="36" spans="1:7" ht="18" x14ac:dyDescent="0.35">
      <c r="A36" s="21"/>
      <c r="B36" s="32"/>
      <c r="C36" s="27" t="s">
        <v>73</v>
      </c>
      <c r="D36" s="29"/>
      <c r="E36" s="29"/>
      <c r="F36" s="29"/>
      <c r="G36" s="81"/>
    </row>
    <row r="37" spans="1:7" ht="18" x14ac:dyDescent="0.35">
      <c r="A37" s="21"/>
      <c r="B37" s="32">
        <v>622210</v>
      </c>
      <c r="C37" s="73" t="s">
        <v>74</v>
      </c>
      <c r="D37" s="29">
        <v>5000</v>
      </c>
      <c r="E37" s="29">
        <v>4450</v>
      </c>
      <c r="F37" s="29">
        <f t="shared" si="7"/>
        <v>-550</v>
      </c>
      <c r="G37" s="29">
        <f t="shared" si="2"/>
        <v>89</v>
      </c>
    </row>
    <row r="38" spans="1:7" ht="18" x14ac:dyDescent="0.35">
      <c r="A38" s="21"/>
      <c r="B38" s="32">
        <v>622220</v>
      </c>
      <c r="C38" s="73" t="s">
        <v>107</v>
      </c>
      <c r="D38" s="29">
        <v>122040</v>
      </c>
      <c r="E38" s="29">
        <v>0</v>
      </c>
      <c r="F38" s="29">
        <f t="shared" si="7"/>
        <v>-122040</v>
      </c>
      <c r="G38" s="29">
        <f t="shared" si="2"/>
        <v>0</v>
      </c>
    </row>
    <row r="39" spans="1:7" ht="18" x14ac:dyDescent="0.35">
      <c r="A39" s="21"/>
      <c r="B39" s="32">
        <v>622300</v>
      </c>
      <c r="C39" s="73" t="s">
        <v>93</v>
      </c>
      <c r="D39" s="29">
        <v>5000</v>
      </c>
      <c r="E39" s="29">
        <v>130</v>
      </c>
      <c r="F39" s="29">
        <f t="shared" si="7"/>
        <v>-4870</v>
      </c>
      <c r="G39" s="29">
        <f t="shared" si="2"/>
        <v>2.6</v>
      </c>
    </row>
    <row r="40" spans="1:7" ht="18" x14ac:dyDescent="0.35">
      <c r="A40" s="21"/>
      <c r="B40" s="32">
        <v>622310</v>
      </c>
      <c r="C40" s="73" t="s">
        <v>75</v>
      </c>
      <c r="D40" s="29">
        <v>90000</v>
      </c>
      <c r="E40" s="29">
        <v>2160</v>
      </c>
      <c r="F40" s="29">
        <f t="shared" si="7"/>
        <v>-87840</v>
      </c>
      <c r="G40" s="29">
        <f t="shared" si="2"/>
        <v>2.4</v>
      </c>
    </row>
    <row r="41" spans="1:7" ht="18" x14ac:dyDescent="0.35">
      <c r="A41" s="21"/>
      <c r="B41" s="32">
        <v>622301</v>
      </c>
      <c r="C41" s="73" t="s">
        <v>94</v>
      </c>
      <c r="D41" s="29">
        <v>30000</v>
      </c>
      <c r="E41" s="29">
        <f>1170+1200</f>
        <v>2370</v>
      </c>
      <c r="F41" s="29">
        <f t="shared" si="7"/>
        <v>-27630</v>
      </c>
      <c r="G41" s="29">
        <f t="shared" si="2"/>
        <v>7.9</v>
      </c>
    </row>
    <row r="42" spans="1:7" ht="18" x14ac:dyDescent="0.35">
      <c r="A42" s="21"/>
      <c r="B42" s="32">
        <v>624100</v>
      </c>
      <c r="C42" s="73" t="s">
        <v>96</v>
      </c>
      <c r="D42" s="29">
        <v>5000</v>
      </c>
      <c r="E42" s="29">
        <v>17448</v>
      </c>
      <c r="F42" s="29">
        <f t="shared" si="7"/>
        <v>12448</v>
      </c>
      <c r="G42" s="29">
        <f t="shared" si="2"/>
        <v>348.96</v>
      </c>
    </row>
    <row r="43" spans="1:7" ht="18" x14ac:dyDescent="0.35">
      <c r="A43" s="21"/>
      <c r="B43" s="32">
        <v>624200</v>
      </c>
      <c r="C43" s="73" t="s">
        <v>95</v>
      </c>
      <c r="D43" s="29">
        <v>6500</v>
      </c>
      <c r="E43" s="29">
        <v>0</v>
      </c>
      <c r="F43" s="29">
        <f t="shared" si="7"/>
        <v>-6500</v>
      </c>
      <c r="G43" s="29">
        <f t="shared" si="2"/>
        <v>0</v>
      </c>
    </row>
    <row r="44" spans="1:7" ht="18" x14ac:dyDescent="0.35">
      <c r="A44" s="21"/>
      <c r="B44" s="32">
        <v>624310</v>
      </c>
      <c r="C44" s="73" t="s">
        <v>76</v>
      </c>
      <c r="D44" s="29">
        <v>2500</v>
      </c>
      <c r="E44" s="29">
        <v>1528</v>
      </c>
      <c r="F44" s="29">
        <f t="shared" si="7"/>
        <v>-972</v>
      </c>
      <c r="G44" s="29">
        <f t="shared" si="2"/>
        <v>61.12</v>
      </c>
    </row>
    <row r="45" spans="1:7" ht="18" x14ac:dyDescent="0.35">
      <c r="A45" s="21"/>
      <c r="B45" s="32">
        <v>624320</v>
      </c>
      <c r="C45" s="73" t="s">
        <v>77</v>
      </c>
      <c r="D45" s="29">
        <v>18000</v>
      </c>
      <c r="E45" s="29">
        <v>11697.5</v>
      </c>
      <c r="F45" s="29">
        <f t="shared" si="7"/>
        <v>-6302.5</v>
      </c>
      <c r="G45" s="29">
        <f t="shared" si="2"/>
        <v>64.986111111111114</v>
      </c>
    </row>
    <row r="46" spans="1:7" ht="18" x14ac:dyDescent="0.35">
      <c r="A46" s="21"/>
      <c r="B46" s="32">
        <v>625100</v>
      </c>
      <c r="C46" s="73" t="s">
        <v>108</v>
      </c>
      <c r="D46" s="29">
        <v>2000</v>
      </c>
      <c r="E46" s="29">
        <v>1500</v>
      </c>
      <c r="F46" s="29">
        <f t="shared" si="7"/>
        <v>-500</v>
      </c>
      <c r="G46" s="29">
        <f t="shared" si="2"/>
        <v>75</v>
      </c>
    </row>
    <row r="47" spans="1:7" ht="18" x14ac:dyDescent="0.35">
      <c r="A47" s="21"/>
      <c r="B47" s="32">
        <v>625200</v>
      </c>
      <c r="C47" s="73" t="s">
        <v>78</v>
      </c>
      <c r="D47" s="29">
        <v>15000</v>
      </c>
      <c r="E47" s="29">
        <v>270</v>
      </c>
      <c r="F47" s="29">
        <f t="shared" si="7"/>
        <v>-14730</v>
      </c>
      <c r="G47" s="29">
        <f t="shared" si="2"/>
        <v>1.8</v>
      </c>
    </row>
    <row r="48" spans="1:7" ht="18" x14ac:dyDescent="0.35">
      <c r="A48" s="21"/>
      <c r="B48" s="32">
        <v>627000</v>
      </c>
      <c r="C48" s="73" t="s">
        <v>79</v>
      </c>
      <c r="D48" s="29">
        <v>500000</v>
      </c>
      <c r="E48" s="29">
        <v>88110</v>
      </c>
      <c r="F48" s="29">
        <f t="shared" si="7"/>
        <v>-411890</v>
      </c>
      <c r="G48" s="29">
        <f t="shared" si="2"/>
        <v>17.622</v>
      </c>
    </row>
    <row r="49" spans="1:7" ht="18" x14ac:dyDescent="0.35">
      <c r="A49" s="21"/>
      <c r="B49" s="32">
        <v>627001</v>
      </c>
      <c r="C49" s="73" t="s">
        <v>97</v>
      </c>
      <c r="D49" s="29">
        <v>1000000</v>
      </c>
      <c r="E49" s="29">
        <v>20062</v>
      </c>
      <c r="F49" s="29">
        <f t="shared" si="7"/>
        <v>-979938</v>
      </c>
      <c r="G49" s="29">
        <f t="shared" si="2"/>
        <v>2.0062000000000002</v>
      </c>
    </row>
    <row r="50" spans="1:7" ht="18" x14ac:dyDescent="0.35">
      <c r="A50" s="21"/>
      <c r="B50" s="32">
        <v>627002</v>
      </c>
      <c r="C50" s="73" t="s">
        <v>98</v>
      </c>
      <c r="D50" s="29">
        <v>750000</v>
      </c>
      <c r="E50" s="29">
        <v>11102</v>
      </c>
      <c r="F50" s="29">
        <f t="shared" si="7"/>
        <v>-738898</v>
      </c>
      <c r="G50" s="29">
        <f t="shared" si="2"/>
        <v>1.4802666666666666</v>
      </c>
    </row>
    <row r="51" spans="1:7" ht="18" x14ac:dyDescent="0.35">
      <c r="A51" s="21"/>
      <c r="B51" s="32">
        <v>628800</v>
      </c>
      <c r="C51" s="73" t="s">
        <v>80</v>
      </c>
      <c r="D51" s="29">
        <v>25000</v>
      </c>
      <c r="E51" s="29">
        <v>1282</v>
      </c>
      <c r="F51" s="29">
        <f t="shared" si="7"/>
        <v>-23718</v>
      </c>
      <c r="G51" s="29">
        <f t="shared" si="2"/>
        <v>5.1280000000000001</v>
      </c>
    </row>
    <row r="52" spans="1:7" ht="18" x14ac:dyDescent="0.35">
      <c r="A52" s="21"/>
      <c r="B52" s="32"/>
      <c r="C52" s="73"/>
      <c r="D52" s="29"/>
      <c r="E52" s="29"/>
      <c r="F52" s="29"/>
      <c r="G52" s="29"/>
    </row>
    <row r="53" spans="1:7" ht="18" x14ac:dyDescent="0.35">
      <c r="A53" s="22"/>
      <c r="B53" s="28"/>
      <c r="C53" s="59" t="s">
        <v>9</v>
      </c>
      <c r="D53" s="34">
        <f>SUM(D37:D52)</f>
        <v>2576040</v>
      </c>
      <c r="E53" s="34">
        <f>SUM(E37:E52)</f>
        <v>162109.5</v>
      </c>
      <c r="F53" s="34">
        <f t="shared" si="7"/>
        <v>-2413930.5</v>
      </c>
      <c r="G53" s="34">
        <f t="shared" si="2"/>
        <v>6.2929729352028696</v>
      </c>
    </row>
    <row r="54" spans="1:7" ht="18" x14ac:dyDescent="0.35">
      <c r="A54" s="22"/>
      <c r="B54" s="22"/>
      <c r="C54" s="75"/>
      <c r="D54" s="22"/>
      <c r="E54" s="14"/>
      <c r="F54" s="29"/>
      <c r="G54" s="29"/>
    </row>
    <row r="55" spans="1:7" ht="18" x14ac:dyDescent="0.35">
      <c r="A55" s="22"/>
      <c r="B55" s="28"/>
      <c r="C55" s="27" t="s">
        <v>115</v>
      </c>
      <c r="D55" s="28"/>
      <c r="E55" s="14"/>
      <c r="F55" s="29"/>
      <c r="G55" s="29"/>
    </row>
    <row r="56" spans="1:7" ht="18" x14ac:dyDescent="0.35">
      <c r="A56" s="21"/>
      <c r="B56" s="32">
        <v>631000</v>
      </c>
      <c r="C56" s="28" t="s">
        <v>81</v>
      </c>
      <c r="D56" s="29">
        <v>55000</v>
      </c>
      <c r="E56" s="29">
        <v>73383.58</v>
      </c>
      <c r="F56" s="29">
        <f t="shared" si="7"/>
        <v>18383.580000000002</v>
      </c>
      <c r="G56" s="29">
        <f t="shared" si="2"/>
        <v>133.42469090909091</v>
      </c>
    </row>
    <row r="57" spans="1:7" ht="18" x14ac:dyDescent="0.35">
      <c r="A57" s="21"/>
      <c r="B57" s="32">
        <v>632400</v>
      </c>
      <c r="C57" s="28" t="s">
        <v>175</v>
      </c>
      <c r="D57" s="29">
        <v>28000</v>
      </c>
      <c r="E57" s="29">
        <v>7080</v>
      </c>
      <c r="F57" s="29">
        <f t="shared" si="7"/>
        <v>-20920</v>
      </c>
      <c r="G57" s="29">
        <f t="shared" si="2"/>
        <v>25.285714285714285</v>
      </c>
    </row>
    <row r="58" spans="1:7" ht="18" x14ac:dyDescent="0.35">
      <c r="A58" s="21"/>
      <c r="B58" s="32">
        <v>632500</v>
      </c>
      <c r="C58" s="28" t="s">
        <v>83</v>
      </c>
      <c r="D58" s="29">
        <v>85100</v>
      </c>
      <c r="E58" s="29">
        <v>1400</v>
      </c>
      <c r="F58" s="29">
        <f t="shared" si="7"/>
        <v>-83700</v>
      </c>
      <c r="G58" s="29">
        <f t="shared" si="2"/>
        <v>1.6451233842538191</v>
      </c>
    </row>
    <row r="59" spans="1:7" ht="18" x14ac:dyDescent="0.35">
      <c r="A59" s="21"/>
      <c r="B59" s="32">
        <v>632800</v>
      </c>
      <c r="C59" s="28" t="s">
        <v>112</v>
      </c>
      <c r="D59" s="29">
        <v>2000</v>
      </c>
      <c r="E59" s="29">
        <v>37264</v>
      </c>
      <c r="F59" s="29">
        <f t="shared" si="7"/>
        <v>35264</v>
      </c>
      <c r="G59" s="29">
        <f t="shared" si="2"/>
        <v>1863.2</v>
      </c>
    </row>
    <row r="60" spans="1:7" ht="18" x14ac:dyDescent="0.35">
      <c r="A60" s="21"/>
      <c r="B60" s="32">
        <v>633000</v>
      </c>
      <c r="C60" s="28" t="s">
        <v>113</v>
      </c>
      <c r="D60" s="29">
        <v>1596</v>
      </c>
      <c r="E60" s="29">
        <v>8496</v>
      </c>
      <c r="F60" s="29">
        <f t="shared" si="7"/>
        <v>6900</v>
      </c>
      <c r="G60" s="29">
        <f t="shared" si="2"/>
        <v>532.33082706766913</v>
      </c>
    </row>
    <row r="61" spans="1:7" ht="18" x14ac:dyDescent="0.35">
      <c r="A61" s="21"/>
      <c r="B61" s="32">
        <v>635100</v>
      </c>
      <c r="C61" s="28" t="s">
        <v>123</v>
      </c>
      <c r="D61" s="29">
        <v>2000</v>
      </c>
      <c r="E61" s="29">
        <v>650</v>
      </c>
      <c r="F61" s="29">
        <f t="shared" si="7"/>
        <v>-1350</v>
      </c>
      <c r="G61" s="29">
        <f t="shared" si="2"/>
        <v>32.5</v>
      </c>
    </row>
    <row r="62" spans="1:7" ht="18" x14ac:dyDescent="0.35">
      <c r="A62" s="21"/>
      <c r="B62" s="32">
        <v>638200</v>
      </c>
      <c r="C62" s="28" t="s">
        <v>124</v>
      </c>
      <c r="D62" s="29">
        <v>30000</v>
      </c>
      <c r="E62" s="29">
        <v>22979</v>
      </c>
      <c r="F62" s="29">
        <f t="shared" si="7"/>
        <v>-7021</v>
      </c>
      <c r="G62" s="29">
        <f t="shared" si="2"/>
        <v>76.596666666666664</v>
      </c>
    </row>
    <row r="63" spans="1:7" ht="18" x14ac:dyDescent="0.35">
      <c r="A63" s="21"/>
      <c r="B63" s="21"/>
      <c r="C63" s="50" t="s">
        <v>9</v>
      </c>
      <c r="D63" s="14">
        <f>SUM(D56:D62)</f>
        <v>203696</v>
      </c>
      <c r="E63" s="14">
        <f>SUM(E56:E62)</f>
        <v>151252.58000000002</v>
      </c>
      <c r="F63" s="34">
        <f t="shared" si="7"/>
        <v>-52443.419999999984</v>
      </c>
      <c r="G63" s="34">
        <f t="shared" si="2"/>
        <v>74.254074699552277</v>
      </c>
    </row>
    <row r="64" spans="1:7" ht="18" x14ac:dyDescent="0.35">
      <c r="A64" s="23"/>
      <c r="B64" s="21"/>
      <c r="C64" s="76"/>
      <c r="D64" s="20"/>
      <c r="E64" s="14"/>
      <c r="F64" s="29"/>
      <c r="G64" s="29"/>
    </row>
    <row r="65" spans="1:9" ht="18" x14ac:dyDescent="0.35">
      <c r="A65" s="23"/>
      <c r="B65" s="21"/>
      <c r="C65" s="76" t="s">
        <v>116</v>
      </c>
      <c r="D65" s="20"/>
      <c r="E65" s="14"/>
      <c r="F65" s="29"/>
      <c r="G65" s="29"/>
    </row>
    <row r="66" spans="1:9" ht="36" x14ac:dyDescent="0.35">
      <c r="A66" s="23"/>
      <c r="B66" s="21">
        <v>651200</v>
      </c>
      <c r="C66" s="91" t="s">
        <v>101</v>
      </c>
      <c r="D66" s="20">
        <v>41629</v>
      </c>
      <c r="E66" s="42">
        <v>41629</v>
      </c>
      <c r="F66" s="29">
        <f t="shared" si="7"/>
        <v>0</v>
      </c>
      <c r="G66" s="29">
        <f t="shared" si="2"/>
        <v>100</v>
      </c>
      <c r="I66" s="98"/>
    </row>
    <row r="67" spans="1:9" ht="18" x14ac:dyDescent="0.35">
      <c r="A67" s="23"/>
      <c r="B67" s="21">
        <v>657200</v>
      </c>
      <c r="C67" s="22" t="s">
        <v>109</v>
      </c>
      <c r="D67" s="20">
        <v>100000</v>
      </c>
      <c r="E67" s="20">
        <v>7615.72</v>
      </c>
      <c r="F67" s="29">
        <f t="shared" si="7"/>
        <v>-92384.28</v>
      </c>
      <c r="G67" s="29">
        <f t="shared" si="2"/>
        <v>7.6157199999999996</v>
      </c>
    </row>
    <row r="68" spans="1:9" ht="18" x14ac:dyDescent="0.35">
      <c r="A68" s="23"/>
      <c r="B68" s="21">
        <v>657201</v>
      </c>
      <c r="C68" s="22" t="s">
        <v>84</v>
      </c>
      <c r="D68" s="20">
        <v>500104</v>
      </c>
      <c r="E68" s="20">
        <v>239453</v>
      </c>
      <c r="F68" s="29">
        <f t="shared" ref="F68" si="8">+E68-D68</f>
        <v>-260651</v>
      </c>
      <c r="G68" s="29">
        <f t="shared" ref="G68" si="9">E68*100/D68</f>
        <v>47.880640826708046</v>
      </c>
    </row>
    <row r="69" spans="1:9" ht="18" x14ac:dyDescent="0.35">
      <c r="A69" s="23"/>
      <c r="B69" s="21">
        <v>658100</v>
      </c>
      <c r="C69" s="22" t="s">
        <v>85</v>
      </c>
      <c r="D69" s="20">
        <v>264000</v>
      </c>
      <c r="E69" s="20">
        <v>194592</v>
      </c>
      <c r="F69" s="29">
        <f t="shared" si="7"/>
        <v>-69408</v>
      </c>
      <c r="G69" s="29">
        <f t="shared" si="2"/>
        <v>73.709090909090904</v>
      </c>
    </row>
    <row r="70" spans="1:9" ht="18" x14ac:dyDescent="0.35">
      <c r="A70" s="23"/>
      <c r="B70" s="21">
        <v>661100</v>
      </c>
      <c r="C70" s="22" t="s">
        <v>87</v>
      </c>
      <c r="D70" s="20">
        <v>900000</v>
      </c>
      <c r="E70" s="20">
        <v>554401.93999999994</v>
      </c>
      <c r="F70" s="29">
        <f>+E70-D70</f>
        <v>-345598.06000000006</v>
      </c>
      <c r="G70" s="29">
        <f t="shared" si="2"/>
        <v>61.60021555555555</v>
      </c>
    </row>
    <row r="71" spans="1:9" ht="18" x14ac:dyDescent="0.35">
      <c r="A71" s="23"/>
      <c r="B71" s="23">
        <v>661200</v>
      </c>
      <c r="C71" s="22" t="s">
        <v>88</v>
      </c>
      <c r="D71" s="20">
        <v>600000</v>
      </c>
      <c r="E71" s="20">
        <v>886281.32</v>
      </c>
      <c r="F71" s="29">
        <f>+E71-D71</f>
        <v>286281.31999999995</v>
      </c>
      <c r="G71" s="29">
        <f t="shared" si="2"/>
        <v>147.71355333333332</v>
      </c>
    </row>
    <row r="72" spans="1:9" ht="18" x14ac:dyDescent="0.35">
      <c r="A72" s="23"/>
      <c r="B72" s="21">
        <v>661800</v>
      </c>
      <c r="C72" s="22" t="s">
        <v>86</v>
      </c>
      <c r="D72" s="8">
        <v>8460000</v>
      </c>
      <c r="E72" s="8">
        <v>2825694.24</v>
      </c>
      <c r="F72" s="29">
        <f t="shared" si="7"/>
        <v>-5634305.7599999998</v>
      </c>
      <c r="G72" s="29">
        <f t="shared" si="2"/>
        <v>33.400641134751773</v>
      </c>
    </row>
    <row r="73" spans="1:9" ht="18" x14ac:dyDescent="0.35">
      <c r="A73" s="23"/>
      <c r="B73" s="21">
        <v>668000</v>
      </c>
      <c r="C73" s="22" t="s">
        <v>89</v>
      </c>
      <c r="D73" s="20">
        <v>100000</v>
      </c>
      <c r="E73" s="20">
        <v>34697</v>
      </c>
      <c r="F73" s="29">
        <f t="shared" si="7"/>
        <v>-65303</v>
      </c>
      <c r="G73" s="29">
        <f t="shared" si="2"/>
        <v>34.697000000000003</v>
      </c>
    </row>
    <row r="74" spans="1:9" ht="18" x14ac:dyDescent="0.35">
      <c r="A74" s="23"/>
      <c r="B74" s="21"/>
      <c r="C74" s="50" t="s">
        <v>9</v>
      </c>
      <c r="D74" s="14">
        <f>SUM(D66:D73)</f>
        <v>10965733</v>
      </c>
      <c r="E74" s="14">
        <f>SUM(E66:E73)</f>
        <v>4784364.2200000007</v>
      </c>
      <c r="F74" s="34">
        <f t="shared" si="7"/>
        <v>-6181368.7799999993</v>
      </c>
      <c r="G74" s="34">
        <f>E74*100/D74</f>
        <v>43.630135988173343</v>
      </c>
    </row>
    <row r="75" spans="1:9" ht="18" x14ac:dyDescent="0.35">
      <c r="A75" s="23"/>
      <c r="B75" s="21"/>
      <c r="C75" s="138" t="s">
        <v>147</v>
      </c>
      <c r="D75" s="14"/>
      <c r="E75" s="14"/>
      <c r="F75" s="34"/>
      <c r="G75" s="34"/>
    </row>
    <row r="76" spans="1:9" ht="18" x14ac:dyDescent="0.35">
      <c r="A76" s="23"/>
      <c r="B76" s="21">
        <v>604141</v>
      </c>
      <c r="C76" s="139" t="s">
        <v>148</v>
      </c>
      <c r="D76" s="20">
        <v>10000</v>
      </c>
      <c r="E76" s="20">
        <v>1500</v>
      </c>
      <c r="F76" s="29">
        <f t="shared" si="7"/>
        <v>-8500</v>
      </c>
      <c r="G76" s="29">
        <f t="shared" ref="G76:G78" si="10">E76*100/D76</f>
        <v>15</v>
      </c>
    </row>
    <row r="77" spans="1:9" ht="18" x14ac:dyDescent="0.35">
      <c r="A77" s="23"/>
      <c r="B77" s="21">
        <v>604141</v>
      </c>
      <c r="C77" s="139" t="s">
        <v>149</v>
      </c>
      <c r="D77" s="20">
        <v>20000</v>
      </c>
      <c r="E77" s="20">
        <v>7500</v>
      </c>
      <c r="F77" s="29">
        <f t="shared" si="7"/>
        <v>-12500</v>
      </c>
      <c r="G77" s="29">
        <f t="shared" si="10"/>
        <v>37.5</v>
      </c>
    </row>
    <row r="78" spans="1:9" ht="18" x14ac:dyDescent="0.35">
      <c r="A78" s="23"/>
      <c r="B78" s="21">
        <v>604141</v>
      </c>
      <c r="C78" s="139" t="s">
        <v>150</v>
      </c>
      <c r="D78" s="20">
        <v>10000</v>
      </c>
      <c r="E78" s="20">
        <v>1000</v>
      </c>
      <c r="F78" s="29">
        <f t="shared" si="7"/>
        <v>-9000</v>
      </c>
      <c r="G78" s="29">
        <f t="shared" si="10"/>
        <v>10</v>
      </c>
    </row>
    <row r="79" spans="1:9" ht="18" x14ac:dyDescent="0.35">
      <c r="A79" s="23"/>
      <c r="B79" s="21"/>
      <c r="C79" s="50" t="s">
        <v>9</v>
      </c>
      <c r="D79" s="14">
        <f>SUM(D76:D78)</f>
        <v>40000</v>
      </c>
      <c r="E79" s="14">
        <f>SUM(E76:E78)</f>
        <v>10000</v>
      </c>
      <c r="F79" s="34"/>
      <c r="G79" s="34"/>
    </row>
    <row r="80" spans="1:9" ht="18" x14ac:dyDescent="0.35">
      <c r="A80" s="24"/>
      <c r="B80" s="22"/>
      <c r="C80" s="78" t="s">
        <v>125</v>
      </c>
      <c r="D80" s="14"/>
      <c r="E80" s="14">
        <f>E74+E63+E53+E34+E12+E24+E79</f>
        <v>6550595.4400000013</v>
      </c>
      <c r="F80" s="29"/>
      <c r="G80" s="34">
        <f>E80*100/D89</f>
        <v>37.725988741399767</v>
      </c>
    </row>
    <row r="81" spans="1:11" ht="18" x14ac:dyDescent="0.35">
      <c r="A81" s="24"/>
      <c r="B81" s="22"/>
      <c r="C81" s="78"/>
      <c r="D81" s="14"/>
      <c r="E81" s="14"/>
      <c r="F81" s="29"/>
      <c r="G81" s="29"/>
      <c r="J81" s="26"/>
    </row>
    <row r="82" spans="1:11" ht="18" x14ac:dyDescent="0.35">
      <c r="A82" s="24"/>
      <c r="B82" s="22">
        <v>420000</v>
      </c>
      <c r="C82" s="77" t="s">
        <v>91</v>
      </c>
      <c r="D82" s="14"/>
      <c r="E82" s="20"/>
      <c r="F82" s="34"/>
      <c r="G82" s="34"/>
      <c r="K82" s="100"/>
    </row>
    <row r="83" spans="1:11" ht="18" x14ac:dyDescent="0.35">
      <c r="A83" s="24"/>
      <c r="B83" s="22">
        <v>149999</v>
      </c>
      <c r="C83" s="77" t="s">
        <v>90</v>
      </c>
      <c r="D83" s="14"/>
      <c r="E83" s="20"/>
      <c r="F83" s="34"/>
      <c r="G83" s="34"/>
      <c r="K83" s="100"/>
    </row>
    <row r="84" spans="1:11" ht="18" x14ac:dyDescent="0.35">
      <c r="A84" s="24"/>
      <c r="B84" s="22"/>
      <c r="C84" s="79"/>
      <c r="D84" s="14"/>
      <c r="E84" s="20"/>
      <c r="F84" s="29"/>
      <c r="G84" s="81"/>
    </row>
    <row r="85" spans="1:11" ht="18" x14ac:dyDescent="0.35">
      <c r="A85" s="24"/>
      <c r="B85" s="22">
        <v>560000</v>
      </c>
      <c r="C85" s="77" t="s">
        <v>30</v>
      </c>
      <c r="D85" s="14"/>
      <c r="E85" s="20">
        <v>865939.73</v>
      </c>
      <c r="F85" s="29">
        <f t="shared" ref="F85:F89" si="11">+E85-D85</f>
        <v>865939.73</v>
      </c>
      <c r="G85" s="81"/>
    </row>
    <row r="86" spans="1:11" ht="18" x14ac:dyDescent="0.35">
      <c r="A86" s="24"/>
      <c r="B86" s="22">
        <v>570000</v>
      </c>
      <c r="C86" s="77" t="s">
        <v>31</v>
      </c>
      <c r="D86" s="14"/>
      <c r="E86" s="20">
        <v>1775.47</v>
      </c>
      <c r="F86" s="29">
        <f t="shared" si="11"/>
        <v>1775.47</v>
      </c>
      <c r="G86" s="81"/>
    </row>
    <row r="87" spans="1:11" ht="18" x14ac:dyDescent="0.35">
      <c r="A87" s="24"/>
      <c r="B87" s="22"/>
      <c r="C87" s="78" t="s">
        <v>32</v>
      </c>
      <c r="D87" s="14"/>
      <c r="E87" s="14">
        <f>SUM(E85:E86)</f>
        <v>867715.2</v>
      </c>
      <c r="F87" s="29"/>
      <c r="G87" s="81"/>
    </row>
    <row r="88" spans="1:11" ht="18" x14ac:dyDescent="0.35">
      <c r="A88" s="24"/>
      <c r="B88" s="22"/>
      <c r="D88" s="22"/>
      <c r="E88" s="14"/>
      <c r="F88" s="34"/>
      <c r="G88" s="81"/>
    </row>
    <row r="89" spans="1:11" ht="18" x14ac:dyDescent="0.35">
      <c r="A89" s="24"/>
      <c r="B89" s="24"/>
      <c r="C89" s="25" t="s">
        <v>33</v>
      </c>
      <c r="D89" s="14">
        <f>D74+D63+D53+D34+D24+D12+D79</f>
        <v>17363615</v>
      </c>
      <c r="E89" s="14">
        <f>E80+E82+E83+E87</f>
        <v>7418310.6400000015</v>
      </c>
      <c r="F89" s="34">
        <f t="shared" si="11"/>
        <v>-9945304.3599999994</v>
      </c>
      <c r="G89" s="34">
        <f>E89*100/D89</f>
        <v>42.723307560090461</v>
      </c>
      <c r="J89" s="93"/>
    </row>
    <row r="90" spans="1:11" ht="15.6" x14ac:dyDescent="0.3">
      <c r="J90" s="93"/>
    </row>
    <row r="91" spans="1:11" ht="15.6" x14ac:dyDescent="0.3">
      <c r="D91" s="26"/>
      <c r="J91" s="93"/>
    </row>
    <row r="92" spans="1:11" ht="15.6" x14ac:dyDescent="0.3">
      <c r="E92" s="26"/>
      <c r="F92" s="26"/>
      <c r="J92" s="94"/>
    </row>
    <row r="93" spans="1:11" x14ac:dyDescent="0.3">
      <c r="F93" s="26"/>
    </row>
    <row r="94" spans="1:11" x14ac:dyDescent="0.3">
      <c r="D94" s="26"/>
      <c r="E94" s="26"/>
    </row>
    <row r="95" spans="1:11" x14ac:dyDescent="0.3">
      <c r="G95" s="26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tabSelected="1" zoomScale="98" zoomScaleNormal="98" workbookViewId="0">
      <selection activeCell="C6" sqref="C6"/>
    </sheetView>
  </sheetViews>
  <sheetFormatPr baseColWidth="10" defaultRowHeight="14.4" x14ac:dyDescent="0.3"/>
  <cols>
    <col min="1" max="1" width="5.44140625" customWidth="1"/>
    <col min="2" max="2" width="9.6640625" customWidth="1"/>
    <col min="3" max="3" width="62.5546875" customWidth="1"/>
    <col min="4" max="4" width="20.77734375" customWidth="1"/>
    <col min="5" max="5" width="19.33203125" customWidth="1"/>
    <col min="6" max="6" width="16.109375" customWidth="1"/>
    <col min="7" max="7" width="14.33203125" customWidth="1"/>
    <col min="9" max="9" width="16.6640625" customWidth="1"/>
    <col min="10" max="10" width="20.109375" customWidth="1"/>
  </cols>
  <sheetData>
    <row r="1" spans="1:10" ht="54" x14ac:dyDescent="0.35">
      <c r="A1" s="161" t="s">
        <v>0</v>
      </c>
      <c r="B1" s="162"/>
      <c r="C1" s="163"/>
      <c r="D1" s="101" t="s">
        <v>1</v>
      </c>
      <c r="E1" s="102" t="s">
        <v>2</v>
      </c>
      <c r="F1" s="103" t="s">
        <v>3</v>
      </c>
      <c r="G1" s="104" t="s">
        <v>5</v>
      </c>
    </row>
    <row r="2" spans="1:10" ht="25.05" customHeight="1" x14ac:dyDescent="0.35">
      <c r="A2" s="1" t="s">
        <v>6</v>
      </c>
      <c r="B2" s="2"/>
      <c r="C2" s="36" t="s">
        <v>119</v>
      </c>
      <c r="D2" s="3"/>
      <c r="E2" s="4"/>
      <c r="F2" s="5"/>
      <c r="G2" s="6"/>
    </row>
    <row r="3" spans="1:10" ht="25.05" customHeight="1" x14ac:dyDescent="0.35">
      <c r="A3" s="45" t="s">
        <v>7</v>
      </c>
      <c r="B3" s="46">
        <v>151000</v>
      </c>
      <c r="C3" s="47" t="s">
        <v>8</v>
      </c>
      <c r="D3" s="7"/>
      <c r="E3" s="8">
        <v>867715.2</v>
      </c>
      <c r="F3" s="8"/>
      <c r="G3" s="6"/>
    </row>
    <row r="4" spans="1:10" ht="25.05" customHeight="1" x14ac:dyDescent="0.35">
      <c r="A4" s="48"/>
      <c r="B4" s="49"/>
      <c r="C4" s="50" t="s">
        <v>9</v>
      </c>
      <c r="D4" s="9">
        <f>D3</f>
        <v>0</v>
      </c>
      <c r="E4" s="10">
        <f>SUM(E3)</f>
        <v>867715.2</v>
      </c>
      <c r="F4" s="10"/>
      <c r="G4" s="51"/>
      <c r="I4" s="17"/>
    </row>
    <row r="5" spans="1:10" ht="25.05" customHeight="1" x14ac:dyDescent="0.35">
      <c r="A5" s="45" t="s">
        <v>10</v>
      </c>
      <c r="B5" s="52"/>
      <c r="C5" s="53" t="s">
        <v>11</v>
      </c>
      <c r="D5" s="11"/>
      <c r="E5" s="8"/>
      <c r="F5" s="8"/>
      <c r="G5" s="6"/>
    </row>
    <row r="6" spans="1:10" ht="25.05" customHeight="1" x14ac:dyDescent="0.35">
      <c r="A6" s="45"/>
      <c r="B6" s="52"/>
      <c r="C6" s="53" t="s">
        <v>12</v>
      </c>
      <c r="D6" s="11"/>
      <c r="E6" s="8"/>
      <c r="F6" s="8"/>
      <c r="G6" s="6"/>
    </row>
    <row r="7" spans="1:10" ht="25.05" customHeight="1" x14ac:dyDescent="0.35">
      <c r="A7" s="56"/>
      <c r="B7" s="46">
        <v>718310</v>
      </c>
      <c r="C7" s="38" t="s">
        <v>42</v>
      </c>
      <c r="D7" s="39">
        <v>2321312</v>
      </c>
      <c r="E7" s="39">
        <v>808467.83</v>
      </c>
      <c r="F7" s="39">
        <f t="shared" ref="F7:F15" si="0">E7-D7</f>
        <v>-1512844.17</v>
      </c>
      <c r="G7" s="57">
        <f t="shared" ref="G7:G15" si="1">E7*100/D7</f>
        <v>34.828055427275608</v>
      </c>
      <c r="I7" s="84"/>
      <c r="J7" s="84"/>
    </row>
    <row r="8" spans="1:10" ht="25.05" customHeight="1" x14ac:dyDescent="0.35">
      <c r="A8" s="58"/>
      <c r="B8" s="37">
        <v>718320</v>
      </c>
      <c r="C8" s="38" t="s">
        <v>47</v>
      </c>
      <c r="D8" s="39">
        <f>7673248+300000</f>
        <v>7973248</v>
      </c>
      <c r="E8" s="39">
        <v>2728657.65</v>
      </c>
      <c r="F8" s="39">
        <f t="shared" ref="F8:F9" si="2">E8-D8</f>
        <v>-5244590.3499999996</v>
      </c>
      <c r="G8" s="86">
        <f t="shared" ref="G8:G9" si="3">E8*100/D8</f>
        <v>34.222661204066398</v>
      </c>
      <c r="I8" s="84"/>
      <c r="J8" s="84"/>
    </row>
    <row r="9" spans="1:10" ht="25.05" customHeight="1" x14ac:dyDescent="0.35">
      <c r="A9" s="58"/>
      <c r="B9" s="37">
        <v>718321</v>
      </c>
      <c r="C9" s="38" t="s">
        <v>118</v>
      </c>
      <c r="D9" s="39"/>
      <c r="E9" s="39">
        <v>180059.62</v>
      </c>
      <c r="F9" s="39">
        <f t="shared" si="2"/>
        <v>180059.62</v>
      </c>
      <c r="G9" s="86" t="e">
        <f t="shared" si="3"/>
        <v>#DIV/0!</v>
      </c>
      <c r="I9" s="84"/>
      <c r="J9" s="84"/>
    </row>
    <row r="10" spans="1:10" ht="25.05" customHeight="1" x14ac:dyDescent="0.35">
      <c r="A10" s="56"/>
      <c r="B10" s="46">
        <v>718330</v>
      </c>
      <c r="C10" s="38" t="s">
        <v>15</v>
      </c>
      <c r="D10" s="39">
        <v>224444</v>
      </c>
      <c r="E10" s="39">
        <v>244796.76</v>
      </c>
      <c r="F10" s="39">
        <f t="shared" si="0"/>
        <v>20352.760000000009</v>
      </c>
      <c r="G10" s="57">
        <f t="shared" si="1"/>
        <v>109.06807934273137</v>
      </c>
      <c r="I10" s="84"/>
      <c r="J10" s="84"/>
    </row>
    <row r="11" spans="1:10" ht="25.05" customHeight="1" x14ac:dyDescent="0.35">
      <c r="A11" s="56"/>
      <c r="B11" s="37">
        <v>718340</v>
      </c>
      <c r="C11" s="38" t="s">
        <v>14</v>
      </c>
      <c r="D11" s="39">
        <v>184561</v>
      </c>
      <c r="E11" s="39">
        <v>45945.59</v>
      </c>
      <c r="F11" s="39">
        <f t="shared" si="0"/>
        <v>-138615.41</v>
      </c>
      <c r="G11" s="57">
        <f t="shared" si="1"/>
        <v>24.894528096401732</v>
      </c>
      <c r="I11" s="84"/>
      <c r="J11" s="84"/>
    </row>
    <row r="12" spans="1:10" ht="25.05" customHeight="1" x14ac:dyDescent="0.35">
      <c r="A12" s="56"/>
      <c r="B12" s="46">
        <v>718350</v>
      </c>
      <c r="C12" s="38" t="s">
        <v>50</v>
      </c>
      <c r="D12" s="39">
        <v>80000</v>
      </c>
      <c r="E12" s="39">
        <v>12079</v>
      </c>
      <c r="F12" s="39">
        <f t="shared" si="0"/>
        <v>-67921</v>
      </c>
      <c r="G12" s="57">
        <f t="shared" si="1"/>
        <v>15.098750000000001</v>
      </c>
      <c r="I12" s="84"/>
      <c r="J12" s="84"/>
    </row>
    <row r="13" spans="1:10" ht="25.05" customHeight="1" x14ac:dyDescent="0.35">
      <c r="A13" s="56"/>
      <c r="B13" s="46">
        <v>718360</v>
      </c>
      <c r="C13" s="38" t="s">
        <v>13</v>
      </c>
      <c r="D13" s="39">
        <v>435000</v>
      </c>
      <c r="E13" s="39">
        <v>19727.48</v>
      </c>
      <c r="F13" s="39">
        <f t="shared" ref="F13" si="4">E13-D13</f>
        <v>-415272.52</v>
      </c>
      <c r="G13" s="57">
        <f t="shared" ref="G13" si="5">E13*100/D13</f>
        <v>4.5350528735632185</v>
      </c>
      <c r="I13" s="84"/>
      <c r="J13" s="84"/>
    </row>
    <row r="14" spans="1:10" ht="25.05" customHeight="1" x14ac:dyDescent="0.35">
      <c r="A14" s="58"/>
      <c r="B14" s="37"/>
      <c r="C14" s="38"/>
      <c r="D14" s="39"/>
      <c r="E14" s="39"/>
      <c r="F14" s="39"/>
      <c r="G14" s="86"/>
      <c r="I14" s="84"/>
      <c r="J14" s="84"/>
    </row>
    <row r="15" spans="1:10" ht="25.05" customHeight="1" x14ac:dyDescent="0.35">
      <c r="A15" s="58"/>
      <c r="B15" s="54"/>
      <c r="C15" s="50" t="s">
        <v>16</v>
      </c>
      <c r="D15" s="40">
        <f>SUM(D7:D14)</f>
        <v>11218565</v>
      </c>
      <c r="E15" s="40">
        <f>SUM(E7:E14)</f>
        <v>4039733.93</v>
      </c>
      <c r="F15" s="40">
        <f t="shared" si="0"/>
        <v>-7178831.0700000003</v>
      </c>
      <c r="G15" s="80">
        <f t="shared" si="1"/>
        <v>36.009364210128481</v>
      </c>
      <c r="I15" s="84"/>
      <c r="J15" s="84"/>
    </row>
    <row r="16" spans="1:10" ht="25.05" customHeight="1" x14ac:dyDescent="0.35">
      <c r="A16" s="56"/>
      <c r="B16" s="46"/>
      <c r="C16" s="53" t="s">
        <v>17</v>
      </c>
      <c r="D16" s="8"/>
      <c r="E16" s="8"/>
      <c r="F16" s="8"/>
      <c r="G16" s="57"/>
      <c r="I16" s="85"/>
      <c r="J16" s="85"/>
    </row>
    <row r="17" spans="1:10" ht="25.05" customHeight="1" x14ac:dyDescent="0.35">
      <c r="A17" s="56"/>
      <c r="B17" s="46">
        <v>718210</v>
      </c>
      <c r="C17" s="38" t="s">
        <v>18</v>
      </c>
      <c r="D17" s="39">
        <v>4472269</v>
      </c>
      <c r="E17" s="90">
        <v>1164303.52</v>
      </c>
      <c r="F17" s="39">
        <f>E17-D17</f>
        <v>-3307965.48</v>
      </c>
      <c r="G17" s="57">
        <f>E17*100/D17</f>
        <v>26.033843670852537</v>
      </c>
      <c r="I17" s="85"/>
      <c r="J17" s="85"/>
    </row>
    <row r="18" spans="1:10" ht="25.05" customHeight="1" x14ac:dyDescent="0.35">
      <c r="A18" s="56"/>
      <c r="B18" s="46">
        <v>718322</v>
      </c>
      <c r="C18" s="38" t="s">
        <v>121</v>
      </c>
      <c r="D18" s="39"/>
      <c r="E18" s="89">
        <v>112382.67</v>
      </c>
      <c r="F18" s="39">
        <f t="shared" ref="F18" si="6">E18-D18</f>
        <v>112382.67</v>
      </c>
      <c r="G18" s="57" t="e">
        <f t="shared" ref="G18" si="7">E18*100/D18</f>
        <v>#DIV/0!</v>
      </c>
      <c r="I18" s="85"/>
      <c r="J18" s="85"/>
    </row>
    <row r="19" spans="1:10" ht="25.05" customHeight="1" x14ac:dyDescent="0.35">
      <c r="A19" s="56"/>
      <c r="B19" s="46">
        <v>718391</v>
      </c>
      <c r="C19" s="38" t="s">
        <v>111</v>
      </c>
      <c r="D19" s="39"/>
      <c r="E19" s="89">
        <v>371078.62</v>
      </c>
      <c r="F19" s="39">
        <f t="shared" ref="F19:F21" si="8">E19-D19</f>
        <v>371078.62</v>
      </c>
      <c r="G19" s="57" t="e">
        <f t="shared" ref="G19:G20" si="9">E19*100/D19</f>
        <v>#DIV/0!</v>
      </c>
      <c r="I19" s="85"/>
      <c r="J19" s="85"/>
    </row>
    <row r="20" spans="1:10" ht="25.05" customHeight="1" x14ac:dyDescent="0.35">
      <c r="A20" s="56"/>
      <c r="B20" s="46">
        <v>718392</v>
      </c>
      <c r="C20" s="38" t="s">
        <v>117</v>
      </c>
      <c r="D20" s="39"/>
      <c r="E20" s="89">
        <v>90221.71</v>
      </c>
      <c r="F20" s="39">
        <f t="shared" si="8"/>
        <v>90221.71</v>
      </c>
      <c r="G20" s="57" t="e">
        <f t="shared" si="9"/>
        <v>#DIV/0!</v>
      </c>
      <c r="I20" s="85"/>
      <c r="J20" s="85"/>
    </row>
    <row r="21" spans="1:10" ht="25.05" customHeight="1" x14ac:dyDescent="0.35">
      <c r="A21" s="56"/>
      <c r="B21" s="46"/>
      <c r="C21" s="59"/>
      <c r="D21" s="40">
        <f>SUM(D17:D19)</f>
        <v>4472269</v>
      </c>
      <c r="E21" s="40">
        <f>SUM(E17:E20)</f>
        <v>1737986.52</v>
      </c>
      <c r="F21" s="40">
        <f t="shared" si="8"/>
        <v>-2734282.48</v>
      </c>
      <c r="G21" s="80">
        <f>E21*100/D21</f>
        <v>38.861403909290786</v>
      </c>
      <c r="I21" s="84"/>
      <c r="J21" s="84"/>
    </row>
    <row r="22" spans="1:10" ht="25.05" customHeight="1" x14ac:dyDescent="0.35">
      <c r="A22" s="45"/>
      <c r="B22" s="60"/>
      <c r="C22" s="53" t="s">
        <v>19</v>
      </c>
      <c r="D22" s="39"/>
      <c r="E22" s="39"/>
      <c r="F22" s="8"/>
      <c r="G22" s="57"/>
      <c r="I22" s="84"/>
      <c r="J22" s="84"/>
    </row>
    <row r="23" spans="1:10" ht="25.05" customHeight="1" x14ac:dyDescent="0.35">
      <c r="A23" s="45"/>
      <c r="B23" s="46">
        <v>701500</v>
      </c>
      <c r="C23" s="38" t="s">
        <v>48</v>
      </c>
      <c r="D23" s="39">
        <v>162000</v>
      </c>
      <c r="E23" s="39">
        <v>68832.22</v>
      </c>
      <c r="F23" s="39">
        <f>E23-D23</f>
        <v>-93167.78</v>
      </c>
      <c r="G23" s="57">
        <f>E23*100/D23</f>
        <v>42.489024691358026</v>
      </c>
      <c r="I23" s="84"/>
      <c r="J23" s="84"/>
    </row>
    <row r="24" spans="1:10" ht="25.05" customHeight="1" x14ac:dyDescent="0.35">
      <c r="A24" s="56"/>
      <c r="B24" s="46"/>
      <c r="C24" s="59" t="s">
        <v>20</v>
      </c>
      <c r="D24" s="40">
        <f>SUM(D23:D23)</f>
        <v>162000</v>
      </c>
      <c r="E24" s="40">
        <f>SUM(E23:E23)</f>
        <v>68832.22</v>
      </c>
      <c r="F24" s="40">
        <f t="shared" ref="F24" si="10">E24-D24</f>
        <v>-93167.78</v>
      </c>
      <c r="G24" s="80">
        <f>E24*100/D24</f>
        <v>42.489024691358026</v>
      </c>
      <c r="I24" s="84"/>
      <c r="J24" s="84"/>
    </row>
    <row r="25" spans="1:10" ht="25.05" customHeight="1" x14ac:dyDescent="0.35">
      <c r="A25" s="45"/>
      <c r="B25" s="60"/>
      <c r="C25" s="53" t="s">
        <v>21</v>
      </c>
      <c r="D25" s="39"/>
      <c r="E25" s="39"/>
      <c r="F25" s="39"/>
      <c r="G25" s="57"/>
      <c r="I25" s="84"/>
      <c r="J25" s="84"/>
    </row>
    <row r="26" spans="1:10" ht="25.05" customHeight="1" x14ac:dyDescent="0.35">
      <c r="A26" s="56"/>
      <c r="B26" s="46">
        <v>701000</v>
      </c>
      <c r="C26" s="38" t="s">
        <v>103</v>
      </c>
      <c r="D26" s="39"/>
      <c r="E26" s="39">
        <v>18758.29</v>
      </c>
      <c r="F26" s="39"/>
      <c r="G26" s="57"/>
      <c r="I26" s="84"/>
      <c r="J26" s="84"/>
    </row>
    <row r="27" spans="1:10" ht="25.05" customHeight="1" x14ac:dyDescent="0.35">
      <c r="A27" s="45"/>
      <c r="B27" s="61">
        <v>701900</v>
      </c>
      <c r="C27" s="38" t="s">
        <v>110</v>
      </c>
      <c r="D27" s="39">
        <v>732660</v>
      </c>
      <c r="E27" s="39">
        <v>1690</v>
      </c>
      <c r="F27" s="39">
        <f>E27-D27</f>
        <v>-730970</v>
      </c>
      <c r="G27" s="57">
        <f>E27*100/D27</f>
        <v>0.23066633909316736</v>
      </c>
      <c r="I27" s="84"/>
      <c r="J27" s="84"/>
    </row>
    <row r="28" spans="1:10" ht="25.05" customHeight="1" x14ac:dyDescent="0.35">
      <c r="A28" s="45"/>
      <c r="B28" s="46">
        <v>706100</v>
      </c>
      <c r="C28" s="38" t="s">
        <v>52</v>
      </c>
      <c r="D28" s="39">
        <v>264000</v>
      </c>
      <c r="E28" s="39">
        <v>271925</v>
      </c>
      <c r="F28" s="39">
        <f t="shared" ref="F28:F29" si="11">E28-D28</f>
        <v>7925</v>
      </c>
      <c r="G28" s="57">
        <f t="shared" ref="G28:G29" si="12">E28*100/D28</f>
        <v>103.00189393939394</v>
      </c>
      <c r="I28" s="84"/>
      <c r="J28" s="84"/>
    </row>
    <row r="29" spans="1:10" ht="25.05" customHeight="1" x14ac:dyDescent="0.35">
      <c r="A29" s="45"/>
      <c r="B29" s="46">
        <v>706200</v>
      </c>
      <c r="C29" s="38" t="s">
        <v>53</v>
      </c>
      <c r="D29" s="39">
        <v>15000</v>
      </c>
      <c r="E29" s="39">
        <v>232</v>
      </c>
      <c r="F29" s="39">
        <f t="shared" si="11"/>
        <v>-14768</v>
      </c>
      <c r="G29" s="57">
        <f t="shared" si="12"/>
        <v>1.5466666666666666</v>
      </c>
      <c r="I29" s="84"/>
      <c r="J29" s="84"/>
    </row>
    <row r="30" spans="1:10" ht="25.05" customHeight="1" x14ac:dyDescent="0.35">
      <c r="A30" s="45"/>
      <c r="B30" s="46">
        <v>748300</v>
      </c>
      <c r="C30" s="62" t="s">
        <v>22</v>
      </c>
      <c r="D30" s="39">
        <v>40000</v>
      </c>
      <c r="E30" s="39">
        <v>54525.36</v>
      </c>
      <c r="F30" s="39">
        <f t="shared" ref="F30:F32" si="13">E30-D30</f>
        <v>14525.36</v>
      </c>
      <c r="G30" s="57">
        <f t="shared" ref="G30:G31" si="14">E30*100/D30</f>
        <v>136.3134</v>
      </c>
      <c r="I30" s="84"/>
      <c r="J30" s="84"/>
    </row>
    <row r="31" spans="1:10" ht="25.05" customHeight="1" x14ac:dyDescent="0.35">
      <c r="A31" s="56"/>
      <c r="B31" s="55"/>
      <c r="C31" s="50" t="s">
        <v>23</v>
      </c>
      <c r="D31" s="41">
        <f>SUM(D27:D30)</f>
        <v>1051660</v>
      </c>
      <c r="E31" s="41">
        <f>SUM(E26:E30)</f>
        <v>347130.64999999997</v>
      </c>
      <c r="F31" s="39">
        <f t="shared" si="13"/>
        <v>-704529.35000000009</v>
      </c>
      <c r="G31" s="57">
        <f t="shared" si="14"/>
        <v>33.007878021413767</v>
      </c>
      <c r="I31" s="84"/>
      <c r="J31" s="84"/>
    </row>
    <row r="32" spans="1:10" ht="25.05" customHeight="1" x14ac:dyDescent="0.35">
      <c r="A32" s="45"/>
      <c r="B32" s="59"/>
      <c r="C32" s="63" t="s">
        <v>34</v>
      </c>
      <c r="D32" s="40"/>
      <c r="E32" s="39"/>
      <c r="F32" s="39">
        <f t="shared" si="13"/>
        <v>0</v>
      </c>
      <c r="G32" s="57"/>
      <c r="I32" s="84"/>
      <c r="J32" s="84"/>
    </row>
    <row r="33" spans="1:12" ht="25.05" customHeight="1" x14ac:dyDescent="0.35">
      <c r="A33" s="45"/>
      <c r="B33" s="61">
        <v>707100</v>
      </c>
      <c r="C33" s="38" t="s">
        <v>56</v>
      </c>
      <c r="D33" s="39">
        <v>128040</v>
      </c>
      <c r="E33" s="39">
        <v>71771</v>
      </c>
      <c r="F33" s="39">
        <f>+E33-D33</f>
        <v>-56269</v>
      </c>
      <c r="G33" s="57">
        <f t="shared" ref="G33:G34" si="15">E33*100/D33</f>
        <v>56.053577007185254</v>
      </c>
      <c r="I33" s="84"/>
      <c r="J33" s="84"/>
    </row>
    <row r="34" spans="1:12" ht="25.05" customHeight="1" x14ac:dyDescent="0.35">
      <c r="A34" s="45"/>
      <c r="B34" s="59"/>
      <c r="C34" s="65" t="s">
        <v>24</v>
      </c>
      <c r="D34" s="40">
        <f>SUM(D33:D33)</f>
        <v>128040</v>
      </c>
      <c r="E34" s="40">
        <f>SUM(E33:E33)</f>
        <v>71771</v>
      </c>
      <c r="F34" s="40">
        <f>+E34-D34</f>
        <v>-56269</v>
      </c>
      <c r="G34" s="57">
        <f t="shared" si="15"/>
        <v>56.053577007185254</v>
      </c>
    </row>
    <row r="35" spans="1:12" ht="25.05" customHeight="1" x14ac:dyDescent="0.35">
      <c r="A35" s="52"/>
      <c r="B35" s="60"/>
      <c r="C35" s="71" t="s">
        <v>43</v>
      </c>
      <c r="D35" s="39"/>
      <c r="E35" s="39"/>
      <c r="F35" s="39"/>
      <c r="G35" s="57"/>
    </row>
    <row r="36" spans="1:12" ht="25.05" customHeight="1" x14ac:dyDescent="0.35">
      <c r="A36" s="52"/>
      <c r="B36" s="46">
        <v>701700</v>
      </c>
      <c r="C36" s="38" t="s">
        <v>51</v>
      </c>
      <c r="D36" s="39">
        <v>40000</v>
      </c>
      <c r="E36" s="39">
        <v>16683</v>
      </c>
      <c r="F36" s="39">
        <f>E36-D36</f>
        <v>-23317</v>
      </c>
      <c r="G36" s="108">
        <f>E36*100/D36</f>
        <v>41.707500000000003</v>
      </c>
    </row>
    <row r="37" spans="1:12" ht="25.05" customHeight="1" x14ac:dyDescent="0.35">
      <c r="A37" s="52"/>
      <c r="B37" s="46">
        <v>706900</v>
      </c>
      <c r="C37" s="38" t="s">
        <v>55</v>
      </c>
      <c r="D37" s="39">
        <v>50000</v>
      </c>
      <c r="E37" s="39">
        <v>117254.79</v>
      </c>
      <c r="F37" s="39">
        <f>E37-D37</f>
        <v>67254.789999999994</v>
      </c>
      <c r="G37" s="108">
        <f t="shared" ref="G37:G38" si="16">E37*100/D37</f>
        <v>234.50958</v>
      </c>
    </row>
    <row r="38" spans="1:12" ht="25.05" customHeight="1" x14ac:dyDescent="0.35">
      <c r="A38" s="52"/>
      <c r="B38" s="60"/>
      <c r="C38" s="65" t="s">
        <v>36</v>
      </c>
      <c r="D38" s="40">
        <f>SUM(D36:D37)</f>
        <v>90000</v>
      </c>
      <c r="E38" s="40">
        <f>SUM(E36:E37)</f>
        <v>133937.78999999998</v>
      </c>
      <c r="F38" s="40">
        <f t="shared" ref="F38" si="17">E38-D38</f>
        <v>43937.789999999979</v>
      </c>
      <c r="G38" s="80">
        <f t="shared" si="16"/>
        <v>148.81976666666665</v>
      </c>
    </row>
    <row r="39" spans="1:12" ht="25.05" customHeight="1" x14ac:dyDescent="0.35">
      <c r="A39" s="66"/>
      <c r="B39" s="67"/>
      <c r="C39" s="68" t="s">
        <v>44</v>
      </c>
      <c r="D39" s="40"/>
      <c r="E39" s="43"/>
      <c r="F39" s="39"/>
      <c r="G39" s="57"/>
    </row>
    <row r="40" spans="1:12" ht="25.05" customHeight="1" x14ac:dyDescent="0.35">
      <c r="A40" s="66"/>
      <c r="B40" s="46">
        <v>706300</v>
      </c>
      <c r="C40" s="38" t="s">
        <v>54</v>
      </c>
      <c r="D40" s="39">
        <v>50000</v>
      </c>
      <c r="E40" s="39">
        <v>44886</v>
      </c>
      <c r="F40" s="39">
        <f>+E40-D40</f>
        <v>-5114</v>
      </c>
      <c r="G40" s="57">
        <f>E40*100/D40</f>
        <v>89.772000000000006</v>
      </c>
    </row>
    <row r="41" spans="1:12" ht="25.05" customHeight="1" x14ac:dyDescent="0.35">
      <c r="A41" s="66"/>
      <c r="B41" s="69">
        <v>718301</v>
      </c>
      <c r="C41" s="64" t="s">
        <v>114</v>
      </c>
      <c r="D41" s="39">
        <v>10000</v>
      </c>
      <c r="E41" s="44">
        <v>10000</v>
      </c>
      <c r="F41" s="39"/>
      <c r="G41" s="57"/>
    </row>
    <row r="42" spans="1:12" ht="25.05" customHeight="1" x14ac:dyDescent="0.35">
      <c r="A42" s="4"/>
      <c r="B42" s="4"/>
      <c r="C42" s="70" t="s">
        <v>35</v>
      </c>
      <c r="D42" s="40">
        <f>SUM(D40:D41)</f>
        <v>60000</v>
      </c>
      <c r="E42" s="40">
        <f>SUM(E40:E41)</f>
        <v>54886</v>
      </c>
      <c r="F42" s="40">
        <f>+E42-D42</f>
        <v>-5114</v>
      </c>
      <c r="G42" s="80">
        <f>E42*100/D42</f>
        <v>91.476666666666674</v>
      </c>
    </row>
    <row r="43" spans="1:12" ht="25.05" customHeight="1" x14ac:dyDescent="0.35">
      <c r="A43" s="45"/>
      <c r="B43" s="52"/>
      <c r="C43" s="71" t="s">
        <v>37</v>
      </c>
      <c r="D43" s="40"/>
      <c r="E43" s="40"/>
      <c r="F43" s="39"/>
      <c r="G43" s="57"/>
    </row>
    <row r="44" spans="1:12" ht="25.05" customHeight="1" x14ac:dyDescent="0.35">
      <c r="A44" s="45"/>
      <c r="B44" s="52"/>
      <c r="C44" s="72" t="s">
        <v>25</v>
      </c>
      <c r="D44" s="39">
        <v>100806</v>
      </c>
      <c r="E44" s="39">
        <v>0</v>
      </c>
      <c r="F44" s="39">
        <f>E44-D44</f>
        <v>-100806</v>
      </c>
      <c r="G44" s="57">
        <f>E44*100/D44</f>
        <v>0</v>
      </c>
    </row>
    <row r="45" spans="1:12" ht="25.05" customHeight="1" x14ac:dyDescent="0.35">
      <c r="A45" s="56"/>
      <c r="B45" s="55"/>
      <c r="C45" s="65" t="s">
        <v>38</v>
      </c>
      <c r="D45" s="41">
        <f>SUM(D44:D44)</f>
        <v>100806</v>
      </c>
      <c r="E45" s="41">
        <f>SUM(E44:E44)</f>
        <v>0</v>
      </c>
      <c r="F45" s="40">
        <f t="shared" ref="F45" si="18">E45-D45</f>
        <v>-100806</v>
      </c>
      <c r="G45" s="57">
        <f>E45*100/D45</f>
        <v>0</v>
      </c>
      <c r="I45" s="26"/>
      <c r="J45">
        <v>70682.22</v>
      </c>
      <c r="L45">
        <v>1164303.52</v>
      </c>
    </row>
    <row r="46" spans="1:12" ht="25.05" customHeight="1" x14ac:dyDescent="0.35">
      <c r="A46" s="56"/>
      <c r="B46" s="55"/>
      <c r="C46" s="63" t="s">
        <v>39</v>
      </c>
      <c r="D46" s="41"/>
      <c r="E46" s="41"/>
      <c r="F46" s="39"/>
      <c r="G46" s="57"/>
      <c r="H46" s="26"/>
      <c r="J46">
        <v>15463</v>
      </c>
      <c r="L46">
        <v>789923.1</v>
      </c>
    </row>
    <row r="47" spans="1:12" ht="25.05" customHeight="1" x14ac:dyDescent="0.35">
      <c r="A47" s="56"/>
      <c r="B47" s="83">
        <v>741901</v>
      </c>
      <c r="C47" s="87" t="s">
        <v>40</v>
      </c>
      <c r="D47" s="42">
        <v>41629</v>
      </c>
      <c r="E47" s="42">
        <v>41629</v>
      </c>
      <c r="F47" s="39">
        <f>E47-D47</f>
        <v>0</v>
      </c>
      <c r="G47" s="57">
        <f>E47*100/D47</f>
        <v>100</v>
      </c>
      <c r="J47">
        <v>1660</v>
      </c>
      <c r="L47">
        <v>2728657.65</v>
      </c>
    </row>
    <row r="48" spans="1:12" ht="25.05" customHeight="1" x14ac:dyDescent="0.35">
      <c r="A48" s="56"/>
      <c r="B48" s="83">
        <v>741902</v>
      </c>
      <c r="C48" s="88" t="s">
        <v>45</v>
      </c>
      <c r="D48" s="8">
        <v>37166</v>
      </c>
      <c r="E48" s="42">
        <v>48599.66</v>
      </c>
      <c r="F48" s="39"/>
      <c r="G48" s="57"/>
      <c r="J48">
        <v>271925</v>
      </c>
      <c r="L48">
        <v>180059.62</v>
      </c>
    </row>
    <row r="49" spans="1:15" ht="25.05" customHeight="1" x14ac:dyDescent="0.35">
      <c r="A49" s="56"/>
      <c r="B49" s="83">
        <v>741903</v>
      </c>
      <c r="C49" s="88" t="s">
        <v>46</v>
      </c>
      <c r="D49" s="8">
        <v>1480</v>
      </c>
      <c r="E49" s="42">
        <v>6088.67</v>
      </c>
      <c r="F49" s="39">
        <f t="shared" ref="F49:F50" si="19">E49-D49</f>
        <v>4608.67</v>
      </c>
      <c r="G49" s="57">
        <f>E49*100/D49</f>
        <v>411.39662162162165</v>
      </c>
      <c r="J49">
        <v>232</v>
      </c>
      <c r="L49">
        <v>203620.55</v>
      </c>
    </row>
    <row r="50" spans="1:15" ht="25.05" customHeight="1" x14ac:dyDescent="0.35">
      <c r="A50" s="56"/>
      <c r="B50" s="55"/>
      <c r="C50" s="65" t="s">
        <v>41</v>
      </c>
      <c r="D50" s="41">
        <f>SUM(D47:D49)</f>
        <v>80275</v>
      </c>
      <c r="E50" s="41">
        <f>SUM(E47:E49)</f>
        <v>96317.33</v>
      </c>
      <c r="F50" s="39">
        <f t="shared" si="19"/>
        <v>16042.330000000002</v>
      </c>
      <c r="G50" s="80">
        <f>E50*100/D50</f>
        <v>119.98421675490502</v>
      </c>
      <c r="I50">
        <f>126004.69-119159.22</f>
        <v>6845.4700000000012</v>
      </c>
      <c r="J50">
        <v>44886</v>
      </c>
      <c r="L50">
        <v>40725.589999999997</v>
      </c>
    </row>
    <row r="51" spans="1:15" ht="25.05" customHeight="1" x14ac:dyDescent="0.4">
      <c r="A51" s="13"/>
      <c r="B51" s="12"/>
      <c r="C51" s="97" t="s">
        <v>138</v>
      </c>
      <c r="D51" s="92">
        <f>D50+D45+D42+D38+D34+D31+D24+D21+D15</f>
        <v>17363615</v>
      </c>
      <c r="E51" s="95">
        <f>E15+E21+E24+E31+E34+E42+E38+E45+E50+E4</f>
        <v>7418310.6400000006</v>
      </c>
      <c r="F51" s="34">
        <f>E51-D51</f>
        <v>-9945304.3599999994</v>
      </c>
      <c r="G51" s="96">
        <f>E51*100/D51</f>
        <v>42.723307560090454</v>
      </c>
      <c r="I51" s="26">
        <f>5991212.7-E51</f>
        <v>-1427097.9400000004</v>
      </c>
      <c r="J51">
        <v>116654.79</v>
      </c>
      <c r="L51">
        <v>12079</v>
      </c>
    </row>
    <row r="52" spans="1:15" ht="25.05" customHeight="1" x14ac:dyDescent="0.35">
      <c r="A52" s="15"/>
      <c r="B52" s="15"/>
      <c r="C52" s="15"/>
      <c r="D52" s="16"/>
      <c r="E52" s="17"/>
      <c r="F52" s="18"/>
      <c r="G52" s="19"/>
      <c r="I52" s="26"/>
      <c r="J52">
        <v>71771</v>
      </c>
      <c r="L52">
        <v>19727.48</v>
      </c>
    </row>
    <row r="53" spans="1:15" x14ac:dyDescent="0.3">
      <c r="H53" s="26"/>
      <c r="L53">
        <v>335583</v>
      </c>
    </row>
    <row r="54" spans="1:15" x14ac:dyDescent="0.3">
      <c r="E54" s="26"/>
      <c r="F54" s="26"/>
      <c r="L54">
        <v>90221.71</v>
      </c>
    </row>
    <row r="55" spans="1:15" x14ac:dyDescent="0.3">
      <c r="D55" s="26"/>
      <c r="E55" s="26"/>
    </row>
    <row r="56" spans="1:15" ht="15.6" x14ac:dyDescent="0.3">
      <c r="D56" s="93"/>
      <c r="J56">
        <f>SUM(J45:J55)</f>
        <v>593274.01</v>
      </c>
      <c r="L56">
        <f>SUM(L45:L55)</f>
        <v>5564901.2199999997</v>
      </c>
    </row>
    <row r="57" spans="1:15" ht="15.6" x14ac:dyDescent="0.3">
      <c r="D57" s="93"/>
      <c r="J57">
        <f>J56-119159.22</f>
        <v>474114.79000000004</v>
      </c>
      <c r="L57">
        <f>L56-112328.67</f>
        <v>5452572.5499999998</v>
      </c>
      <c r="O57">
        <f>SUM(J57:N57)</f>
        <v>5926687.3399999999</v>
      </c>
    </row>
    <row r="58" spans="1:15" ht="15.6" x14ac:dyDescent="0.3">
      <c r="D58" s="93"/>
      <c r="F58" s="26"/>
      <c r="O58">
        <v>10000</v>
      </c>
    </row>
    <row r="59" spans="1:15" ht="15.6" x14ac:dyDescent="0.3">
      <c r="D59" s="94"/>
      <c r="O59">
        <v>54525.36</v>
      </c>
    </row>
    <row r="61" spans="1:15" x14ac:dyDescent="0.3">
      <c r="O61">
        <f>SUM(O57:O60)</f>
        <v>5991212.7000000002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21E8-86B1-4E1B-BB42-A82FA9A51EFE}">
  <dimension ref="A1:B62"/>
  <sheetViews>
    <sheetView topLeftCell="A43" workbookViewId="0">
      <selection activeCell="A33" sqref="A33:F62"/>
    </sheetView>
  </sheetViews>
  <sheetFormatPr baseColWidth="10" defaultRowHeight="14.4" x14ac:dyDescent="0.3"/>
  <cols>
    <col min="1" max="1" width="75.88671875" customWidth="1"/>
    <col min="2" max="2" width="21" customWidth="1"/>
  </cols>
  <sheetData>
    <row r="1" spans="1:2" ht="15" thickBot="1" x14ac:dyDescent="0.35"/>
    <row r="2" spans="1:2" ht="31.2" x14ac:dyDescent="0.6">
      <c r="A2" s="109" t="s">
        <v>140</v>
      </c>
      <c r="B2" s="110" t="s">
        <v>139</v>
      </c>
    </row>
    <row r="3" spans="1:2" s="112" customFormat="1" ht="34.950000000000003" customHeight="1" x14ac:dyDescent="0.4">
      <c r="A3" s="111" t="s">
        <v>141</v>
      </c>
      <c r="B3" s="114">
        <v>867715.2</v>
      </c>
    </row>
    <row r="4" spans="1:2" s="112" customFormat="1" ht="34.950000000000003" customHeight="1" x14ac:dyDescent="0.4">
      <c r="A4" s="113" t="s">
        <v>42</v>
      </c>
      <c r="B4" s="114">
        <v>808467.83</v>
      </c>
    </row>
    <row r="5" spans="1:2" s="112" customFormat="1" ht="34.950000000000003" customHeight="1" x14ac:dyDescent="0.4">
      <c r="A5" s="113" t="s">
        <v>47</v>
      </c>
      <c r="B5" s="114">
        <v>2728657.65</v>
      </c>
    </row>
    <row r="6" spans="1:2" s="112" customFormat="1" ht="34.950000000000003" customHeight="1" x14ac:dyDescent="0.4">
      <c r="A6" s="113" t="s">
        <v>118</v>
      </c>
      <c r="B6" s="114">
        <v>180059.62</v>
      </c>
    </row>
    <row r="7" spans="1:2" s="112" customFormat="1" ht="34.950000000000003" customHeight="1" x14ac:dyDescent="0.4">
      <c r="A7" s="113" t="s">
        <v>15</v>
      </c>
      <c r="B7" s="114">
        <v>244796.76</v>
      </c>
    </row>
    <row r="8" spans="1:2" s="112" customFormat="1" ht="34.950000000000003" customHeight="1" x14ac:dyDescent="0.4">
      <c r="A8" s="113" t="s">
        <v>14</v>
      </c>
      <c r="B8" s="114">
        <v>45945.59</v>
      </c>
    </row>
    <row r="9" spans="1:2" s="112" customFormat="1" ht="34.950000000000003" customHeight="1" x14ac:dyDescent="0.4">
      <c r="A9" s="113" t="s">
        <v>50</v>
      </c>
      <c r="B9" s="114">
        <v>12079</v>
      </c>
    </row>
    <row r="10" spans="1:2" s="112" customFormat="1" ht="34.950000000000003" customHeight="1" x14ac:dyDescent="0.4">
      <c r="A10" s="113" t="s">
        <v>13</v>
      </c>
      <c r="B10" s="114">
        <v>19727.48</v>
      </c>
    </row>
    <row r="11" spans="1:2" s="112" customFormat="1" ht="34.950000000000003" customHeight="1" x14ac:dyDescent="0.4">
      <c r="A11" s="113" t="s">
        <v>18</v>
      </c>
      <c r="B11" s="114">
        <v>1164303.52</v>
      </c>
    </row>
    <row r="12" spans="1:2" s="112" customFormat="1" ht="34.950000000000003" customHeight="1" x14ac:dyDescent="0.4">
      <c r="A12" s="113" t="s">
        <v>121</v>
      </c>
      <c r="B12" s="135">
        <v>112382.67</v>
      </c>
    </row>
    <row r="13" spans="1:2" s="112" customFormat="1" ht="34.950000000000003" customHeight="1" x14ac:dyDescent="0.4">
      <c r="A13" s="113" t="s">
        <v>111</v>
      </c>
      <c r="B13" s="135">
        <v>371078.62</v>
      </c>
    </row>
    <row r="14" spans="1:2" s="112" customFormat="1" ht="34.950000000000003" customHeight="1" x14ac:dyDescent="0.4">
      <c r="A14" s="113" t="s">
        <v>117</v>
      </c>
      <c r="B14" s="135">
        <v>90221.71</v>
      </c>
    </row>
    <row r="15" spans="1:2" s="112" customFormat="1" ht="34.950000000000003" customHeight="1" x14ac:dyDescent="0.4">
      <c r="A15" s="113" t="s">
        <v>48</v>
      </c>
      <c r="B15" s="114">
        <v>68832.22</v>
      </c>
    </row>
    <row r="16" spans="1:2" s="112" customFormat="1" ht="34.950000000000003" customHeight="1" x14ac:dyDescent="0.4">
      <c r="A16" s="113" t="s">
        <v>103</v>
      </c>
      <c r="B16" s="114">
        <v>18758.29</v>
      </c>
    </row>
    <row r="17" spans="1:2" s="112" customFormat="1" ht="34.950000000000003" customHeight="1" x14ac:dyDescent="0.4">
      <c r="A17" s="113" t="s">
        <v>110</v>
      </c>
      <c r="B17" s="114">
        <v>1690</v>
      </c>
    </row>
    <row r="18" spans="1:2" s="112" customFormat="1" ht="34.950000000000003" customHeight="1" x14ac:dyDescent="0.4">
      <c r="A18" s="113" t="s">
        <v>52</v>
      </c>
      <c r="B18" s="114">
        <v>271925</v>
      </c>
    </row>
    <row r="19" spans="1:2" s="112" customFormat="1" ht="34.950000000000003" customHeight="1" x14ac:dyDescent="0.4">
      <c r="A19" s="113" t="s">
        <v>53</v>
      </c>
      <c r="B19" s="114">
        <v>232</v>
      </c>
    </row>
    <row r="20" spans="1:2" s="112" customFormat="1" ht="34.950000000000003" customHeight="1" x14ac:dyDescent="0.4">
      <c r="A20" s="115" t="s">
        <v>22</v>
      </c>
      <c r="B20" s="114">
        <v>54525.36</v>
      </c>
    </row>
    <row r="21" spans="1:2" s="112" customFormat="1" ht="34.950000000000003" customHeight="1" x14ac:dyDescent="0.4">
      <c r="A21" s="113" t="s">
        <v>56</v>
      </c>
      <c r="B21" s="114">
        <v>71771</v>
      </c>
    </row>
    <row r="22" spans="1:2" s="112" customFormat="1" ht="34.950000000000003" customHeight="1" x14ac:dyDescent="0.4">
      <c r="A22" s="113" t="s">
        <v>51</v>
      </c>
      <c r="B22" s="114">
        <v>16683</v>
      </c>
    </row>
    <row r="23" spans="1:2" s="112" customFormat="1" ht="34.950000000000003" customHeight="1" x14ac:dyDescent="0.4">
      <c r="A23" s="113" t="s">
        <v>55</v>
      </c>
      <c r="B23" s="114">
        <v>117254.79</v>
      </c>
    </row>
    <row r="24" spans="1:2" s="112" customFormat="1" ht="34.950000000000003" customHeight="1" x14ac:dyDescent="0.4">
      <c r="A24" s="113" t="s">
        <v>54</v>
      </c>
      <c r="B24" s="114">
        <v>44886</v>
      </c>
    </row>
    <row r="25" spans="1:2" s="112" customFormat="1" ht="42" customHeight="1" x14ac:dyDescent="0.4">
      <c r="A25" s="134" t="s">
        <v>143</v>
      </c>
      <c r="B25" s="136">
        <v>10000</v>
      </c>
    </row>
    <row r="26" spans="1:2" s="112" customFormat="1" ht="34.950000000000003" customHeight="1" x14ac:dyDescent="0.4">
      <c r="A26" s="116" t="s">
        <v>40</v>
      </c>
      <c r="B26" s="114">
        <v>41629</v>
      </c>
    </row>
    <row r="27" spans="1:2" s="112" customFormat="1" ht="34.950000000000003" customHeight="1" x14ac:dyDescent="0.4">
      <c r="A27" s="118" t="s">
        <v>45</v>
      </c>
      <c r="B27" s="114">
        <v>48599.66</v>
      </c>
    </row>
    <row r="28" spans="1:2" s="112" customFormat="1" ht="34.950000000000003" customHeight="1" thickBot="1" x14ac:dyDescent="0.45">
      <c r="A28" s="119" t="s">
        <v>46</v>
      </c>
      <c r="B28" s="114">
        <v>6088.67</v>
      </c>
    </row>
    <row r="29" spans="1:2" s="112" customFormat="1" ht="34.950000000000003" customHeight="1" thickBot="1" x14ac:dyDescent="0.45">
      <c r="A29" s="120" t="s">
        <v>138</v>
      </c>
      <c r="B29" s="120">
        <f>SUM(B3:B28)</f>
        <v>7418310.6400000006</v>
      </c>
    </row>
    <row r="30" spans="1:2" s="112" customFormat="1" ht="34.950000000000003" customHeight="1" x14ac:dyDescent="0.4">
      <c r="A30" s="137"/>
      <c r="B30" s="137"/>
    </row>
    <row r="31" spans="1:2" s="112" customFormat="1" ht="33" customHeight="1" x14ac:dyDescent="0.4">
      <c r="A31" s="137"/>
      <c r="B31" s="137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</sheetData>
  <pageMargins left="0.7" right="0.7" top="0.75" bottom="0.75" header="0.3" footer="0.3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3189-B286-4660-A9C4-B1DE0431875C}">
  <dimension ref="A2:E66"/>
  <sheetViews>
    <sheetView topLeftCell="A71" workbookViewId="0">
      <selection activeCell="A67" sqref="A67:H92"/>
    </sheetView>
  </sheetViews>
  <sheetFormatPr baseColWidth="10" defaultRowHeight="14.4" x14ac:dyDescent="0.3"/>
  <cols>
    <col min="1" max="1" width="64.21875" customWidth="1"/>
    <col min="2" max="2" width="26.6640625" customWidth="1"/>
  </cols>
  <sheetData>
    <row r="2" spans="1:4" ht="15" thickBot="1" x14ac:dyDescent="0.35"/>
    <row r="3" spans="1:4" ht="31.8" thickBot="1" x14ac:dyDescent="0.65">
      <c r="A3" s="121" t="s">
        <v>145</v>
      </c>
      <c r="B3" s="122" t="s">
        <v>142</v>
      </c>
    </row>
    <row r="4" spans="1:4" s="112" customFormat="1" ht="34.950000000000003" customHeight="1" x14ac:dyDescent="0.4">
      <c r="A4" s="123" t="s">
        <v>58</v>
      </c>
      <c r="B4" s="124">
        <v>3795</v>
      </c>
    </row>
    <row r="5" spans="1:4" s="112" customFormat="1" ht="34.950000000000003" customHeight="1" x14ac:dyDescent="0.4">
      <c r="A5" s="123" t="s">
        <v>59</v>
      </c>
      <c r="B5" s="124">
        <v>13515</v>
      </c>
    </row>
    <row r="6" spans="1:4" s="112" customFormat="1" ht="34.950000000000003" customHeight="1" x14ac:dyDescent="0.4">
      <c r="A6" s="123" t="s">
        <v>60</v>
      </c>
      <c r="B6" s="124">
        <v>11445</v>
      </c>
    </row>
    <row r="7" spans="1:4" s="112" customFormat="1" ht="34.950000000000003" customHeight="1" x14ac:dyDescent="0.4">
      <c r="A7" s="123" t="s">
        <v>61</v>
      </c>
      <c r="B7" s="124">
        <v>1885</v>
      </c>
    </row>
    <row r="8" spans="1:4" s="112" customFormat="1" ht="34.950000000000003" customHeight="1" x14ac:dyDescent="0.4">
      <c r="A8" s="123" t="s">
        <v>62</v>
      </c>
      <c r="B8" s="124">
        <v>18906</v>
      </c>
    </row>
    <row r="9" spans="1:4" s="112" customFormat="1" ht="34.950000000000003" customHeight="1" x14ac:dyDescent="0.4">
      <c r="A9" s="123" t="s">
        <v>104</v>
      </c>
      <c r="B9" s="124">
        <v>10189</v>
      </c>
    </row>
    <row r="10" spans="1:4" s="112" customFormat="1" ht="34.950000000000003" customHeight="1" x14ac:dyDescent="0.4">
      <c r="A10" s="123" t="s">
        <v>102</v>
      </c>
      <c r="B10" s="124">
        <v>17333</v>
      </c>
    </row>
    <row r="11" spans="1:4" s="112" customFormat="1" ht="34.950000000000003" customHeight="1" x14ac:dyDescent="0.4">
      <c r="A11" s="123" t="s">
        <v>63</v>
      </c>
      <c r="B11" s="124">
        <v>15317.5</v>
      </c>
    </row>
    <row r="12" spans="1:4" s="112" customFormat="1" ht="34.950000000000003" customHeight="1" x14ac:dyDescent="0.4">
      <c r="A12" s="123" t="s">
        <v>64</v>
      </c>
      <c r="B12" s="124">
        <v>1265</v>
      </c>
    </row>
    <row r="13" spans="1:4" s="112" customFormat="1" ht="34.950000000000003" customHeight="1" x14ac:dyDescent="0.4">
      <c r="A13" s="123" t="s">
        <v>151</v>
      </c>
      <c r="B13" s="124">
        <v>109</v>
      </c>
    </row>
    <row r="14" spans="1:4" s="112" customFormat="1" ht="34.950000000000003" customHeight="1" x14ac:dyDescent="0.4">
      <c r="A14" s="123" t="s">
        <v>49</v>
      </c>
      <c r="B14" s="124">
        <v>38839.33</v>
      </c>
    </row>
    <row r="15" spans="1:4" s="112" customFormat="1" ht="34.950000000000003" customHeight="1" x14ac:dyDescent="0.4">
      <c r="A15" s="123" t="s">
        <v>99</v>
      </c>
      <c r="B15" s="117">
        <v>48599.66</v>
      </c>
      <c r="D15" s="125"/>
    </row>
    <row r="16" spans="1:4" s="112" customFormat="1" ht="34.950000000000003" customHeight="1" x14ac:dyDescent="0.4">
      <c r="A16" s="123" t="s">
        <v>100</v>
      </c>
      <c r="B16" s="117">
        <v>6088.67</v>
      </c>
      <c r="D16" s="125"/>
    </row>
    <row r="17" spans="1:2" s="112" customFormat="1" ht="34.950000000000003" customHeight="1" x14ac:dyDescent="0.4">
      <c r="A17" s="123" t="s">
        <v>65</v>
      </c>
      <c r="B17" s="124">
        <v>50</v>
      </c>
    </row>
    <row r="18" spans="1:2" s="112" customFormat="1" ht="34.950000000000003" customHeight="1" x14ac:dyDescent="0.4">
      <c r="A18" s="123" t="s">
        <v>66</v>
      </c>
      <c r="B18" s="124">
        <v>20285</v>
      </c>
    </row>
    <row r="19" spans="1:2" s="112" customFormat="1" ht="34.950000000000003" customHeight="1" x14ac:dyDescent="0.4">
      <c r="A19" s="123" t="s">
        <v>67</v>
      </c>
      <c r="B19" s="124">
        <v>24331.32</v>
      </c>
    </row>
    <row r="20" spans="1:2" s="112" customFormat="1" ht="34.950000000000003" customHeight="1" x14ac:dyDescent="0.4">
      <c r="A20" s="123" t="s">
        <v>105</v>
      </c>
      <c r="B20" s="124">
        <v>1130</v>
      </c>
    </row>
    <row r="21" spans="1:2" s="112" customFormat="1" ht="34.950000000000003" customHeight="1" x14ac:dyDescent="0.4">
      <c r="A21" s="123" t="s">
        <v>106</v>
      </c>
      <c r="B21" s="124">
        <v>705</v>
      </c>
    </row>
    <row r="22" spans="1:2" s="112" customFormat="1" ht="34.950000000000003" customHeight="1" x14ac:dyDescent="0.4">
      <c r="A22" s="123" t="s">
        <v>68</v>
      </c>
      <c r="B22" s="124">
        <v>1110</v>
      </c>
    </row>
    <row r="23" spans="1:2" s="112" customFormat="1" ht="34.950000000000003" customHeight="1" x14ac:dyDescent="0.4">
      <c r="A23" s="123" t="s">
        <v>92</v>
      </c>
      <c r="B23" s="124">
        <v>80026</v>
      </c>
    </row>
    <row r="24" spans="1:2" s="112" customFormat="1" ht="34.950000000000003" customHeight="1" x14ac:dyDescent="0.4">
      <c r="A24" s="123" t="s">
        <v>70</v>
      </c>
      <c r="B24" s="124">
        <v>1011200.66</v>
      </c>
    </row>
    <row r="25" spans="1:2" s="112" customFormat="1" ht="34.950000000000003" customHeight="1" x14ac:dyDescent="0.4">
      <c r="A25" s="123" t="s">
        <v>69</v>
      </c>
      <c r="B25" s="124">
        <v>33266</v>
      </c>
    </row>
    <row r="26" spans="1:2" s="112" customFormat="1" ht="34.950000000000003" customHeight="1" x14ac:dyDescent="0.4">
      <c r="A26" s="123" t="s">
        <v>71</v>
      </c>
      <c r="B26" s="124">
        <v>83478</v>
      </c>
    </row>
    <row r="27" spans="1:2" s="112" customFormat="1" ht="34.950000000000003" customHeight="1" x14ac:dyDescent="0.4">
      <c r="A27" s="123" t="s">
        <v>74</v>
      </c>
      <c r="B27" s="124">
        <v>4450</v>
      </c>
    </row>
    <row r="28" spans="1:2" s="112" customFormat="1" ht="34.950000000000003" customHeight="1" x14ac:dyDescent="0.4">
      <c r="A28" s="123" t="s">
        <v>93</v>
      </c>
      <c r="B28" s="124">
        <v>130</v>
      </c>
    </row>
    <row r="29" spans="1:2" s="112" customFormat="1" ht="34.950000000000003" customHeight="1" x14ac:dyDescent="0.4">
      <c r="A29" s="123" t="s">
        <v>75</v>
      </c>
      <c r="B29" s="124">
        <v>2160</v>
      </c>
    </row>
    <row r="30" spans="1:2" s="112" customFormat="1" ht="34.950000000000003" customHeight="1" x14ac:dyDescent="0.4">
      <c r="A30" s="123" t="s">
        <v>94</v>
      </c>
      <c r="B30" s="124">
        <f>1170+1200</f>
        <v>2370</v>
      </c>
    </row>
    <row r="31" spans="1:2" s="112" customFormat="1" ht="34.950000000000003" customHeight="1" x14ac:dyDescent="0.4">
      <c r="A31" s="123" t="s">
        <v>96</v>
      </c>
      <c r="B31" s="124">
        <v>17448</v>
      </c>
    </row>
    <row r="32" spans="1:2" s="112" customFormat="1" ht="34.950000000000003" customHeight="1" x14ac:dyDescent="0.4">
      <c r="A32" s="123" t="s">
        <v>95</v>
      </c>
      <c r="B32" s="124">
        <v>0</v>
      </c>
    </row>
    <row r="33" spans="1:2" s="112" customFormat="1" ht="34.950000000000003" customHeight="1" x14ac:dyDescent="0.4">
      <c r="A33" s="123" t="s">
        <v>76</v>
      </c>
      <c r="B33" s="124">
        <v>1528</v>
      </c>
    </row>
    <row r="34" spans="1:2" s="112" customFormat="1" ht="34.950000000000003" customHeight="1" x14ac:dyDescent="0.4">
      <c r="A34" s="123" t="s">
        <v>77</v>
      </c>
      <c r="B34" s="124">
        <v>11697.5</v>
      </c>
    </row>
    <row r="35" spans="1:2" s="112" customFormat="1" ht="34.950000000000003" customHeight="1" x14ac:dyDescent="0.4">
      <c r="A35" s="123" t="s">
        <v>108</v>
      </c>
      <c r="B35" s="124">
        <v>1500</v>
      </c>
    </row>
    <row r="36" spans="1:2" s="112" customFormat="1" ht="34.950000000000003" customHeight="1" x14ac:dyDescent="0.4">
      <c r="A36" s="123" t="s">
        <v>78</v>
      </c>
      <c r="B36" s="124">
        <v>270</v>
      </c>
    </row>
    <row r="37" spans="1:2" s="112" customFormat="1" ht="34.950000000000003" customHeight="1" x14ac:dyDescent="0.4">
      <c r="A37" s="123" t="s">
        <v>79</v>
      </c>
      <c r="B37" s="124">
        <v>88110</v>
      </c>
    </row>
    <row r="38" spans="1:2" s="112" customFormat="1" ht="34.950000000000003" customHeight="1" x14ac:dyDescent="0.4">
      <c r="A38" s="123" t="s">
        <v>97</v>
      </c>
      <c r="B38" s="124">
        <v>20062</v>
      </c>
    </row>
    <row r="39" spans="1:2" s="112" customFormat="1" ht="34.950000000000003" customHeight="1" x14ac:dyDescent="0.4">
      <c r="A39" s="123" t="s">
        <v>98</v>
      </c>
      <c r="B39" s="124">
        <v>11102</v>
      </c>
    </row>
    <row r="40" spans="1:2" s="112" customFormat="1" ht="34.950000000000003" customHeight="1" x14ac:dyDescent="0.4">
      <c r="A40" s="123" t="s">
        <v>80</v>
      </c>
      <c r="B40" s="124">
        <v>1282</v>
      </c>
    </row>
    <row r="41" spans="1:2" s="112" customFormat="1" ht="34.950000000000003" customHeight="1" x14ac:dyDescent="0.4">
      <c r="A41" s="126" t="s">
        <v>81</v>
      </c>
      <c r="B41" s="124">
        <v>73383.58</v>
      </c>
    </row>
    <row r="42" spans="1:2" s="112" customFormat="1" ht="34.950000000000003" customHeight="1" x14ac:dyDescent="0.4">
      <c r="A42" s="126" t="s">
        <v>82</v>
      </c>
      <c r="B42" s="124">
        <v>7080</v>
      </c>
    </row>
    <row r="43" spans="1:2" s="112" customFormat="1" ht="34.950000000000003" customHeight="1" x14ac:dyDescent="0.4">
      <c r="A43" s="126" t="s">
        <v>83</v>
      </c>
      <c r="B43" s="124">
        <v>1400</v>
      </c>
    </row>
    <row r="44" spans="1:2" s="112" customFormat="1" ht="34.950000000000003" customHeight="1" x14ac:dyDescent="0.4">
      <c r="A44" s="126" t="s">
        <v>112</v>
      </c>
      <c r="B44" s="124">
        <v>37264</v>
      </c>
    </row>
    <row r="45" spans="1:2" s="112" customFormat="1" ht="34.950000000000003" customHeight="1" x14ac:dyDescent="0.4">
      <c r="A45" s="126" t="s">
        <v>113</v>
      </c>
      <c r="B45" s="124">
        <v>8496</v>
      </c>
    </row>
    <row r="46" spans="1:2" s="112" customFormat="1" ht="34.950000000000003" customHeight="1" x14ac:dyDescent="0.4">
      <c r="A46" s="126" t="s">
        <v>123</v>
      </c>
      <c r="B46" s="124">
        <v>650</v>
      </c>
    </row>
    <row r="47" spans="1:2" s="112" customFormat="1" ht="34.950000000000003" customHeight="1" x14ac:dyDescent="0.4">
      <c r="A47" s="126" t="s">
        <v>124</v>
      </c>
      <c r="B47" s="124">
        <v>22979</v>
      </c>
    </row>
    <row r="48" spans="1:2" s="112" customFormat="1" ht="34.950000000000003" customHeight="1" x14ac:dyDescent="0.4">
      <c r="A48" s="127" t="s">
        <v>101</v>
      </c>
      <c r="B48" s="117">
        <v>41629</v>
      </c>
    </row>
    <row r="49" spans="1:5" s="112" customFormat="1" ht="34.950000000000003" customHeight="1" x14ac:dyDescent="0.4">
      <c r="A49" s="126" t="s">
        <v>109</v>
      </c>
      <c r="B49" s="124">
        <v>7615.72</v>
      </c>
    </row>
    <row r="50" spans="1:5" s="112" customFormat="1" ht="34.950000000000003" customHeight="1" x14ac:dyDescent="0.4">
      <c r="A50" s="126" t="s">
        <v>84</v>
      </c>
      <c r="B50" s="124">
        <v>239453</v>
      </c>
    </row>
    <row r="51" spans="1:5" s="112" customFormat="1" ht="34.950000000000003" customHeight="1" x14ac:dyDescent="0.4">
      <c r="A51" s="126" t="s">
        <v>85</v>
      </c>
      <c r="B51" s="124">
        <v>194592</v>
      </c>
    </row>
    <row r="52" spans="1:5" s="112" customFormat="1" ht="34.950000000000003" customHeight="1" x14ac:dyDescent="0.4">
      <c r="A52" s="126" t="s">
        <v>87</v>
      </c>
      <c r="B52" s="124">
        <v>544401.93999999994</v>
      </c>
    </row>
    <row r="53" spans="1:5" s="112" customFormat="1" ht="34.950000000000003" customHeight="1" x14ac:dyDescent="0.4">
      <c r="A53" s="126" t="s">
        <v>88</v>
      </c>
      <c r="B53" s="124">
        <v>886281.32</v>
      </c>
    </row>
    <row r="54" spans="1:5" s="112" customFormat="1" ht="34.950000000000003" customHeight="1" x14ac:dyDescent="0.4">
      <c r="A54" s="126" t="s">
        <v>86</v>
      </c>
      <c r="B54" s="114">
        <v>2825694.24</v>
      </c>
    </row>
    <row r="55" spans="1:5" s="112" customFormat="1" ht="34.950000000000003" customHeight="1" x14ac:dyDescent="0.4">
      <c r="A55" s="126" t="s">
        <v>89</v>
      </c>
      <c r="B55" s="124">
        <v>34697</v>
      </c>
    </row>
    <row r="56" spans="1:5" s="112" customFormat="1" ht="34.950000000000003" customHeight="1" x14ac:dyDescent="0.4">
      <c r="A56" s="139" t="s">
        <v>148</v>
      </c>
      <c r="B56" s="20">
        <v>1500</v>
      </c>
    </row>
    <row r="57" spans="1:5" s="112" customFormat="1" ht="34.950000000000003" customHeight="1" x14ac:dyDescent="0.4">
      <c r="A57" s="139" t="s">
        <v>149</v>
      </c>
      <c r="B57" s="20">
        <v>7500</v>
      </c>
    </row>
    <row r="58" spans="1:5" s="112" customFormat="1" ht="34.950000000000003" customHeight="1" x14ac:dyDescent="0.4">
      <c r="A58" s="139" t="s">
        <v>150</v>
      </c>
      <c r="B58" s="20">
        <v>1000</v>
      </c>
    </row>
    <row r="59" spans="1:5" s="112" customFormat="1" ht="34.950000000000003" customHeight="1" x14ac:dyDescent="0.4">
      <c r="A59" s="128" t="s">
        <v>91</v>
      </c>
      <c r="B59" s="124" t="s">
        <v>146</v>
      </c>
    </row>
    <row r="60" spans="1:5" s="112" customFormat="1" ht="34.950000000000003" customHeight="1" x14ac:dyDescent="0.4">
      <c r="A60" s="128" t="s">
        <v>90</v>
      </c>
      <c r="B60" s="124" t="s">
        <v>146</v>
      </c>
    </row>
    <row r="61" spans="1:5" s="112" customFormat="1" ht="34.950000000000003" customHeight="1" x14ac:dyDescent="0.4">
      <c r="A61" s="128" t="s">
        <v>30</v>
      </c>
      <c r="B61" s="20">
        <v>865939.73</v>
      </c>
    </row>
    <row r="62" spans="1:5" s="112" customFormat="1" ht="34.950000000000003" customHeight="1" thickBot="1" x14ac:dyDescent="0.45">
      <c r="A62" s="128" t="s">
        <v>31</v>
      </c>
      <c r="B62" s="20">
        <v>1775.47</v>
      </c>
    </row>
    <row r="63" spans="1:5" s="112" customFormat="1" ht="34.950000000000003" customHeight="1" thickBot="1" x14ac:dyDescent="0.45">
      <c r="A63" s="129" t="s">
        <v>144</v>
      </c>
      <c r="B63" s="130">
        <f>SUM(B4:B62)</f>
        <v>7408310.6399999997</v>
      </c>
      <c r="D63" s="131"/>
      <c r="E63" s="131"/>
    </row>
    <row r="64" spans="1:5" s="112" customFormat="1" ht="34.950000000000003" customHeight="1" x14ac:dyDescent="0.4">
      <c r="A64" s="132"/>
      <c r="B64" s="133"/>
      <c r="D64" s="131"/>
      <c r="E64" s="131"/>
    </row>
    <row r="65" spans="1:5" s="112" customFormat="1" ht="34.950000000000003" customHeight="1" x14ac:dyDescent="0.4">
      <c r="A65" s="132"/>
      <c r="B65" s="133"/>
      <c r="D65" s="131"/>
      <c r="E65" s="131"/>
    </row>
    <row r="66" spans="1:5" s="112" customFormat="1" ht="34.950000000000003" customHeight="1" x14ac:dyDescent="0.4">
      <c r="A66" s="132"/>
      <c r="B66" s="133"/>
      <c r="D66" s="131"/>
      <c r="E66" s="131"/>
    </row>
  </sheetData>
  <pageMargins left="0.7" right="0.7" top="0.75" bottom="0.75" header="0.3" footer="0.3"/>
  <pageSetup paperSize="9"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5B22-D175-4764-B7EB-1EF2499BE322}">
  <dimension ref="A4:L39"/>
  <sheetViews>
    <sheetView workbookViewId="0">
      <selection activeCell="E32" sqref="E32:E39"/>
    </sheetView>
  </sheetViews>
  <sheetFormatPr baseColWidth="10" defaultRowHeight="14.4" x14ac:dyDescent="0.3"/>
  <cols>
    <col min="2" max="2" width="15" customWidth="1"/>
  </cols>
  <sheetData>
    <row r="4" spans="1:12" x14ac:dyDescent="0.3">
      <c r="B4" t="s">
        <v>136</v>
      </c>
      <c r="D4" t="s">
        <v>137</v>
      </c>
    </row>
    <row r="6" spans="1:12" x14ac:dyDescent="0.3">
      <c r="A6" t="s">
        <v>126</v>
      </c>
      <c r="B6">
        <v>11632846.02</v>
      </c>
    </row>
    <row r="7" spans="1:12" x14ac:dyDescent="0.3">
      <c r="A7" t="s">
        <v>127</v>
      </c>
      <c r="B7">
        <v>828490.77</v>
      </c>
      <c r="D7">
        <v>1518040</v>
      </c>
      <c r="F7">
        <v>1373850</v>
      </c>
      <c r="G7">
        <v>152167</v>
      </c>
      <c r="I7">
        <f>SUM(F7:H7)</f>
        <v>1526017</v>
      </c>
      <c r="J7">
        <v>1344161</v>
      </c>
      <c r="K7">
        <v>181856</v>
      </c>
      <c r="L7">
        <f>I7-J7</f>
        <v>181856</v>
      </c>
    </row>
    <row r="8" spans="1:12" x14ac:dyDescent="0.3">
      <c r="A8" t="s">
        <v>128</v>
      </c>
      <c r="B8">
        <v>12023402.34</v>
      </c>
      <c r="D8">
        <v>762945</v>
      </c>
      <c r="F8">
        <v>1028603.9</v>
      </c>
      <c r="G8">
        <v>205584.1</v>
      </c>
      <c r="I8">
        <f>SUM(F8:H8)</f>
        <v>1234188</v>
      </c>
      <c r="J8">
        <v>1034581.05</v>
      </c>
      <c r="K8">
        <v>199606.06</v>
      </c>
      <c r="L8">
        <f t="shared" ref="L8:L11" si="0">I8-J8</f>
        <v>199606.94999999995</v>
      </c>
    </row>
    <row r="9" spans="1:12" x14ac:dyDescent="0.3">
      <c r="A9" t="s">
        <v>129</v>
      </c>
      <c r="B9">
        <v>11750808.17</v>
      </c>
      <c r="D9">
        <v>1518180</v>
      </c>
      <c r="F9">
        <v>55900</v>
      </c>
      <c r="G9">
        <v>40864.910000000003</v>
      </c>
      <c r="I9">
        <f>SUM(F9:H9)</f>
        <v>96764.91</v>
      </c>
      <c r="J9">
        <v>96331.97</v>
      </c>
      <c r="K9">
        <v>432.94</v>
      </c>
      <c r="L9">
        <f t="shared" si="0"/>
        <v>432.94000000000233</v>
      </c>
    </row>
    <row r="10" spans="1:12" x14ac:dyDescent="0.3">
      <c r="A10" t="s">
        <v>130</v>
      </c>
      <c r="B10">
        <v>12136756.140000001</v>
      </c>
      <c r="D10">
        <v>1518170</v>
      </c>
      <c r="F10">
        <v>3649440.73</v>
      </c>
      <c r="G10">
        <v>309670.62</v>
      </c>
      <c r="I10">
        <f>SUM(F10:H10)</f>
        <v>3959111.35</v>
      </c>
      <c r="J10">
        <v>3400592.87</v>
      </c>
      <c r="K10">
        <v>558518.48</v>
      </c>
      <c r="L10">
        <f t="shared" si="0"/>
        <v>558518.48</v>
      </c>
    </row>
    <row r="11" spans="1:12" x14ac:dyDescent="0.3">
      <c r="A11" t="s">
        <v>131</v>
      </c>
      <c r="B11">
        <v>12102789.359999999</v>
      </c>
      <c r="D11">
        <v>1520385</v>
      </c>
      <c r="F11">
        <v>12998.1</v>
      </c>
      <c r="G11">
        <v>2178.1999999999998</v>
      </c>
      <c r="I11">
        <f>SUM(F11:H11)</f>
        <v>15176.3</v>
      </c>
      <c r="J11">
        <v>796.3</v>
      </c>
      <c r="K11">
        <v>14380</v>
      </c>
      <c r="L11">
        <f t="shared" si="0"/>
        <v>14380</v>
      </c>
    </row>
    <row r="12" spans="1:12" x14ac:dyDescent="0.3">
      <c r="A12" t="s">
        <v>132</v>
      </c>
      <c r="B12">
        <v>12475123.25</v>
      </c>
      <c r="D12">
        <v>765880</v>
      </c>
    </row>
    <row r="13" spans="1:12" x14ac:dyDescent="0.3">
      <c r="A13" t="s">
        <v>133</v>
      </c>
      <c r="B13">
        <v>12391517.83</v>
      </c>
      <c r="D13">
        <v>1524065</v>
      </c>
      <c r="F13">
        <f>SUM(F7:F12)</f>
        <v>6120792.7299999995</v>
      </c>
      <c r="G13">
        <f>SUM(G7:G12)</f>
        <v>710464.83</v>
      </c>
      <c r="H13">
        <f>SUM(F13:G13)</f>
        <v>6831257.5599999996</v>
      </c>
      <c r="I13">
        <f>SUM(I7:I12)</f>
        <v>6831257.5599999996</v>
      </c>
    </row>
    <row r="14" spans="1:12" x14ac:dyDescent="0.3">
      <c r="A14" t="s">
        <v>134</v>
      </c>
      <c r="B14">
        <v>11857577.279999999</v>
      </c>
      <c r="D14">
        <v>1524280</v>
      </c>
    </row>
    <row r="15" spans="1:12" x14ac:dyDescent="0.3">
      <c r="A15" t="s">
        <v>135</v>
      </c>
      <c r="B15">
        <v>0</v>
      </c>
      <c r="D15">
        <v>1525395</v>
      </c>
      <c r="J15">
        <f>SUM(J7:J13)</f>
        <v>5876463.1900000004</v>
      </c>
      <c r="K15">
        <f>SUM(K7:K14)</f>
        <v>954793.48</v>
      </c>
    </row>
    <row r="16" spans="1:12" x14ac:dyDescent="0.3">
      <c r="B16">
        <f>SUM(B5:B15)</f>
        <v>97199311.159999996</v>
      </c>
    </row>
    <row r="17" spans="2:11" x14ac:dyDescent="0.3">
      <c r="D17">
        <f>SUM(D6:D16)</f>
        <v>12177340</v>
      </c>
    </row>
    <row r="18" spans="2:11" x14ac:dyDescent="0.3">
      <c r="B18">
        <f>B16/2000</f>
        <v>48599.655579999999</v>
      </c>
      <c r="E18">
        <f>D17/2000</f>
        <v>6088.67</v>
      </c>
      <c r="K18">
        <f>I13-J15</f>
        <v>954794.36999999918</v>
      </c>
    </row>
    <row r="21" spans="2:11" ht="16.8" thickBot="1" x14ac:dyDescent="0.35">
      <c r="G21" s="140">
        <v>62608</v>
      </c>
      <c r="H21" s="142">
        <f>G21/G28*100</f>
        <v>0.96817049946415745</v>
      </c>
    </row>
    <row r="22" spans="2:11" ht="16.8" thickBot="1" x14ac:dyDescent="0.35">
      <c r="D22" s="143">
        <v>867715.2</v>
      </c>
      <c r="E22" s="142">
        <f>D22/D29*100</f>
        <v>11.696938051114019</v>
      </c>
      <c r="G22" s="140">
        <v>154885.48000000001</v>
      </c>
      <c r="H22" s="142">
        <f>G22/G28*100</f>
        <v>2.3951500212647874</v>
      </c>
    </row>
    <row r="23" spans="2:11" ht="16.8" thickBot="1" x14ac:dyDescent="0.35">
      <c r="D23" s="144"/>
      <c r="G23" s="140">
        <v>1200061.33</v>
      </c>
      <c r="H23" s="142">
        <f>G23/G28*100</f>
        <v>18.557755833978426</v>
      </c>
    </row>
    <row r="24" spans="2:11" ht="16.8" thickBot="1" x14ac:dyDescent="0.35">
      <c r="D24" s="145">
        <v>4039733.93</v>
      </c>
      <c r="E24" s="142">
        <f>D24/D29*100</f>
        <v>54.456251915597861</v>
      </c>
      <c r="G24" s="140">
        <v>162109.5</v>
      </c>
      <c r="H24" s="142">
        <f>G24/G28*100</f>
        <v>2.5068623112523136</v>
      </c>
    </row>
    <row r="25" spans="2:11" ht="16.8" thickBot="1" x14ac:dyDescent="0.35">
      <c r="D25" s="145">
        <v>1737986.52</v>
      </c>
      <c r="E25" s="142">
        <f>D25/D29*100</f>
        <v>23.428333003860299</v>
      </c>
      <c r="G25" s="140">
        <v>150600.04</v>
      </c>
      <c r="H25" s="142">
        <f>G25/G28*100</f>
        <v>2.328879950583346</v>
      </c>
    </row>
    <row r="26" spans="2:11" ht="16.8" thickBot="1" x14ac:dyDescent="0.35">
      <c r="D26" s="145">
        <v>676557.66</v>
      </c>
      <c r="E26" s="142">
        <f>D26/D29*100</f>
        <v>9.120104196661142</v>
      </c>
      <c r="G26" s="140">
        <v>4726365.24</v>
      </c>
      <c r="H26" s="142">
        <f>G26/G28*100</f>
        <v>73.08854132156965</v>
      </c>
    </row>
    <row r="27" spans="2:11" ht="16.8" thickBot="1" x14ac:dyDescent="0.35">
      <c r="D27" s="143">
        <v>96317.33</v>
      </c>
      <c r="E27" s="142">
        <f>D27/D29*100</f>
        <v>1.2983728327666797</v>
      </c>
      <c r="G27" s="140">
        <v>10000</v>
      </c>
      <c r="H27" s="142">
        <f>G27/G28*100</f>
        <v>0.1546400618873239</v>
      </c>
    </row>
    <row r="28" spans="2:11" ht="17.399999999999999" thickBot="1" x14ac:dyDescent="0.5">
      <c r="D28" s="146">
        <v>6550595.4400000004</v>
      </c>
      <c r="G28" s="141">
        <v>6466629.5899999999</v>
      </c>
    </row>
    <row r="29" spans="2:11" ht="15" x14ac:dyDescent="0.35">
      <c r="D29" s="147">
        <v>7418310.6399999997</v>
      </c>
      <c r="E29" s="148">
        <f>SUM(E22:E28)</f>
        <v>100</v>
      </c>
      <c r="H29">
        <f>SUM(H21:H28)</f>
        <v>100</v>
      </c>
    </row>
    <row r="32" spans="2:11" ht="16.8" thickBot="1" x14ac:dyDescent="0.35">
      <c r="D32" s="140">
        <v>77068</v>
      </c>
      <c r="E32" s="142">
        <f>D32/D39*100</f>
        <v>1.1765037347505618</v>
      </c>
    </row>
    <row r="33" spans="4:5" ht="16.8" thickBot="1" x14ac:dyDescent="0.35">
      <c r="D33" s="140">
        <v>154885.48000000001</v>
      </c>
      <c r="E33" s="142">
        <f>D33/D39*100</f>
        <v>2.3644488721471095</v>
      </c>
    </row>
    <row r="34" spans="4:5" ht="16.8" thickBot="1" x14ac:dyDescent="0.35">
      <c r="D34" s="140">
        <v>1210915.6599999999</v>
      </c>
      <c r="E34" s="142">
        <f>D34/D39*100</f>
        <v>18.485581518372623</v>
      </c>
    </row>
    <row r="35" spans="4:5" ht="16.8" thickBot="1" x14ac:dyDescent="0.35">
      <c r="D35" s="140">
        <v>162109.5</v>
      </c>
      <c r="E35" s="142">
        <f>D35/D39*100</f>
        <v>2.4747292285844473</v>
      </c>
    </row>
    <row r="36" spans="4:5" ht="16.8" thickBot="1" x14ac:dyDescent="0.35">
      <c r="D36" s="140">
        <v>151252.57999999999</v>
      </c>
      <c r="E36" s="142">
        <f>D36/D39*100</f>
        <v>2.308989791621141</v>
      </c>
    </row>
    <row r="37" spans="4:5" ht="16.8" thickBot="1" x14ac:dyDescent="0.35">
      <c r="D37" s="140">
        <v>4784364.22</v>
      </c>
      <c r="E37" s="142">
        <f>D37/D39*100</f>
        <v>73.037088976448828</v>
      </c>
    </row>
    <row r="38" spans="4:5" ht="16.8" thickBot="1" x14ac:dyDescent="0.35">
      <c r="D38" s="140">
        <v>10000</v>
      </c>
      <c r="E38" s="142">
        <f>D38/D39*100</f>
        <v>0.1526578780752792</v>
      </c>
    </row>
    <row r="39" spans="4:5" ht="17.399999999999999" thickBot="1" x14ac:dyDescent="0.35">
      <c r="D39" s="149">
        <v>6550595.4400000004</v>
      </c>
      <c r="E39" s="148">
        <f>SUM(E32:E38)</f>
        <v>99.999999999999986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C178-06BC-4FEE-923D-58CA722BECCF}">
  <dimension ref="B1:K26"/>
  <sheetViews>
    <sheetView topLeftCell="A15" workbookViewId="0">
      <selection activeCell="K17" sqref="K17:K19"/>
    </sheetView>
  </sheetViews>
  <sheetFormatPr baseColWidth="10" defaultRowHeight="14.4" x14ac:dyDescent="0.3"/>
  <cols>
    <col min="9" max="9" width="21" customWidth="1"/>
  </cols>
  <sheetData>
    <row r="1" spans="2:9" ht="15" thickBot="1" x14ac:dyDescent="0.35"/>
    <row r="2" spans="2:9" ht="28.2" thickBot="1" x14ac:dyDescent="0.35">
      <c r="B2" s="150" t="s">
        <v>152</v>
      </c>
      <c r="C2" s="151">
        <v>55900</v>
      </c>
      <c r="D2" s="151">
        <v>40864.910000000003</v>
      </c>
      <c r="E2" s="151">
        <v>96764.91</v>
      </c>
      <c r="F2" s="151">
        <v>96331.97</v>
      </c>
      <c r="G2" s="151">
        <v>432.94</v>
      </c>
    </row>
    <row r="3" spans="2:9" ht="28.2" thickBot="1" x14ac:dyDescent="0.35">
      <c r="B3" s="152" t="s">
        <v>153</v>
      </c>
      <c r="C3" s="153">
        <v>3649440.73</v>
      </c>
      <c r="D3" s="153">
        <v>309670.62</v>
      </c>
      <c r="E3" s="153">
        <v>3959111.35</v>
      </c>
      <c r="F3" s="153">
        <v>3400592.87</v>
      </c>
      <c r="G3" s="153">
        <v>558518.48</v>
      </c>
    </row>
    <row r="4" spans="2:9" ht="15" thickBot="1" x14ac:dyDescent="0.35">
      <c r="B4" s="152" t="s">
        <v>154</v>
      </c>
      <c r="C4" s="153">
        <v>1028603.9</v>
      </c>
      <c r="D4" s="153">
        <v>205584.1</v>
      </c>
      <c r="E4" s="153">
        <v>1234188</v>
      </c>
      <c r="F4" s="153">
        <v>1034581.05</v>
      </c>
      <c r="G4" s="153">
        <v>199606.95</v>
      </c>
      <c r="I4" s="156">
        <v>199606.95</v>
      </c>
    </row>
    <row r="5" spans="2:9" ht="28.2" thickBot="1" x14ac:dyDescent="0.35">
      <c r="B5" s="154" t="s">
        <v>155</v>
      </c>
      <c r="C5" s="153">
        <v>0</v>
      </c>
      <c r="D5" s="153">
        <v>0</v>
      </c>
      <c r="E5" s="153">
        <v>0</v>
      </c>
      <c r="F5" s="153">
        <v>0</v>
      </c>
      <c r="G5" s="153">
        <v>0</v>
      </c>
    </row>
    <row r="6" spans="2:9" ht="28.2" thickBot="1" x14ac:dyDescent="0.35">
      <c r="B6" s="154" t="s">
        <v>156</v>
      </c>
      <c r="C6" s="153">
        <v>0</v>
      </c>
      <c r="D6" s="153">
        <v>0</v>
      </c>
      <c r="E6" s="153">
        <v>0</v>
      </c>
      <c r="F6" s="153">
        <v>0</v>
      </c>
      <c r="G6" s="153">
        <v>0</v>
      </c>
    </row>
    <row r="7" spans="2:9" ht="15" thickBot="1" x14ac:dyDescent="0.35">
      <c r="B7" s="154" t="s">
        <v>157</v>
      </c>
      <c r="C7" s="153">
        <v>0</v>
      </c>
      <c r="D7" s="153">
        <v>0</v>
      </c>
      <c r="E7" s="153">
        <v>0</v>
      </c>
      <c r="F7" s="153">
        <v>0</v>
      </c>
      <c r="G7" s="153">
        <v>0</v>
      </c>
    </row>
    <row r="8" spans="2:9" ht="15" thickBot="1" x14ac:dyDescent="0.35">
      <c r="B8" s="154" t="s">
        <v>158</v>
      </c>
      <c r="C8" s="153">
        <v>0</v>
      </c>
      <c r="D8" s="153">
        <v>0</v>
      </c>
      <c r="E8" s="153">
        <v>0</v>
      </c>
      <c r="F8" s="153">
        <v>0</v>
      </c>
      <c r="G8" s="153">
        <v>0</v>
      </c>
    </row>
    <row r="9" spans="2:9" ht="15" thickBot="1" x14ac:dyDescent="0.35">
      <c r="B9" s="154" t="s">
        <v>159</v>
      </c>
      <c r="C9" s="153">
        <v>0</v>
      </c>
      <c r="D9" s="153">
        <v>0</v>
      </c>
      <c r="E9" s="153">
        <v>0</v>
      </c>
      <c r="F9" s="153">
        <v>0</v>
      </c>
      <c r="G9" s="153">
        <v>0</v>
      </c>
    </row>
    <row r="10" spans="2:9" ht="28.2" thickBot="1" x14ac:dyDescent="0.35">
      <c r="B10" s="154" t="s">
        <v>160</v>
      </c>
      <c r="C10" s="153">
        <v>0</v>
      </c>
      <c r="D10" s="153">
        <v>0</v>
      </c>
      <c r="E10" s="153">
        <v>0</v>
      </c>
      <c r="F10" s="153">
        <v>0</v>
      </c>
      <c r="G10" s="153">
        <v>0</v>
      </c>
    </row>
    <row r="11" spans="2:9" ht="28.2" thickBot="1" x14ac:dyDescent="0.35">
      <c r="B11" s="152" t="s">
        <v>161</v>
      </c>
      <c r="C11" s="153">
        <v>12998.1</v>
      </c>
      <c r="D11" s="153">
        <v>2178.1999999999998</v>
      </c>
      <c r="E11" s="153">
        <v>15176.3</v>
      </c>
      <c r="F11" s="153">
        <v>796.3</v>
      </c>
      <c r="G11" s="153">
        <v>14380</v>
      </c>
    </row>
    <row r="12" spans="2:9" ht="15" thickBot="1" x14ac:dyDescent="0.35">
      <c r="B12" s="154" t="s">
        <v>162</v>
      </c>
      <c r="C12" s="153">
        <v>0</v>
      </c>
      <c r="D12" s="153">
        <v>0</v>
      </c>
      <c r="E12" s="153">
        <v>0</v>
      </c>
      <c r="F12" s="153">
        <v>0</v>
      </c>
      <c r="G12" s="153">
        <v>0</v>
      </c>
    </row>
    <row r="13" spans="2:9" ht="15" thickBot="1" x14ac:dyDescent="0.35">
      <c r="B13" s="154" t="s">
        <v>163</v>
      </c>
      <c r="C13" s="153">
        <v>0</v>
      </c>
      <c r="D13" s="153">
        <v>0</v>
      </c>
      <c r="E13" s="153">
        <v>0</v>
      </c>
      <c r="F13" s="153">
        <v>0</v>
      </c>
      <c r="G13" s="153">
        <v>0</v>
      </c>
    </row>
    <row r="14" spans="2:9" ht="15" thickBot="1" x14ac:dyDescent="0.35">
      <c r="B14" s="154" t="s">
        <v>164</v>
      </c>
      <c r="C14" s="153">
        <v>0</v>
      </c>
      <c r="D14" s="153">
        <v>0</v>
      </c>
      <c r="E14" s="153">
        <v>0</v>
      </c>
      <c r="F14" s="153">
        <v>0</v>
      </c>
      <c r="G14" s="153">
        <v>0</v>
      </c>
    </row>
    <row r="15" spans="2:9" ht="28.2" thickBot="1" x14ac:dyDescent="0.35">
      <c r="B15" s="154" t="s">
        <v>165</v>
      </c>
      <c r="C15" s="153">
        <v>0</v>
      </c>
      <c r="D15" s="153">
        <v>0</v>
      </c>
      <c r="E15" s="153">
        <v>0</v>
      </c>
      <c r="F15" s="153">
        <v>0</v>
      </c>
      <c r="G15" s="153">
        <v>0</v>
      </c>
    </row>
    <row r="16" spans="2:9" ht="15" thickBot="1" x14ac:dyDescent="0.35">
      <c r="B16" s="154" t="s">
        <v>166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</row>
    <row r="17" spans="2:11" ht="15" thickBot="1" x14ac:dyDescent="0.35">
      <c r="B17" s="154" t="s">
        <v>167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I17" s="157">
        <v>6120792.7300000004</v>
      </c>
      <c r="K17" s="157">
        <v>6120792.7300000004</v>
      </c>
    </row>
    <row r="18" spans="2:11" ht="28.2" thickBot="1" x14ac:dyDescent="0.35">
      <c r="B18" s="154" t="s">
        <v>168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I18" s="158" t="s">
        <v>174</v>
      </c>
      <c r="K18" s="158" t="s">
        <v>174</v>
      </c>
    </row>
    <row r="19" spans="2:11" ht="28.2" thickBot="1" x14ac:dyDescent="0.35">
      <c r="B19" s="154" t="s">
        <v>169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I19" s="159">
        <v>6831257.5599999996</v>
      </c>
    </row>
    <row r="20" spans="2:11" ht="28.2" thickBot="1" x14ac:dyDescent="0.35">
      <c r="B20" s="152" t="s">
        <v>170</v>
      </c>
      <c r="C20" s="153">
        <v>1373850</v>
      </c>
      <c r="D20" s="153">
        <v>152167</v>
      </c>
      <c r="E20" s="153">
        <v>1526017</v>
      </c>
      <c r="F20" s="153">
        <v>1344161</v>
      </c>
      <c r="G20" s="153">
        <v>181856</v>
      </c>
      <c r="I20" s="158"/>
    </row>
    <row r="21" spans="2:11" ht="15" thickBot="1" x14ac:dyDescent="0.35">
      <c r="B21" s="152"/>
      <c r="C21" s="153"/>
      <c r="D21" s="153"/>
      <c r="E21" s="153"/>
      <c r="F21" s="153"/>
      <c r="G21" s="153"/>
      <c r="I21" s="155">
        <v>5876463.1900000004</v>
      </c>
    </row>
    <row r="22" spans="2:11" ht="15" thickBot="1" x14ac:dyDescent="0.35">
      <c r="B22" s="152"/>
      <c r="C22" s="153">
        <f>SUM(C2:C21)</f>
        <v>6120792.7299999995</v>
      </c>
      <c r="D22" s="153">
        <f>SUM(D2:D21)</f>
        <v>710464.83</v>
      </c>
      <c r="E22" s="153">
        <f>SUM(E2:E21)</f>
        <v>6831257.5599999996</v>
      </c>
      <c r="F22" s="153">
        <f>SUM(F2:F21)</f>
        <v>5876463.1900000004</v>
      </c>
      <c r="G22" s="153">
        <f>SUM(G2:G21)</f>
        <v>954794.36999999988</v>
      </c>
      <c r="I22" s="155" t="s">
        <v>173</v>
      </c>
    </row>
    <row r="23" spans="2:11" ht="16.2" thickBot="1" x14ac:dyDescent="0.35">
      <c r="B23" s="152"/>
      <c r="C23" s="153"/>
      <c r="D23" s="153"/>
      <c r="E23" s="153"/>
      <c r="F23" s="153"/>
      <c r="G23" s="153"/>
      <c r="I23" s="159">
        <v>5876463.1900000004</v>
      </c>
    </row>
    <row r="24" spans="2:11" ht="15" thickBot="1" x14ac:dyDescent="0.35">
      <c r="B24" s="154" t="s">
        <v>171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</row>
    <row r="25" spans="2:11" x14ac:dyDescent="0.3">
      <c r="B25" s="166" t="s">
        <v>172</v>
      </c>
      <c r="C25" s="164">
        <v>6120792.7300000004</v>
      </c>
      <c r="D25" s="164">
        <v>710464.83</v>
      </c>
      <c r="E25" s="164">
        <v>6831257.5599999996</v>
      </c>
      <c r="F25" s="164">
        <v>5876463.1900000004</v>
      </c>
      <c r="G25" s="164">
        <v>1034468.37</v>
      </c>
    </row>
    <row r="26" spans="2:11" ht="15" thickBot="1" x14ac:dyDescent="0.35">
      <c r="B26" s="167"/>
      <c r="C26" s="165"/>
      <c r="D26" s="165"/>
      <c r="E26" s="165"/>
      <c r="F26" s="165"/>
      <c r="G26" s="165"/>
    </row>
  </sheetData>
  <mergeCells count="6">
    <mergeCell ref="G25:G26"/>
    <mergeCell ref="B25:B26"/>
    <mergeCell ref="C25:C26"/>
    <mergeCell ref="D25:D26"/>
    <mergeCell ref="E25:E26"/>
    <mergeCell ref="F25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EMPLOIS</vt:lpstr>
      <vt:lpstr>RESSOURCES</vt:lpstr>
      <vt:lpstr>Graphique Ress</vt:lpstr>
      <vt:lpstr>Graphique Emplois</vt:lpstr>
      <vt:lpstr>Feuil2</vt:lpstr>
      <vt:lpstr>Feuil1</vt:lpstr>
      <vt:lpstr>RESSOURCES!Zone_d_impression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comptable</dc:creator>
  <cp:lastModifiedBy>Edmond Losendele</cp:lastModifiedBy>
  <cp:lastPrinted>2023-03-29T06:21:52Z</cp:lastPrinted>
  <dcterms:created xsi:type="dcterms:W3CDTF">2018-08-24T16:28:34Z</dcterms:created>
  <dcterms:modified xsi:type="dcterms:W3CDTF">2023-09-11T16:27:59Z</dcterms:modified>
</cp:coreProperties>
</file>