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e48322498b095528/Projects/306-a1/tools/benchmarking/"/>
    </mc:Choice>
  </mc:AlternateContent>
  <xr:revisionPtr revIDLastSave="381" documentId="11_F25DC773A252ABDACC104804D99D6B105ADE58EC" xr6:coauthVersionLast="47" xr6:coauthVersionMax="47" xr10:uidLastSave="{3561431D-75F2-47D6-9669-D51B749DFB9E}"/>
  <bookViews>
    <workbookView xWindow="465" yWindow="1935" windowWidth="34485" windowHeight="18045" activeTab="2" xr2:uid="{00000000-000D-0000-FFFF-FFFF00000000}"/>
  </bookViews>
  <sheets>
    <sheet name="4-core" sheetId="7" r:id="rId1"/>
    <sheet name="2-core" sheetId="6" r:id="rId2"/>
    <sheet name="Average" sheetId="9" r:id="rId3"/>
    <sheet name="Glossary" sheetId="8" r:id="rId4"/>
  </sheets>
  <definedNames>
    <definedName name="ExternalData_2" localSheetId="1" hidden="1">'2-core'!$A$1:$M$6</definedName>
    <definedName name="ExternalData_3" localSheetId="0" hidden="1">'4-core'!$A$1:$M$6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9" l="1"/>
  <c r="N4" i="9"/>
  <c r="N5" i="9"/>
  <c r="N6" i="9"/>
  <c r="N3" i="9"/>
  <c r="O2" i="9"/>
  <c r="O3" i="9"/>
  <c r="O4" i="9"/>
  <c r="O5" i="9"/>
  <c r="O6" i="9"/>
  <c r="O1" i="9"/>
  <c r="D2" i="9"/>
  <c r="E2" i="9"/>
  <c r="F2" i="9"/>
  <c r="G2" i="9"/>
  <c r="H2" i="9"/>
  <c r="I2" i="9"/>
  <c r="J2" i="9"/>
  <c r="K2" i="9"/>
  <c r="L2" i="9"/>
  <c r="M2" i="9"/>
  <c r="D3" i="9"/>
  <c r="E3" i="9"/>
  <c r="F3" i="9"/>
  <c r="G3" i="9"/>
  <c r="H3" i="9"/>
  <c r="I3" i="9"/>
  <c r="J3" i="9"/>
  <c r="K3" i="9"/>
  <c r="L3" i="9"/>
  <c r="M3" i="9"/>
  <c r="D4" i="9"/>
  <c r="E4" i="9"/>
  <c r="F4" i="9"/>
  <c r="G4" i="9"/>
  <c r="H4" i="9"/>
  <c r="I4" i="9"/>
  <c r="J4" i="9"/>
  <c r="K4" i="9"/>
  <c r="L4" i="9"/>
  <c r="M4" i="9"/>
  <c r="D5" i="9"/>
  <c r="E5" i="9"/>
  <c r="F5" i="9"/>
  <c r="G5" i="9"/>
  <c r="H5" i="9"/>
  <c r="I5" i="9"/>
  <c r="J5" i="9"/>
  <c r="K5" i="9"/>
  <c r="L5" i="9"/>
  <c r="M5" i="9"/>
  <c r="D6" i="9"/>
  <c r="E6" i="9"/>
  <c r="F6" i="9"/>
  <c r="G6" i="9"/>
  <c r="H6" i="9"/>
  <c r="I6" i="9"/>
  <c r="J6" i="9"/>
  <c r="K6" i="9"/>
  <c r="L6" i="9"/>
  <c r="M6" i="9"/>
  <c r="C3" i="9"/>
  <c r="C4" i="9"/>
  <c r="C5" i="9"/>
  <c r="C6" i="9"/>
  <c r="C2" i="9"/>
  <c r="A3" i="9"/>
  <c r="A4" i="9"/>
  <c r="A5" i="9"/>
  <c r="A6" i="9"/>
  <c r="A2" i="9"/>
  <c r="B1" i="9"/>
  <c r="C1" i="9"/>
  <c r="D1" i="9"/>
  <c r="E1" i="9"/>
  <c r="F1" i="9"/>
  <c r="G1" i="9"/>
  <c r="H1" i="9"/>
  <c r="I1" i="9"/>
  <c r="J1" i="9"/>
  <c r="K1" i="9"/>
  <c r="L1" i="9"/>
  <c r="M1" i="9"/>
  <c r="A1" i="9"/>
  <c r="O6" i="6"/>
  <c r="O2" i="6"/>
  <c r="O3" i="6"/>
  <c r="O4" i="6"/>
  <c r="O5" i="6"/>
  <c r="O7" i="6"/>
  <c r="O8" i="6"/>
  <c r="O9" i="6"/>
  <c r="O10" i="6"/>
  <c r="O11" i="6"/>
  <c r="O12" i="6"/>
  <c r="O13" i="6"/>
  <c r="O1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19A964-0FA8-4A3B-8FCE-F1BDAE3F573A}" keepAlive="1" name="Query - 2-core" description="Connection to the '2-core' query in the workbook." type="5" refreshedVersion="7" background="1" saveData="1">
    <dbPr connection="Provider=Microsoft.Mashup.OleDb.1;Data Source=$Workbook$;Location=2-core;Extended Properties=&quot;&quot;" command="SELECT * FROM [2-core]"/>
  </connection>
  <connection id="2" xr16:uid="{43E56A50-1764-43F0-82E7-1526C3A1CB38}" keepAlive="1" name="Query - 4-core" description="Connection to the '4-core' query in the workbook." type="5" refreshedVersion="7" background="1" saveData="1">
    <dbPr connection="Provider=Microsoft.Mashup.OleDb.1;Data Source=$Workbook$;Location=4-core;Extended Properties=&quot;&quot;" command="SELECT * FROM [4-core]"/>
  </connection>
</connections>
</file>

<file path=xl/sharedStrings.xml><?xml version="1.0" encoding="utf-8"?>
<sst xmlns="http://schemas.openxmlformats.org/spreadsheetml/2006/main" count="46" uniqueCount="29">
  <si>
    <t>TIME</t>
  </si>
  <si>
    <t>PROCESSOR_COUNT</t>
  </si>
  <si>
    <t>FORK_JOIN</t>
  </si>
  <si>
    <t>FORK_NODES</t>
  </si>
  <si>
    <t>INDEPENDENT_NODES</t>
  </si>
  <si>
    <t>INTREE_BALANCED</t>
  </si>
  <si>
    <t>INTREE_UNBALANCED</t>
  </si>
  <si>
    <t>JOIN_NODES</t>
  </si>
  <si>
    <t>OUTTREE_BALANCED</t>
  </si>
  <si>
    <t>PIPELINE_NODES</t>
  </si>
  <si>
    <t>RANDOM_NODES</t>
  </si>
  <si>
    <t>SERIES_PARALLEL</t>
  </si>
  <si>
    <t>STENCIL</t>
  </si>
  <si>
    <t>NOTES</t>
  </si>
  <si>
    <t>Edit in 4-core</t>
  </si>
  <si>
    <t>A* w/ DFS for N2E ratio &gt; 2</t>
  </si>
  <si>
    <t>Pure A*</t>
  </si>
  <si>
    <t>A* w/ DFS for N2E ratio &gt; 1</t>
  </si>
  <si>
    <t>A* w/DFS for N2E ratio &gt; 1, 100% PPDv2</t>
  </si>
  <si>
    <t>Glossary</t>
  </si>
  <si>
    <t>N2E Ratio</t>
  </si>
  <si>
    <t>Node to edge ratio</t>
  </si>
  <si>
    <t>PPD</t>
  </si>
  <si>
    <t>Processor permutation duplicate</t>
  </si>
  <si>
    <t>PPDv2</t>
  </si>
  <si>
    <t>Detect PPD with fixed order nodes</t>
  </si>
  <si>
    <t>A* w/DFS for N2E ratio &gt; 1, A* PPDv2</t>
  </si>
  <si>
    <t>AVERAGE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</si>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</sst>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22" fontId="0" fillId="0" borderId="0" xfId="0" applyNumberFormat="1"/>
    <xf numFmtId="49" fontId="0" fillId="0" borderId="0" xfId="0" applyNumberFormat="1" applyProtection="1"/>
    <xf numFmtId="0" fontId="0" fillId="0" borderId="0" xfId="0" applyProtection="1">
      <protection locked="0"/>
    </xf>
    <xf numFmtId="22" fontId="0" fillId="0" borderId="0" xfId="0" applyNumberFormat="1" applyProtection="1">
      <protection locked="0"/>
    </xf>
    <xf numFmtId="0" fontId="1" fillId="0" borderId="0" xfId="1" applyProtection="1">
      <protection locked="0"/>
    </xf>
    <xf numFmtId="0" fontId="0" fillId="0" borderId="0" xfId="0" applyNumberFormat="1" applyProtection="1">
      <protection locked="0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2" fillId="0" borderId="1" xfId="0" applyFont="1" applyBorder="1"/>
    <xf numFmtId="0" fontId="0" fillId="0" borderId="2" xfId="0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12" xfId="0" applyFont="1" applyBorder="1"/>
    <xf numFmtId="22" fontId="2" fillId="0" borderId="23" xfId="0" applyNumberFormat="1" applyFont="1" applyBorder="1"/>
    <xf numFmtId="0" fontId="2" fillId="0" borderId="24" xfId="0" applyFont="1" applyBorder="1"/>
    <xf numFmtId="22" fontId="2" fillId="0" borderId="6" xfId="0" applyNumberFormat="1" applyFont="1" applyBorder="1"/>
    <xf numFmtId="0" fontId="2" fillId="0" borderId="7" xfId="0" applyFont="1" applyBorder="1"/>
    <xf numFmtId="22" fontId="2" fillId="0" borderId="8" xfId="0" applyNumberFormat="1" applyFont="1" applyBorder="1"/>
    <xf numFmtId="0" fontId="2" fillId="0" borderId="10" xfId="0" applyFont="1" applyBorder="1"/>
    <xf numFmtId="0" fontId="4" fillId="0" borderId="2" xfId="0" applyFont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17" xfId="0" applyBorder="1"/>
    <xf numFmtId="0" fontId="2" fillId="0" borderId="13" xfId="0" applyFont="1" applyBorder="1"/>
    <xf numFmtId="0" fontId="2" fillId="0" borderId="9" xfId="0" applyFont="1" applyBorder="1"/>
    <xf numFmtId="0" fontId="0" fillId="0" borderId="28" xfId="0" applyBorder="1"/>
  </cellXfs>
  <cellStyles count="2">
    <cellStyle name="Hyperlink" xfId="1" builtinId="8"/>
    <cellStyle name="Normal" xfId="0" builtinId="0"/>
  </cellStyles>
  <dxfs count="20">
    <dxf>
      <fill>
        <patternFill>
          <bgColor rgb="FF0070C0"/>
        </patternFill>
      </fill>
    </dxf>
    <dxf>
      <fill>
        <patternFill>
          <bgColor rgb="FF0070C0"/>
        </patternFill>
      </fill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27" formatCode="d/mm/yyyy\ h:mm"/>
      <protection locked="0" hidden="0"/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numFmt numFmtId="27" formatCode="d/mm/yyyy\ h:mm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56C0C313-D556-4470-911E-2C32EE6CDEA9}" autoFormatId="16" applyNumberFormats="0" applyBorderFormats="0" applyFontFormats="0" applyPatternFormats="0" applyAlignmentFormats="0" applyWidthHeightFormats="0">
  <queryTableRefresh nextId="16">
    <queryTableFields count="13">
      <queryTableField id="1" name="TIME" tableColumnId="1"/>
      <queryTableField id="2" name="PROCESSOR_COUNT" tableColumnId="2"/>
      <queryTableField id="3" name="FORK_JOIN" tableColumnId="3"/>
      <queryTableField id="4" name="FORK_NODES" tableColumnId="4"/>
      <queryTableField id="5" name="INTREE_BALANCED" tableColumnId="5"/>
      <queryTableField id="6" name="INTREE_UNBALANCED" tableColumnId="6"/>
      <queryTableField id="7" name="INDEPENDENT_NODES" tableColumnId="7"/>
      <queryTableField id="8" name="JOIN_NODES" tableColumnId="8"/>
      <queryTableField id="9" name="OUTTREE_BALANCED" tableColumnId="9"/>
      <queryTableField id="10" name="PIPELINE_NODES" tableColumnId="10"/>
      <queryTableField id="11" name="RANDOM_NODES" tableColumnId="11"/>
      <queryTableField id="12" name="SERIES_PARALLEL" tableColumnId="12"/>
      <queryTableField id="13" name="STENCIL" tableColumnId="13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7D3851B6-F088-4C57-9FD7-F190F171C857}" autoFormatId="16" applyNumberFormats="0" applyBorderFormats="0" applyFontFormats="0" applyPatternFormats="0" applyAlignmentFormats="0" applyWidthHeightFormats="0">
  <queryTableRefresh nextId="15">
    <queryTableFields count="13">
      <queryTableField id="1" name="TIME" tableColumnId="1"/>
      <queryTableField id="2" name="PROCESSOR_COUNT" tableColumnId="2"/>
      <queryTableField id="3" name="FORK_JOIN" tableColumnId="3"/>
      <queryTableField id="4" name="FORK_NODES" tableColumnId="4"/>
      <queryTableField id="5" name="INTREE_BALANCED" tableColumnId="5"/>
      <queryTableField id="6" name="INTREE_UNBALANCED" tableColumnId="6"/>
      <queryTableField id="7" name="INDEPENDENT_NODES" tableColumnId="7"/>
      <queryTableField id="8" name="JOIN_NODES" tableColumnId="8"/>
      <queryTableField id="9" name="OUTTREE_BALANCED" tableColumnId="9"/>
      <queryTableField id="10" name="PIPELINE_NODES" tableColumnId="10"/>
      <queryTableField id="11" name="RANDOM_NODES" tableColumnId="11"/>
      <queryTableField id="12" name="SERIES_PARALLEL" tableColumnId="12"/>
      <queryTableField id="13" name="STENCIL" tableColumnId="1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4452FC-02E5-404F-8482-EACFD4CA4E0C}" name="_4_core" displayName="_4_core" ref="A1:M6" tableType="queryTable" totalsRowShown="0">
  <autoFilter ref="A1:M6" xr:uid="{644452FC-02E5-404F-8482-EACFD4CA4E0C}"/>
  <tableColumns count="13">
    <tableColumn id="1" xr3:uid="{58519280-3B8C-4FFC-B4ED-85BFAF2F50A5}" uniqueName="1" name="TIME" queryTableFieldId="1" dataDxfId="17"/>
    <tableColumn id="2" xr3:uid="{B40949C0-80B5-4EF6-AA5B-09B2E86A8127}" uniqueName="2" name="PROCESSOR_COUNT" queryTableFieldId="2"/>
    <tableColumn id="3" xr3:uid="{3FAF6B73-6471-477A-8FE6-90783DEC0E8C}" uniqueName="3" name="FORK_JOIN" queryTableFieldId="3"/>
    <tableColumn id="4" xr3:uid="{C7FDB2B2-E6FC-4554-9921-E1371506F223}" uniqueName="4" name="FORK_NODES" queryTableFieldId="4"/>
    <tableColumn id="5" xr3:uid="{E4E71C47-5AC6-4BF2-9739-FEE53CC5C3A1}" uniqueName="5" name="INTREE_BALANCED" queryTableFieldId="5"/>
    <tableColumn id="6" xr3:uid="{784442BA-27ED-489D-8B49-F7372DA710A3}" uniqueName="6" name="INTREE_UNBALANCED" queryTableFieldId="6"/>
    <tableColumn id="7" xr3:uid="{ADFA0ED7-5E45-4D5C-AF97-80D0FB1358E2}" uniqueName="7" name="INDEPENDENT_NODES" queryTableFieldId="7"/>
    <tableColumn id="8" xr3:uid="{B3E173C0-0777-4CCE-BB02-2E4AC0252D25}" uniqueName="8" name="JOIN_NODES" queryTableFieldId="8"/>
    <tableColumn id="9" xr3:uid="{2D069A76-324D-4B9A-989D-D15F57B22E0B}" uniqueName="9" name="OUTTREE_BALANCED" queryTableFieldId="9"/>
    <tableColumn id="10" xr3:uid="{1D63C808-A523-4544-80AC-CACB6C84D102}" uniqueName="10" name="PIPELINE_NODES" queryTableFieldId="10"/>
    <tableColumn id="11" xr3:uid="{C43C7266-FBD3-41C9-85BD-97488007790B}" uniqueName="11" name="RANDOM_NODES" queryTableFieldId="11"/>
    <tableColumn id="12" xr3:uid="{7C7C011D-48A7-4726-BF29-ADC88F8021D7}" uniqueName="12" name="SERIES_PARALLEL" queryTableFieldId="12"/>
    <tableColumn id="13" xr3:uid="{5F7A0C56-6B70-446B-BEE9-98AEC086414D}" uniqueName="13" name="STENCIL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CFAD88-1A1C-4617-BD39-AF740FE6D929}" name="_2_core" displayName="_2_core" ref="A1:M6" tableType="queryTable" totalsRowShown="0" headerRowDxfId="19" dataDxfId="18">
  <autoFilter ref="A1:M6" xr:uid="{04CFAD88-1A1C-4617-BD39-AF740FE6D929}"/>
  <tableColumns count="13">
    <tableColumn id="1" xr3:uid="{6880A368-C85E-406D-85E1-3394EDC205D5}" uniqueName="1" name="TIME" queryTableFieldId="1" dataDxfId="14"/>
    <tableColumn id="2" xr3:uid="{02B55F45-D5B1-4695-A18E-75D9F65731CC}" uniqueName="2" name="PROCESSOR_COUNT" queryTableFieldId="2" dataDxfId="13"/>
    <tableColumn id="3" xr3:uid="{F354E879-E6F6-4F21-8DA7-ABA2728869DD}" uniqueName="3" name="FORK_JOIN" queryTableFieldId="3" dataDxfId="12"/>
    <tableColumn id="4" xr3:uid="{8A3658F1-5F35-426B-B9E9-FB6564FE471F}" uniqueName="4" name="FORK_NODES" queryTableFieldId="4" dataDxfId="11"/>
    <tableColumn id="5" xr3:uid="{3563C1B7-DD53-4D9E-8CC8-BEF21D0E52FF}" uniqueName="5" name="INTREE_BALANCED" queryTableFieldId="5" dataDxfId="10"/>
    <tableColumn id="6" xr3:uid="{734A2D73-DEDE-4D17-B291-D2B95C2575F0}" uniqueName="6" name="INTREE_UNBALANCED" queryTableFieldId="6" dataDxfId="9"/>
    <tableColumn id="7" xr3:uid="{44FFBD52-1EA2-4E65-80FF-B60221507675}" uniqueName="7" name="INDEPENDENT_NODES" queryTableFieldId="7" dataDxfId="8"/>
    <tableColumn id="8" xr3:uid="{2ECC6E4E-D16E-4B29-958B-D0A76CC1DF9F}" uniqueName="8" name="JOIN_NODES" queryTableFieldId="8" dataDxfId="7"/>
    <tableColumn id="9" xr3:uid="{7CD3A33C-30FD-4F79-921A-3930E12F8BBD}" uniqueName="9" name="OUTTREE_BALANCED" queryTableFieldId="9" dataDxfId="6"/>
    <tableColumn id="10" xr3:uid="{DF730E64-A008-4117-A266-3CA7AFCFCA2E}" uniqueName="10" name="PIPELINE_NODES" queryTableFieldId="10" dataDxfId="5"/>
    <tableColumn id="11" xr3:uid="{563F6CD0-121E-40B8-BAC6-5E772D049648}" uniqueName="11" name="RANDOM_NODES" queryTableFieldId="11" dataDxfId="4"/>
    <tableColumn id="12" xr3:uid="{4AFA6853-8CF7-4F90-B9E9-6623A9E869F4}" uniqueName="12" name="SERIES_PARALLEL" queryTableFieldId="12" dataDxfId="3"/>
    <tableColumn id="13" xr3:uid="{07CF3EE0-4C61-4360-B501-C4A0EC16BBC6}" uniqueName="13" name="STENCIL" queryTableFieldId="1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CCCCD-0DF7-4A7A-941B-E68312742925}">
  <dimension ref="A1:O6"/>
  <sheetViews>
    <sheetView zoomScaleNormal="100" workbookViewId="0">
      <selection activeCell="C6" sqref="C6"/>
    </sheetView>
  </sheetViews>
  <sheetFormatPr defaultRowHeight="15" x14ac:dyDescent="0.25"/>
  <cols>
    <col min="1" max="1" width="14.85546875" bestFit="1" customWidth="1"/>
    <col min="2" max="2" width="21.42578125" customWidth="1"/>
    <col min="3" max="3" width="13.140625" bestFit="1" customWidth="1"/>
    <col min="4" max="4" width="15.140625" bestFit="1" customWidth="1"/>
    <col min="5" max="5" width="20.140625" bestFit="1" customWidth="1"/>
    <col min="6" max="6" width="23" bestFit="1" customWidth="1"/>
    <col min="7" max="7" width="23.28515625" bestFit="1" customWidth="1"/>
    <col min="8" max="8" width="14.5703125" bestFit="1" customWidth="1"/>
    <col min="9" max="9" width="22" bestFit="1" customWidth="1"/>
    <col min="10" max="10" width="18.28515625" bestFit="1" customWidth="1"/>
    <col min="11" max="11" width="19" bestFit="1" customWidth="1"/>
    <col min="12" max="12" width="18.5703125" bestFit="1" customWidth="1"/>
    <col min="13" max="13" width="10.28515625" bestFit="1" customWidth="1"/>
    <col min="14" max="14" width="9.7109375" customWidth="1"/>
    <col min="15" max="15" width="36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</row>
    <row r="2" spans="1:15" x14ac:dyDescent="0.25">
      <c r="A2" s="1">
        <v>44423.147204340275</v>
      </c>
      <c r="B2">
        <v>4</v>
      </c>
      <c r="C2">
        <v>624.63400000000001</v>
      </c>
      <c r="D2">
        <v>3191.5770000000002</v>
      </c>
      <c r="E2">
        <v>305.42500000000001</v>
      </c>
      <c r="F2">
        <v>453.75299999999999</v>
      </c>
      <c r="G2">
        <v>1574.9369999999999</v>
      </c>
      <c r="H2">
        <v>1439.1690000000001</v>
      </c>
      <c r="I2">
        <v>266.56900000000002</v>
      </c>
      <c r="J2">
        <v>238.20099999999999</v>
      </c>
      <c r="K2">
        <v>956.50800000000004</v>
      </c>
      <c r="L2">
        <v>257.334</v>
      </c>
      <c r="M2">
        <v>253.077</v>
      </c>
      <c r="O2" t="s">
        <v>15</v>
      </c>
    </row>
    <row r="3" spans="1:15" x14ac:dyDescent="0.25">
      <c r="A3" s="1">
        <v>44423.16367952546</v>
      </c>
      <c r="B3">
        <v>4</v>
      </c>
      <c r="C3">
        <v>573.42499999999995</v>
      </c>
      <c r="D3">
        <v>3079.0630000000001</v>
      </c>
      <c r="E3">
        <v>304.80399999999997</v>
      </c>
      <c r="F3">
        <v>457.39699999999999</v>
      </c>
      <c r="G3">
        <v>9189.5679999999993</v>
      </c>
      <c r="H3">
        <v>1440.5440000000001</v>
      </c>
      <c r="I3">
        <v>285.77100000000002</v>
      </c>
      <c r="J3">
        <v>246.524</v>
      </c>
      <c r="K3">
        <v>1872.904</v>
      </c>
      <c r="L3">
        <v>244.16900000000001</v>
      </c>
      <c r="M3">
        <v>243.99100000000001</v>
      </c>
      <c r="O3" t="s">
        <v>16</v>
      </c>
    </row>
    <row r="4" spans="1:15" x14ac:dyDescent="0.25">
      <c r="A4" s="1">
        <v>44423.171539409719</v>
      </c>
      <c r="B4">
        <v>4</v>
      </c>
      <c r="C4">
        <v>593.19100000000003</v>
      </c>
      <c r="D4">
        <v>3174.4760000000001</v>
      </c>
      <c r="E4">
        <v>307.99200000000002</v>
      </c>
      <c r="F4">
        <v>473.625</v>
      </c>
      <c r="G4">
        <v>1598.71</v>
      </c>
      <c r="H4">
        <v>1485.5730000000001</v>
      </c>
      <c r="I4">
        <v>279.40600000000001</v>
      </c>
      <c r="J4">
        <v>244.547</v>
      </c>
      <c r="K4">
        <v>962.91899999999998</v>
      </c>
      <c r="L4">
        <v>256.01</v>
      </c>
      <c r="M4">
        <v>253.68799999999999</v>
      </c>
      <c r="O4" t="s">
        <v>17</v>
      </c>
    </row>
    <row r="5" spans="1:15" x14ac:dyDescent="0.25">
      <c r="A5" s="1">
        <v>44424.1082975463</v>
      </c>
      <c r="B5">
        <v>4</v>
      </c>
      <c r="C5">
        <v>519.03800000000001</v>
      </c>
      <c r="D5">
        <v>2152.1779999999999</v>
      </c>
      <c r="E5">
        <v>281.358</v>
      </c>
      <c r="F5">
        <v>339.94099999999997</v>
      </c>
      <c r="G5">
        <v>-1</v>
      </c>
      <c r="H5">
        <v>603.57799999999997</v>
      </c>
      <c r="I5">
        <v>273.68799999999999</v>
      </c>
      <c r="J5">
        <v>253.989</v>
      </c>
      <c r="K5">
        <v>-1</v>
      </c>
      <c r="L5">
        <v>275.20400000000001</v>
      </c>
      <c r="M5">
        <v>264.72500000000002</v>
      </c>
      <c r="O5" t="s">
        <v>18</v>
      </c>
    </row>
    <row r="6" spans="1:15" x14ac:dyDescent="0.25">
      <c r="A6" s="1">
        <v>44424.121834212965</v>
      </c>
      <c r="B6">
        <v>4</v>
      </c>
      <c r="C6">
        <v>512.03800000000001</v>
      </c>
      <c r="D6">
        <v>2184.3609999999999</v>
      </c>
      <c r="E6">
        <v>288.70499999999998</v>
      </c>
      <c r="F6">
        <v>344.25400000000002</v>
      </c>
      <c r="G6">
        <v>1501.5060000000001</v>
      </c>
      <c r="H6">
        <v>582.29399999999998</v>
      </c>
      <c r="I6">
        <v>267.77800000000002</v>
      </c>
      <c r="J6">
        <v>253.25800000000001</v>
      </c>
      <c r="K6">
        <v>937.98800000000006</v>
      </c>
      <c r="L6">
        <v>254.43</v>
      </c>
      <c r="M6">
        <v>251.459</v>
      </c>
      <c r="O6" t="s">
        <v>26</v>
      </c>
    </row>
  </sheetData>
  <conditionalFormatting sqref="C1:C1048576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104857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:E104857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:F104857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:H104857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:I104857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:J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:K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:L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:M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:M1048576">
    <cfRule type="cellIs" dxfId="16" priority="1" operator="equal">
      <formula>-1</formula>
    </cfRule>
  </conditionalFormatting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3F553-D6DC-4127-B26E-7708189DE2CF}">
  <dimension ref="A1:P13"/>
  <sheetViews>
    <sheetView workbookViewId="0">
      <selection activeCell="C6" sqref="C6"/>
    </sheetView>
  </sheetViews>
  <sheetFormatPr defaultRowHeight="15" x14ac:dyDescent="0.25"/>
  <cols>
    <col min="1" max="1" width="14.85546875" style="3" bestFit="1" customWidth="1"/>
    <col min="2" max="2" width="21.42578125" style="3" bestFit="1" customWidth="1"/>
    <col min="3" max="3" width="13.140625" style="3" bestFit="1" customWidth="1"/>
    <col min="4" max="4" width="15.140625" style="3" bestFit="1" customWidth="1"/>
    <col min="5" max="5" width="20.140625" style="3" bestFit="1" customWidth="1"/>
    <col min="6" max="6" width="23" style="3" bestFit="1" customWidth="1"/>
    <col min="7" max="7" width="23.28515625" style="3" bestFit="1" customWidth="1"/>
    <col min="8" max="8" width="14.5703125" style="3" bestFit="1" customWidth="1"/>
    <col min="9" max="9" width="22" style="3" bestFit="1" customWidth="1"/>
    <col min="10" max="10" width="18.28515625" style="3" bestFit="1" customWidth="1"/>
    <col min="11" max="11" width="19" style="3" bestFit="1" customWidth="1"/>
    <col min="12" max="12" width="18.5703125" style="3" bestFit="1" customWidth="1"/>
    <col min="13" max="13" width="10.28515625" style="3" bestFit="1" customWidth="1"/>
    <col min="14" max="14" width="9.140625" style="3"/>
    <col min="15" max="15" width="36.140625" style="2" bestFit="1" customWidth="1"/>
    <col min="16" max="16" width="13.85546875" style="3" customWidth="1"/>
    <col min="17" max="16384" width="9.140625" style="3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O1" s="2" t="str">
        <f>'4-core'!O1</f>
        <v>NOTES</v>
      </c>
      <c r="P1" s="5" t="s">
        <v>14</v>
      </c>
    </row>
    <row r="2" spans="1:16" x14ac:dyDescent="0.25">
      <c r="A2" s="4">
        <v>44423.14789734954</v>
      </c>
      <c r="B2" s="3">
        <v>2</v>
      </c>
      <c r="C2" s="3">
        <v>876.23199999999997</v>
      </c>
      <c r="D2" s="3">
        <v>5723.7460000000001</v>
      </c>
      <c r="E2" s="3">
        <v>457.92599999999999</v>
      </c>
      <c r="F2" s="3">
        <v>333.67200000000003</v>
      </c>
      <c r="G2" s="6">
        <v>6173.915</v>
      </c>
      <c r="H2" s="3">
        <v>4221.3040000000001</v>
      </c>
      <c r="I2" s="3">
        <v>558.64400000000001</v>
      </c>
      <c r="J2" s="3">
        <v>242.34700000000001</v>
      </c>
      <c r="K2" s="3">
        <v>864.69100000000003</v>
      </c>
      <c r="L2" s="3">
        <v>257.39699999999999</v>
      </c>
      <c r="M2" s="3">
        <v>240.345</v>
      </c>
      <c r="O2" s="2" t="str">
        <f>'4-core'!O2</f>
        <v>A* w/ DFS for N2E ratio &gt; 2</v>
      </c>
    </row>
    <row r="3" spans="1:16" x14ac:dyDescent="0.25">
      <c r="A3" s="4">
        <v>44423.164724606482</v>
      </c>
      <c r="B3" s="3">
        <v>2</v>
      </c>
      <c r="C3" s="3">
        <v>874.89099999999996</v>
      </c>
      <c r="D3" s="3">
        <v>6503.75</v>
      </c>
      <c r="E3" s="3">
        <v>474.49099999999999</v>
      </c>
      <c r="F3" s="3">
        <v>336.37200000000001</v>
      </c>
      <c r="G3" s="6">
        <v>-1</v>
      </c>
      <c r="H3" s="3">
        <v>4207.1450000000004</v>
      </c>
      <c r="I3" s="3">
        <v>555.178</v>
      </c>
      <c r="J3" s="3">
        <v>236.922</v>
      </c>
      <c r="K3" s="3">
        <v>324.45400000000001</v>
      </c>
      <c r="L3" s="3">
        <v>240.34200000000001</v>
      </c>
      <c r="M3" s="3">
        <v>234.154</v>
      </c>
      <c r="O3" s="2" t="str">
        <f>'4-core'!O3</f>
        <v>Pure A*</v>
      </c>
    </row>
    <row r="4" spans="1:16" x14ac:dyDescent="0.25">
      <c r="A4" s="4">
        <v>44423.172252673612</v>
      </c>
      <c r="B4" s="3">
        <v>2</v>
      </c>
      <c r="C4" s="3">
        <v>876.94500000000005</v>
      </c>
      <c r="D4" s="3">
        <v>5900.6450000000004</v>
      </c>
      <c r="E4" s="3">
        <v>477.47899999999998</v>
      </c>
      <c r="F4" s="3">
        <v>345.36700000000002</v>
      </c>
      <c r="G4" s="6">
        <v>6362.3860000000004</v>
      </c>
      <c r="H4" s="3">
        <v>4258.6580000000004</v>
      </c>
      <c r="I4" s="3">
        <v>575.45399999999995</v>
      </c>
      <c r="J4" s="3">
        <v>260.73599999999999</v>
      </c>
      <c r="K4" s="3">
        <v>967.88800000000003</v>
      </c>
      <c r="L4" s="3">
        <v>250.63499999999999</v>
      </c>
      <c r="M4" s="3">
        <v>255.703</v>
      </c>
      <c r="O4" s="2" t="str">
        <f>'4-core'!O4</f>
        <v>A* w/ DFS for N2E ratio &gt; 1</v>
      </c>
    </row>
    <row r="5" spans="1:16" x14ac:dyDescent="0.25">
      <c r="A5" s="4">
        <v>44424.10900290509</v>
      </c>
      <c r="B5" s="3">
        <v>2</v>
      </c>
      <c r="C5" s="3">
        <v>767.88599999999997</v>
      </c>
      <c r="D5" s="3">
        <v>5049.4219999999996</v>
      </c>
      <c r="E5" s="3">
        <v>421.56099999999998</v>
      </c>
      <c r="F5" s="3">
        <v>306.23700000000002</v>
      </c>
      <c r="G5" s="6">
        <v>-1</v>
      </c>
      <c r="H5" s="3">
        <v>2387.6619999999998</v>
      </c>
      <c r="I5" s="3">
        <v>517.54999999999995</v>
      </c>
      <c r="J5" s="3">
        <v>259.49299999999999</v>
      </c>
      <c r="K5" s="3">
        <v>-1</v>
      </c>
      <c r="L5" s="3">
        <v>268.44799999999998</v>
      </c>
      <c r="M5" s="3">
        <v>251.048</v>
      </c>
      <c r="O5" s="2" t="str">
        <f>'4-core'!O5</f>
        <v>A* w/DFS for N2E ratio &gt; 1, 100% PPDv2</v>
      </c>
    </row>
    <row r="6" spans="1:16" x14ac:dyDescent="0.25">
      <c r="A6" s="4">
        <v>44424.122466354165</v>
      </c>
      <c r="B6" s="3">
        <v>2</v>
      </c>
      <c r="C6" s="3">
        <v>729.80499999999995</v>
      </c>
      <c r="D6" s="3">
        <v>4788.6779999999999</v>
      </c>
      <c r="E6" s="3">
        <v>405.4</v>
      </c>
      <c r="F6" s="3">
        <v>310.61</v>
      </c>
      <c r="G6" s="6">
        <v>7609.5320000000002</v>
      </c>
      <c r="H6" s="3">
        <v>2179.567</v>
      </c>
      <c r="I6" s="3">
        <v>512.14200000000005</v>
      </c>
      <c r="J6" s="3">
        <v>250.202</v>
      </c>
      <c r="K6" s="3">
        <v>907.98299999999995</v>
      </c>
      <c r="L6" s="3">
        <v>252.78700000000001</v>
      </c>
      <c r="M6" s="3">
        <v>251.95599999999999</v>
      </c>
      <c r="O6" s="2" t="str">
        <f>'4-core'!O6</f>
        <v>A* w/DFS for N2E ratio &gt; 1, A* PPDv2</v>
      </c>
    </row>
    <row r="7" spans="1:16" x14ac:dyDescent="0.25">
      <c r="O7" s="2">
        <f>'4-core'!O7</f>
        <v>0</v>
      </c>
    </row>
    <row r="8" spans="1:16" x14ac:dyDescent="0.25">
      <c r="O8" s="2">
        <f>'4-core'!O8</f>
        <v>0</v>
      </c>
    </row>
    <row r="9" spans="1:16" x14ac:dyDescent="0.25">
      <c r="O9" s="2">
        <f>'4-core'!O9</f>
        <v>0</v>
      </c>
    </row>
    <row r="10" spans="1:16" x14ac:dyDescent="0.25">
      <c r="O10" s="2">
        <f>'4-core'!O10</f>
        <v>0</v>
      </c>
    </row>
    <row r="11" spans="1:16" x14ac:dyDescent="0.25">
      <c r="O11" s="2">
        <f>'4-core'!O11</f>
        <v>0</v>
      </c>
    </row>
    <row r="12" spans="1:16" x14ac:dyDescent="0.25">
      <c r="O12" s="2">
        <f>'4-core'!O12</f>
        <v>0</v>
      </c>
    </row>
    <row r="13" spans="1:16" x14ac:dyDescent="0.25">
      <c r="O13" s="2">
        <f>'4-core'!O13</f>
        <v>0</v>
      </c>
    </row>
  </sheetData>
  <sheetProtection autoFilter="0" pivotTables="0"/>
  <conditionalFormatting sqref="C1:C1048576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104857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:E104857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:F104857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:H104857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:I104857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:J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:K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:L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:M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:N2 N3:N38 A3:M41">
    <cfRule type="cellIs" dxfId="15" priority="1" operator="equal">
      <formula>-1</formula>
    </cfRule>
  </conditionalFormatting>
  <hyperlinks>
    <hyperlink ref="P1" location="'4-core'!P1" display="Edit in 4-core" xr:uid="{9C8298C4-2385-43BB-82E9-BE6208DC1F7F}"/>
  </hyperlink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D0708-96F9-487A-9A6A-32821514EC9F}">
  <dimension ref="A1:O24"/>
  <sheetViews>
    <sheetView tabSelected="1" workbookViewId="0">
      <selection activeCell="M11" sqref="M11"/>
    </sheetView>
  </sheetViews>
  <sheetFormatPr defaultRowHeight="15" x14ac:dyDescent="0.25"/>
  <cols>
    <col min="1" max="1" width="20.5703125" bestFit="1" customWidth="1"/>
    <col min="2" max="2" width="24.28515625" bestFit="1" customWidth="1"/>
    <col min="3" max="3" width="11.140625" bestFit="1" customWidth="1"/>
    <col min="4" max="4" width="13.140625" bestFit="1" customWidth="1"/>
    <col min="5" max="5" width="18.140625" bestFit="1" customWidth="1"/>
    <col min="6" max="6" width="20.85546875" bestFit="1" customWidth="1"/>
    <col min="7" max="7" width="21.28515625" bestFit="1" customWidth="1"/>
    <col min="8" max="8" width="12.5703125" bestFit="1" customWidth="1"/>
    <col min="9" max="9" width="19.85546875" bestFit="1" customWidth="1"/>
    <col min="10" max="10" width="16.28515625" bestFit="1" customWidth="1"/>
    <col min="11" max="11" width="16.85546875" bestFit="1" customWidth="1"/>
    <col min="12" max="12" width="16.5703125" bestFit="1" customWidth="1"/>
    <col min="13" max="13" width="12.7109375" bestFit="1" customWidth="1"/>
    <col min="14" max="14" width="17.42578125" customWidth="1"/>
    <col min="15" max="15" width="36.140625" bestFit="1" customWidth="1"/>
  </cols>
  <sheetData>
    <row r="1" spans="1:15" ht="21.75" thickBot="1" x14ac:dyDescent="0.4">
      <c r="A1" s="25" t="str">
        <f>_2_core[[#Headers],[TIME]]</f>
        <v>TIME</v>
      </c>
      <c r="B1" s="27" t="str">
        <f>_2_core[[#Headers],[PROCESSOR_COUNT]]</f>
        <v>PROCESSOR_COUNT</v>
      </c>
      <c r="C1" s="28" t="str">
        <f>_2_core[[#Headers],[FORK_JOIN]]</f>
        <v>FORK_JOIN</v>
      </c>
      <c r="D1" s="26" t="str">
        <f>_2_core[[#Headers],[FORK_NODES]]</f>
        <v>FORK_NODES</v>
      </c>
      <c r="E1" s="26" t="str">
        <f>_2_core[[#Headers],[INTREE_BALANCED]]</f>
        <v>INTREE_BALANCED</v>
      </c>
      <c r="F1" s="26" t="str">
        <f>_2_core[[#Headers],[INTREE_UNBALANCED]]</f>
        <v>INTREE_UNBALANCED</v>
      </c>
      <c r="G1" s="26" t="str">
        <f>_2_core[[#Headers],[INDEPENDENT_NODES]]</f>
        <v>INDEPENDENT_NODES</v>
      </c>
      <c r="H1" s="26" t="str">
        <f>_2_core[[#Headers],[JOIN_NODES]]</f>
        <v>JOIN_NODES</v>
      </c>
      <c r="I1" s="26" t="str">
        <f>_2_core[[#Headers],[OUTTREE_BALANCED]]</f>
        <v>OUTTREE_BALANCED</v>
      </c>
      <c r="J1" s="26" t="str">
        <f>_2_core[[#Headers],[PIPELINE_NODES]]</f>
        <v>PIPELINE_NODES</v>
      </c>
      <c r="K1" s="26" t="str">
        <f>_2_core[[#Headers],[RANDOM_NODES]]</f>
        <v>RANDOM_NODES</v>
      </c>
      <c r="L1" s="26" t="str">
        <f>_2_core[[#Headers],[SERIES_PARALLEL]]</f>
        <v>SERIES_PARALLEL</v>
      </c>
      <c r="M1" s="27" t="str">
        <f>_2_core[[#Headers],[STENCIL]]</f>
        <v>STENCIL</v>
      </c>
      <c r="N1" s="37" t="s">
        <v>28</v>
      </c>
      <c r="O1" s="23" t="str">
        <f>'4-core'!O1</f>
        <v>NOTES</v>
      </c>
    </row>
    <row r="2" spans="1:15" ht="18.75" x14ac:dyDescent="0.3">
      <c r="A2" s="31">
        <f>_2_core[[#This Row],[TIME]]</f>
        <v>44423.14789734954</v>
      </c>
      <c r="B2" s="32" t="s">
        <v>27</v>
      </c>
      <c r="C2" s="29">
        <f>IF(OR('2-core'!C2=-1,'4-core'!C2=-1),-1,AVERAGE(_4_core[[#This Row],[FORK_JOIN]],_2_core[[#This Row],[FORK_JOIN]]))</f>
        <v>750.43299999999999</v>
      </c>
      <c r="D2" s="24">
        <f>IF(OR('2-core'!D2=-1,'4-core'!D2=-1),-1,AVERAGE(_4_core[[#This Row],[FORK_NODES]],_2_core[[#This Row],[FORK_NODES]]))</f>
        <v>4457.6615000000002</v>
      </c>
      <c r="E2" s="24">
        <f>IF(OR('2-core'!E2=-1,'4-core'!E2=-1),-1,AVERAGE(_4_core[[#This Row],[INTREE_BALANCED]],_2_core[[#This Row],[INTREE_BALANCED]]))</f>
        <v>381.6755</v>
      </c>
      <c r="F2" s="24">
        <f>IF(OR('2-core'!F2=-1,'4-core'!F2=-1),-1,AVERAGE(_4_core[[#This Row],[INTREE_UNBALANCED]],_2_core[[#This Row],[INTREE_UNBALANCED]]))</f>
        <v>393.71249999999998</v>
      </c>
      <c r="G2" s="24">
        <f>IF(OR('2-core'!G2=-1,'4-core'!G2=-1),-1,AVERAGE(_4_core[[#This Row],[INDEPENDENT_NODES]],_2_core[[#This Row],[INDEPENDENT_NODES]]))</f>
        <v>3874.4259999999999</v>
      </c>
      <c r="H2" s="24">
        <f>IF(OR('2-core'!H2=-1,'4-core'!H2=-1),-1,AVERAGE(_4_core[[#This Row],[JOIN_NODES]],_2_core[[#This Row],[JOIN_NODES]]))</f>
        <v>2830.2365</v>
      </c>
      <c r="I2" s="24">
        <f>IF(OR('2-core'!I2=-1,'4-core'!I2=-1),-1,AVERAGE(_4_core[[#This Row],[OUTTREE_BALANCED]],_2_core[[#This Row],[OUTTREE_BALANCED]]))</f>
        <v>412.60649999999998</v>
      </c>
      <c r="J2" s="24">
        <f>IF(OR('2-core'!J2=-1,'4-core'!J2=-1),-1,AVERAGE(_4_core[[#This Row],[PIPELINE_NODES]],_2_core[[#This Row],[PIPELINE_NODES]]))</f>
        <v>240.274</v>
      </c>
      <c r="K2" s="24">
        <f>IF(OR('2-core'!K2=-1,'4-core'!K2=-1),-1,AVERAGE(_4_core[[#This Row],[RANDOM_NODES]],_2_core[[#This Row],[RANDOM_NODES]]))</f>
        <v>910.59950000000003</v>
      </c>
      <c r="L2" s="24">
        <f>IF(OR('2-core'!L2=-1,'4-core'!L2=-1),-1,AVERAGE(_4_core[[#This Row],[SERIES_PARALLEL]],_2_core[[#This Row],[SERIES_PARALLEL]]))</f>
        <v>257.3655</v>
      </c>
      <c r="M2" s="24">
        <f>IF(OR('2-core'!M2=-1,'4-core'!M2=-1),-1,AVERAGE(_4_core[[#This Row],[STENCIL]],_2_core[[#This Row],[STENCIL]]))</f>
        <v>246.71100000000001</v>
      </c>
      <c r="N2" s="41">
        <f t="shared" ref="N2:N6" si="0">IF(COUNTIF(C2:M2, -1) &gt; 0, "-", AVERAGE(C2:M2))</f>
        <v>1341.4274090909091</v>
      </c>
      <c r="O2" s="38" t="str">
        <f>'4-core'!O2</f>
        <v>A* w/ DFS for N2E ratio &gt; 2</v>
      </c>
    </row>
    <row r="3" spans="1:15" ht="18.75" x14ac:dyDescent="0.3">
      <c r="A3" s="33">
        <f>_2_core[[#This Row],[TIME]]</f>
        <v>44423.164724606482</v>
      </c>
      <c r="B3" s="34" t="s">
        <v>27</v>
      </c>
      <c r="C3" s="30">
        <f>IF(OR('2-core'!C3=-1,'4-core'!C3=-1),-1,AVERAGE(_4_core[[#This Row],[FORK_JOIN]],_2_core[[#This Row],[FORK_JOIN]]))</f>
        <v>724.1579999999999</v>
      </c>
      <c r="D3" s="22">
        <f>IF(OR('2-core'!D3=-1,'4-core'!D3=-1),-1,AVERAGE(_4_core[[#This Row],[FORK_NODES]],_2_core[[#This Row],[FORK_NODES]]))</f>
        <v>4791.4065000000001</v>
      </c>
      <c r="E3" s="22">
        <f>IF(OR('2-core'!E3=-1,'4-core'!E3=-1),-1,AVERAGE(_4_core[[#This Row],[INTREE_BALANCED]],_2_core[[#This Row],[INTREE_BALANCED]]))</f>
        <v>389.64749999999998</v>
      </c>
      <c r="F3" s="22">
        <f>IF(OR('2-core'!F3=-1,'4-core'!F3=-1),-1,AVERAGE(_4_core[[#This Row],[INTREE_UNBALANCED]],_2_core[[#This Row],[INTREE_UNBALANCED]]))</f>
        <v>396.8845</v>
      </c>
      <c r="G3" s="22">
        <f>IF(OR('2-core'!G3=-1,'4-core'!G3=-1),-1,AVERAGE(_4_core[[#This Row],[INDEPENDENT_NODES]],_2_core[[#This Row],[INDEPENDENT_NODES]]))</f>
        <v>-1</v>
      </c>
      <c r="H3" s="22">
        <f>IF(OR('2-core'!H3=-1,'4-core'!H3=-1),-1,AVERAGE(_4_core[[#This Row],[JOIN_NODES]],_2_core[[#This Row],[JOIN_NODES]]))</f>
        <v>2823.8445000000002</v>
      </c>
      <c r="I3" s="22">
        <f>IF(OR('2-core'!I3=-1,'4-core'!I3=-1),-1,AVERAGE(_4_core[[#This Row],[OUTTREE_BALANCED]],_2_core[[#This Row],[OUTTREE_BALANCED]]))</f>
        <v>420.47450000000003</v>
      </c>
      <c r="J3" s="22">
        <f>IF(OR('2-core'!J3=-1,'4-core'!J3=-1),-1,AVERAGE(_4_core[[#This Row],[PIPELINE_NODES]],_2_core[[#This Row],[PIPELINE_NODES]]))</f>
        <v>241.72300000000001</v>
      </c>
      <c r="K3" s="22">
        <f>IF(OR('2-core'!K3=-1,'4-core'!K3=-1),-1,AVERAGE(_4_core[[#This Row],[RANDOM_NODES]],_2_core[[#This Row],[RANDOM_NODES]]))</f>
        <v>1098.6790000000001</v>
      </c>
      <c r="L3" s="22">
        <f>IF(OR('2-core'!L3=-1,'4-core'!L3=-1),-1,AVERAGE(_4_core[[#This Row],[SERIES_PARALLEL]],_2_core[[#This Row],[SERIES_PARALLEL]]))</f>
        <v>242.25550000000001</v>
      </c>
      <c r="M3" s="22">
        <f>IF(OR('2-core'!M3=-1,'4-core'!M3=-1),-1,AVERAGE(_4_core[[#This Row],[STENCIL]],_2_core[[#This Row],[STENCIL]]))</f>
        <v>239.07249999999999</v>
      </c>
      <c r="N3" s="41" t="str">
        <f>IF(COUNTIF(C3:M3, -1) &gt; 0, "-", AVERAGE(C3:M3))</f>
        <v>-</v>
      </c>
      <c r="O3" s="39" t="str">
        <f>'4-core'!O3</f>
        <v>Pure A*</v>
      </c>
    </row>
    <row r="4" spans="1:15" ht="18.75" x14ac:dyDescent="0.3">
      <c r="A4" s="33">
        <f>_2_core[[#This Row],[TIME]]</f>
        <v>44423.172252673612</v>
      </c>
      <c r="B4" s="34" t="s">
        <v>27</v>
      </c>
      <c r="C4" s="30">
        <f>IF(OR('2-core'!C4=-1,'4-core'!C4=-1),-1,AVERAGE(_4_core[[#This Row],[FORK_JOIN]],_2_core[[#This Row],[FORK_JOIN]]))</f>
        <v>735.06799999999998</v>
      </c>
      <c r="D4" s="22">
        <f>IF(OR('2-core'!D4=-1,'4-core'!D4=-1),-1,AVERAGE(_4_core[[#This Row],[FORK_NODES]],_2_core[[#This Row],[FORK_NODES]]))</f>
        <v>4537.5605000000005</v>
      </c>
      <c r="E4" s="22">
        <f>IF(OR('2-core'!E4=-1,'4-core'!E4=-1),-1,AVERAGE(_4_core[[#This Row],[INTREE_BALANCED]],_2_core[[#This Row],[INTREE_BALANCED]]))</f>
        <v>392.7355</v>
      </c>
      <c r="F4" s="22">
        <f>IF(OR('2-core'!F4=-1,'4-core'!F4=-1),-1,AVERAGE(_4_core[[#This Row],[INTREE_UNBALANCED]],_2_core[[#This Row],[INTREE_UNBALANCED]]))</f>
        <v>409.49599999999998</v>
      </c>
      <c r="G4" s="22">
        <f>IF(OR('2-core'!G4=-1,'4-core'!G4=-1),-1,AVERAGE(_4_core[[#This Row],[INDEPENDENT_NODES]],_2_core[[#This Row],[INDEPENDENT_NODES]]))</f>
        <v>3980.5480000000002</v>
      </c>
      <c r="H4" s="22">
        <f>IF(OR('2-core'!H4=-1,'4-core'!H4=-1),-1,AVERAGE(_4_core[[#This Row],[JOIN_NODES]],_2_core[[#This Row],[JOIN_NODES]]))</f>
        <v>2872.1155000000003</v>
      </c>
      <c r="I4" s="22">
        <f>IF(OR('2-core'!I4=-1,'4-core'!I4=-1),-1,AVERAGE(_4_core[[#This Row],[OUTTREE_BALANCED]],_2_core[[#This Row],[OUTTREE_BALANCED]]))</f>
        <v>427.42999999999995</v>
      </c>
      <c r="J4" s="22">
        <f>IF(OR('2-core'!J4=-1,'4-core'!J4=-1),-1,AVERAGE(_4_core[[#This Row],[PIPELINE_NODES]],_2_core[[#This Row],[PIPELINE_NODES]]))</f>
        <v>252.64150000000001</v>
      </c>
      <c r="K4" s="22">
        <f>IF(OR('2-core'!K4=-1,'4-core'!K4=-1),-1,AVERAGE(_4_core[[#This Row],[RANDOM_NODES]],_2_core[[#This Row],[RANDOM_NODES]]))</f>
        <v>965.40350000000001</v>
      </c>
      <c r="L4" s="22">
        <f>IF(OR('2-core'!L4=-1,'4-core'!L4=-1),-1,AVERAGE(_4_core[[#This Row],[SERIES_PARALLEL]],_2_core[[#This Row],[SERIES_PARALLEL]]))</f>
        <v>253.32249999999999</v>
      </c>
      <c r="M4" s="22">
        <f>IF(OR('2-core'!M4=-1,'4-core'!M4=-1),-1,AVERAGE(_4_core[[#This Row],[STENCIL]],_2_core[[#This Row],[STENCIL]]))</f>
        <v>254.69549999999998</v>
      </c>
      <c r="N4" s="41">
        <f t="shared" si="0"/>
        <v>1371.0015000000001</v>
      </c>
      <c r="O4" s="39" t="str">
        <f>'4-core'!O4</f>
        <v>A* w/ DFS for N2E ratio &gt; 1</v>
      </c>
    </row>
    <row r="5" spans="1:15" ht="18.75" x14ac:dyDescent="0.3">
      <c r="A5" s="33">
        <f>_2_core[[#This Row],[TIME]]</f>
        <v>44424.10900290509</v>
      </c>
      <c r="B5" s="34" t="s">
        <v>27</v>
      </c>
      <c r="C5" s="30">
        <f>IF(OR('2-core'!C5=-1,'4-core'!C5=-1),-1,AVERAGE(_4_core[[#This Row],[FORK_JOIN]],_2_core[[#This Row],[FORK_JOIN]]))</f>
        <v>643.46199999999999</v>
      </c>
      <c r="D5" s="22">
        <f>IF(OR('2-core'!D5=-1,'4-core'!D5=-1),-1,AVERAGE(_4_core[[#This Row],[FORK_NODES]],_2_core[[#This Row],[FORK_NODES]]))</f>
        <v>3600.7999999999997</v>
      </c>
      <c r="E5" s="22">
        <f>IF(OR('2-core'!E5=-1,'4-core'!E5=-1),-1,AVERAGE(_4_core[[#This Row],[INTREE_BALANCED]],_2_core[[#This Row],[INTREE_BALANCED]]))</f>
        <v>351.45949999999999</v>
      </c>
      <c r="F5" s="22">
        <f>IF(OR('2-core'!F5=-1,'4-core'!F5=-1),-1,AVERAGE(_4_core[[#This Row],[INTREE_UNBALANCED]],_2_core[[#This Row],[INTREE_UNBALANCED]]))</f>
        <v>323.089</v>
      </c>
      <c r="G5" s="22">
        <f>IF(OR('2-core'!G5=-1,'4-core'!G5=-1),-1,AVERAGE(_4_core[[#This Row],[INDEPENDENT_NODES]],_2_core[[#This Row],[INDEPENDENT_NODES]]))</f>
        <v>-1</v>
      </c>
      <c r="H5" s="22">
        <f>IF(OR('2-core'!H5=-1,'4-core'!H5=-1),-1,AVERAGE(_4_core[[#This Row],[JOIN_NODES]],_2_core[[#This Row],[JOIN_NODES]]))</f>
        <v>1495.62</v>
      </c>
      <c r="I5" s="22">
        <f>IF(OR('2-core'!I5=-1,'4-core'!I5=-1),-1,AVERAGE(_4_core[[#This Row],[OUTTREE_BALANCED]],_2_core[[#This Row],[OUTTREE_BALANCED]]))</f>
        <v>395.61899999999997</v>
      </c>
      <c r="J5" s="22">
        <f>IF(OR('2-core'!J5=-1,'4-core'!J5=-1),-1,AVERAGE(_4_core[[#This Row],[PIPELINE_NODES]],_2_core[[#This Row],[PIPELINE_NODES]]))</f>
        <v>256.74099999999999</v>
      </c>
      <c r="K5" s="22">
        <f>IF(OR('2-core'!K5=-1,'4-core'!K5=-1),-1,AVERAGE(_4_core[[#This Row],[RANDOM_NODES]],_2_core[[#This Row],[RANDOM_NODES]]))</f>
        <v>-1</v>
      </c>
      <c r="L5" s="22">
        <f>IF(OR('2-core'!L5=-1,'4-core'!L5=-1),-1,AVERAGE(_4_core[[#This Row],[SERIES_PARALLEL]],_2_core[[#This Row],[SERIES_PARALLEL]]))</f>
        <v>271.82600000000002</v>
      </c>
      <c r="M5" s="22">
        <f>IF(OR('2-core'!M5=-1,'4-core'!M5=-1),-1,AVERAGE(_4_core[[#This Row],[STENCIL]],_2_core[[#This Row],[STENCIL]]))</f>
        <v>257.88650000000001</v>
      </c>
      <c r="N5" s="41" t="str">
        <f t="shared" si="0"/>
        <v>-</v>
      </c>
      <c r="O5" s="39" t="str">
        <f>'4-core'!O5</f>
        <v>A* w/DFS for N2E ratio &gt; 1, 100% PPDv2</v>
      </c>
    </row>
    <row r="6" spans="1:15" ht="19.5" thickBot="1" x14ac:dyDescent="0.35">
      <c r="A6" s="35">
        <f>_2_core[[#This Row],[TIME]]</f>
        <v>44424.122466354165</v>
      </c>
      <c r="B6" s="36" t="s">
        <v>27</v>
      </c>
      <c r="C6" s="42">
        <f>IF(OR('2-core'!C6=-1,'4-core'!C6=-1),-1,AVERAGE(_4_core[[#This Row],[FORK_JOIN]],_2_core[[#This Row],[FORK_JOIN]]))</f>
        <v>620.92149999999992</v>
      </c>
      <c r="D6" s="43">
        <f>IF(OR('2-core'!D6=-1,'4-core'!D6=-1),-1,AVERAGE(_4_core[[#This Row],[FORK_NODES]],_2_core[[#This Row],[FORK_NODES]]))</f>
        <v>3486.5194999999999</v>
      </c>
      <c r="E6" s="43">
        <f>IF(OR('2-core'!E6=-1,'4-core'!E6=-1),-1,AVERAGE(_4_core[[#This Row],[INTREE_BALANCED]],_2_core[[#This Row],[INTREE_BALANCED]]))</f>
        <v>347.05250000000001</v>
      </c>
      <c r="F6" s="43">
        <f>IF(OR('2-core'!F6=-1,'4-core'!F6=-1),-1,AVERAGE(_4_core[[#This Row],[INTREE_UNBALANCED]],_2_core[[#This Row],[INTREE_UNBALANCED]]))</f>
        <v>327.43200000000002</v>
      </c>
      <c r="G6" s="43">
        <f>IF(OR('2-core'!G6=-1,'4-core'!G6=-1),-1,AVERAGE(_4_core[[#This Row],[INDEPENDENT_NODES]],_2_core[[#This Row],[INDEPENDENT_NODES]]))</f>
        <v>4555.5190000000002</v>
      </c>
      <c r="H6" s="43">
        <f>IF(OR('2-core'!H6=-1,'4-core'!H6=-1),-1,AVERAGE(_4_core[[#This Row],[JOIN_NODES]],_2_core[[#This Row],[JOIN_NODES]]))</f>
        <v>1380.9304999999999</v>
      </c>
      <c r="I6" s="43">
        <f>IF(OR('2-core'!I6=-1,'4-core'!I6=-1),-1,AVERAGE(_4_core[[#This Row],[OUTTREE_BALANCED]],_2_core[[#This Row],[OUTTREE_BALANCED]]))</f>
        <v>389.96000000000004</v>
      </c>
      <c r="J6" s="43">
        <f>IF(OR('2-core'!J6=-1,'4-core'!J6=-1),-1,AVERAGE(_4_core[[#This Row],[PIPELINE_NODES]],_2_core[[#This Row],[PIPELINE_NODES]]))</f>
        <v>251.73000000000002</v>
      </c>
      <c r="K6" s="43">
        <f>IF(OR('2-core'!K6=-1,'4-core'!K6=-1),-1,AVERAGE(_4_core[[#This Row],[RANDOM_NODES]],_2_core[[#This Row],[RANDOM_NODES]]))</f>
        <v>922.9855</v>
      </c>
      <c r="L6" s="43">
        <f>IF(OR('2-core'!L6=-1,'4-core'!L6=-1),-1,AVERAGE(_4_core[[#This Row],[SERIES_PARALLEL]],_2_core[[#This Row],[SERIES_PARALLEL]]))</f>
        <v>253.60849999999999</v>
      </c>
      <c r="M6" s="43">
        <f>IF(OR('2-core'!M6=-1,'4-core'!M6=-1),-1,AVERAGE(_4_core[[#This Row],[STENCIL]],_2_core[[#This Row],[STENCIL]]))</f>
        <v>251.70749999999998</v>
      </c>
      <c r="N6" s="44">
        <f t="shared" si="0"/>
        <v>1162.5787727272727</v>
      </c>
      <c r="O6" s="40" t="str">
        <f>'4-core'!O6</f>
        <v>A* w/DFS for N2E ratio &gt; 1, A* PPDv2</v>
      </c>
    </row>
    <row r="7" spans="1:15" x14ac:dyDescent="0.25">
      <c r="A7" s="1"/>
    </row>
    <row r="8" spans="1:15" x14ac:dyDescent="0.25">
      <c r="A8" s="1"/>
    </row>
    <row r="9" spans="1:15" x14ac:dyDescent="0.25">
      <c r="A9" s="1"/>
    </row>
    <row r="10" spans="1:15" x14ac:dyDescent="0.25">
      <c r="A10" s="1"/>
    </row>
    <row r="11" spans="1:15" x14ac:dyDescent="0.25">
      <c r="A11" s="1"/>
    </row>
    <row r="12" spans="1:15" x14ac:dyDescent="0.25">
      <c r="A12" s="1"/>
    </row>
    <row r="13" spans="1:15" x14ac:dyDescent="0.25">
      <c r="A13" s="1"/>
    </row>
    <row r="14" spans="1:15" x14ac:dyDescent="0.25">
      <c r="A14" s="1"/>
    </row>
    <row r="15" spans="1:15" x14ac:dyDescent="0.25">
      <c r="A15" s="1"/>
    </row>
    <row r="16" spans="1:1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</sheetData>
  <conditionalFormatting sqref="C2:C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6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K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:M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M6">
    <cfRule type="cellIs" dxfId="1" priority="2" operator="equal">
      <formula>-1</formula>
    </cfRule>
  </conditionalFormatting>
  <conditionalFormatting sqref="N1:N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86FD-608B-4803-BA96-26E8CBD5B9B9}">
  <dimension ref="A1:I22"/>
  <sheetViews>
    <sheetView workbookViewId="0">
      <selection activeCell="A5" sqref="A5:C5"/>
    </sheetView>
  </sheetViews>
  <sheetFormatPr defaultRowHeight="15" x14ac:dyDescent="0.25"/>
  <cols>
    <col min="6" max="6" width="9.140625" customWidth="1"/>
  </cols>
  <sheetData>
    <row r="1" spans="1:9" ht="29.25" thickBot="1" x14ac:dyDescent="0.5">
      <c r="A1" s="19" t="s">
        <v>19</v>
      </c>
      <c r="B1" s="20"/>
      <c r="C1" s="20"/>
      <c r="D1" s="20"/>
      <c r="E1" s="20"/>
      <c r="F1" s="20"/>
      <c r="G1" s="20"/>
      <c r="H1" s="20"/>
      <c r="I1" s="21"/>
    </row>
    <row r="2" spans="1:9" ht="18.75" x14ac:dyDescent="0.3">
      <c r="A2" s="7" t="s">
        <v>20</v>
      </c>
      <c r="B2" s="8"/>
      <c r="C2" s="9"/>
      <c r="D2" s="10" t="s">
        <v>21</v>
      </c>
      <c r="E2" s="8"/>
      <c r="F2" s="8"/>
      <c r="G2" s="8"/>
      <c r="H2" s="8"/>
      <c r="I2" s="9"/>
    </row>
    <row r="3" spans="1:9" ht="18.75" x14ac:dyDescent="0.3">
      <c r="A3" s="11" t="s">
        <v>22</v>
      </c>
      <c r="B3" s="12"/>
      <c r="C3" s="13"/>
      <c r="D3" s="14" t="s">
        <v>23</v>
      </c>
      <c r="E3" s="12"/>
      <c r="F3" s="12"/>
      <c r="G3" s="12"/>
      <c r="H3" s="12"/>
      <c r="I3" s="13"/>
    </row>
    <row r="4" spans="1:9" ht="18.75" x14ac:dyDescent="0.3">
      <c r="A4" s="11" t="s">
        <v>24</v>
      </c>
      <c r="B4" s="12"/>
      <c r="C4" s="13"/>
      <c r="D4" s="14" t="s">
        <v>25</v>
      </c>
      <c r="E4" s="12"/>
      <c r="F4" s="12"/>
      <c r="G4" s="12"/>
      <c r="H4" s="12"/>
      <c r="I4" s="13"/>
    </row>
    <row r="5" spans="1:9" ht="18.75" x14ac:dyDescent="0.3">
      <c r="A5" s="11"/>
      <c r="B5" s="12"/>
      <c r="C5" s="13"/>
      <c r="D5" s="14"/>
      <c r="E5" s="12"/>
      <c r="F5" s="12"/>
      <c r="G5" s="12"/>
      <c r="H5" s="12"/>
      <c r="I5" s="13"/>
    </row>
    <row r="6" spans="1:9" ht="18.75" x14ac:dyDescent="0.3">
      <c r="A6" s="11"/>
      <c r="B6" s="12"/>
      <c r="C6" s="13"/>
      <c r="D6" s="14"/>
      <c r="E6" s="12"/>
      <c r="F6" s="12"/>
      <c r="G6" s="12"/>
      <c r="H6" s="12"/>
      <c r="I6" s="13"/>
    </row>
    <row r="7" spans="1:9" ht="18.75" x14ac:dyDescent="0.3">
      <c r="A7" s="11"/>
      <c r="B7" s="12"/>
      <c r="C7" s="13"/>
      <c r="D7" s="14"/>
      <c r="E7" s="12"/>
      <c r="F7" s="12"/>
      <c r="G7" s="12"/>
      <c r="H7" s="12"/>
      <c r="I7" s="13"/>
    </row>
    <row r="8" spans="1:9" ht="18.75" x14ac:dyDescent="0.3">
      <c r="A8" s="11"/>
      <c r="B8" s="12"/>
      <c r="C8" s="13"/>
      <c r="D8" s="14"/>
      <c r="E8" s="12"/>
      <c r="F8" s="12"/>
      <c r="G8" s="12"/>
      <c r="H8" s="12"/>
      <c r="I8" s="13"/>
    </row>
    <row r="9" spans="1:9" ht="18.75" x14ac:dyDescent="0.3">
      <c r="A9" s="11"/>
      <c r="B9" s="12"/>
      <c r="C9" s="13"/>
      <c r="D9" s="14"/>
      <c r="E9" s="12"/>
      <c r="F9" s="12"/>
      <c r="G9" s="12"/>
      <c r="H9" s="12"/>
      <c r="I9" s="13"/>
    </row>
    <row r="10" spans="1:9" ht="18.75" x14ac:dyDescent="0.3">
      <c r="A10" s="11"/>
      <c r="B10" s="12"/>
      <c r="C10" s="13"/>
      <c r="D10" s="14"/>
      <c r="E10" s="12"/>
      <c r="F10" s="12"/>
      <c r="G10" s="12"/>
      <c r="H10" s="12"/>
      <c r="I10" s="13"/>
    </row>
    <row r="11" spans="1:9" ht="18.75" x14ac:dyDescent="0.3">
      <c r="A11" s="11"/>
      <c r="B11" s="12"/>
      <c r="C11" s="13"/>
      <c r="D11" s="14"/>
      <c r="E11" s="12"/>
      <c r="F11" s="12"/>
      <c r="G11" s="12"/>
      <c r="H11" s="12"/>
      <c r="I11" s="13"/>
    </row>
    <row r="12" spans="1:9" ht="18.75" x14ac:dyDescent="0.3">
      <c r="A12" s="11"/>
      <c r="B12" s="12"/>
      <c r="C12" s="13"/>
      <c r="D12" s="14"/>
      <c r="E12" s="12"/>
      <c r="F12" s="12"/>
      <c r="G12" s="12"/>
      <c r="H12" s="12"/>
      <c r="I12" s="13"/>
    </row>
    <row r="13" spans="1:9" ht="18.75" x14ac:dyDescent="0.3">
      <c r="A13" s="11"/>
      <c r="B13" s="12"/>
      <c r="C13" s="13"/>
      <c r="D13" s="14"/>
      <c r="E13" s="12"/>
      <c r="F13" s="12"/>
      <c r="G13" s="12"/>
      <c r="H13" s="12"/>
      <c r="I13" s="13"/>
    </row>
    <row r="14" spans="1:9" ht="18.75" x14ac:dyDescent="0.3">
      <c r="A14" s="11"/>
      <c r="B14" s="12"/>
      <c r="C14" s="13"/>
      <c r="D14" s="14"/>
      <c r="E14" s="12"/>
      <c r="F14" s="12"/>
      <c r="G14" s="12"/>
      <c r="H14" s="12"/>
      <c r="I14" s="13"/>
    </row>
    <row r="15" spans="1:9" ht="18.75" x14ac:dyDescent="0.3">
      <c r="A15" s="11"/>
      <c r="B15" s="12"/>
      <c r="C15" s="13"/>
      <c r="D15" s="14"/>
      <c r="E15" s="12"/>
      <c r="F15" s="12"/>
      <c r="G15" s="12"/>
      <c r="H15" s="12"/>
      <c r="I15" s="13"/>
    </row>
    <row r="16" spans="1:9" ht="18.75" x14ac:dyDescent="0.3">
      <c r="A16" s="11"/>
      <c r="B16" s="12"/>
      <c r="C16" s="13"/>
      <c r="D16" s="14"/>
      <c r="E16" s="12"/>
      <c r="F16" s="12"/>
      <c r="G16" s="12"/>
      <c r="H16" s="12"/>
      <c r="I16" s="13"/>
    </row>
    <row r="17" spans="1:9" ht="18.75" x14ac:dyDescent="0.3">
      <c r="A17" s="11"/>
      <c r="B17" s="12"/>
      <c r="C17" s="13"/>
      <c r="D17" s="14"/>
      <c r="E17" s="12"/>
      <c r="F17" s="12"/>
      <c r="G17" s="12"/>
      <c r="H17" s="12"/>
      <c r="I17" s="13"/>
    </row>
    <row r="18" spans="1:9" ht="18.75" x14ac:dyDescent="0.3">
      <c r="A18" s="11"/>
      <c r="B18" s="12"/>
      <c r="C18" s="13"/>
      <c r="D18" s="14"/>
      <c r="E18" s="12"/>
      <c r="F18" s="12"/>
      <c r="G18" s="12"/>
      <c r="H18" s="12"/>
      <c r="I18" s="13"/>
    </row>
    <row r="19" spans="1:9" ht="18.75" x14ac:dyDescent="0.3">
      <c r="A19" s="11"/>
      <c r="B19" s="12"/>
      <c r="C19" s="13"/>
      <c r="D19" s="14"/>
      <c r="E19" s="12"/>
      <c r="F19" s="12"/>
      <c r="G19" s="12"/>
      <c r="H19" s="12"/>
      <c r="I19" s="13"/>
    </row>
    <row r="20" spans="1:9" ht="18.75" x14ac:dyDescent="0.3">
      <c r="A20" s="11"/>
      <c r="B20" s="12"/>
      <c r="C20" s="13"/>
      <c r="D20" s="14"/>
      <c r="E20" s="12"/>
      <c r="F20" s="12"/>
      <c r="G20" s="12"/>
      <c r="H20" s="12"/>
      <c r="I20" s="13"/>
    </row>
    <row r="21" spans="1:9" ht="18.75" x14ac:dyDescent="0.3">
      <c r="A21" s="11"/>
      <c r="B21" s="12"/>
      <c r="C21" s="13"/>
      <c r="D21" s="14"/>
      <c r="E21" s="12"/>
      <c r="F21" s="12"/>
      <c r="G21" s="12"/>
      <c r="H21" s="12"/>
      <c r="I21" s="13"/>
    </row>
    <row r="22" spans="1:9" ht="19.5" thickBot="1" x14ac:dyDescent="0.35">
      <c r="A22" s="15"/>
      <c r="B22" s="16"/>
      <c r="C22" s="17"/>
      <c r="D22" s="18"/>
      <c r="E22" s="16"/>
      <c r="F22" s="16"/>
      <c r="G22" s="16"/>
      <c r="H22" s="16"/>
      <c r="I22" s="17"/>
    </row>
  </sheetData>
  <mergeCells count="43">
    <mergeCell ref="D19:I19"/>
    <mergeCell ref="D20:I20"/>
    <mergeCell ref="D21:I21"/>
    <mergeCell ref="D22:I22"/>
    <mergeCell ref="D11:I11"/>
    <mergeCell ref="D12:I12"/>
    <mergeCell ref="D13:I13"/>
    <mergeCell ref="D14:I14"/>
    <mergeCell ref="D15:I15"/>
    <mergeCell ref="D16:I16"/>
    <mergeCell ref="A1:I1"/>
    <mergeCell ref="D2:I2"/>
    <mergeCell ref="D3:I3"/>
    <mergeCell ref="D4:I4"/>
    <mergeCell ref="D5:I5"/>
    <mergeCell ref="D17:I17"/>
    <mergeCell ref="D18:I18"/>
    <mergeCell ref="D7:I7"/>
    <mergeCell ref="D8:I8"/>
    <mergeCell ref="D9:I9"/>
    <mergeCell ref="D10:I10"/>
    <mergeCell ref="A19:C19"/>
    <mergeCell ref="A20:C20"/>
    <mergeCell ref="A21:C21"/>
    <mergeCell ref="A22:C22"/>
    <mergeCell ref="A13:C13"/>
    <mergeCell ref="A14:C14"/>
    <mergeCell ref="A15:C15"/>
    <mergeCell ref="A16:C16"/>
    <mergeCell ref="A17:C17"/>
    <mergeCell ref="A18:C18"/>
    <mergeCell ref="A7:C7"/>
    <mergeCell ref="A8:C8"/>
    <mergeCell ref="A9:C9"/>
    <mergeCell ref="A10:C10"/>
    <mergeCell ref="A11:C11"/>
    <mergeCell ref="A12:C12"/>
    <mergeCell ref="A2:C2"/>
    <mergeCell ref="A3:C3"/>
    <mergeCell ref="A4:C4"/>
    <mergeCell ref="A5:C5"/>
    <mergeCell ref="A6:C6"/>
    <mergeCell ref="D6:I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B6503D-D5F2-4325-9A44-808D287C7D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4-core</vt:lpstr>
      <vt:lpstr>2-core</vt:lpstr>
      <vt:lpstr>Average</vt:lpstr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Fraser McCallum</dc:creator>
  <cp:lastModifiedBy>Fraser McCallum</cp:lastModifiedBy>
  <dcterms:created xsi:type="dcterms:W3CDTF">2015-06-05T18:17:20Z</dcterms:created>
  <dcterms:modified xsi:type="dcterms:W3CDTF">2021-08-15T15:07:54Z</dcterms:modified>
</cp:coreProperties>
</file>