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1032" documentId="11_F25DC773A252ABDACC104804D99D6B105ADE58EC" xr6:coauthVersionLast="47" xr6:coauthVersionMax="47" xr10:uidLastSave="{7BB0AF94-1D64-423B-AA90-53857E30748B}"/>
  <bookViews>
    <workbookView minimized="1" xWindow="2010" yWindow="1740" windowWidth="34185" windowHeight="17355" activeTab="2" xr2:uid="{00000000-000D-0000-FFFF-FFFF00000000}"/>
  </bookViews>
  <sheets>
    <sheet name="4-core" sheetId="7" r:id="rId1"/>
    <sheet name="2-core" sheetId="6" r:id="rId2"/>
    <sheet name="Average" sheetId="9" r:id="rId3"/>
    <sheet name="Glossary" sheetId="8" r:id="rId4"/>
  </sheets>
  <definedNames>
    <definedName name="ExternalData_2" localSheetId="1" hidden="1">'2-core'!$A$1:$M$40</definedName>
    <definedName name="ExternalData_3" localSheetId="0" hidden="1">'4-core'!$A$1:$M$40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9" l="1"/>
  <c r="A38" i="9"/>
  <c r="C38" i="9"/>
  <c r="D38" i="9"/>
  <c r="E38" i="9"/>
  <c r="F38" i="9"/>
  <c r="H38" i="9"/>
  <c r="I38" i="9"/>
  <c r="J38" i="9"/>
  <c r="K38" i="9"/>
  <c r="L38" i="9"/>
  <c r="M38" i="9"/>
  <c r="P38" i="9"/>
  <c r="A39" i="9"/>
  <c r="C39" i="9"/>
  <c r="D39" i="9"/>
  <c r="E39" i="9"/>
  <c r="F39" i="9"/>
  <c r="G39" i="9"/>
  <c r="H39" i="9"/>
  <c r="I39" i="9"/>
  <c r="J39" i="9"/>
  <c r="K39" i="9"/>
  <c r="L39" i="9"/>
  <c r="M39" i="9"/>
  <c r="P39" i="9"/>
  <c r="A40" i="9"/>
  <c r="C40" i="9"/>
  <c r="D40" i="9"/>
  <c r="E40" i="9"/>
  <c r="F40" i="9"/>
  <c r="G40" i="9"/>
  <c r="H40" i="9"/>
  <c r="I40" i="9"/>
  <c r="J40" i="9"/>
  <c r="K40" i="9"/>
  <c r="L40" i="9"/>
  <c r="M40" i="9"/>
  <c r="P40" i="9"/>
  <c r="A41" i="9"/>
  <c r="C41" i="9"/>
  <c r="D41" i="9"/>
  <c r="E41" i="9"/>
  <c r="F41" i="9"/>
  <c r="G41" i="9"/>
  <c r="H41" i="9"/>
  <c r="I41" i="9"/>
  <c r="J41" i="9"/>
  <c r="K41" i="9"/>
  <c r="L41" i="9"/>
  <c r="M41" i="9"/>
  <c r="P41" i="9"/>
  <c r="A42" i="9"/>
  <c r="C42" i="9"/>
  <c r="D42" i="9"/>
  <c r="E42" i="9"/>
  <c r="F42" i="9"/>
  <c r="G42" i="9"/>
  <c r="H42" i="9"/>
  <c r="I42" i="9"/>
  <c r="J42" i="9"/>
  <c r="K42" i="9"/>
  <c r="L42" i="9"/>
  <c r="M42" i="9"/>
  <c r="P42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P31" i="9"/>
  <c r="P32" i="9"/>
  <c r="O31" i="6"/>
  <c r="O32" i="6"/>
  <c r="C5" i="9"/>
  <c r="D5" i="9"/>
  <c r="E5" i="9"/>
  <c r="F5" i="9"/>
  <c r="G5" i="9"/>
  <c r="H5" i="9"/>
  <c r="I5" i="9"/>
  <c r="J5" i="9"/>
  <c r="K5" i="9"/>
  <c r="L5" i="9"/>
  <c r="M5" i="9"/>
  <c r="P5" i="9"/>
  <c r="C6" i="9"/>
  <c r="D6" i="9"/>
  <c r="E6" i="9"/>
  <c r="F6" i="9"/>
  <c r="G6" i="9"/>
  <c r="H6" i="9"/>
  <c r="I6" i="9"/>
  <c r="J6" i="9"/>
  <c r="K6" i="9"/>
  <c r="L6" i="9"/>
  <c r="M6" i="9"/>
  <c r="P6" i="9"/>
  <c r="C7" i="9"/>
  <c r="D7" i="9"/>
  <c r="E7" i="9"/>
  <c r="F7" i="9"/>
  <c r="G7" i="9"/>
  <c r="H7" i="9"/>
  <c r="I7" i="9"/>
  <c r="J7" i="9"/>
  <c r="K7" i="9"/>
  <c r="L7" i="9"/>
  <c r="M7" i="9"/>
  <c r="P7" i="9"/>
  <c r="C8" i="9"/>
  <c r="D8" i="9"/>
  <c r="E8" i="9"/>
  <c r="F8" i="9"/>
  <c r="G8" i="9"/>
  <c r="H8" i="9"/>
  <c r="I8" i="9"/>
  <c r="J8" i="9"/>
  <c r="K8" i="9"/>
  <c r="L8" i="9"/>
  <c r="M8" i="9"/>
  <c r="P8" i="9"/>
  <c r="C9" i="9"/>
  <c r="D9" i="9"/>
  <c r="E9" i="9"/>
  <c r="F9" i="9"/>
  <c r="G9" i="9"/>
  <c r="H9" i="9"/>
  <c r="I9" i="9"/>
  <c r="J9" i="9"/>
  <c r="K9" i="9"/>
  <c r="L9" i="9"/>
  <c r="M9" i="9"/>
  <c r="P9" i="9"/>
  <c r="C10" i="9"/>
  <c r="D10" i="9"/>
  <c r="E10" i="9"/>
  <c r="F10" i="9"/>
  <c r="G10" i="9"/>
  <c r="H10" i="9"/>
  <c r="I10" i="9"/>
  <c r="J10" i="9"/>
  <c r="K10" i="9"/>
  <c r="L10" i="9"/>
  <c r="M10" i="9"/>
  <c r="P10" i="9"/>
  <c r="C11" i="9"/>
  <c r="D11" i="9"/>
  <c r="E11" i="9"/>
  <c r="F11" i="9"/>
  <c r="G11" i="9"/>
  <c r="H11" i="9"/>
  <c r="I11" i="9"/>
  <c r="J11" i="9"/>
  <c r="K11" i="9"/>
  <c r="L11" i="9"/>
  <c r="M11" i="9"/>
  <c r="P11" i="9"/>
  <c r="C12" i="9"/>
  <c r="D12" i="9"/>
  <c r="E12" i="9"/>
  <c r="F12" i="9"/>
  <c r="G12" i="9"/>
  <c r="H12" i="9"/>
  <c r="I12" i="9"/>
  <c r="J12" i="9"/>
  <c r="K12" i="9"/>
  <c r="L12" i="9"/>
  <c r="M12" i="9"/>
  <c r="P12" i="9"/>
  <c r="C13" i="9"/>
  <c r="D13" i="9"/>
  <c r="E13" i="9"/>
  <c r="F13" i="9"/>
  <c r="G13" i="9"/>
  <c r="H13" i="9"/>
  <c r="I13" i="9"/>
  <c r="J13" i="9"/>
  <c r="K13" i="9"/>
  <c r="L13" i="9"/>
  <c r="M13" i="9"/>
  <c r="P13" i="9"/>
  <c r="C14" i="9"/>
  <c r="D14" i="9"/>
  <c r="E14" i="9"/>
  <c r="F14" i="9"/>
  <c r="G14" i="9"/>
  <c r="H14" i="9"/>
  <c r="I14" i="9"/>
  <c r="J14" i="9"/>
  <c r="K14" i="9"/>
  <c r="L14" i="9"/>
  <c r="M14" i="9"/>
  <c r="P14" i="9"/>
  <c r="C15" i="9"/>
  <c r="D15" i="9"/>
  <c r="E15" i="9"/>
  <c r="F15" i="9"/>
  <c r="G15" i="9"/>
  <c r="H15" i="9"/>
  <c r="I15" i="9"/>
  <c r="J15" i="9"/>
  <c r="K15" i="9"/>
  <c r="L15" i="9"/>
  <c r="M15" i="9"/>
  <c r="P15" i="9"/>
  <c r="C16" i="9"/>
  <c r="D16" i="9"/>
  <c r="E16" i="9"/>
  <c r="F16" i="9"/>
  <c r="G16" i="9"/>
  <c r="H16" i="9"/>
  <c r="I16" i="9"/>
  <c r="J16" i="9"/>
  <c r="K16" i="9"/>
  <c r="L16" i="9"/>
  <c r="M16" i="9"/>
  <c r="P16" i="9"/>
  <c r="C17" i="9"/>
  <c r="D17" i="9"/>
  <c r="E17" i="9"/>
  <c r="F17" i="9"/>
  <c r="G17" i="9"/>
  <c r="H17" i="9"/>
  <c r="I17" i="9"/>
  <c r="J17" i="9"/>
  <c r="K17" i="9"/>
  <c r="L17" i="9"/>
  <c r="M17" i="9"/>
  <c r="P17" i="9"/>
  <c r="C18" i="9"/>
  <c r="D18" i="9"/>
  <c r="E18" i="9"/>
  <c r="F18" i="9"/>
  <c r="G18" i="9"/>
  <c r="H18" i="9"/>
  <c r="I18" i="9"/>
  <c r="J18" i="9"/>
  <c r="K18" i="9"/>
  <c r="L18" i="9"/>
  <c r="M18" i="9"/>
  <c r="P18" i="9"/>
  <c r="C19" i="9"/>
  <c r="D19" i="9"/>
  <c r="E19" i="9"/>
  <c r="F19" i="9"/>
  <c r="G19" i="9"/>
  <c r="H19" i="9"/>
  <c r="I19" i="9"/>
  <c r="J19" i="9"/>
  <c r="K19" i="9"/>
  <c r="L19" i="9"/>
  <c r="M19" i="9"/>
  <c r="P19" i="9"/>
  <c r="C20" i="9"/>
  <c r="D20" i="9"/>
  <c r="E20" i="9"/>
  <c r="F20" i="9"/>
  <c r="G20" i="9"/>
  <c r="H20" i="9"/>
  <c r="I20" i="9"/>
  <c r="J20" i="9"/>
  <c r="K20" i="9"/>
  <c r="L20" i="9"/>
  <c r="M20" i="9"/>
  <c r="P20" i="9"/>
  <c r="C21" i="9"/>
  <c r="D21" i="9"/>
  <c r="E21" i="9"/>
  <c r="F21" i="9"/>
  <c r="G21" i="9"/>
  <c r="H21" i="9"/>
  <c r="I21" i="9"/>
  <c r="J21" i="9"/>
  <c r="K21" i="9"/>
  <c r="L21" i="9"/>
  <c r="M21" i="9"/>
  <c r="P21" i="9"/>
  <c r="C22" i="9"/>
  <c r="D22" i="9"/>
  <c r="E22" i="9"/>
  <c r="F22" i="9"/>
  <c r="G22" i="9"/>
  <c r="H22" i="9"/>
  <c r="I22" i="9"/>
  <c r="J22" i="9"/>
  <c r="K22" i="9"/>
  <c r="L22" i="9"/>
  <c r="M22" i="9"/>
  <c r="P22" i="9"/>
  <c r="C23" i="9"/>
  <c r="D23" i="9"/>
  <c r="E23" i="9"/>
  <c r="F23" i="9"/>
  <c r="G23" i="9"/>
  <c r="H23" i="9"/>
  <c r="I23" i="9"/>
  <c r="J23" i="9"/>
  <c r="K23" i="9"/>
  <c r="L23" i="9"/>
  <c r="M23" i="9"/>
  <c r="P23" i="9"/>
  <c r="C24" i="9"/>
  <c r="D24" i="9"/>
  <c r="E24" i="9"/>
  <c r="F24" i="9"/>
  <c r="G24" i="9"/>
  <c r="H24" i="9"/>
  <c r="I24" i="9"/>
  <c r="J24" i="9"/>
  <c r="K24" i="9"/>
  <c r="L24" i="9"/>
  <c r="M24" i="9"/>
  <c r="P24" i="9"/>
  <c r="C25" i="9"/>
  <c r="D25" i="9"/>
  <c r="E25" i="9"/>
  <c r="F25" i="9"/>
  <c r="G25" i="9"/>
  <c r="H25" i="9"/>
  <c r="I25" i="9"/>
  <c r="J25" i="9"/>
  <c r="K25" i="9"/>
  <c r="L25" i="9"/>
  <c r="M25" i="9"/>
  <c r="P25" i="9"/>
  <c r="C26" i="9"/>
  <c r="D26" i="9"/>
  <c r="E26" i="9"/>
  <c r="F26" i="9"/>
  <c r="G26" i="9"/>
  <c r="H26" i="9"/>
  <c r="I26" i="9"/>
  <c r="J26" i="9"/>
  <c r="K26" i="9"/>
  <c r="L26" i="9"/>
  <c r="M26" i="9"/>
  <c r="P26" i="9"/>
  <c r="C27" i="9"/>
  <c r="D27" i="9"/>
  <c r="E27" i="9"/>
  <c r="F27" i="9"/>
  <c r="G27" i="9"/>
  <c r="H27" i="9"/>
  <c r="I27" i="9"/>
  <c r="J27" i="9"/>
  <c r="K27" i="9"/>
  <c r="L27" i="9"/>
  <c r="M27" i="9"/>
  <c r="P27" i="9"/>
  <c r="C28" i="9"/>
  <c r="D28" i="9"/>
  <c r="E28" i="9"/>
  <c r="F28" i="9"/>
  <c r="G28" i="9"/>
  <c r="H28" i="9"/>
  <c r="I28" i="9"/>
  <c r="J28" i="9"/>
  <c r="K28" i="9"/>
  <c r="L28" i="9"/>
  <c r="M28" i="9"/>
  <c r="P28" i="9"/>
  <c r="C29" i="9"/>
  <c r="D29" i="9"/>
  <c r="E29" i="9"/>
  <c r="F29" i="9"/>
  <c r="G29" i="9"/>
  <c r="H29" i="9"/>
  <c r="I29" i="9"/>
  <c r="J29" i="9"/>
  <c r="K29" i="9"/>
  <c r="L29" i="9"/>
  <c r="M29" i="9"/>
  <c r="P29" i="9"/>
  <c r="C30" i="9"/>
  <c r="D30" i="9"/>
  <c r="E30" i="9"/>
  <c r="F30" i="9"/>
  <c r="G30" i="9"/>
  <c r="H30" i="9"/>
  <c r="I30" i="9"/>
  <c r="J30" i="9"/>
  <c r="K30" i="9"/>
  <c r="L30" i="9"/>
  <c r="M30" i="9"/>
  <c r="C31" i="9"/>
  <c r="D31" i="9"/>
  <c r="E31" i="9"/>
  <c r="F31" i="9"/>
  <c r="G31" i="9"/>
  <c r="H31" i="9"/>
  <c r="I31" i="9"/>
  <c r="J31" i="9"/>
  <c r="K31" i="9"/>
  <c r="L31" i="9"/>
  <c r="M31" i="9"/>
  <c r="P30" i="9"/>
  <c r="C32" i="9"/>
  <c r="D32" i="9"/>
  <c r="E32" i="9"/>
  <c r="F32" i="9"/>
  <c r="G32" i="9"/>
  <c r="H32" i="9"/>
  <c r="I32" i="9"/>
  <c r="J32" i="9"/>
  <c r="K32" i="9"/>
  <c r="L32" i="9"/>
  <c r="M32" i="9"/>
  <c r="C33" i="9"/>
  <c r="D33" i="9"/>
  <c r="E33" i="9"/>
  <c r="F33" i="9"/>
  <c r="G33" i="9"/>
  <c r="H33" i="9"/>
  <c r="I33" i="9"/>
  <c r="J33" i="9"/>
  <c r="K33" i="9"/>
  <c r="L33" i="9"/>
  <c r="M33" i="9"/>
  <c r="P33" i="9"/>
  <c r="C34" i="9"/>
  <c r="D34" i="9"/>
  <c r="E34" i="9"/>
  <c r="F34" i="9"/>
  <c r="G34" i="9"/>
  <c r="H34" i="9"/>
  <c r="I34" i="9"/>
  <c r="J34" i="9"/>
  <c r="K34" i="9"/>
  <c r="L34" i="9"/>
  <c r="M34" i="9"/>
  <c r="P34" i="9"/>
  <c r="C35" i="9"/>
  <c r="D35" i="9"/>
  <c r="E35" i="9"/>
  <c r="F35" i="9"/>
  <c r="G35" i="9"/>
  <c r="H35" i="9"/>
  <c r="I35" i="9"/>
  <c r="J35" i="9"/>
  <c r="K35" i="9"/>
  <c r="L35" i="9"/>
  <c r="M35" i="9"/>
  <c r="P35" i="9"/>
  <c r="C36" i="9"/>
  <c r="D36" i="9"/>
  <c r="E36" i="9"/>
  <c r="F36" i="9"/>
  <c r="G36" i="9"/>
  <c r="H36" i="9"/>
  <c r="I36" i="9"/>
  <c r="J36" i="9"/>
  <c r="K36" i="9"/>
  <c r="L36" i="9"/>
  <c r="M36" i="9"/>
  <c r="P36" i="9"/>
  <c r="C37" i="9"/>
  <c r="D37" i="9"/>
  <c r="E37" i="9"/>
  <c r="F37" i="9"/>
  <c r="G37" i="9"/>
  <c r="H37" i="9"/>
  <c r="I37" i="9"/>
  <c r="J37" i="9"/>
  <c r="K37" i="9"/>
  <c r="L37" i="9"/>
  <c r="M37" i="9"/>
  <c r="P37" i="9"/>
  <c r="O28" i="6"/>
  <c r="O29" i="6"/>
  <c r="O30" i="6"/>
  <c r="O25" i="6"/>
  <c r="O26" i="6"/>
  <c r="O27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A18" i="9"/>
  <c r="A19" i="9"/>
  <c r="A20" i="9"/>
  <c r="A21" i="9"/>
  <c r="A14" i="9"/>
  <c r="A15" i="9"/>
  <c r="A16" i="9"/>
  <c r="A17" i="9"/>
  <c r="D1" i="9"/>
  <c r="A13" i="9"/>
  <c r="A12" i="9"/>
  <c r="A11" i="9"/>
  <c r="A10" i="9"/>
  <c r="D2" i="9"/>
  <c r="E2" i="9"/>
  <c r="F2" i="9"/>
  <c r="G2" i="9"/>
  <c r="H2" i="9"/>
  <c r="I2" i="9"/>
  <c r="J2" i="9"/>
  <c r="K2" i="9"/>
  <c r="L2" i="9"/>
  <c r="M2" i="9"/>
  <c r="D3" i="9"/>
  <c r="E3" i="9"/>
  <c r="F3" i="9"/>
  <c r="G3" i="9"/>
  <c r="H3" i="9"/>
  <c r="I3" i="9"/>
  <c r="J3" i="9"/>
  <c r="K3" i="9"/>
  <c r="L3" i="9"/>
  <c r="M3" i="9"/>
  <c r="D4" i="9"/>
  <c r="E4" i="9"/>
  <c r="F4" i="9"/>
  <c r="G4" i="9"/>
  <c r="H4" i="9"/>
  <c r="I4" i="9"/>
  <c r="J4" i="9"/>
  <c r="K4" i="9"/>
  <c r="L4" i="9"/>
  <c r="M4" i="9"/>
  <c r="C3" i="9"/>
  <c r="C4" i="9"/>
  <c r="C2" i="9"/>
  <c r="A9" i="9"/>
  <c r="A8" i="9"/>
  <c r="A7" i="9"/>
  <c r="P2" i="9"/>
  <c r="P3" i="9"/>
  <c r="P4" i="9"/>
  <c r="P1" i="9"/>
  <c r="A3" i="9"/>
  <c r="A4" i="9"/>
  <c r="A5" i="9"/>
  <c r="A6" i="9"/>
  <c r="A2" i="9"/>
  <c r="B1" i="9"/>
  <c r="C1" i="9"/>
  <c r="E1" i="9"/>
  <c r="F1" i="9"/>
  <c r="G1" i="9"/>
  <c r="H1" i="9"/>
  <c r="I1" i="9"/>
  <c r="J1" i="9"/>
  <c r="K1" i="9"/>
  <c r="L1" i="9"/>
  <c r="M1" i="9"/>
  <c r="A1" i="9"/>
  <c r="O2" i="6"/>
  <c r="O3" i="6"/>
  <c r="O4" i="6"/>
  <c r="O1" i="6"/>
  <c r="N39" i="9" l="1"/>
  <c r="N38" i="9"/>
  <c r="N40" i="9"/>
  <c r="N41" i="9"/>
  <c r="O39" i="9"/>
  <c r="N42" i="9"/>
  <c r="O41" i="9"/>
  <c r="O38" i="9"/>
  <c r="O40" i="9"/>
  <c r="O42" i="9"/>
  <c r="N5" i="9"/>
  <c r="N18" i="9"/>
  <c r="N17" i="9"/>
  <c r="N14" i="9"/>
  <c r="N6" i="9"/>
  <c r="Q5" i="9"/>
  <c r="O5" i="9"/>
  <c r="O36" i="9"/>
  <c r="N36" i="9"/>
  <c r="O18" i="9"/>
  <c r="N20" i="9"/>
  <c r="O37" i="9"/>
  <c r="N33" i="9"/>
  <c r="O19" i="9"/>
  <c r="N10" i="9"/>
  <c r="O35" i="9"/>
  <c r="N37" i="9"/>
  <c r="N34" i="9"/>
  <c r="N21" i="9"/>
  <c r="N13" i="9"/>
  <c r="N24" i="9"/>
  <c r="N15" i="9"/>
  <c r="N11" i="9"/>
  <c r="N7" i="9"/>
  <c r="N25" i="9"/>
  <c r="N32" i="9"/>
  <c r="N28" i="9"/>
  <c r="O33" i="9"/>
  <c r="N29" i="9"/>
  <c r="N35" i="9"/>
  <c r="N19" i="9"/>
  <c r="N16" i="9"/>
  <c r="N12" i="9"/>
  <c r="N8" i="9"/>
  <c r="N30" i="9"/>
  <c r="N26" i="9"/>
  <c r="N22" i="9"/>
  <c r="O20" i="9"/>
  <c r="O21" i="9"/>
  <c r="O27" i="9"/>
  <c r="N9" i="9"/>
  <c r="N23" i="9"/>
  <c r="N27" i="9"/>
  <c r="O34" i="9"/>
  <c r="O17" i="9"/>
  <c r="N31" i="9"/>
  <c r="O22" i="9"/>
  <c r="O6" i="9"/>
  <c r="O23" i="9"/>
  <c r="O7" i="9"/>
  <c r="O24" i="9"/>
  <c r="O8" i="9"/>
  <c r="O25" i="9"/>
  <c r="O9" i="9"/>
  <c r="O26" i="9"/>
  <c r="O10" i="9"/>
  <c r="O11" i="9"/>
  <c r="O28" i="9"/>
  <c r="O12" i="9"/>
  <c r="O29" i="9"/>
  <c r="O13" i="9"/>
  <c r="O30" i="9"/>
  <c r="O14" i="9"/>
  <c r="O31" i="9"/>
  <c r="O15" i="9"/>
  <c r="O32" i="9"/>
  <c r="O16" i="9"/>
  <c r="Q3" i="9"/>
  <c r="V21" i="9"/>
  <c r="V22" i="9" s="1"/>
  <c r="W21" i="9"/>
  <c r="W22" i="9" s="1"/>
  <c r="X21" i="9"/>
  <c r="X22" i="9" s="1"/>
  <c r="Y21" i="9"/>
  <c r="Y22" i="9" s="1"/>
  <c r="U21" i="9"/>
  <c r="U22" i="9" s="1"/>
  <c r="AD21" i="9"/>
  <c r="AD22" i="9" s="1"/>
  <c r="AC21" i="9"/>
  <c r="AC22" i="9" s="1"/>
  <c r="T21" i="9"/>
  <c r="T22" i="9" s="1"/>
  <c r="AB21" i="9"/>
  <c r="AB22" i="9" s="1"/>
  <c r="AA21" i="9"/>
  <c r="AA22" i="9" s="1"/>
  <c r="Z21" i="9"/>
  <c r="Z22" i="9" s="1"/>
  <c r="N2" i="9"/>
  <c r="O4" i="9"/>
  <c r="O3" i="9"/>
  <c r="N4" i="9"/>
  <c r="N3" i="9"/>
  <c r="O2" i="9"/>
  <c r="Q41" i="9" l="1"/>
  <c r="Q42" i="9"/>
  <c r="Q39" i="9"/>
  <c r="Q38" i="9"/>
  <c r="Q40" i="9"/>
  <c r="Q35" i="9"/>
  <c r="Q32" i="9"/>
  <c r="Q30" i="9"/>
  <c r="Q7" i="9"/>
  <c r="Q9" i="9"/>
  <c r="Q12" i="9"/>
  <c r="Q23" i="9"/>
  <c r="Q33" i="9"/>
  <c r="Q28" i="9"/>
  <c r="Q22" i="9"/>
  <c r="Q17" i="9"/>
  <c r="Q18" i="9"/>
  <c r="Q13" i="9"/>
  <c r="Q15" i="9"/>
  <c r="Q27" i="9"/>
  <c r="Q34" i="9"/>
  <c r="Q8" i="9"/>
  <c r="Q6" i="9"/>
  <c r="Q10" i="9"/>
  <c r="Q24" i="9"/>
  <c r="Q25" i="9"/>
  <c r="Q16" i="9"/>
  <c r="Q36" i="9"/>
  <c r="Q20" i="9"/>
  <c r="Q21" i="9"/>
  <c r="Q37" i="9"/>
  <c r="Q31" i="9"/>
  <c r="Q14" i="9"/>
  <c r="Q26" i="9"/>
  <c r="Q29" i="9"/>
  <c r="Q11" i="9"/>
  <c r="Q19" i="9"/>
  <c r="Q4" i="9"/>
  <c r="Q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<sst xmlns="http://schemas.openxmlformats.org/spreadsheetml/2006/main" count="140" uniqueCount="83">
  <si>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</si>
  <si>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</si>
  <si>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</si>
  <si>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</si>
  <si>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</si>
  <si>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</si>
  <si>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</si>
  <si>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</si>
  <si>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</si>
  <si>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</si>
  <si>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</si>
  <si>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</si>
  <si>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</si>
  <si>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</si>
  <si>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</si>
  <si>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</si>
  <si>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</si>
  <si>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</si>
  <si>
    <t>Glossary</t>
  </si>
  <si>
    <t>N2E Ratio</t>
  </si>
  <si>
    <t>Node to edge ratio</t>
  </si>
  <si>
    <t>PPD</t>
  </si>
  <si>
    <t>Processor permutation duplicate</t>
  </si>
  <si>
    <t>PPDv2</t>
  </si>
  <si>
    <t>AVERAGE</t>
  </si>
  <si>
    <t>A* w/DFS for N2E ratio &gt; 2, 100% PPDv2</t>
  </si>
  <si>
    <t>A* w/DFS for N2E ratio &gt; 2, A* PPDv2</t>
  </si>
  <si>
    <t>A* w/DFS for N2E ratio &gt; 2, A* PPDv3</t>
  </si>
  <si>
    <t>PPDv3</t>
  </si>
  <si>
    <t>FNO</t>
  </si>
  <si>
    <t>Fixed node order</t>
  </si>
  <si>
    <t>Detect PPD with FNO as String char replacement</t>
  </si>
  <si>
    <t>Detect PPD with FNO as int array replacement</t>
  </si>
  <si>
    <t>A* w/DFS for N2E ratio &gt; 1.5, A* PPDv2</t>
  </si>
  <si>
    <t>A* w/DFS for N2E ratio &gt; 2, A* PPDv2, no-cache</t>
  </si>
  <si>
    <t>A* w/DFS for N2E ratio &gt; 2, A* PPDv2, task-cache</t>
  </si>
  <si>
    <t>A* w/DFS for N2E ratio &gt; 2, A* PPDv2, full-cache VALID</t>
  </si>
  <si>
    <t>FC</t>
  </si>
  <si>
    <t>LCR</t>
  </si>
  <si>
    <t>Full cache (task and processor cache)</t>
  </si>
  <si>
    <t>Last checked reference (schedule cache)</t>
  </si>
  <si>
    <t>MED</t>
  </si>
  <si>
    <t>AVG</t>
  </si>
  <si>
    <t>A* w/DFS for N2E ratio &gt; 2, A* PPDv2, FC, LS fix</t>
  </si>
  <si>
    <t>LS</t>
  </si>
  <si>
    <t>List schedule</t>
  </si>
  <si>
    <t>A* w/DFS for N2E ratio &gt; 2, A* PPDv2, NC, LS fix</t>
  </si>
  <si>
    <t>NC</t>
  </si>
  <si>
    <t>No cache</t>
  </si>
  <si>
    <t>A* w/DFS for N2E ratio &gt; 2, A* PPDv2, NC, LS fix, 0EIS</t>
  </si>
  <si>
    <t>0EIS</t>
  </si>
  <si>
    <t>Independent scheduler for 0 edges</t>
  </si>
  <si>
    <t>A* w/DFS for N2E ratio &gt; 2, A* PPDv2, NC, LS fix (2)</t>
  </si>
  <si>
    <t>SmartScore</t>
  </si>
  <si>
    <t>A* w/DFS for N2E ratio &gt; 2, A* PPDv2, NC, LS fix, 0EIS, NBF</t>
  </si>
  <si>
    <t>NBF</t>
  </si>
  <si>
    <t>No bitfield (list instead)</t>
  </si>
  <si>
    <t>A* w/DFS for N2E ratio &gt; 2, A* PPDv2, NC, LS fix, 0EIS, Treeset</t>
  </si>
  <si>
    <t>B-Level pruning</t>
  </si>
  <si>
    <t>A* w/DFS for N2E ratio &gt; 2, A* PPDv2, NC, LS fix, 0EIS, BLP A*</t>
  </si>
  <si>
    <t>A* w/DFS for N2E ratio &gt; 2, A* PPDv2, NC, LS fix, 0EIS, BLP full</t>
  </si>
  <si>
    <t>A* w/DFS for N2E ratio &gt; 2, A* PPDv2, NC, LS fix, 0EIS, BLP full, SSC</t>
  </si>
  <si>
    <t>SSC</t>
  </si>
  <si>
    <t>Small String Compare</t>
  </si>
  <si>
    <t>A* w/DFS for N2E ratio &gt; 2, A* PPDv2, NC, LS fix, 0EIS, BLP full, SSC, No TTC</t>
  </si>
  <si>
    <t>TTC</t>
  </si>
  <si>
    <t>Total time cache</t>
  </si>
  <si>
    <t>A* w/DFS for N2E ratio &gt; 2, A* PPDv2, NC, LS fix, 0EIS, BLP full, SSC, A* SIC-500k</t>
  </si>
  <si>
    <t>Set initial capacity x</t>
  </si>
  <si>
    <t>A* w/DFS for N2E ratio &gt; 2, A* PPDv2, NC, LS fix, 0EIS, BLP full, SSC, A* SIC-50k</t>
  </si>
  <si>
    <t>SIC-x</t>
  </si>
  <si>
    <t>A* w/DFS for N2E ratio &gt; 2, A* PPDv2, NC, LS fix, 0EIS, BLP full, SSC, A* SIC-TN^3</t>
  </si>
  <si>
    <t>TN</t>
  </si>
  <si>
    <t>Total nodes</t>
  </si>
  <si>
    <t>A* w/DFS for N2E ratio &gt; 2, A* PPDv2, NC, LS fix, 0EIS, BLF full, SSC, A* SIC-TN^3</t>
  </si>
  <si>
    <t>BLP</t>
  </si>
  <si>
    <t>A* w/DFS for N2E ratio &gt; 2, A* PPDv2, NC, LS fix, 0EIS, BLP full, SSC, PCA</t>
  </si>
  <si>
    <t>PCA</t>
  </si>
  <si>
    <t>Parent count array</t>
  </si>
  <si>
    <t>Using empty-processor check</t>
  </si>
  <si>
    <t>Removing N2E check, always use A* unless independent</t>
  </si>
  <si>
    <t>More aggressive empty-processor check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</si>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</sst>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2" fillId="0" borderId="1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2" xfId="0" applyFont="1" applyBorder="1"/>
    <xf numFmtId="22" fontId="2" fillId="0" borderId="23" xfId="0" applyNumberFormat="1" applyFont="1" applyBorder="1"/>
    <xf numFmtId="0" fontId="2" fillId="0" borderId="24" xfId="0" applyFont="1" applyBorder="1"/>
    <xf numFmtId="22" fontId="2" fillId="0" borderId="6" xfId="0" applyNumberFormat="1" applyFont="1" applyBorder="1"/>
    <xf numFmtId="0" fontId="2" fillId="0" borderId="7" xfId="0" applyFont="1" applyBorder="1"/>
    <xf numFmtId="22" fontId="2" fillId="0" borderId="8" xfId="0" applyNumberFormat="1" applyFont="1" applyBorder="1"/>
    <xf numFmtId="0" fontId="2" fillId="0" borderId="10" xfId="0" applyFont="1" applyBorder="1"/>
    <xf numFmtId="0" fontId="4" fillId="0" borderId="2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Font="1" applyBorder="1"/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3" xfId="0" applyFont="1" applyBorder="1"/>
    <xf numFmtId="0" fontId="0" fillId="0" borderId="28" xfId="0" applyBorder="1"/>
    <xf numFmtId="0" fontId="0" fillId="0" borderId="29" xfId="0" applyBorder="1"/>
    <xf numFmtId="0" fontId="0" fillId="0" borderId="15" xfId="0" applyBorder="1"/>
    <xf numFmtId="0" fontId="0" fillId="0" borderId="30" xfId="0" applyBorder="1"/>
    <xf numFmtId="0" fontId="0" fillId="0" borderId="31" xfId="0" applyBorder="1"/>
    <xf numFmtId="0" fontId="6" fillId="0" borderId="1" xfId="0" applyFont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numFmt numFmtId="27" formatCode="d/mm/yyyy\ h:mm"/>
      <protection locked="0" hidden="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7" formatCode="d/mm/yyyy\ h:mm"/>
    </dxf>
    <dxf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40" tableType="queryTable" totalsRowShown="0" headerRowDxfId="31">
  <autoFilter ref="A1:M40" xr:uid="{644452FC-02E5-404F-8482-EACFD4CA4E0C}"/>
  <tableColumns count="13">
    <tableColumn id="1" xr3:uid="{58519280-3B8C-4FFC-B4ED-85BFAF2F50A5}" uniqueName="1" name="TIME" queryTableFieldId="1" dataDxfId="28"/>
    <tableColumn id="2" xr3:uid="{B40949C0-80B5-4EF6-AA5B-09B2E86A8127}" uniqueName="2" name="PROCESSOR_COUNT" queryTableFieldId="2" dataDxfId="27"/>
    <tableColumn id="3" xr3:uid="{3FAF6B73-6471-477A-8FE6-90783DEC0E8C}" uniqueName="3" name="FORK_JOIN" queryTableFieldId="3" dataDxfId="26"/>
    <tableColumn id="4" xr3:uid="{C7FDB2B2-E6FC-4554-9921-E1371506F223}" uniqueName="4" name="FORK_NODES" queryTableFieldId="4" dataDxfId="25"/>
    <tableColumn id="5" xr3:uid="{E4E71C47-5AC6-4BF2-9739-FEE53CC5C3A1}" uniqueName="5" name="INTREE_BALANCED" queryTableFieldId="5" dataDxfId="24"/>
    <tableColumn id="6" xr3:uid="{784442BA-27ED-489D-8B49-F7372DA710A3}" uniqueName="6" name="INTREE_UNBALANCED" queryTableFieldId="6" dataDxfId="23"/>
    <tableColumn id="7" xr3:uid="{ADFA0ED7-5E45-4D5C-AF97-80D0FB1358E2}" uniqueName="7" name="INDEPENDENT_NODES" queryTableFieldId="7" dataDxfId="22"/>
    <tableColumn id="8" xr3:uid="{B3E173C0-0777-4CCE-BB02-2E4AC0252D25}" uniqueName="8" name="JOIN_NODES" queryTableFieldId="8" dataDxfId="21"/>
    <tableColumn id="9" xr3:uid="{2D069A76-324D-4B9A-989D-D15F57B22E0B}" uniqueName="9" name="OUTTREE_BALANCED" queryTableFieldId="9" dataDxfId="20"/>
    <tableColumn id="10" xr3:uid="{1D63C808-A523-4544-80AC-CACB6C84D102}" uniqueName="10" name="PIPELINE_NODES" queryTableFieldId="10" dataDxfId="19"/>
    <tableColumn id="11" xr3:uid="{C43C7266-FBD3-41C9-85BD-97488007790B}" uniqueName="11" name="RANDOM_NODES" queryTableFieldId="11" dataDxfId="18"/>
    <tableColumn id="12" xr3:uid="{7C7C011D-48A7-4726-BF29-ADC88F8021D7}" uniqueName="12" name="SERIES_PARALLEL" queryTableFieldId="12" dataDxfId="17"/>
    <tableColumn id="13" xr3:uid="{5F7A0C56-6B70-446B-BEE9-98AEC086414D}" uniqueName="13" name="STENCIL" queryTableFieldId="1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40" tableType="queryTable" totalsRowShown="0" headerRowDxfId="30" dataDxfId="29">
  <autoFilter ref="A1:M40" xr:uid="{04CFAD88-1A1C-4617-BD39-AF740FE6D929}"/>
  <tableColumns count="13">
    <tableColumn id="1" xr3:uid="{6880A368-C85E-406D-85E1-3394EDC205D5}" uniqueName="1" name="TIME" queryTableFieldId="1" dataDxfId="12"/>
    <tableColumn id="2" xr3:uid="{02B55F45-D5B1-4695-A18E-75D9F65731CC}" uniqueName="2" name="PROCESSOR_COUNT" queryTableFieldId="2" dataDxfId="11"/>
    <tableColumn id="3" xr3:uid="{F354E879-E6F6-4F21-8DA7-ABA2728869DD}" uniqueName="3" name="FORK_JOIN" queryTableFieldId="3" dataDxfId="10"/>
    <tableColumn id="4" xr3:uid="{8A3658F1-5F35-426B-B9E9-FB6564FE471F}" uniqueName="4" name="FORK_NODES" queryTableFieldId="4" dataDxfId="9"/>
    <tableColumn id="5" xr3:uid="{3563C1B7-DD53-4D9E-8CC8-BEF21D0E52FF}" uniqueName="5" name="INTREE_BALANCED" queryTableFieldId="5" dataDxfId="8"/>
    <tableColumn id="6" xr3:uid="{734A2D73-DEDE-4D17-B291-D2B95C2575F0}" uniqueName="6" name="INTREE_UNBALANCED" queryTableFieldId="6" dataDxfId="7"/>
    <tableColumn id="7" xr3:uid="{44FFBD52-1EA2-4E65-80FF-B60221507675}" uniqueName="7" name="INDEPENDENT_NODES" queryTableFieldId="7" dataDxfId="6"/>
    <tableColumn id="8" xr3:uid="{2ECC6E4E-D16E-4B29-958B-D0A76CC1DF9F}" uniqueName="8" name="JOIN_NODES" queryTableFieldId="8" dataDxfId="5"/>
    <tableColumn id="9" xr3:uid="{7CD3A33C-30FD-4F79-921A-3930E12F8BBD}" uniqueName="9" name="OUTTREE_BALANCED" queryTableFieldId="9" dataDxfId="4"/>
    <tableColumn id="10" xr3:uid="{DF730E64-A008-4117-A266-3CA7AFCFCA2E}" uniqueName="10" name="PIPELINE_NODES" queryTableFieldId="10" dataDxfId="3"/>
    <tableColumn id="11" xr3:uid="{563F6CD0-121E-40B8-BAC6-5E772D049648}" uniqueName="11" name="RANDOM_NODES" queryTableFieldId="11" dataDxfId="2"/>
    <tableColumn id="12" xr3:uid="{4AFA6853-8CF7-4F90-B9E9-6623A9E869F4}" uniqueName="12" name="SERIES_PARALLEL" queryTableFieldId="12" dataDxfId="1"/>
    <tableColumn id="13" xr3:uid="{07CF3EE0-4C61-4360-B501-C4A0EC16BBC6}" uniqueName="13" name="STENCIL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40"/>
  <sheetViews>
    <sheetView topLeftCell="A4" zoomScaleNormal="100" workbookViewId="0">
      <selection activeCell="O35" sqref="O35"/>
    </sheetView>
  </sheetViews>
  <sheetFormatPr defaultRowHeight="15" x14ac:dyDescent="0.25"/>
  <cols>
    <col min="1" max="1" width="15.85546875" bestFit="1" customWidth="1"/>
    <col min="2" max="2" width="19" bestFit="1" customWidth="1"/>
    <col min="3" max="3" width="11.85546875" bestFit="1" customWidth="1"/>
    <col min="4" max="4" width="13.7109375" bestFit="1" customWidth="1"/>
    <col min="5" max="5" width="18" bestFit="1" customWidth="1"/>
    <col min="6" max="6" width="20.5703125" bestFit="1" customWidth="1"/>
    <col min="7" max="7" width="20.85546875" bestFit="1" customWidth="1"/>
    <col min="8" max="8" width="13.14062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6.85546875" bestFit="1" customWidth="1"/>
    <col min="13" max="13" width="11.28515625" bestFit="1" customWidth="1"/>
    <col min="14" max="14" width="5.28515625" customWidth="1"/>
    <col min="15" max="15" width="71.7109375" bestFit="1" customWidth="1"/>
  </cols>
  <sheetData>
    <row r="1" spans="1:15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O1" t="s">
        <v>13</v>
      </c>
    </row>
    <row r="2" spans="1:15" ht="18.75" x14ac:dyDescent="0.3">
      <c r="A2" s="1">
        <v>44423.147204340275</v>
      </c>
      <c r="B2" s="25">
        <v>4</v>
      </c>
      <c r="C2" s="25">
        <v>624.63400000000001</v>
      </c>
      <c r="D2" s="25">
        <v>3191.5770000000002</v>
      </c>
      <c r="E2" s="25">
        <v>305.42500000000001</v>
      </c>
      <c r="F2" s="25">
        <v>453.75299999999999</v>
      </c>
      <c r="G2" s="25">
        <v>1574.9369999999999</v>
      </c>
      <c r="H2" s="25">
        <v>1439.1690000000001</v>
      </c>
      <c r="I2" s="25">
        <v>266.56900000000002</v>
      </c>
      <c r="J2" s="25">
        <v>238.20099999999999</v>
      </c>
      <c r="K2" s="25">
        <v>956.50800000000004</v>
      </c>
      <c r="L2" s="25">
        <v>257.334</v>
      </c>
      <c r="M2" s="25">
        <v>253.077</v>
      </c>
      <c r="O2" t="s">
        <v>15</v>
      </c>
    </row>
    <row r="3" spans="1:15" ht="18.75" x14ac:dyDescent="0.3">
      <c r="A3" s="1">
        <v>44423.16367952546</v>
      </c>
      <c r="B3" s="25">
        <v>4</v>
      </c>
      <c r="C3" s="25">
        <v>573.42499999999995</v>
      </c>
      <c r="D3" s="25">
        <v>3079.0630000000001</v>
      </c>
      <c r="E3" s="25">
        <v>304.80399999999997</v>
      </c>
      <c r="F3" s="25">
        <v>457.39699999999999</v>
      </c>
      <c r="G3" s="25">
        <v>9189.5679999999993</v>
      </c>
      <c r="H3" s="25">
        <v>1440.5440000000001</v>
      </c>
      <c r="I3" s="25">
        <v>285.77100000000002</v>
      </c>
      <c r="J3" s="25">
        <v>246.524</v>
      </c>
      <c r="K3" s="25">
        <v>1872.904</v>
      </c>
      <c r="L3" s="25">
        <v>244.16900000000001</v>
      </c>
      <c r="M3" s="25">
        <v>243.99100000000001</v>
      </c>
      <c r="O3" t="s">
        <v>16</v>
      </c>
    </row>
    <row r="4" spans="1:15" ht="18.75" x14ac:dyDescent="0.3">
      <c r="A4" s="1">
        <v>44423.171539409719</v>
      </c>
      <c r="B4" s="25">
        <v>4</v>
      </c>
      <c r="C4" s="25">
        <v>593.19100000000003</v>
      </c>
      <c r="D4" s="25">
        <v>3174.4760000000001</v>
      </c>
      <c r="E4" s="25">
        <v>307.99200000000002</v>
      </c>
      <c r="F4" s="25">
        <v>473.625</v>
      </c>
      <c r="G4" s="25">
        <v>1598.71</v>
      </c>
      <c r="H4" s="25">
        <v>1485.5730000000001</v>
      </c>
      <c r="I4" s="25">
        <v>279.40600000000001</v>
      </c>
      <c r="J4" s="25">
        <v>244.547</v>
      </c>
      <c r="K4" s="25">
        <v>962.91899999999998</v>
      </c>
      <c r="L4" s="25">
        <v>256.01</v>
      </c>
      <c r="M4" s="25">
        <v>253.68799999999999</v>
      </c>
      <c r="O4" t="s">
        <v>17</v>
      </c>
    </row>
    <row r="5" spans="1:15" ht="18.75" x14ac:dyDescent="0.3">
      <c r="A5" s="1">
        <v>44424.1082975463</v>
      </c>
      <c r="B5" s="25">
        <v>4</v>
      </c>
      <c r="C5" s="25">
        <v>519.03800000000001</v>
      </c>
      <c r="D5" s="25">
        <v>2152.1779999999999</v>
      </c>
      <c r="E5" s="25">
        <v>281.358</v>
      </c>
      <c r="F5" s="25">
        <v>339.94099999999997</v>
      </c>
      <c r="G5" s="25">
        <v>-1</v>
      </c>
      <c r="H5" s="25">
        <v>603.57799999999997</v>
      </c>
      <c r="I5" s="25">
        <v>273.68799999999999</v>
      </c>
      <c r="J5" s="25">
        <v>253.989</v>
      </c>
      <c r="K5" s="25">
        <v>-1</v>
      </c>
      <c r="L5" s="25">
        <v>275.20400000000001</v>
      </c>
      <c r="M5" s="25">
        <v>264.72500000000002</v>
      </c>
      <c r="O5" t="s">
        <v>25</v>
      </c>
    </row>
    <row r="6" spans="1:15" ht="18.75" x14ac:dyDescent="0.3">
      <c r="A6" s="1">
        <v>44424.121834212965</v>
      </c>
      <c r="B6" s="25">
        <v>4</v>
      </c>
      <c r="C6" s="25">
        <v>512.03800000000001</v>
      </c>
      <c r="D6" s="25">
        <v>2184.3609999999999</v>
      </c>
      <c r="E6" s="25">
        <v>288.70499999999998</v>
      </c>
      <c r="F6" s="25">
        <v>344.25400000000002</v>
      </c>
      <c r="G6" s="25">
        <v>1501.5060000000001</v>
      </c>
      <c r="H6" s="25">
        <v>582.29399999999998</v>
      </c>
      <c r="I6" s="25">
        <v>267.77800000000002</v>
      </c>
      <c r="J6" s="25">
        <v>253.25800000000001</v>
      </c>
      <c r="K6" s="25">
        <v>937.98800000000006</v>
      </c>
      <c r="L6" s="25">
        <v>254.43</v>
      </c>
      <c r="M6" s="25">
        <v>251.459</v>
      </c>
      <c r="O6" t="s">
        <v>26</v>
      </c>
    </row>
    <row r="7" spans="1:15" ht="18.75" x14ac:dyDescent="0.3">
      <c r="A7" s="1">
        <v>44424.650800636577</v>
      </c>
      <c r="B7" s="25">
        <v>4</v>
      </c>
      <c r="C7" s="25">
        <v>613.94000000000005</v>
      </c>
      <c r="D7" s="25">
        <v>3056.4810000000002</v>
      </c>
      <c r="E7" s="25">
        <v>295.60199999999998</v>
      </c>
      <c r="F7" s="25">
        <v>361.6</v>
      </c>
      <c r="G7" s="25">
        <v>1615.857</v>
      </c>
      <c r="H7" s="25">
        <v>744.1</v>
      </c>
      <c r="I7" s="25">
        <v>279.05399999999997</v>
      </c>
      <c r="J7" s="25">
        <v>268.459</v>
      </c>
      <c r="K7" s="25">
        <v>989.11800000000005</v>
      </c>
      <c r="L7" s="25">
        <v>275.22899999999998</v>
      </c>
      <c r="M7" s="25">
        <v>270.524</v>
      </c>
      <c r="O7" t="s">
        <v>27</v>
      </c>
    </row>
    <row r="8" spans="1:15" ht="18.75" x14ac:dyDescent="0.3">
      <c r="A8" s="1">
        <v>44424.656205115738</v>
      </c>
      <c r="B8" s="25">
        <v>4</v>
      </c>
      <c r="C8" s="25">
        <v>526.03099999999995</v>
      </c>
      <c r="D8" s="25">
        <v>2307.491</v>
      </c>
      <c r="E8" s="25">
        <v>289.178</v>
      </c>
      <c r="F8" s="25">
        <v>350.78300000000002</v>
      </c>
      <c r="G8" s="25">
        <v>1568.2919999999999</v>
      </c>
      <c r="H8" s="25">
        <v>613.11400000000003</v>
      </c>
      <c r="I8" s="25">
        <v>276.58199999999999</v>
      </c>
      <c r="J8" s="25">
        <v>265.39699999999999</v>
      </c>
      <c r="K8" s="25">
        <v>993.26800000000003</v>
      </c>
      <c r="L8" s="25">
        <v>263.423</v>
      </c>
      <c r="M8" s="25">
        <v>257.46499999999997</v>
      </c>
      <c r="O8" t="s">
        <v>33</v>
      </c>
    </row>
    <row r="9" spans="1:15" ht="18.75" x14ac:dyDescent="0.3">
      <c r="A9" s="1">
        <v>44424.669957592596</v>
      </c>
      <c r="B9" s="25">
        <v>4</v>
      </c>
      <c r="C9" s="25">
        <v>506.70400000000001</v>
      </c>
      <c r="D9" s="25">
        <v>2200.1469999999999</v>
      </c>
      <c r="E9" s="25">
        <v>297.78199999999998</v>
      </c>
      <c r="F9" s="25">
        <v>343.89299999999997</v>
      </c>
      <c r="G9" s="25">
        <v>1536.5409999999999</v>
      </c>
      <c r="H9" s="25">
        <v>654.56600000000003</v>
      </c>
      <c r="I9" s="25">
        <v>284.952</v>
      </c>
      <c r="J9" s="25">
        <v>274.827</v>
      </c>
      <c r="K9" s="25">
        <v>888.63199999999995</v>
      </c>
      <c r="L9" s="25">
        <v>270.44400000000002</v>
      </c>
      <c r="M9" s="25">
        <v>271.67899999999997</v>
      </c>
      <c r="O9" t="s">
        <v>34</v>
      </c>
    </row>
    <row r="10" spans="1:15" ht="18.75" x14ac:dyDescent="0.3">
      <c r="A10" s="1">
        <v>44424.675780219906</v>
      </c>
      <c r="B10" s="25">
        <v>4</v>
      </c>
      <c r="C10" s="25">
        <v>534.52599999999995</v>
      </c>
      <c r="D10" s="25">
        <v>2295.0619999999999</v>
      </c>
      <c r="E10" s="25">
        <v>295.90800000000002</v>
      </c>
      <c r="F10" s="25">
        <v>347.70800000000003</v>
      </c>
      <c r="G10" s="25">
        <v>1592.145</v>
      </c>
      <c r="H10" s="25">
        <v>611.34100000000001</v>
      </c>
      <c r="I10" s="25">
        <v>274.21699999999998</v>
      </c>
      <c r="J10" s="25">
        <v>255.345</v>
      </c>
      <c r="K10" s="25">
        <v>914.45500000000004</v>
      </c>
      <c r="L10" s="25">
        <v>260.93599999999998</v>
      </c>
      <c r="M10" s="25">
        <v>258.55500000000001</v>
      </c>
      <c r="O10" t="s">
        <v>35</v>
      </c>
    </row>
    <row r="11" spans="1:15" ht="18.75" x14ac:dyDescent="0.3">
      <c r="A11" s="1">
        <v>44424.693897280093</v>
      </c>
      <c r="B11" s="25">
        <v>4</v>
      </c>
      <c r="C11" s="25">
        <v>522.38900000000001</v>
      </c>
      <c r="D11" s="25">
        <v>2292.982</v>
      </c>
      <c r="E11" s="25">
        <v>278.66000000000003</v>
      </c>
      <c r="F11" s="25">
        <v>327.154</v>
      </c>
      <c r="G11" s="25">
        <v>1538.8130000000001</v>
      </c>
      <c r="H11" s="25">
        <v>593.976</v>
      </c>
      <c r="I11" s="25">
        <v>267.899</v>
      </c>
      <c r="J11" s="25">
        <v>253.61500000000001</v>
      </c>
      <c r="K11" s="25">
        <v>878.77800000000002</v>
      </c>
      <c r="L11" s="25">
        <v>264.02300000000002</v>
      </c>
      <c r="M11" s="25">
        <v>257.07</v>
      </c>
      <c r="O11" t="s">
        <v>36</v>
      </c>
    </row>
    <row r="12" spans="1:15" ht="18.75" x14ac:dyDescent="0.3">
      <c r="A12" s="1">
        <v>44424.790625601854</v>
      </c>
      <c r="B12" s="25">
        <v>4</v>
      </c>
      <c r="C12" s="25">
        <v>516.66800000000001</v>
      </c>
      <c r="D12" s="25">
        <v>1127.0050000000001</v>
      </c>
      <c r="E12" s="25">
        <v>287.15199999999999</v>
      </c>
      <c r="F12" s="25">
        <v>437.81200000000001</v>
      </c>
      <c r="G12" s="25">
        <v>1545.0809999999999</v>
      </c>
      <c r="H12" s="25">
        <v>606.62099999999998</v>
      </c>
      <c r="I12" s="25">
        <v>263.16199999999998</v>
      </c>
      <c r="J12" s="25">
        <v>257.35599999999999</v>
      </c>
      <c r="K12" s="25">
        <v>973.59799999999996</v>
      </c>
      <c r="L12" s="25">
        <v>275.71499999999997</v>
      </c>
      <c r="M12" s="25">
        <v>263.82799999999997</v>
      </c>
      <c r="O12" t="s">
        <v>43</v>
      </c>
    </row>
    <row r="13" spans="1:15" ht="18.75" x14ac:dyDescent="0.3">
      <c r="A13" s="1">
        <v>44424.796052789352</v>
      </c>
      <c r="B13" s="25">
        <v>4</v>
      </c>
      <c r="C13" s="25">
        <v>479.06799999999998</v>
      </c>
      <c r="D13" s="25">
        <v>864.06200000000001</v>
      </c>
      <c r="E13" s="25">
        <v>282.09800000000001</v>
      </c>
      <c r="F13" s="25">
        <v>419.12599999999998</v>
      </c>
      <c r="G13" s="25">
        <v>1463.837</v>
      </c>
      <c r="H13" s="25">
        <v>586.76300000000003</v>
      </c>
      <c r="I13" s="25">
        <v>259.959</v>
      </c>
      <c r="J13" s="25">
        <v>255.96299999999999</v>
      </c>
      <c r="K13" s="25">
        <v>847.875</v>
      </c>
      <c r="L13" s="25">
        <v>270.56099999999998</v>
      </c>
      <c r="M13" s="25">
        <v>255.56700000000001</v>
      </c>
      <c r="O13" t="s">
        <v>46</v>
      </c>
    </row>
    <row r="14" spans="1:15" ht="18.75" x14ac:dyDescent="0.3">
      <c r="A14" s="1">
        <v>44424.87166553241</v>
      </c>
      <c r="B14" s="25">
        <v>4</v>
      </c>
      <c r="C14" s="25">
        <v>566.428</v>
      </c>
      <c r="D14" s="25">
        <v>914.93399999999997</v>
      </c>
      <c r="E14" s="25">
        <v>278.904</v>
      </c>
      <c r="F14" s="25">
        <v>416.39600000000002</v>
      </c>
      <c r="G14" s="25">
        <v>1462.739</v>
      </c>
      <c r="H14" s="25">
        <v>587.88</v>
      </c>
      <c r="I14" s="25">
        <v>265.28699999999998</v>
      </c>
      <c r="J14" s="25">
        <v>262.233</v>
      </c>
      <c r="K14" s="25">
        <v>898.61099999999999</v>
      </c>
      <c r="L14" s="25">
        <v>265.44200000000001</v>
      </c>
      <c r="M14" s="25">
        <v>256.50299999999999</v>
      </c>
      <c r="O14" t="s">
        <v>52</v>
      </c>
    </row>
    <row r="15" spans="1:15" ht="18.75" x14ac:dyDescent="0.3">
      <c r="A15" s="1">
        <v>44424.880718749999</v>
      </c>
      <c r="B15" s="25">
        <v>4</v>
      </c>
      <c r="C15" s="25">
        <v>477.05200000000002</v>
      </c>
      <c r="D15" s="25">
        <v>858.11800000000005</v>
      </c>
      <c r="E15" s="25">
        <v>281.56</v>
      </c>
      <c r="F15" s="25">
        <v>424.387</v>
      </c>
      <c r="G15" s="25">
        <v>1468.934</v>
      </c>
      <c r="H15" s="25">
        <v>579.47299999999996</v>
      </c>
      <c r="I15" s="25">
        <v>259.99400000000003</v>
      </c>
      <c r="J15" s="25">
        <v>256.48</v>
      </c>
      <c r="K15" s="25">
        <v>865.23099999999999</v>
      </c>
      <c r="L15" s="25">
        <v>272.97399999999999</v>
      </c>
      <c r="M15" s="25">
        <v>257.01900000000001</v>
      </c>
      <c r="O15" t="s">
        <v>49</v>
      </c>
    </row>
    <row r="16" spans="1:15" ht="18.75" x14ac:dyDescent="0.3">
      <c r="A16" s="1">
        <v>44425.03967460648</v>
      </c>
      <c r="B16" s="25">
        <v>4</v>
      </c>
      <c r="C16" s="25">
        <v>602.68299999999999</v>
      </c>
      <c r="D16" s="25">
        <v>1148.982</v>
      </c>
      <c r="E16" s="25">
        <v>283.07400000000001</v>
      </c>
      <c r="F16" s="25">
        <v>462.02600000000001</v>
      </c>
      <c r="G16" s="25">
        <v>1800.7239999999999</v>
      </c>
      <c r="H16" s="25">
        <v>643.99599999999998</v>
      </c>
      <c r="I16" s="25">
        <v>265.59699999999998</v>
      </c>
      <c r="J16" s="25">
        <v>253.57900000000001</v>
      </c>
      <c r="K16" s="25">
        <v>952.48299999999995</v>
      </c>
      <c r="L16" s="25">
        <v>267.37299999999999</v>
      </c>
      <c r="M16" s="25">
        <v>255.91900000000001</v>
      </c>
      <c r="O16" t="s">
        <v>54</v>
      </c>
    </row>
    <row r="17" spans="1:15" ht="18.75" x14ac:dyDescent="0.3">
      <c r="A17" s="1">
        <v>44425.081189560187</v>
      </c>
      <c r="B17" s="25">
        <v>4</v>
      </c>
      <c r="C17" s="25">
        <v>653.76900000000001</v>
      </c>
      <c r="D17" s="25">
        <v>1191.08</v>
      </c>
      <c r="E17" s="25">
        <v>295.89699999999999</v>
      </c>
      <c r="F17" s="25">
        <v>471.68299999999999</v>
      </c>
      <c r="G17" s="25">
        <v>1912.944</v>
      </c>
      <c r="H17" s="25">
        <v>768.3</v>
      </c>
      <c r="I17" s="25">
        <v>280.33699999999999</v>
      </c>
      <c r="J17" s="25">
        <v>269.541</v>
      </c>
      <c r="K17" s="25">
        <v>945.81700000000001</v>
      </c>
      <c r="L17" s="25">
        <v>289.73</v>
      </c>
      <c r="M17" s="25">
        <v>267.64499999999998</v>
      </c>
      <c r="O17" t="s">
        <v>57</v>
      </c>
    </row>
    <row r="18" spans="1:15" ht="18.75" x14ac:dyDescent="0.3">
      <c r="A18" s="1">
        <v>44426.749110636571</v>
      </c>
      <c r="B18" s="25">
        <v>4</v>
      </c>
      <c r="C18" s="25">
        <v>941.11900000000003</v>
      </c>
      <c r="D18" s="25">
        <v>902.52300000000002</v>
      </c>
      <c r="E18" s="25">
        <v>269.49400000000003</v>
      </c>
      <c r="F18" s="25">
        <v>346.31900000000002</v>
      </c>
      <c r="G18" s="25">
        <v>1598.5640000000001</v>
      </c>
      <c r="H18" s="25">
        <v>525.697</v>
      </c>
      <c r="I18" s="25">
        <v>269.221</v>
      </c>
      <c r="J18" s="25">
        <v>261.51</v>
      </c>
      <c r="K18" s="25">
        <v>634.00599999999997</v>
      </c>
      <c r="L18" s="25">
        <v>276.27300000000002</v>
      </c>
      <c r="M18" s="25">
        <v>271.33</v>
      </c>
      <c r="O18" t="s">
        <v>59</v>
      </c>
    </row>
    <row r="19" spans="1:15" ht="18.75" x14ac:dyDescent="0.3">
      <c r="A19" s="1">
        <v>44426.76129451389</v>
      </c>
      <c r="B19" s="25">
        <v>4</v>
      </c>
      <c r="C19" s="25">
        <v>402.55599999999998</v>
      </c>
      <c r="D19" s="25">
        <v>853.84</v>
      </c>
      <c r="E19" s="25">
        <v>265.21499999999997</v>
      </c>
      <c r="F19" s="25">
        <v>333.358</v>
      </c>
      <c r="G19" s="25">
        <v>1467.8720000000001</v>
      </c>
      <c r="H19" s="25">
        <v>509.51299999999998</v>
      </c>
      <c r="I19" s="25">
        <v>258.09899999999999</v>
      </c>
      <c r="J19" s="25">
        <v>255.327</v>
      </c>
      <c r="K19" s="25">
        <v>612.03300000000002</v>
      </c>
      <c r="L19" s="25">
        <v>255.45599999999999</v>
      </c>
      <c r="M19" s="25">
        <v>255.38900000000001</v>
      </c>
      <c r="O19" t="s">
        <v>60</v>
      </c>
    </row>
    <row r="20" spans="1:15" ht="18.75" x14ac:dyDescent="0.3">
      <c r="A20" s="1">
        <v>44426.767273425925</v>
      </c>
      <c r="B20" s="25">
        <v>4</v>
      </c>
      <c r="C20" s="25">
        <v>392.52800000000002</v>
      </c>
      <c r="D20" s="25">
        <v>886.84799999999996</v>
      </c>
      <c r="E20" s="25">
        <v>264.54000000000002</v>
      </c>
      <c r="F20" s="25">
        <v>325.74400000000003</v>
      </c>
      <c r="G20" s="25">
        <v>1502.8779999999999</v>
      </c>
      <c r="H20" s="25">
        <v>502.03300000000002</v>
      </c>
      <c r="I20" s="25">
        <v>259.91699999999997</v>
      </c>
      <c r="J20" s="25">
        <v>255.744</v>
      </c>
      <c r="K20" s="25">
        <v>619.26099999999997</v>
      </c>
      <c r="L20" s="25">
        <v>255.60300000000001</v>
      </c>
      <c r="M20" s="25">
        <v>256.81700000000001</v>
      </c>
      <c r="O20" t="s">
        <v>61</v>
      </c>
    </row>
    <row r="21" spans="1:15" ht="18.75" x14ac:dyDescent="0.3">
      <c r="A21" s="1">
        <v>44427.013248900461</v>
      </c>
      <c r="B21" s="25">
        <v>4</v>
      </c>
      <c r="C21" s="25">
        <v>437.07400000000001</v>
      </c>
      <c r="D21" s="25">
        <v>933.71900000000005</v>
      </c>
      <c r="E21" s="25">
        <v>302.37799999999999</v>
      </c>
      <c r="F21" s="25">
        <v>356.34500000000003</v>
      </c>
      <c r="G21" s="25">
        <v>1503.65</v>
      </c>
      <c r="H21" s="25">
        <v>513.18399999999997</v>
      </c>
      <c r="I21" s="25">
        <v>284.82299999999998</v>
      </c>
      <c r="J21" s="25">
        <v>279.93</v>
      </c>
      <c r="K21" s="25">
        <v>642.41099999999994</v>
      </c>
      <c r="L21" s="25">
        <v>281.78500000000003</v>
      </c>
      <c r="M21" s="25">
        <v>298.322</v>
      </c>
      <c r="O21" t="s">
        <v>64</v>
      </c>
    </row>
    <row r="22" spans="1:15" ht="18.75" x14ac:dyDescent="0.3">
      <c r="A22" s="1">
        <v>44427.021577326392</v>
      </c>
      <c r="B22" s="25">
        <v>4</v>
      </c>
      <c r="C22" s="25">
        <v>439.46699999999998</v>
      </c>
      <c r="D22" s="25">
        <v>944.48199999999997</v>
      </c>
      <c r="E22" s="25">
        <v>304.01799999999997</v>
      </c>
      <c r="F22" s="25">
        <v>357.31299999999999</v>
      </c>
      <c r="G22" s="25">
        <v>1552.789</v>
      </c>
      <c r="H22" s="25">
        <v>541.15099999999995</v>
      </c>
      <c r="I22" s="25">
        <v>299.12799999999999</v>
      </c>
      <c r="J22" s="25">
        <v>289.221</v>
      </c>
      <c r="K22" s="25">
        <v>637.09100000000001</v>
      </c>
      <c r="L22" s="25">
        <v>281.25900000000001</v>
      </c>
      <c r="M22" s="25">
        <v>284.12900000000002</v>
      </c>
      <c r="O22" t="s">
        <v>67</v>
      </c>
    </row>
    <row r="23" spans="1:15" ht="18.75" x14ac:dyDescent="0.3">
      <c r="A23" s="1">
        <v>44427.030833287034</v>
      </c>
      <c r="B23" s="25">
        <v>4</v>
      </c>
      <c r="C23" s="25">
        <v>477.01900000000001</v>
      </c>
      <c r="D23" s="25">
        <v>1066.943</v>
      </c>
      <c r="E23" s="25">
        <v>323.15499999999997</v>
      </c>
      <c r="F23" s="25">
        <v>359.01799999999997</v>
      </c>
      <c r="G23" s="25">
        <v>1677.308</v>
      </c>
      <c r="H23" s="25">
        <v>579.25099999999998</v>
      </c>
      <c r="I23" s="25">
        <v>305.36500000000001</v>
      </c>
      <c r="J23" s="25">
        <v>309.58699999999999</v>
      </c>
      <c r="K23" s="25">
        <v>667.66200000000003</v>
      </c>
      <c r="L23" s="25">
        <v>292.13799999999998</v>
      </c>
      <c r="M23" s="25">
        <v>300.96499999999997</v>
      </c>
      <c r="O23" t="s">
        <v>69</v>
      </c>
    </row>
    <row r="24" spans="1:15" ht="18.75" x14ac:dyDescent="0.3">
      <c r="A24" s="1">
        <v>44427.033626215278</v>
      </c>
      <c r="B24" s="25">
        <v>4</v>
      </c>
      <c r="C24" s="25">
        <v>438.33199999999999</v>
      </c>
      <c r="D24" s="25">
        <v>990.28499999999997</v>
      </c>
      <c r="E24" s="25">
        <v>324.37700000000001</v>
      </c>
      <c r="F24" s="25">
        <v>361.98700000000002</v>
      </c>
      <c r="G24" s="25">
        <v>1563.93</v>
      </c>
      <c r="H24" s="25">
        <v>529.26099999999997</v>
      </c>
      <c r="I24" s="25">
        <v>280.036</v>
      </c>
      <c r="J24" s="25">
        <v>294.62700000000001</v>
      </c>
      <c r="K24" s="25">
        <v>651.41700000000003</v>
      </c>
      <c r="L24" s="25">
        <v>297.72500000000002</v>
      </c>
      <c r="M24" s="25">
        <v>288.80500000000001</v>
      </c>
      <c r="O24" t="s">
        <v>71</v>
      </c>
    </row>
    <row r="25" spans="1:15" ht="18.75" x14ac:dyDescent="0.3">
      <c r="A25" s="1">
        <v>44427.035847800929</v>
      </c>
      <c r="B25" s="25">
        <v>4</v>
      </c>
      <c r="C25" s="25">
        <v>424.48500000000001</v>
      </c>
      <c r="D25" s="25">
        <v>1041.4290000000001</v>
      </c>
      <c r="E25" s="25">
        <v>304.44200000000001</v>
      </c>
      <c r="F25" s="25">
        <v>362.137</v>
      </c>
      <c r="G25" s="25">
        <v>1568.7070000000001</v>
      </c>
      <c r="H25" s="25">
        <v>522.65</v>
      </c>
      <c r="I25" s="25">
        <v>292.20299999999997</v>
      </c>
      <c r="J25" s="25">
        <v>295.40199999999999</v>
      </c>
      <c r="K25" s="25">
        <v>642.37900000000002</v>
      </c>
      <c r="L25" s="25">
        <v>294.68200000000002</v>
      </c>
      <c r="M25" s="25">
        <v>282.74400000000003</v>
      </c>
      <c r="O25" t="s">
        <v>61</v>
      </c>
    </row>
    <row r="26" spans="1:15" ht="18.75" x14ac:dyDescent="0.3">
      <c r="A26" s="1">
        <v>44427.037608668979</v>
      </c>
      <c r="B26" s="25">
        <v>4</v>
      </c>
      <c r="C26" s="25">
        <v>417.54</v>
      </c>
      <c r="D26" s="25">
        <v>947.09400000000005</v>
      </c>
      <c r="E26" s="25">
        <v>300.983</v>
      </c>
      <c r="F26" s="25">
        <v>359.01900000000001</v>
      </c>
      <c r="G26" s="25">
        <v>1532.6679999999999</v>
      </c>
      <c r="H26" s="25">
        <v>533.447</v>
      </c>
      <c r="I26" s="25">
        <v>289.12900000000002</v>
      </c>
      <c r="J26" s="25">
        <v>295.68200000000002</v>
      </c>
      <c r="K26" s="25">
        <v>636.57899999999995</v>
      </c>
      <c r="L26" s="25">
        <v>276.17899999999997</v>
      </c>
      <c r="M26" s="25">
        <v>295.56900000000002</v>
      </c>
      <c r="O26" t="s">
        <v>61</v>
      </c>
    </row>
    <row r="27" spans="1:15" ht="18.75" x14ac:dyDescent="0.3">
      <c r="A27" s="1">
        <v>44427.038684479165</v>
      </c>
      <c r="B27" s="25">
        <v>4</v>
      </c>
      <c r="C27" s="25">
        <v>450.86900000000003</v>
      </c>
      <c r="D27" s="25">
        <v>1029.9269999999999</v>
      </c>
      <c r="E27" s="25">
        <v>329.404</v>
      </c>
      <c r="F27" s="25">
        <v>414.05</v>
      </c>
      <c r="G27" s="25">
        <v>1606.6610000000001</v>
      </c>
      <c r="H27" s="25">
        <v>574.13099999999997</v>
      </c>
      <c r="I27" s="25">
        <v>306.67700000000002</v>
      </c>
      <c r="J27" s="25">
        <v>311.89699999999999</v>
      </c>
      <c r="K27" s="25">
        <v>676.64400000000001</v>
      </c>
      <c r="L27" s="25">
        <v>292.21899999999999</v>
      </c>
      <c r="M27" s="25">
        <v>308.14699999999999</v>
      </c>
      <c r="O27" t="s">
        <v>74</v>
      </c>
    </row>
    <row r="28" spans="1:15" ht="19.5" thickBot="1" x14ac:dyDescent="0.35">
      <c r="A28" s="1">
        <v>44427.086331168983</v>
      </c>
      <c r="B28" s="25">
        <v>4</v>
      </c>
      <c r="C28" s="25">
        <v>425.48200000000003</v>
      </c>
      <c r="D28" s="25">
        <v>954.98500000000001</v>
      </c>
      <c r="E28" s="25">
        <v>299.00700000000001</v>
      </c>
      <c r="F28" s="25">
        <v>341.33699999999999</v>
      </c>
      <c r="G28" s="25">
        <v>1472.645</v>
      </c>
      <c r="H28" s="25">
        <v>480.68900000000002</v>
      </c>
      <c r="I28" s="25">
        <v>291.62599999999998</v>
      </c>
      <c r="J28" s="25">
        <v>283.27499999999998</v>
      </c>
      <c r="K28" s="25">
        <v>641.02099999999996</v>
      </c>
      <c r="L28" s="25">
        <v>277.61599999999999</v>
      </c>
      <c r="M28" s="25">
        <v>283.39699999999999</v>
      </c>
      <c r="O28" t="s">
        <v>76</v>
      </c>
    </row>
    <row r="29" spans="1:15" ht="19.5" thickBot="1" x14ac:dyDescent="0.35">
      <c r="A29" s="1">
        <v>44427.092365763892</v>
      </c>
      <c r="B29" s="25">
        <v>4</v>
      </c>
      <c r="C29" s="25">
        <v>420.04199999999997</v>
      </c>
      <c r="D29" s="25">
        <v>927.82399999999996</v>
      </c>
      <c r="E29" s="25">
        <v>296.32</v>
      </c>
      <c r="F29" s="25">
        <v>356.33800000000002</v>
      </c>
      <c r="G29" s="25">
        <v>1492.0070000000001</v>
      </c>
      <c r="H29" s="25">
        <v>521.65099999999995</v>
      </c>
      <c r="I29" s="25">
        <v>292.68099999999998</v>
      </c>
      <c r="J29" s="25">
        <v>289.02699999999999</v>
      </c>
      <c r="K29" s="25">
        <v>650.67999999999995</v>
      </c>
      <c r="L29" s="25">
        <v>284.08800000000002</v>
      </c>
      <c r="M29" s="25">
        <v>297.85300000000001</v>
      </c>
      <c r="O29" s="36" t="s">
        <v>61</v>
      </c>
    </row>
    <row r="30" spans="1:15" ht="19.5" thickBot="1" x14ac:dyDescent="0.35">
      <c r="A30" s="1">
        <v>44429.187384953701</v>
      </c>
      <c r="B30" s="25">
        <v>4</v>
      </c>
      <c r="C30" s="25">
        <v>317.89</v>
      </c>
      <c r="D30" s="25">
        <v>309.26100000000002</v>
      </c>
      <c r="E30" s="25">
        <v>303.762</v>
      </c>
      <c r="F30" s="25">
        <v>303.80700000000002</v>
      </c>
      <c r="G30" s="25">
        <v>1470.8209999999999</v>
      </c>
      <c r="H30" s="25">
        <v>311.82</v>
      </c>
      <c r="I30" s="25">
        <v>307.07900000000001</v>
      </c>
      <c r="J30" s="25">
        <v>330.36599999999999</v>
      </c>
      <c r="K30" s="25">
        <v>660.91</v>
      </c>
      <c r="L30" s="25">
        <v>311.45999999999998</v>
      </c>
      <c r="M30" s="25">
        <v>316.25099999999998</v>
      </c>
      <c r="O30" s="36" t="s">
        <v>79</v>
      </c>
    </row>
    <row r="31" spans="1:15" ht="19.5" thickBot="1" x14ac:dyDescent="0.35">
      <c r="A31" s="1">
        <v>44429.190149155096</v>
      </c>
      <c r="B31" s="25">
        <v>4</v>
      </c>
      <c r="C31" s="25">
        <v>310.00299999999999</v>
      </c>
      <c r="D31" s="25">
        <v>310.81299999999999</v>
      </c>
      <c r="E31" s="25">
        <v>318.88200000000001</v>
      </c>
      <c r="F31" s="25">
        <v>294.52600000000001</v>
      </c>
      <c r="G31" s="25">
        <v>1471.672</v>
      </c>
      <c r="H31" s="25">
        <v>304.584</v>
      </c>
      <c r="I31" s="25">
        <v>300.274</v>
      </c>
      <c r="J31" s="25">
        <v>296.86399999999998</v>
      </c>
      <c r="K31" s="25">
        <v>298.60199999999998</v>
      </c>
      <c r="L31" s="25">
        <v>310.92599999999999</v>
      </c>
      <c r="M31" s="25">
        <v>300.84199999999998</v>
      </c>
      <c r="O31" s="37" t="s">
        <v>80</v>
      </c>
    </row>
    <row r="32" spans="1:15" ht="19.5" thickBot="1" x14ac:dyDescent="0.35">
      <c r="A32" s="1">
        <v>44429.194906076387</v>
      </c>
      <c r="B32" s="25">
        <v>4</v>
      </c>
      <c r="C32" s="25">
        <v>326.51900000000001</v>
      </c>
      <c r="D32" s="25">
        <v>300.78899999999999</v>
      </c>
      <c r="E32" s="25">
        <v>308.66500000000002</v>
      </c>
      <c r="F32" s="25">
        <v>300.327</v>
      </c>
      <c r="G32" s="25">
        <v>1497.1210000000001</v>
      </c>
      <c r="H32" s="25">
        <v>310.37200000000001</v>
      </c>
      <c r="I32" s="25">
        <v>305.05500000000001</v>
      </c>
      <c r="J32" s="25">
        <v>296.03500000000003</v>
      </c>
      <c r="K32" s="25">
        <v>302.31799999999998</v>
      </c>
      <c r="L32" s="25">
        <v>297.90600000000001</v>
      </c>
      <c r="M32" s="25">
        <v>301.17399999999998</v>
      </c>
      <c r="O32" s="37" t="s">
        <v>81</v>
      </c>
    </row>
    <row r="33" spans="1:15" ht="18.75" x14ac:dyDescent="0.3">
      <c r="A33" s="1">
        <v>44429.216676620374</v>
      </c>
      <c r="B33" s="25">
        <v>4</v>
      </c>
      <c r="C33" s="25">
        <v>424.505</v>
      </c>
      <c r="D33" s="25">
        <v>907.32500000000005</v>
      </c>
      <c r="E33" s="25">
        <v>334.83</v>
      </c>
      <c r="F33" s="25">
        <v>357.714</v>
      </c>
      <c r="G33" s="25">
        <v>1478.81</v>
      </c>
      <c r="H33" s="25">
        <v>476.55500000000001</v>
      </c>
      <c r="I33" s="25">
        <v>319.60000000000002</v>
      </c>
      <c r="J33" s="25">
        <v>311.84300000000002</v>
      </c>
      <c r="K33" s="25">
        <v>574.48599999999999</v>
      </c>
      <c r="L33" s="25">
        <v>304.142</v>
      </c>
      <c r="M33" s="25">
        <v>300.86799999999999</v>
      </c>
      <c r="O33" s="53" t="s">
        <v>82</v>
      </c>
    </row>
    <row r="34" spans="1:15" ht="18.75" x14ac:dyDescent="0.3">
      <c r="A34" s="1">
        <v>44430.107082025461</v>
      </c>
      <c r="B34" s="25">
        <v>4</v>
      </c>
      <c r="C34" s="25">
        <v>448.13600000000002</v>
      </c>
      <c r="D34" s="25">
        <v>980.39800000000002</v>
      </c>
      <c r="E34" s="25">
        <v>341.48099999999999</v>
      </c>
      <c r="F34" s="25">
        <v>380.92200000000003</v>
      </c>
      <c r="G34" s="25">
        <v>593.85199999999998</v>
      </c>
      <c r="H34" s="25">
        <v>488.14499999999998</v>
      </c>
      <c r="I34" s="25">
        <v>357.279</v>
      </c>
      <c r="J34" s="25">
        <v>335.36200000000002</v>
      </c>
      <c r="K34" s="25">
        <v>384.36700000000002</v>
      </c>
      <c r="L34" s="25">
        <v>328.745</v>
      </c>
      <c r="M34" s="25">
        <v>332.54599999999999</v>
      </c>
      <c r="O34" s="53" t="s">
        <v>82</v>
      </c>
    </row>
    <row r="35" spans="1:15" ht="18.75" x14ac:dyDescent="0.3">
      <c r="A35" s="1">
        <v>44430.108134571761</v>
      </c>
      <c r="B35" s="25">
        <v>4</v>
      </c>
      <c r="C35" s="25">
        <v>453.70800000000003</v>
      </c>
      <c r="D35" s="25">
        <v>1017.919</v>
      </c>
      <c r="E35" s="25">
        <v>343.30799999999999</v>
      </c>
      <c r="F35" s="25">
        <v>393.80599999999998</v>
      </c>
      <c r="G35" s="25">
        <v>625.85400000000004</v>
      </c>
      <c r="H35" s="25">
        <v>506.79599999999999</v>
      </c>
      <c r="I35" s="25">
        <v>351.73399999999998</v>
      </c>
      <c r="J35" s="25">
        <v>334.702</v>
      </c>
      <c r="K35" s="25">
        <v>378.42599999999999</v>
      </c>
      <c r="L35" s="25">
        <v>319.01600000000002</v>
      </c>
      <c r="M35" s="25">
        <v>336.57</v>
      </c>
    </row>
    <row r="36" spans="1:15" ht="18.75" x14ac:dyDescent="0.3">
      <c r="A36" s="1">
        <v>44430.122688252311</v>
      </c>
      <c r="B36" s="25">
        <v>4</v>
      </c>
      <c r="C36" s="25">
        <v>423.04399999999998</v>
      </c>
      <c r="D36" s="25">
        <v>906.56799999999998</v>
      </c>
      <c r="E36" s="25">
        <v>329.25900000000001</v>
      </c>
      <c r="F36" s="25">
        <v>391.19600000000003</v>
      </c>
      <c r="G36" s="25">
        <v>1039.182</v>
      </c>
      <c r="H36" s="25">
        <v>497.99799999999999</v>
      </c>
      <c r="I36" s="25">
        <v>330.29199999999997</v>
      </c>
      <c r="J36" s="25">
        <v>312.49900000000002</v>
      </c>
      <c r="K36" s="25">
        <v>573.13099999999997</v>
      </c>
      <c r="L36" s="25">
        <v>310.72899999999998</v>
      </c>
      <c r="M36" s="25">
        <v>310.39299999999997</v>
      </c>
    </row>
    <row r="37" spans="1:15" ht="18.75" x14ac:dyDescent="0.3">
      <c r="A37" s="1">
        <v>44430.151220300926</v>
      </c>
      <c r="B37" s="25">
        <v>4</v>
      </c>
      <c r="C37" s="25">
        <v>444.19400000000002</v>
      </c>
      <c r="D37" s="25">
        <v>1110.1489999999999</v>
      </c>
      <c r="E37" s="25">
        <v>347.166</v>
      </c>
      <c r="F37" s="25">
        <v>380.87</v>
      </c>
      <c r="G37" s="25">
        <v>1136.2809999999999</v>
      </c>
      <c r="H37" s="25">
        <v>543.19799999999998</v>
      </c>
      <c r="I37" s="25">
        <v>325.95600000000002</v>
      </c>
      <c r="J37" s="25">
        <v>318.52600000000001</v>
      </c>
      <c r="K37" s="25">
        <v>611.73599999999999</v>
      </c>
      <c r="L37" s="25">
        <v>313.01</v>
      </c>
      <c r="M37" s="25">
        <v>326.57299999999998</v>
      </c>
    </row>
    <row r="38" spans="1:15" ht="18.75" x14ac:dyDescent="0.3">
      <c r="A38" s="1">
        <v>44430.15254476852</v>
      </c>
      <c r="B38" s="25">
        <v>4</v>
      </c>
      <c r="C38" s="25">
        <v>679.81700000000001</v>
      </c>
      <c r="D38" s="25">
        <v>4060.2750000000001</v>
      </c>
      <c r="E38" s="25">
        <v>347.423</v>
      </c>
      <c r="F38" s="25">
        <v>740.82100000000003</v>
      </c>
      <c r="G38" s="25">
        <v>-1</v>
      </c>
      <c r="H38" s="25">
        <v>1379.873</v>
      </c>
      <c r="I38" s="25">
        <v>327.38600000000002</v>
      </c>
      <c r="J38" s="25">
        <v>322.81400000000002</v>
      </c>
      <c r="K38" s="25">
        <v>2728.1819999999998</v>
      </c>
      <c r="L38" s="25">
        <v>305.48200000000003</v>
      </c>
      <c r="M38" s="25">
        <v>316.97500000000002</v>
      </c>
    </row>
    <row r="39" spans="1:15" ht="18.75" x14ac:dyDescent="0.3">
      <c r="A39" s="1">
        <v>44430.172486655094</v>
      </c>
      <c r="B39" s="25">
        <v>4</v>
      </c>
      <c r="C39" s="25">
        <v>528.17100000000005</v>
      </c>
      <c r="D39" s="25">
        <v>1257.3109999999999</v>
      </c>
      <c r="E39" s="25">
        <v>356.80200000000002</v>
      </c>
      <c r="F39" s="25">
        <v>420.80500000000001</v>
      </c>
      <c r="G39" s="25">
        <v>1435.1379999999999</v>
      </c>
      <c r="H39" s="25">
        <v>638.15099999999995</v>
      </c>
      <c r="I39" s="25">
        <v>363.46300000000002</v>
      </c>
      <c r="J39" s="25">
        <v>341.68099999999998</v>
      </c>
      <c r="K39" s="25">
        <v>741.005</v>
      </c>
      <c r="L39" s="25">
        <v>339.69400000000002</v>
      </c>
      <c r="M39" s="25">
        <v>340.17599999999999</v>
      </c>
    </row>
    <row r="40" spans="1:15" ht="18.75" x14ac:dyDescent="0.3">
      <c r="A40" s="1">
        <v>44430.173660474538</v>
      </c>
      <c r="B40" s="25">
        <v>4</v>
      </c>
      <c r="C40" s="25">
        <v>430.84699999999998</v>
      </c>
      <c r="D40" s="25">
        <v>902.18799999999999</v>
      </c>
      <c r="E40" s="25">
        <v>316.37700000000001</v>
      </c>
      <c r="F40" s="25">
        <v>366.33699999999999</v>
      </c>
      <c r="G40" s="25">
        <v>1039.1679999999999</v>
      </c>
      <c r="H40" s="25">
        <v>493.32900000000001</v>
      </c>
      <c r="I40" s="25">
        <v>322.86399999999998</v>
      </c>
      <c r="J40" s="25">
        <v>297.33499999999998</v>
      </c>
      <c r="K40" s="25">
        <v>607.59900000000005</v>
      </c>
      <c r="L40" s="25">
        <v>301.87700000000001</v>
      </c>
      <c r="M40" s="25">
        <v>297.12900000000002</v>
      </c>
    </row>
  </sheetData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M1048576">
    <cfRule type="cellIs" dxfId="15" priority="1" operator="equal">
      <formula>-1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40"/>
  <sheetViews>
    <sheetView topLeftCell="A4" workbookViewId="0">
      <selection activeCell="A37" sqref="A37"/>
    </sheetView>
  </sheetViews>
  <sheetFormatPr defaultRowHeight="15" x14ac:dyDescent="0.25"/>
  <cols>
    <col min="1" max="1" width="15.85546875" style="3" bestFit="1" customWidth="1"/>
    <col min="2" max="2" width="19" style="3" bestFit="1" customWidth="1"/>
    <col min="3" max="3" width="12.7109375" style="3" bestFit="1" customWidth="1"/>
    <col min="4" max="4" width="13.7109375" style="3" bestFit="1" customWidth="1"/>
    <col min="5" max="5" width="18" style="3" bestFit="1" customWidth="1"/>
    <col min="6" max="6" width="20.5703125" style="3" bestFit="1" customWidth="1"/>
    <col min="7" max="7" width="20.85546875" style="3" bestFit="1" customWidth="1"/>
    <col min="8" max="8" width="13.140625" style="3" bestFit="1" customWidth="1"/>
    <col min="9" max="9" width="19.7109375" style="3" bestFit="1" customWidth="1"/>
    <col min="10" max="10" width="16.42578125" style="3" bestFit="1" customWidth="1"/>
    <col min="11" max="11" width="17.140625" style="3" bestFit="1" customWidth="1"/>
    <col min="12" max="12" width="16.85546875" style="3" bestFit="1" customWidth="1"/>
    <col min="13" max="13" width="11.28515625" style="3" bestFit="1" customWidth="1"/>
    <col min="14" max="14" width="5.28515625" style="3" customWidth="1"/>
    <col min="15" max="15" width="67.5703125" style="2" bestFit="1" customWidth="1"/>
    <col min="16" max="16" width="12.5703125" style="3" bestFit="1" customWidth="1"/>
    <col min="17" max="16384" width="9.140625" style="3"/>
  </cols>
  <sheetData>
    <row r="1" spans="1:16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6</v>
      </c>
      <c r="G1" s="20" t="s">
        <v>4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O1" s="2" t="str">
        <f>'4-core'!O1</f>
        <v>NOTES</v>
      </c>
      <c r="P1" s="5" t="s">
        <v>14</v>
      </c>
    </row>
    <row r="2" spans="1:16" ht="18.75" x14ac:dyDescent="0.3">
      <c r="A2" s="4">
        <v>44423.14789734954</v>
      </c>
      <c r="B2" s="23">
        <v>2</v>
      </c>
      <c r="C2" s="21">
        <v>876.23199999999997</v>
      </c>
      <c r="D2" s="21">
        <v>5723.7460000000001</v>
      </c>
      <c r="E2" s="21">
        <v>457.92599999999999</v>
      </c>
      <c r="F2" s="21">
        <v>333.67200000000003</v>
      </c>
      <c r="G2" s="22">
        <v>6173.915</v>
      </c>
      <c r="H2" s="21">
        <v>4221.3040000000001</v>
      </c>
      <c r="I2" s="21">
        <v>558.64400000000001</v>
      </c>
      <c r="J2" s="21">
        <v>242.34700000000001</v>
      </c>
      <c r="K2" s="21">
        <v>864.69100000000003</v>
      </c>
      <c r="L2" s="21">
        <v>257.39699999999999</v>
      </c>
      <c r="M2" s="21">
        <v>240.345</v>
      </c>
      <c r="O2" s="2" t="str">
        <f>'4-core'!O2</f>
        <v>A* w/ DFS for N2E ratio &gt; 2</v>
      </c>
    </row>
    <row r="3" spans="1:16" ht="18.75" x14ac:dyDescent="0.3">
      <c r="A3" s="4">
        <v>44423.164724606482</v>
      </c>
      <c r="B3" s="23">
        <v>2</v>
      </c>
      <c r="C3" s="21">
        <v>874.89099999999996</v>
      </c>
      <c r="D3" s="21">
        <v>6503.75</v>
      </c>
      <c r="E3" s="21">
        <v>474.49099999999999</v>
      </c>
      <c r="F3" s="21">
        <v>336.37200000000001</v>
      </c>
      <c r="G3" s="22">
        <v>-1</v>
      </c>
      <c r="H3" s="21">
        <v>4207.1450000000004</v>
      </c>
      <c r="I3" s="21">
        <v>555.178</v>
      </c>
      <c r="J3" s="21">
        <v>236.922</v>
      </c>
      <c r="K3" s="21">
        <v>324.45400000000001</v>
      </c>
      <c r="L3" s="21">
        <v>240.34200000000001</v>
      </c>
      <c r="M3" s="21">
        <v>234.154</v>
      </c>
      <c r="O3" s="2" t="str">
        <f>'4-core'!O3</f>
        <v>Pure A*</v>
      </c>
    </row>
    <row r="4" spans="1:16" ht="18.75" x14ac:dyDescent="0.3">
      <c r="A4" s="4">
        <v>44423.172252673612</v>
      </c>
      <c r="B4" s="23">
        <v>2</v>
      </c>
      <c r="C4" s="21">
        <v>876.94500000000005</v>
      </c>
      <c r="D4" s="21">
        <v>5900.6450000000004</v>
      </c>
      <c r="E4" s="21">
        <v>477.47899999999998</v>
      </c>
      <c r="F4" s="21">
        <v>345.36700000000002</v>
      </c>
      <c r="G4" s="22">
        <v>6362.3860000000004</v>
      </c>
      <c r="H4" s="21">
        <v>4258.6580000000004</v>
      </c>
      <c r="I4" s="21">
        <v>575.45399999999995</v>
      </c>
      <c r="J4" s="21">
        <v>260.73599999999999</v>
      </c>
      <c r="K4" s="21">
        <v>967.88800000000003</v>
      </c>
      <c r="L4" s="21">
        <v>250.63499999999999</v>
      </c>
      <c r="M4" s="21">
        <v>255.703</v>
      </c>
      <c r="O4" s="2" t="str">
        <f>'4-core'!O4</f>
        <v>A* w/ DFS for N2E ratio &gt; 1</v>
      </c>
    </row>
    <row r="5" spans="1:16" ht="18.75" x14ac:dyDescent="0.3">
      <c r="A5" s="4">
        <v>44424.10900290509</v>
      </c>
      <c r="B5" s="23">
        <v>2</v>
      </c>
      <c r="C5" s="21">
        <v>767.88599999999997</v>
      </c>
      <c r="D5" s="21">
        <v>5049.4219999999996</v>
      </c>
      <c r="E5" s="21">
        <v>421.56099999999998</v>
      </c>
      <c r="F5" s="21">
        <v>306.23700000000002</v>
      </c>
      <c r="G5" s="22">
        <v>-1</v>
      </c>
      <c r="H5" s="21">
        <v>2387.6619999999998</v>
      </c>
      <c r="I5" s="21">
        <v>517.54999999999995</v>
      </c>
      <c r="J5" s="21">
        <v>259.49299999999999</v>
      </c>
      <c r="K5" s="21">
        <v>-1</v>
      </c>
      <c r="L5" s="21">
        <v>268.44799999999998</v>
      </c>
      <c r="M5" s="21">
        <v>251.048</v>
      </c>
      <c r="O5" s="2" t="str">
        <f>'4-core'!O5</f>
        <v>A* w/DFS for N2E ratio &gt; 2, 100% PPDv2</v>
      </c>
    </row>
    <row r="6" spans="1:16" ht="18.75" x14ac:dyDescent="0.3">
      <c r="A6" s="4">
        <v>44424.122466354165</v>
      </c>
      <c r="B6" s="23">
        <v>2</v>
      </c>
      <c r="C6" s="21">
        <v>729.80499999999995</v>
      </c>
      <c r="D6" s="21">
        <v>4788.6779999999999</v>
      </c>
      <c r="E6" s="21">
        <v>405.4</v>
      </c>
      <c r="F6" s="21">
        <v>310.61</v>
      </c>
      <c r="G6" s="22">
        <v>7609.5320000000002</v>
      </c>
      <c r="H6" s="21">
        <v>2179.567</v>
      </c>
      <c r="I6" s="21">
        <v>512.14200000000005</v>
      </c>
      <c r="J6" s="21">
        <v>250.202</v>
      </c>
      <c r="K6" s="21">
        <v>907.98299999999995</v>
      </c>
      <c r="L6" s="21">
        <v>252.78700000000001</v>
      </c>
      <c r="M6" s="21">
        <v>251.95599999999999</v>
      </c>
      <c r="O6" s="2" t="str">
        <f>'4-core'!O6</f>
        <v>A* w/DFS for N2E ratio &gt; 2, A* PPDv2</v>
      </c>
    </row>
    <row r="7" spans="1:16" ht="18.75" x14ac:dyDescent="0.3">
      <c r="A7" s="4">
        <v>44424.651557951387</v>
      </c>
      <c r="B7" s="23">
        <v>2</v>
      </c>
      <c r="C7" s="21">
        <v>837.35599999999999</v>
      </c>
      <c r="D7" s="21">
        <v>6442.6</v>
      </c>
      <c r="E7" s="21">
        <v>537.70100000000002</v>
      </c>
      <c r="F7" s="21">
        <v>357.95299999999997</v>
      </c>
      <c r="G7" s="22">
        <v>7985.4759999999997</v>
      </c>
      <c r="H7" s="21">
        <v>3341.49</v>
      </c>
      <c r="I7" s="21">
        <v>514.02300000000002</v>
      </c>
      <c r="J7" s="21">
        <v>265.84899999999999</v>
      </c>
      <c r="K7" s="21">
        <v>985.101</v>
      </c>
      <c r="L7" s="21">
        <v>265.08600000000001</v>
      </c>
      <c r="M7" s="21">
        <v>268.18</v>
      </c>
      <c r="O7" s="2" t="str">
        <f>'4-core'!O7</f>
        <v>A* w/DFS for N2E ratio &gt; 2, A* PPDv3</v>
      </c>
    </row>
    <row r="8" spans="1:16" ht="18.75" x14ac:dyDescent="0.3">
      <c r="A8" s="4">
        <v>44424.656868564816</v>
      </c>
      <c r="B8" s="23">
        <v>2</v>
      </c>
      <c r="C8" s="21">
        <v>753.44500000000005</v>
      </c>
      <c r="D8" s="21">
        <v>4845.5940000000001</v>
      </c>
      <c r="E8" s="21">
        <v>419.83300000000003</v>
      </c>
      <c r="F8" s="21">
        <v>310.815</v>
      </c>
      <c r="G8" s="22">
        <v>7847.45</v>
      </c>
      <c r="H8" s="21">
        <v>2559.5309999999999</v>
      </c>
      <c r="I8" s="21">
        <v>520.09299999999996</v>
      </c>
      <c r="J8" s="21">
        <v>259.41800000000001</v>
      </c>
      <c r="K8" s="21">
        <v>1066.4480000000001</v>
      </c>
      <c r="L8" s="21">
        <v>258.255</v>
      </c>
      <c r="M8" s="21">
        <v>257.51900000000001</v>
      </c>
      <c r="O8" s="2" t="str">
        <f>'4-core'!O8</f>
        <v>A* w/DFS for N2E ratio &gt; 1.5, A* PPDv2</v>
      </c>
    </row>
    <row r="9" spans="1:16" ht="18.75" x14ac:dyDescent="0.3">
      <c r="A9" s="4">
        <v>44424.670549826391</v>
      </c>
      <c r="B9" s="23">
        <v>2</v>
      </c>
      <c r="C9" s="21">
        <v>715.07799999999997</v>
      </c>
      <c r="D9" s="21">
        <v>3776.2420000000002</v>
      </c>
      <c r="E9" s="21">
        <v>393.69200000000001</v>
      </c>
      <c r="F9" s="21">
        <v>317.459</v>
      </c>
      <c r="G9" s="22">
        <v>7837.2529999999997</v>
      </c>
      <c r="H9" s="21">
        <v>1858.115</v>
      </c>
      <c r="I9" s="21">
        <v>472.27100000000002</v>
      </c>
      <c r="J9" s="21">
        <v>266.04300000000001</v>
      </c>
      <c r="K9" s="21">
        <v>842.01400000000001</v>
      </c>
      <c r="L9" s="21">
        <v>299.548</v>
      </c>
      <c r="M9" s="21">
        <v>269.59500000000003</v>
      </c>
      <c r="O9" s="2" t="str">
        <f>'4-core'!O9</f>
        <v>A* w/DFS for N2E ratio &gt; 2, A* PPDv2, no-cache</v>
      </c>
    </row>
    <row r="10" spans="1:16" ht="18.75" x14ac:dyDescent="0.3">
      <c r="A10" s="4">
        <v>44424.676427326391</v>
      </c>
      <c r="B10" s="23">
        <v>2</v>
      </c>
      <c r="C10" s="21">
        <v>802.89</v>
      </c>
      <c r="D10" s="21">
        <v>4862.0739999999996</v>
      </c>
      <c r="E10" s="21">
        <v>402.78500000000003</v>
      </c>
      <c r="F10" s="21">
        <v>307.20800000000003</v>
      </c>
      <c r="G10" s="22">
        <v>7820.973</v>
      </c>
      <c r="H10" s="21">
        <v>2196.1529999999998</v>
      </c>
      <c r="I10" s="21">
        <v>515.66999999999996</v>
      </c>
      <c r="J10" s="21">
        <v>262.25</v>
      </c>
      <c r="K10" s="21">
        <v>936.87699999999995</v>
      </c>
      <c r="L10" s="21">
        <v>265.096</v>
      </c>
      <c r="M10" s="21">
        <v>256.20600000000002</v>
      </c>
      <c r="O10" s="2" t="str">
        <f>'4-core'!O10</f>
        <v>A* w/DFS for N2E ratio &gt; 2, A* PPDv2, task-cache</v>
      </c>
    </row>
    <row r="11" spans="1:16" ht="18.75" x14ac:dyDescent="0.3">
      <c r="A11" s="4">
        <v>44424.694552719906</v>
      </c>
      <c r="B11" s="23">
        <v>2</v>
      </c>
      <c r="C11" s="21">
        <v>752.75099999999998</v>
      </c>
      <c r="D11" s="21">
        <v>4974.03</v>
      </c>
      <c r="E11" s="21">
        <v>389.07</v>
      </c>
      <c r="F11" s="21">
        <v>319.017</v>
      </c>
      <c r="G11" s="22">
        <v>7887.9920000000002</v>
      </c>
      <c r="H11" s="21">
        <v>2288.8069999999998</v>
      </c>
      <c r="I11" s="21">
        <v>535.58100000000002</v>
      </c>
      <c r="J11" s="21">
        <v>259.00400000000002</v>
      </c>
      <c r="K11" s="21">
        <v>939.07500000000005</v>
      </c>
      <c r="L11" s="21">
        <v>263.18299999999999</v>
      </c>
      <c r="M11" s="21">
        <v>260.35500000000002</v>
      </c>
      <c r="O11" s="2" t="str">
        <f>'4-core'!O11</f>
        <v>A* w/DFS for N2E ratio &gt; 2, A* PPDv2, full-cache VALID</v>
      </c>
    </row>
    <row r="12" spans="1:16" ht="18.75" x14ac:dyDescent="0.3">
      <c r="A12" s="4">
        <v>44424.791195439815</v>
      </c>
      <c r="B12" s="23">
        <v>2</v>
      </c>
      <c r="C12" s="21">
        <v>748.50800000000004</v>
      </c>
      <c r="D12" s="21">
        <v>3045.2020000000002</v>
      </c>
      <c r="E12" s="21">
        <v>406.065</v>
      </c>
      <c r="F12" s="21">
        <v>336.22500000000002</v>
      </c>
      <c r="G12" s="22">
        <v>7745.26</v>
      </c>
      <c r="H12" s="21">
        <v>2149.2530000000002</v>
      </c>
      <c r="I12" s="21">
        <v>389.202</v>
      </c>
      <c r="J12" s="21">
        <v>254.42</v>
      </c>
      <c r="K12" s="21">
        <v>819.18600000000004</v>
      </c>
      <c r="L12" s="21">
        <v>256.524</v>
      </c>
      <c r="M12" s="21">
        <v>252.23</v>
      </c>
      <c r="O12" s="2" t="str">
        <f>'4-core'!O12</f>
        <v>A* w/DFS for N2E ratio &gt; 2, A* PPDv2, FC, LS fix</v>
      </c>
    </row>
    <row r="13" spans="1:16" ht="18.75" x14ac:dyDescent="0.3">
      <c r="A13" s="4">
        <v>44424.796552384258</v>
      </c>
      <c r="B13" s="23">
        <v>2</v>
      </c>
      <c r="C13" s="21">
        <v>676.38</v>
      </c>
      <c r="D13" s="21">
        <v>2020.961</v>
      </c>
      <c r="E13" s="21">
        <v>369.71699999999998</v>
      </c>
      <c r="F13" s="21">
        <v>305.65499999999997</v>
      </c>
      <c r="G13" s="22">
        <v>7572.2790000000005</v>
      </c>
      <c r="H13" s="21">
        <v>1482.54</v>
      </c>
      <c r="I13" s="21">
        <v>387.35500000000002</v>
      </c>
      <c r="J13" s="21">
        <v>253.06700000000001</v>
      </c>
      <c r="K13" s="21">
        <v>802.96799999999996</v>
      </c>
      <c r="L13" s="21">
        <v>257.55099999999999</v>
      </c>
      <c r="M13" s="21">
        <v>252.113</v>
      </c>
      <c r="O13" s="2" t="str">
        <f>'4-core'!O13</f>
        <v>A* w/DFS for N2E ratio &gt; 2, A* PPDv2, NC, LS fix</v>
      </c>
    </row>
    <row r="14" spans="1:16" ht="18.75" x14ac:dyDescent="0.3">
      <c r="A14" s="4">
        <v>44424.872171655094</v>
      </c>
      <c r="B14" s="23">
        <v>2</v>
      </c>
      <c r="C14" s="21">
        <v>686.37</v>
      </c>
      <c r="D14" s="21">
        <v>2024.4659999999999</v>
      </c>
      <c r="E14" s="21">
        <v>362.86</v>
      </c>
      <c r="F14" s="21">
        <v>305.50400000000002</v>
      </c>
      <c r="G14" s="22">
        <v>7648.9880000000003</v>
      </c>
      <c r="H14" s="21">
        <v>1588.951</v>
      </c>
      <c r="I14" s="21">
        <v>385.791</v>
      </c>
      <c r="J14" s="21">
        <v>253.857</v>
      </c>
      <c r="K14" s="21">
        <v>793.39499999999998</v>
      </c>
      <c r="L14" s="21">
        <v>261.65699999999998</v>
      </c>
      <c r="M14" s="21">
        <v>256.86200000000002</v>
      </c>
      <c r="O14" s="2" t="str">
        <f>'4-core'!O14</f>
        <v>A* w/DFS for N2E ratio &gt; 2, A* PPDv2, NC, LS fix (2)</v>
      </c>
    </row>
    <row r="15" spans="1:16" ht="18.75" x14ac:dyDescent="0.3">
      <c r="A15" s="4">
        <v>44424.881221504627</v>
      </c>
      <c r="B15" s="23">
        <v>2</v>
      </c>
      <c r="C15" s="21">
        <v>677.11199999999997</v>
      </c>
      <c r="D15" s="21">
        <v>2008.3610000000001</v>
      </c>
      <c r="E15" s="21">
        <v>369.57600000000002</v>
      </c>
      <c r="F15" s="21">
        <v>305.39400000000001</v>
      </c>
      <c r="G15" s="22">
        <v>7631.4650000000001</v>
      </c>
      <c r="H15" s="21">
        <v>1492.779</v>
      </c>
      <c r="I15" s="21">
        <v>384.428</v>
      </c>
      <c r="J15" s="21">
        <v>253.74199999999999</v>
      </c>
      <c r="K15" s="21">
        <v>824.60500000000002</v>
      </c>
      <c r="L15" s="21">
        <v>265.68799999999999</v>
      </c>
      <c r="M15" s="21">
        <v>257.66699999999997</v>
      </c>
      <c r="O15" s="2" t="str">
        <f>'4-core'!O15</f>
        <v>A* w/DFS for N2E ratio &gt; 2, A* PPDv2, NC, LS fix, 0EIS</v>
      </c>
    </row>
    <row r="16" spans="1:16" ht="18.75" x14ac:dyDescent="0.3">
      <c r="A16" s="4">
        <v>44425.040255671294</v>
      </c>
      <c r="B16" s="23">
        <v>2</v>
      </c>
      <c r="C16" s="21">
        <v>769.47900000000004</v>
      </c>
      <c r="D16" s="21">
        <v>2635.5830000000001</v>
      </c>
      <c r="E16" s="21">
        <v>414.55900000000003</v>
      </c>
      <c r="F16" s="21">
        <v>336.90499999999997</v>
      </c>
      <c r="G16" s="22">
        <v>7974.62</v>
      </c>
      <c r="H16" s="21">
        <v>2440.9</v>
      </c>
      <c r="I16" s="21">
        <v>459.86900000000003</v>
      </c>
      <c r="J16" s="21">
        <v>260.83100000000002</v>
      </c>
      <c r="K16" s="21">
        <v>914.79899999999998</v>
      </c>
      <c r="L16" s="21">
        <v>261.161</v>
      </c>
      <c r="M16" s="21">
        <v>255.941</v>
      </c>
      <c r="O16" s="2" t="str">
        <f>'4-core'!O16</f>
        <v>A* w/DFS for N2E ratio &gt; 2, A* PPDv2, NC, LS fix, 0EIS, NBF</v>
      </c>
    </row>
    <row r="17" spans="1:15" ht="18.75" x14ac:dyDescent="0.3">
      <c r="A17" s="4">
        <v>44425.081764629627</v>
      </c>
      <c r="B17" s="23">
        <v>2</v>
      </c>
      <c r="C17" s="21">
        <v>826.76599999999996</v>
      </c>
      <c r="D17" s="21">
        <v>2499.625</v>
      </c>
      <c r="E17" s="21">
        <v>372.94299999999998</v>
      </c>
      <c r="F17" s="21">
        <v>329.42099999999999</v>
      </c>
      <c r="G17" s="22">
        <v>8581.5509999999995</v>
      </c>
      <c r="H17" s="21">
        <v>1820.1469999999999</v>
      </c>
      <c r="I17" s="21">
        <v>461.52199999999999</v>
      </c>
      <c r="J17" s="21">
        <v>270.04700000000003</v>
      </c>
      <c r="K17" s="21">
        <v>861.32899999999995</v>
      </c>
      <c r="L17" s="21">
        <v>271.15100000000001</v>
      </c>
      <c r="M17" s="21">
        <v>261.13200000000001</v>
      </c>
      <c r="O17" s="2" t="str">
        <f>'4-core'!O17</f>
        <v>A* w/DFS for N2E ratio &gt; 2, A* PPDv2, NC, LS fix, 0EIS, Treeset</v>
      </c>
    </row>
    <row r="18" spans="1:15" ht="18.75" x14ac:dyDescent="0.3">
      <c r="A18" s="4">
        <v>44426.749597465277</v>
      </c>
      <c r="B18" s="23">
        <v>2</v>
      </c>
      <c r="C18" s="21">
        <v>610.005</v>
      </c>
      <c r="D18" s="21">
        <v>2039.809</v>
      </c>
      <c r="E18" s="21">
        <v>334.95800000000003</v>
      </c>
      <c r="F18" s="21">
        <v>300.31200000000001</v>
      </c>
      <c r="G18" s="22">
        <v>7626.1729999999998</v>
      </c>
      <c r="H18" s="21">
        <v>1127.4929999999999</v>
      </c>
      <c r="I18" s="21">
        <v>408.495</v>
      </c>
      <c r="J18" s="21">
        <v>267.18900000000002</v>
      </c>
      <c r="K18" s="21">
        <v>758.01700000000005</v>
      </c>
      <c r="L18" s="21">
        <v>272.19</v>
      </c>
      <c r="M18" s="21">
        <v>269.01900000000001</v>
      </c>
      <c r="O18" s="2" t="str">
        <f>'4-core'!O18</f>
        <v>A* w/DFS for N2E ratio &gt; 2, A* PPDv2, NC, LS fix, 0EIS, BLP A*</v>
      </c>
    </row>
    <row r="19" spans="1:15" ht="18.75" x14ac:dyDescent="0.3">
      <c r="A19" s="4">
        <v>44426.761773726852</v>
      </c>
      <c r="B19" s="23">
        <v>2</v>
      </c>
      <c r="C19" s="21">
        <v>575.45899999999995</v>
      </c>
      <c r="D19" s="21">
        <v>2019.971</v>
      </c>
      <c r="E19" s="21">
        <v>333.49200000000002</v>
      </c>
      <c r="F19" s="21">
        <v>297.99700000000001</v>
      </c>
      <c r="G19" s="22">
        <v>7740.4629999999997</v>
      </c>
      <c r="H19" s="21">
        <v>990.05200000000002</v>
      </c>
      <c r="I19" s="21">
        <v>383.86900000000003</v>
      </c>
      <c r="J19" s="21">
        <v>254.02699999999999</v>
      </c>
      <c r="K19" s="21">
        <v>691.51800000000003</v>
      </c>
      <c r="L19" s="21">
        <v>255.285</v>
      </c>
      <c r="M19" s="21">
        <v>254.95</v>
      </c>
      <c r="O19" s="2" t="str">
        <f>'4-core'!O19</f>
        <v>A* w/DFS for N2E ratio &gt; 2, A* PPDv2, NC, LS fix, 0EIS, BLP full</v>
      </c>
    </row>
    <row r="20" spans="1:15" ht="18.75" x14ac:dyDescent="0.3">
      <c r="A20" s="4">
        <v>44426.767761030096</v>
      </c>
      <c r="B20" s="23">
        <v>2</v>
      </c>
      <c r="C20" s="21">
        <v>593.79399999999998</v>
      </c>
      <c r="D20" s="21">
        <v>2066.33</v>
      </c>
      <c r="E20" s="21">
        <v>350.11500000000001</v>
      </c>
      <c r="F20" s="21">
        <v>307.74299999999999</v>
      </c>
      <c r="G20" s="22">
        <v>7675.33</v>
      </c>
      <c r="H20" s="21">
        <v>1120.355</v>
      </c>
      <c r="I20" s="21">
        <v>379.20100000000002</v>
      </c>
      <c r="J20" s="21">
        <v>254.35499999999999</v>
      </c>
      <c r="K20" s="21">
        <v>778.00800000000004</v>
      </c>
      <c r="L20" s="21">
        <v>257.84800000000001</v>
      </c>
      <c r="M20" s="21">
        <v>255.56800000000001</v>
      </c>
      <c r="O20" s="2" t="str">
        <f>'4-core'!O20</f>
        <v>A* w/DFS for N2E ratio &gt; 2, A* PPDv2, NC, LS fix, 0EIS, BLP full, SSC</v>
      </c>
    </row>
    <row r="21" spans="1:15" ht="18.75" x14ac:dyDescent="0.3">
      <c r="A21" s="4">
        <v>44427.013736006942</v>
      </c>
      <c r="B21" s="23">
        <v>2</v>
      </c>
      <c r="C21" s="21">
        <v>593.40099999999995</v>
      </c>
      <c r="D21" s="21">
        <v>1944.4480000000001</v>
      </c>
      <c r="E21" s="21">
        <v>367.11200000000002</v>
      </c>
      <c r="F21" s="21">
        <v>322.88600000000002</v>
      </c>
      <c r="G21" s="22">
        <v>7608.5060000000003</v>
      </c>
      <c r="H21" s="21">
        <v>1123.723</v>
      </c>
      <c r="I21" s="21">
        <v>412.47800000000001</v>
      </c>
      <c r="J21" s="21">
        <v>278.18599999999998</v>
      </c>
      <c r="K21" s="21">
        <v>801.35299999999995</v>
      </c>
      <c r="L21" s="21">
        <v>284.13499999999999</v>
      </c>
      <c r="M21" s="21">
        <v>288.08999999999997</v>
      </c>
      <c r="O21" s="2" t="str">
        <f>'4-core'!O21</f>
        <v>A* w/DFS for N2E ratio &gt; 2, A* PPDv2, NC, LS fix, 0EIS, BLP full, SSC, No TTC</v>
      </c>
    </row>
    <row r="22" spans="1:15" ht="18.75" x14ac:dyDescent="0.3">
      <c r="A22" s="4">
        <v>44427.022087303238</v>
      </c>
      <c r="B22" s="23">
        <v>2</v>
      </c>
      <c r="C22" s="21">
        <v>609.29700000000003</v>
      </c>
      <c r="D22" s="21">
        <v>2143.779</v>
      </c>
      <c r="E22" s="21">
        <v>395.10700000000003</v>
      </c>
      <c r="F22" s="21">
        <v>331.81200000000001</v>
      </c>
      <c r="G22" s="22">
        <v>7919.2</v>
      </c>
      <c r="H22" s="21">
        <v>1234.7660000000001</v>
      </c>
      <c r="I22" s="21">
        <v>405.86399999999998</v>
      </c>
      <c r="J22" s="21">
        <v>292.56400000000002</v>
      </c>
      <c r="K22" s="21">
        <v>772.41</v>
      </c>
      <c r="L22" s="21">
        <v>284.005</v>
      </c>
      <c r="M22" s="21">
        <v>294.26900000000001</v>
      </c>
      <c r="O22" s="2" t="str">
        <f>'4-core'!O22</f>
        <v>A* w/DFS for N2E ratio &gt; 2, A* PPDv2, NC, LS fix, 0EIS, BLP full, SSC, A* SIC-500k</v>
      </c>
    </row>
    <row r="23" spans="1:15" ht="18.75" x14ac:dyDescent="0.3">
      <c r="A23" s="4">
        <v>44427.031336400461</v>
      </c>
      <c r="B23" s="23">
        <v>2</v>
      </c>
      <c r="C23" s="21">
        <v>629.21600000000001</v>
      </c>
      <c r="D23" s="21">
        <v>2128.4180000000001</v>
      </c>
      <c r="E23" s="21">
        <v>371.30399999999997</v>
      </c>
      <c r="F23" s="21">
        <v>333.70600000000002</v>
      </c>
      <c r="G23" s="22">
        <v>7851.1610000000001</v>
      </c>
      <c r="H23" s="21">
        <v>1149.6890000000001</v>
      </c>
      <c r="I23" s="21">
        <v>428.91899999999998</v>
      </c>
      <c r="J23" s="21">
        <v>297.23599999999999</v>
      </c>
      <c r="K23" s="21">
        <v>724.77099999999996</v>
      </c>
      <c r="L23" s="21">
        <v>284.08999999999997</v>
      </c>
      <c r="M23" s="21">
        <v>287.33800000000002</v>
      </c>
      <c r="O23" s="2" t="str">
        <f>'4-core'!O23</f>
        <v>A* w/DFS for N2E ratio &gt; 2, A* PPDv2, NC, LS fix, 0EIS, BLP full, SSC, A* SIC-50k</v>
      </c>
    </row>
    <row r="24" spans="1:15" ht="18.75" x14ac:dyDescent="0.3">
      <c r="A24" s="4">
        <v>44427.034127905092</v>
      </c>
      <c r="B24" s="23">
        <v>2</v>
      </c>
      <c r="C24" s="21">
        <v>601.44799999999998</v>
      </c>
      <c r="D24" s="21">
        <v>2114.5819999999999</v>
      </c>
      <c r="E24" s="21">
        <v>368.73399999999998</v>
      </c>
      <c r="F24" s="21">
        <v>319.96499999999997</v>
      </c>
      <c r="G24" s="22">
        <v>7853.61</v>
      </c>
      <c r="H24" s="21">
        <v>1109.7449999999999</v>
      </c>
      <c r="I24" s="21">
        <v>418.15100000000001</v>
      </c>
      <c r="J24" s="21">
        <v>289.58999999999997</v>
      </c>
      <c r="K24" s="21">
        <v>784.58900000000006</v>
      </c>
      <c r="L24" s="21">
        <v>292.09500000000003</v>
      </c>
      <c r="M24" s="21">
        <v>291.92399999999998</v>
      </c>
      <c r="O24" s="2" t="str">
        <f>'4-core'!O24</f>
        <v>A* w/DFS for N2E ratio &gt; 2, A* PPDv2, NC, LS fix, 0EIS, BLP full, SSC, A* SIC-TN^3</v>
      </c>
    </row>
    <row r="25" spans="1:15" ht="18.75" x14ac:dyDescent="0.3">
      <c r="A25" s="4">
        <v>44427.036344444445</v>
      </c>
      <c r="B25" s="23">
        <v>2</v>
      </c>
      <c r="C25" s="21">
        <v>622.33299999999997</v>
      </c>
      <c r="D25" s="21">
        <v>2107.5210000000002</v>
      </c>
      <c r="E25" s="21">
        <v>372.40600000000001</v>
      </c>
      <c r="F25" s="21">
        <v>319.97300000000001</v>
      </c>
      <c r="G25" s="22">
        <v>7750.1890000000003</v>
      </c>
      <c r="H25" s="21">
        <v>1140.5540000000001</v>
      </c>
      <c r="I25" s="21">
        <v>422.87599999999998</v>
      </c>
      <c r="J25" s="21">
        <v>287.24299999999999</v>
      </c>
      <c r="K25" s="21">
        <v>722.09400000000005</v>
      </c>
      <c r="L25" s="21">
        <v>277.286</v>
      </c>
      <c r="M25" s="21">
        <v>276.44099999999997</v>
      </c>
      <c r="O25" s="2" t="str">
        <f>'4-core'!O25</f>
        <v>A* w/DFS for N2E ratio &gt; 2, A* PPDv2, NC, LS fix, 0EIS, BLP full, SSC</v>
      </c>
    </row>
    <row r="26" spans="1:15" ht="18.75" x14ac:dyDescent="0.3">
      <c r="A26" s="4">
        <v>44427.038109606481</v>
      </c>
      <c r="B26" s="23">
        <v>2</v>
      </c>
      <c r="C26" s="21">
        <v>604.15499999999997</v>
      </c>
      <c r="D26" s="21">
        <v>2112.5970000000002</v>
      </c>
      <c r="E26" s="21">
        <v>379.839</v>
      </c>
      <c r="F26" s="21">
        <v>324.99200000000002</v>
      </c>
      <c r="G26" s="22">
        <v>7780.2550000000001</v>
      </c>
      <c r="H26" s="21">
        <v>1214.184</v>
      </c>
      <c r="I26" s="21">
        <v>428.83699999999999</v>
      </c>
      <c r="J26" s="21">
        <v>289.44900000000001</v>
      </c>
      <c r="K26" s="21">
        <v>707.98699999999997</v>
      </c>
      <c r="L26" s="21">
        <v>291.93900000000002</v>
      </c>
      <c r="M26" s="21">
        <v>288.952</v>
      </c>
      <c r="O26" s="2" t="str">
        <f>'4-core'!O26</f>
        <v>A* w/DFS for N2E ratio &gt; 2, A* PPDv2, NC, LS fix, 0EIS, BLP full, SSC</v>
      </c>
    </row>
    <row r="27" spans="1:15" ht="18.75" x14ac:dyDescent="0.3">
      <c r="A27" s="4">
        <v>44427.039211134259</v>
      </c>
      <c r="B27" s="23">
        <v>2</v>
      </c>
      <c r="C27" s="21">
        <v>634.755</v>
      </c>
      <c r="D27" s="21">
        <v>2212.8130000000001</v>
      </c>
      <c r="E27" s="21">
        <v>397.13</v>
      </c>
      <c r="F27" s="21">
        <v>333.39800000000002</v>
      </c>
      <c r="G27" s="22">
        <v>8205.2029999999995</v>
      </c>
      <c r="H27" s="21">
        <v>1249.4369999999999</v>
      </c>
      <c r="I27" s="21">
        <v>446.38400000000001</v>
      </c>
      <c r="J27" s="21">
        <v>296.81900000000002</v>
      </c>
      <c r="K27" s="21">
        <v>768.76400000000001</v>
      </c>
      <c r="L27" s="21">
        <v>308.36700000000002</v>
      </c>
      <c r="M27" s="21">
        <v>310.14299999999997</v>
      </c>
      <c r="O27" s="2" t="str">
        <f>'4-core'!O27</f>
        <v>A* w/DFS for N2E ratio &gt; 2, A* PPDv2, NC, LS fix, 0EIS, BLF full, SSC, A* SIC-TN^3</v>
      </c>
    </row>
    <row r="28" spans="1:15" ht="18.75" x14ac:dyDescent="0.3">
      <c r="A28" s="4">
        <v>44427.086831412038</v>
      </c>
      <c r="B28" s="23">
        <v>2</v>
      </c>
      <c r="C28" s="21">
        <v>576.755</v>
      </c>
      <c r="D28" s="21">
        <v>2339.018</v>
      </c>
      <c r="E28" s="21">
        <v>359.846</v>
      </c>
      <c r="F28" s="21">
        <v>323.49700000000001</v>
      </c>
      <c r="G28" s="22">
        <v>7659.5479999999998</v>
      </c>
      <c r="H28" s="21">
        <v>1040.6759999999999</v>
      </c>
      <c r="I28" s="21">
        <v>432.20400000000001</v>
      </c>
      <c r="J28" s="21">
        <v>279.209</v>
      </c>
      <c r="K28" s="21">
        <v>794.98400000000004</v>
      </c>
      <c r="L28" s="21">
        <v>297.43599999999998</v>
      </c>
      <c r="M28" s="21">
        <v>299.92399999999998</v>
      </c>
      <c r="O28" s="2" t="str">
        <f>'4-core'!O28</f>
        <v>A* w/DFS for N2E ratio &gt; 2, A* PPDv2, NC, LS fix, 0EIS, BLP full, SSC, PCA</v>
      </c>
    </row>
    <row r="29" spans="1:15" ht="18.75" x14ac:dyDescent="0.3">
      <c r="A29" s="4">
        <v>44427.092852581016</v>
      </c>
      <c r="B29" s="23">
        <v>2</v>
      </c>
      <c r="C29" s="21">
        <v>605.827</v>
      </c>
      <c r="D29" s="21">
        <v>2064.3159999999998</v>
      </c>
      <c r="E29" s="21">
        <v>367.09300000000002</v>
      </c>
      <c r="F29" s="21">
        <v>316.303</v>
      </c>
      <c r="G29" s="22">
        <v>7605.2870000000003</v>
      </c>
      <c r="H29" s="21">
        <v>1109.4179999999999</v>
      </c>
      <c r="I29" s="21">
        <v>409.822</v>
      </c>
      <c r="J29" s="21">
        <v>284.95</v>
      </c>
      <c r="K29" s="21">
        <v>698.27</v>
      </c>
      <c r="L29" s="21">
        <v>278.38200000000001</v>
      </c>
      <c r="M29" s="21">
        <v>277.14600000000002</v>
      </c>
      <c r="O29" s="2" t="str">
        <f>'4-core'!O29</f>
        <v>A* w/DFS for N2E ratio &gt; 2, A* PPDv2, NC, LS fix, 0EIS, BLP full, SSC</v>
      </c>
    </row>
    <row r="30" spans="1:15" ht="18.75" x14ac:dyDescent="0.3">
      <c r="A30" s="4">
        <v>44429.187777800929</v>
      </c>
      <c r="B30" s="23">
        <v>2</v>
      </c>
      <c r="C30" s="21">
        <v>305.30399999999997</v>
      </c>
      <c r="D30" s="21">
        <v>312.00799999999998</v>
      </c>
      <c r="E30" s="21">
        <v>304.755</v>
      </c>
      <c r="F30" s="21">
        <v>299.92200000000003</v>
      </c>
      <c r="G30" s="22">
        <v>7812.8779999999997</v>
      </c>
      <c r="H30" s="21">
        <v>308.93200000000002</v>
      </c>
      <c r="I30" s="21">
        <v>316.00299999999999</v>
      </c>
      <c r="J30" s="21">
        <v>307.41500000000002</v>
      </c>
      <c r="K30" s="21">
        <v>731.44299999999998</v>
      </c>
      <c r="L30" s="21">
        <v>299.95800000000003</v>
      </c>
      <c r="M30" s="21">
        <v>310.28500000000003</v>
      </c>
      <c r="O30" s="2" t="str">
        <f>'4-core'!O30</f>
        <v>Using empty-processor check</v>
      </c>
    </row>
    <row r="31" spans="1:15" ht="18.75" x14ac:dyDescent="0.3">
      <c r="A31" s="4">
        <v>44429.190521886572</v>
      </c>
      <c r="B31" s="23">
        <v>2</v>
      </c>
      <c r="C31" s="21">
        <v>300.66800000000001</v>
      </c>
      <c r="D31" s="21">
        <v>297.05599999999998</v>
      </c>
      <c r="E31" s="21">
        <v>305.09100000000001</v>
      </c>
      <c r="F31" s="21">
        <v>296.92200000000003</v>
      </c>
      <c r="G31" s="22">
        <v>7704.4870000000001</v>
      </c>
      <c r="H31" s="21">
        <v>296.815</v>
      </c>
      <c r="I31" s="21">
        <v>305.16399999999999</v>
      </c>
      <c r="J31" s="21">
        <v>305.85700000000003</v>
      </c>
      <c r="K31" s="21">
        <v>308.25200000000001</v>
      </c>
      <c r="L31" s="21">
        <v>302.58600000000001</v>
      </c>
      <c r="M31" s="21">
        <v>306.88600000000002</v>
      </c>
      <c r="O31" s="2" t="str">
        <f>'4-core'!O31</f>
        <v>Removing N2E check, always use A* unless independent</v>
      </c>
    </row>
    <row r="32" spans="1:15" ht="18.75" x14ac:dyDescent="0.3">
      <c r="A32" s="4">
        <v>44429.195274664351</v>
      </c>
      <c r="B32" s="23">
        <v>2</v>
      </c>
      <c r="C32" s="21">
        <v>307.31700000000001</v>
      </c>
      <c r="D32" s="21">
        <v>310</v>
      </c>
      <c r="E32" s="21">
        <v>306.15499999999997</v>
      </c>
      <c r="F32" s="21">
        <v>310.91699999999997</v>
      </c>
      <c r="G32" s="22">
        <v>7554.3720000000003</v>
      </c>
      <c r="H32" s="21">
        <v>305.33100000000002</v>
      </c>
      <c r="I32" s="21">
        <v>295.81900000000002</v>
      </c>
      <c r="J32" s="21">
        <v>302.40699999999998</v>
      </c>
      <c r="K32" s="21">
        <v>301.274</v>
      </c>
      <c r="L32" s="21">
        <v>306.62799999999999</v>
      </c>
      <c r="M32" s="21">
        <v>310.25700000000001</v>
      </c>
      <c r="O32" s="2" t="str">
        <f>'4-core'!O32</f>
        <v>More aggressive empty-processor check</v>
      </c>
    </row>
    <row r="33" spans="1:13" ht="18.75" x14ac:dyDescent="0.3">
      <c r="A33" s="4">
        <v>44429.217145636576</v>
      </c>
      <c r="B33" s="23">
        <v>2</v>
      </c>
      <c r="C33" s="21">
        <v>548.19600000000003</v>
      </c>
      <c r="D33" s="21">
        <v>1715.1510000000001</v>
      </c>
      <c r="E33" s="21">
        <v>363.399</v>
      </c>
      <c r="F33" s="21">
        <v>339.44</v>
      </c>
      <c r="G33" s="22">
        <v>7590.5150000000003</v>
      </c>
      <c r="H33" s="21">
        <v>1265.3389999999999</v>
      </c>
      <c r="I33" s="21">
        <v>412.39299999999997</v>
      </c>
      <c r="J33" s="21">
        <v>306.06599999999997</v>
      </c>
      <c r="K33" s="21">
        <v>339.14600000000002</v>
      </c>
      <c r="L33" s="21">
        <v>310.82499999999999</v>
      </c>
      <c r="M33" s="21">
        <v>311.93400000000003</v>
      </c>
    </row>
    <row r="34" spans="1:13" ht="18.75" x14ac:dyDescent="0.3">
      <c r="A34" s="4">
        <v>44430.107347812504</v>
      </c>
      <c r="B34" s="23">
        <v>2</v>
      </c>
      <c r="C34" s="21">
        <v>600.74800000000005</v>
      </c>
      <c r="D34" s="21">
        <v>1797.894</v>
      </c>
      <c r="E34" s="21">
        <v>394.37599999999998</v>
      </c>
      <c r="F34" s="21">
        <v>348.98700000000002</v>
      </c>
      <c r="G34" s="22">
        <v>1612.777</v>
      </c>
      <c r="H34" s="21">
        <v>1055.6179999999999</v>
      </c>
      <c r="I34" s="21">
        <v>446.05599999999998</v>
      </c>
      <c r="J34" s="21">
        <v>323.654</v>
      </c>
      <c r="K34" s="21">
        <v>421.14600000000002</v>
      </c>
      <c r="L34" s="21">
        <v>318.36799999999999</v>
      </c>
      <c r="M34" s="21">
        <v>324.89100000000002</v>
      </c>
    </row>
    <row r="35" spans="1:13" ht="18.75" x14ac:dyDescent="0.3">
      <c r="A35" s="4">
        <v>44430.108398645832</v>
      </c>
      <c r="B35" s="23">
        <v>2</v>
      </c>
      <c r="C35" s="21">
        <v>604.68299999999999</v>
      </c>
      <c r="D35" s="21">
        <v>1813.462</v>
      </c>
      <c r="E35" s="21">
        <v>396.52600000000001</v>
      </c>
      <c r="F35" s="21">
        <v>349.32499999999999</v>
      </c>
      <c r="G35" s="22">
        <v>1405.356</v>
      </c>
      <c r="H35" s="21">
        <v>1111.3800000000001</v>
      </c>
      <c r="I35" s="21">
        <v>499.09</v>
      </c>
      <c r="J35" s="21">
        <v>323.47399999999999</v>
      </c>
      <c r="K35" s="21">
        <v>419.25700000000001</v>
      </c>
      <c r="L35" s="21">
        <v>337.52199999999999</v>
      </c>
      <c r="M35" s="21">
        <v>333.82600000000002</v>
      </c>
    </row>
    <row r="36" spans="1:13" ht="18.75" x14ac:dyDescent="0.3">
      <c r="A36" s="4">
        <v>44430.12304416667</v>
      </c>
      <c r="B36" s="23">
        <v>2</v>
      </c>
      <c r="C36" s="21">
        <v>566.36199999999997</v>
      </c>
      <c r="D36" s="21">
        <v>1670.068</v>
      </c>
      <c r="E36" s="21">
        <v>379.99</v>
      </c>
      <c r="F36" s="21">
        <v>347.19</v>
      </c>
      <c r="G36" s="22">
        <v>4422.49</v>
      </c>
      <c r="H36" s="21">
        <v>1159.7080000000001</v>
      </c>
      <c r="I36" s="21">
        <v>421.642</v>
      </c>
      <c r="J36" s="21">
        <v>316.89999999999998</v>
      </c>
      <c r="K36" s="21">
        <v>343.39600000000002</v>
      </c>
      <c r="L36" s="21">
        <v>307.8</v>
      </c>
      <c r="M36" s="21">
        <v>306.09800000000001</v>
      </c>
    </row>
    <row r="37" spans="1:13" ht="18.75" x14ac:dyDescent="0.3">
      <c r="A37" s="4">
        <v>44430.151603692131</v>
      </c>
      <c r="B37" s="23">
        <v>2</v>
      </c>
      <c r="C37" s="21">
        <v>628.91999999999996</v>
      </c>
      <c r="D37" s="21">
        <v>2230.1320000000001</v>
      </c>
      <c r="E37" s="21">
        <v>391.51799999999997</v>
      </c>
      <c r="F37" s="21">
        <v>348.25099999999998</v>
      </c>
      <c r="G37" s="22">
        <v>4339.8140000000003</v>
      </c>
      <c r="H37" s="21">
        <v>1413.3969999999999</v>
      </c>
      <c r="I37" s="21">
        <v>431.35500000000002</v>
      </c>
      <c r="J37" s="21">
        <v>307.14600000000002</v>
      </c>
      <c r="K37" s="21">
        <v>329.54899999999998</v>
      </c>
      <c r="L37" s="21">
        <v>299.36599999999999</v>
      </c>
      <c r="M37" s="21">
        <v>313.10399999999998</v>
      </c>
    </row>
    <row r="38" spans="1:13" ht="18.75" x14ac:dyDescent="0.3">
      <c r="A38" s="4">
        <v>44430.154293888889</v>
      </c>
      <c r="B38" s="23">
        <v>2</v>
      </c>
      <c r="C38" s="21">
        <v>1036.431</v>
      </c>
      <c r="D38" s="21">
        <v>7363.2579999999998</v>
      </c>
      <c r="E38" s="21">
        <v>496.44799999999998</v>
      </c>
      <c r="F38" s="21">
        <v>408.22399999999999</v>
      </c>
      <c r="G38" s="22">
        <v>-1</v>
      </c>
      <c r="H38" s="21">
        <v>3612.4540000000002</v>
      </c>
      <c r="I38" s="21">
        <v>676.23299999999995</v>
      </c>
      <c r="J38" s="21">
        <v>319.404</v>
      </c>
      <c r="K38" s="21">
        <v>400.31299999999999</v>
      </c>
      <c r="L38" s="21">
        <v>311.82299999999998</v>
      </c>
      <c r="M38" s="21">
        <v>321.81400000000002</v>
      </c>
    </row>
    <row r="39" spans="1:13" ht="18.75" x14ac:dyDescent="0.3">
      <c r="A39" s="4">
        <v>44430.173182777777</v>
      </c>
      <c r="B39" s="23">
        <v>2</v>
      </c>
      <c r="C39" s="21">
        <v>714.57399999999996</v>
      </c>
      <c r="D39" s="21">
        <v>2695.9830000000002</v>
      </c>
      <c r="E39" s="21">
        <v>441.178</v>
      </c>
      <c r="F39" s="21">
        <v>394.53899999999999</v>
      </c>
      <c r="G39" s="22">
        <v>4615.3419999999996</v>
      </c>
      <c r="H39" s="21">
        <v>1163.356</v>
      </c>
      <c r="I39" s="21">
        <v>426.13600000000002</v>
      </c>
      <c r="J39" s="21">
        <v>296.61799999999999</v>
      </c>
      <c r="K39" s="21">
        <v>331.928</v>
      </c>
      <c r="L39" s="21">
        <v>303.983</v>
      </c>
      <c r="M39" s="21">
        <v>296.70400000000001</v>
      </c>
    </row>
    <row r="40" spans="1:13" ht="18.75" x14ac:dyDescent="0.3">
      <c r="A40" s="4">
        <v>44430.174011006944</v>
      </c>
      <c r="B40" s="23">
        <v>2</v>
      </c>
      <c r="C40" s="21">
        <v>571.11400000000003</v>
      </c>
      <c r="D40" s="21">
        <v>1682.5150000000001</v>
      </c>
      <c r="E40" s="21">
        <v>370.42599999999999</v>
      </c>
      <c r="F40" s="21">
        <v>342.98099999999999</v>
      </c>
      <c r="G40" s="22">
        <v>4212.1959999999999</v>
      </c>
      <c r="H40" s="21">
        <v>1250.4100000000001</v>
      </c>
      <c r="I40" s="21">
        <v>424.19200000000001</v>
      </c>
      <c r="J40" s="21">
        <v>296.346</v>
      </c>
      <c r="K40" s="21">
        <v>336.54700000000003</v>
      </c>
      <c r="L40" s="21">
        <v>306.911</v>
      </c>
      <c r="M40" s="21">
        <v>297.512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75">
    <cfRule type="cellIs" dxfId="14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0708-96F9-487A-9A6A-32821514EC9F}">
  <dimension ref="A1:AD42"/>
  <sheetViews>
    <sheetView tabSelected="1" topLeftCell="A4" zoomScale="85" zoomScaleNormal="85" workbookViewId="0">
      <selection activeCell="A40" sqref="A40:XFD40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10.85546875" bestFit="1" customWidth="1"/>
    <col min="4" max="4" width="12.85546875" bestFit="1" customWidth="1"/>
    <col min="5" max="5" width="17.85546875" bestFit="1" customWidth="1"/>
    <col min="6" max="6" width="20.5703125" bestFit="1" customWidth="1"/>
    <col min="7" max="7" width="21" bestFit="1" customWidth="1"/>
    <col min="8" max="8" width="12.28515625" bestFit="1" customWidth="1"/>
    <col min="9" max="9" width="19.5703125" bestFit="1" customWidth="1"/>
    <col min="10" max="10" width="16" bestFit="1" customWidth="1"/>
    <col min="11" max="11" width="16.5703125" bestFit="1" customWidth="1"/>
    <col min="12" max="12" width="16.28515625" bestFit="1" customWidth="1"/>
    <col min="13" max="13" width="12.7109375" bestFit="1" customWidth="1"/>
    <col min="14" max="14" width="12.7109375" style="30" bestFit="1" customWidth="1"/>
    <col min="15" max="15" width="12" style="31" customWidth="1"/>
    <col min="16" max="16" width="71.7109375" bestFit="1" customWidth="1"/>
    <col min="17" max="17" width="17.140625" bestFit="1" customWidth="1"/>
    <col min="20" max="20" width="8.42578125" bestFit="1" customWidth="1"/>
  </cols>
  <sheetData>
    <row r="1" spans="1:17" ht="21.75" thickBot="1" x14ac:dyDescent="0.4">
      <c r="A1" s="8" t="str">
        <f>_2_core[[#Headers],[TIME]]</f>
        <v>TIME</v>
      </c>
      <c r="B1" s="17" t="str">
        <f>_2_core[[#Headers],[PROCESSOR_COUNT]]</f>
        <v>PROCESSOR_COUNT</v>
      </c>
      <c r="C1" s="18" t="str">
        <f>_2_core[[#Headers],[FORK_JOIN]]</f>
        <v>FORK_JOIN</v>
      </c>
      <c r="D1" s="19" t="str">
        <f>_2_core[[#Headers],[FORK_NODES]]</f>
        <v>FORK_NODES</v>
      </c>
      <c r="E1" s="19" t="str">
        <f>_2_core[[#Headers],[INTREE_BALANCED]]</f>
        <v>INTREE_BALANCED</v>
      </c>
      <c r="F1" s="19" t="str">
        <f>_2_core[[#Headers],[INTREE_UNBALANCED]]</f>
        <v>INTREE_UNBALANCED</v>
      </c>
      <c r="G1" s="19" t="str">
        <f>_2_core[[#Headers],[INDEPENDENT_NODES]]</f>
        <v>INDEPENDENT_NODES</v>
      </c>
      <c r="H1" s="19" t="str">
        <f>_2_core[[#Headers],[JOIN_NODES]]</f>
        <v>JOIN_NODES</v>
      </c>
      <c r="I1" s="19" t="str">
        <f>_2_core[[#Headers],[OUTTREE_BALANCED]]</f>
        <v>OUTTREE_BALANCED</v>
      </c>
      <c r="J1" s="19" t="str">
        <f>_2_core[[#Headers],[PIPELINE_NODES]]</f>
        <v>PIPELINE_NODES</v>
      </c>
      <c r="K1" s="19" t="str">
        <f>_2_core[[#Headers],[RANDOM_NODES]]</f>
        <v>RANDOM_NODES</v>
      </c>
      <c r="L1" s="19" t="str">
        <f>_2_core[[#Headers],[SERIES_PARALLEL]]</f>
        <v>SERIES_PARALLEL</v>
      </c>
      <c r="M1" s="26" t="str">
        <f>_2_core[[#Headers],[STENCIL]]</f>
        <v>STENCIL</v>
      </c>
      <c r="N1" s="16" t="s">
        <v>41</v>
      </c>
      <c r="O1" s="16" t="s">
        <v>42</v>
      </c>
      <c r="P1" s="32" t="str">
        <f>'4-core'!O1</f>
        <v>NOTES</v>
      </c>
      <c r="Q1" s="35" t="s">
        <v>53</v>
      </c>
    </row>
    <row r="2" spans="1:17" ht="18.75" x14ac:dyDescent="0.3">
      <c r="A2" s="10">
        <f>_2_core[[#This Row],[TIME]]</f>
        <v>44423.14789734954</v>
      </c>
      <c r="B2" s="11" t="s">
        <v>24</v>
      </c>
      <c r="C2" s="9">
        <f>IF(OR('2-core'!C2=-1,'4-core'!C2=-1),"DNF",AVERAGE(_4_core[[#This Row],[FORK_JOIN]],_2_core[[#This Row],[FORK_JOIN]]))</f>
        <v>750.43299999999999</v>
      </c>
      <c r="D2" s="7">
        <f>IF(OR('2-core'!D2=-1,'4-core'!D2=-1),"DNF",AVERAGE(_4_core[[#This Row],[FORK_NODES]],_2_core[[#This Row],[FORK_NODES]]))</f>
        <v>4457.6615000000002</v>
      </c>
      <c r="E2" s="7">
        <f>IF(OR('2-core'!E2=-1,'4-core'!E2=-1),"DNF",AVERAGE(_4_core[[#This Row],[INTREE_BALANCED]],_2_core[[#This Row],[INTREE_BALANCED]]))</f>
        <v>381.6755</v>
      </c>
      <c r="F2" s="7">
        <f>IF(OR('2-core'!F2=-1,'4-core'!F2=-1),"DNF",AVERAGE(_4_core[[#This Row],[INTREE_UNBALANCED]],_2_core[[#This Row],[INTREE_UNBALANCED]]))</f>
        <v>393.71249999999998</v>
      </c>
      <c r="G2" s="7">
        <f>IF(OR('2-core'!G2=-1,'4-core'!G2=-1),"DNF",AVERAGE(_4_core[[#This Row],[INDEPENDENT_NODES]],_2_core[[#This Row],[INDEPENDENT_NODES]]))</f>
        <v>3874.4259999999999</v>
      </c>
      <c r="H2" s="7">
        <f>IF(OR('2-core'!H2=-1,'4-core'!H2=-1),"DNF",AVERAGE(_4_core[[#This Row],[JOIN_NODES]],_2_core[[#This Row],[JOIN_NODES]]))</f>
        <v>2830.2365</v>
      </c>
      <c r="I2" s="7">
        <f>IF(OR('2-core'!I2=-1,'4-core'!I2=-1),"DNF",AVERAGE(_4_core[[#This Row],[OUTTREE_BALANCED]],_2_core[[#This Row],[OUTTREE_BALANCED]]))</f>
        <v>412.60649999999998</v>
      </c>
      <c r="J2" s="7">
        <f>IF(OR('2-core'!J2=-1,'4-core'!J2=-1),"DNF",AVERAGE(_4_core[[#This Row],[PIPELINE_NODES]],_2_core[[#This Row],[PIPELINE_NODES]]))</f>
        <v>240.274</v>
      </c>
      <c r="K2" s="7">
        <f>IF(OR('2-core'!K2=-1,'4-core'!K2=-1),"DNF",AVERAGE(_4_core[[#This Row],[RANDOM_NODES]],_2_core[[#This Row],[RANDOM_NODES]]))</f>
        <v>910.59950000000003</v>
      </c>
      <c r="L2" s="7">
        <f>IF(OR('2-core'!L2=-1,'4-core'!L2=-1),"DNF",AVERAGE(_4_core[[#This Row],[SERIES_PARALLEL]],_2_core[[#This Row],[SERIES_PARALLEL]]))</f>
        <v>257.3655</v>
      </c>
      <c r="M2" s="27">
        <f>IF(OR('2-core'!M2=-1,'4-core'!M2=-1),"DNF",AVERAGE(_4_core[[#This Row],[STENCIL]],_2_core[[#This Row],[STENCIL]]))</f>
        <v>246.71100000000001</v>
      </c>
      <c r="N2" s="29">
        <f>IF(COUNTIF(C2:M2, "DNF") &gt; 0, "DNF",ROUND(MEDIAN(C2:M2),0))</f>
        <v>413</v>
      </c>
      <c r="O2" s="11">
        <f>IF(COUNTIF(C2:M2, "DNF") &gt; 0, "DNF", ROUND(AVERAGE(C2:M2),0))</f>
        <v>1341</v>
      </c>
      <c r="P2" s="33" t="str">
        <f>'4-core'!O2</f>
        <v>A* w/ DFS for N2E ratio &gt; 2</v>
      </c>
      <c r="Q2" s="35">
        <f>IF(COUNTIF(C2:M2, "DNF" ) &gt;0, "DNF", ROUND(SUMPRODUCT(C2:M2,$T$22:$AD$22),1))</f>
        <v>8.6</v>
      </c>
    </row>
    <row r="3" spans="1:17" ht="18.75" x14ac:dyDescent="0.3">
      <c r="A3" s="12">
        <f>_2_core[[#This Row],[TIME]]</f>
        <v>44423.164724606482</v>
      </c>
      <c r="B3" s="13" t="s">
        <v>24</v>
      </c>
      <c r="C3" s="9">
        <f>IF(OR('2-core'!C3=-1,'4-core'!C3=-1),"DNF",AVERAGE(_4_core[[#This Row],[FORK_JOIN]],_2_core[[#This Row],[FORK_JOIN]]))</f>
        <v>724.1579999999999</v>
      </c>
      <c r="D3" s="6">
        <f>IF(OR('2-core'!D3=-1,'4-core'!D3=-1),"DNF",AVERAGE(_4_core[[#This Row],[FORK_NODES]],_2_core[[#This Row],[FORK_NODES]]))</f>
        <v>4791.4065000000001</v>
      </c>
      <c r="E3" s="6">
        <f>IF(OR('2-core'!E3=-1,'4-core'!E3=-1),"DNF",AVERAGE(_4_core[[#This Row],[INTREE_BALANCED]],_2_core[[#This Row],[INTREE_BALANCED]]))</f>
        <v>389.64749999999998</v>
      </c>
      <c r="F3" s="6">
        <f>IF(OR('2-core'!F3=-1,'4-core'!F3=-1),"DNF",AVERAGE(_4_core[[#This Row],[INTREE_UNBALANCED]],_2_core[[#This Row],[INTREE_UNBALANCED]]))</f>
        <v>396.8845</v>
      </c>
      <c r="G3" s="6" t="str">
        <f>IF(OR('2-core'!G3=-1,'4-core'!G3=-1),"DNF",AVERAGE(_4_core[[#This Row],[INDEPENDENT_NODES]],_2_core[[#This Row],[INDEPENDENT_NODES]]))</f>
        <v>DNF</v>
      </c>
      <c r="H3" s="6">
        <f>IF(OR('2-core'!H3=-1,'4-core'!H3=-1),"DNF",AVERAGE(_4_core[[#This Row],[JOIN_NODES]],_2_core[[#This Row],[JOIN_NODES]]))</f>
        <v>2823.8445000000002</v>
      </c>
      <c r="I3" s="6">
        <f>IF(OR('2-core'!I3=-1,'4-core'!I3=-1),"DNF",AVERAGE(_4_core[[#This Row],[OUTTREE_BALANCED]],_2_core[[#This Row],[OUTTREE_BALANCED]]))</f>
        <v>420.47450000000003</v>
      </c>
      <c r="J3" s="6">
        <f>IF(OR('2-core'!J3=-1,'4-core'!J3=-1),"DNF",AVERAGE(_4_core[[#This Row],[PIPELINE_NODES]],_2_core[[#This Row],[PIPELINE_NODES]]))</f>
        <v>241.72300000000001</v>
      </c>
      <c r="K3" s="6">
        <f>IF(OR('2-core'!K3=-1,'4-core'!K3=-1),"DNF",AVERAGE(_4_core[[#This Row],[RANDOM_NODES]],_2_core[[#This Row],[RANDOM_NODES]]))</f>
        <v>1098.6790000000001</v>
      </c>
      <c r="L3" s="6">
        <f>IF(OR('2-core'!L3=-1,'4-core'!L3=-1),"DNF",AVERAGE(_4_core[[#This Row],[SERIES_PARALLEL]],_2_core[[#This Row],[SERIES_PARALLEL]]))</f>
        <v>242.25550000000001</v>
      </c>
      <c r="M3" s="28">
        <f>IF(OR('2-core'!M3=-1,'4-core'!M3=-1),"DNF",AVERAGE(_4_core[[#This Row],[STENCIL]],_2_core[[#This Row],[STENCIL]]))</f>
        <v>239.07249999999999</v>
      </c>
      <c r="N3" s="29" t="str">
        <f t="shared" ref="N3:N5" si="0">IF(COUNTIF(C3:M3, "DNF") &gt; 0, "DNF",ROUND(MEDIAN(C3:M3),0))</f>
        <v>DNF</v>
      </c>
      <c r="O3" s="11" t="str">
        <f t="shared" ref="O3:O5" si="1">IF(COUNTIF(C3:M3, "DNF") &gt; 0, "DNF", ROUND(AVERAGE(C3:M3),0))</f>
        <v>DNF</v>
      </c>
      <c r="P3" s="34" t="str">
        <f>'4-core'!O3</f>
        <v>Pure A*</v>
      </c>
      <c r="Q3" s="35" t="str">
        <f t="shared" ref="Q3:Q5" si="2">IF(COUNTIF(C3:M3, "DNF" ) &gt;0, "DNF", ROUND(SUMPRODUCT(C3:M3,$T$22:$AD$22),1))</f>
        <v>DNF</v>
      </c>
    </row>
    <row r="4" spans="1:17" ht="18.75" x14ac:dyDescent="0.3">
      <c r="A4" s="12">
        <f>_2_core[[#This Row],[TIME]]</f>
        <v>44423.172252673612</v>
      </c>
      <c r="B4" s="13" t="s">
        <v>24</v>
      </c>
      <c r="C4" s="9">
        <f>IF(OR('2-core'!C4=-1,'4-core'!C4=-1),"DNF",AVERAGE(_4_core[[#This Row],[FORK_JOIN]],_2_core[[#This Row],[FORK_JOIN]]))</f>
        <v>735.06799999999998</v>
      </c>
      <c r="D4" s="6">
        <f>IF(OR('2-core'!D4=-1,'4-core'!D4=-1),"DNF",AVERAGE(_4_core[[#This Row],[FORK_NODES]],_2_core[[#This Row],[FORK_NODES]]))</f>
        <v>4537.5605000000005</v>
      </c>
      <c r="E4" s="6">
        <f>IF(OR('2-core'!E4=-1,'4-core'!E4=-1),"DNF",AVERAGE(_4_core[[#This Row],[INTREE_BALANCED]],_2_core[[#This Row],[INTREE_BALANCED]]))</f>
        <v>392.7355</v>
      </c>
      <c r="F4" s="6">
        <f>IF(OR('2-core'!F4=-1,'4-core'!F4=-1),"DNF",AVERAGE(_4_core[[#This Row],[INTREE_UNBALANCED]],_2_core[[#This Row],[INTREE_UNBALANCED]]))</f>
        <v>409.49599999999998</v>
      </c>
      <c r="G4" s="6">
        <f>IF(OR('2-core'!G4=-1,'4-core'!G4=-1),"DNF",AVERAGE(_4_core[[#This Row],[INDEPENDENT_NODES]],_2_core[[#This Row],[INDEPENDENT_NODES]]))</f>
        <v>3980.5480000000002</v>
      </c>
      <c r="H4" s="6">
        <f>IF(OR('2-core'!H4=-1,'4-core'!H4=-1),"DNF",AVERAGE(_4_core[[#This Row],[JOIN_NODES]],_2_core[[#This Row],[JOIN_NODES]]))</f>
        <v>2872.1155000000003</v>
      </c>
      <c r="I4" s="6">
        <f>IF(OR('2-core'!I4=-1,'4-core'!I4=-1),"DNF",AVERAGE(_4_core[[#This Row],[OUTTREE_BALANCED]],_2_core[[#This Row],[OUTTREE_BALANCED]]))</f>
        <v>427.42999999999995</v>
      </c>
      <c r="J4" s="6">
        <f>IF(OR('2-core'!J4=-1,'4-core'!J4=-1),"DNF",AVERAGE(_4_core[[#This Row],[PIPELINE_NODES]],_2_core[[#This Row],[PIPELINE_NODES]]))</f>
        <v>252.64150000000001</v>
      </c>
      <c r="K4" s="6">
        <f>IF(OR('2-core'!K4=-1,'4-core'!K4=-1),"DNF",AVERAGE(_4_core[[#This Row],[RANDOM_NODES]],_2_core[[#This Row],[RANDOM_NODES]]))</f>
        <v>965.40350000000001</v>
      </c>
      <c r="L4" s="6">
        <f>IF(OR('2-core'!L4=-1,'4-core'!L4=-1),"DNF",AVERAGE(_4_core[[#This Row],[SERIES_PARALLEL]],_2_core[[#This Row],[SERIES_PARALLEL]]))</f>
        <v>253.32249999999999</v>
      </c>
      <c r="M4" s="28">
        <f>IF(OR('2-core'!M4=-1,'4-core'!M4=-1),"DNF",AVERAGE(_4_core[[#This Row],[STENCIL]],_2_core[[#This Row],[STENCIL]]))</f>
        <v>254.69549999999998</v>
      </c>
      <c r="N4" s="29">
        <f t="shared" si="0"/>
        <v>427</v>
      </c>
      <c r="O4" s="11">
        <f t="shared" si="1"/>
        <v>1371</v>
      </c>
      <c r="P4" s="34" t="str">
        <f>'4-core'!O4</f>
        <v>A* w/ DFS for N2E ratio &gt; 1</v>
      </c>
      <c r="Q4" s="35">
        <f t="shared" si="2"/>
        <v>8.8000000000000007</v>
      </c>
    </row>
    <row r="5" spans="1:17" ht="18.75" x14ac:dyDescent="0.3">
      <c r="A5" s="12">
        <f>_2_core[[#This Row],[TIME]]</f>
        <v>44424.10900290509</v>
      </c>
      <c r="B5" s="13" t="s">
        <v>24</v>
      </c>
      <c r="C5" s="9">
        <f>IF(OR('2-core'!C5=-1,'4-core'!C5=-1),"DNF",AVERAGE(_4_core[[#This Row],[FORK_JOIN]],_2_core[[#This Row],[FORK_JOIN]]))</f>
        <v>643.46199999999999</v>
      </c>
      <c r="D5" s="7">
        <f>IF(OR('2-core'!D5=-1,'4-core'!D5=-1),"DNF",AVERAGE(_4_core[[#This Row],[FORK_NODES]],_2_core[[#This Row],[FORK_NODES]]))</f>
        <v>3600.7999999999997</v>
      </c>
      <c r="E5" s="7">
        <f>IF(OR('2-core'!E5=-1,'4-core'!E5=-1),"DNF",AVERAGE(_4_core[[#This Row],[INTREE_BALANCED]],_2_core[[#This Row],[INTREE_BALANCED]]))</f>
        <v>351.45949999999999</v>
      </c>
      <c r="F5" s="7">
        <f>IF(OR('2-core'!F5=-1,'4-core'!F5=-1),"DNF",AVERAGE(_4_core[[#This Row],[INTREE_UNBALANCED]],_2_core[[#This Row],[INTREE_UNBALANCED]]))</f>
        <v>323.089</v>
      </c>
      <c r="G5" s="7" t="str">
        <f>IF(OR('2-core'!G5=-1,'4-core'!G5=-1),"DNF",AVERAGE(_4_core[[#This Row],[INDEPENDENT_NODES]],_2_core[[#This Row],[INDEPENDENT_NODES]]))</f>
        <v>DNF</v>
      </c>
      <c r="H5" s="7">
        <f>IF(OR('2-core'!H5=-1,'4-core'!H5=-1),"DNF",AVERAGE(_4_core[[#This Row],[JOIN_NODES]],_2_core[[#This Row],[JOIN_NODES]]))</f>
        <v>1495.62</v>
      </c>
      <c r="I5" s="7">
        <f>IF(OR('2-core'!I5=-1,'4-core'!I5=-1),"DNF",AVERAGE(_4_core[[#This Row],[OUTTREE_BALANCED]],_2_core[[#This Row],[OUTTREE_BALANCED]]))</f>
        <v>395.61899999999997</v>
      </c>
      <c r="J5" s="7">
        <f>IF(OR('2-core'!J5=-1,'4-core'!J5=-1),"DNF",AVERAGE(_4_core[[#This Row],[PIPELINE_NODES]],_2_core[[#This Row],[PIPELINE_NODES]]))</f>
        <v>256.74099999999999</v>
      </c>
      <c r="K5" s="7" t="str">
        <f>IF(OR('2-core'!K5=-1,'4-core'!K5=-1),"DNF",AVERAGE(_4_core[[#This Row],[RANDOM_NODES]],_2_core[[#This Row],[RANDOM_NODES]]))</f>
        <v>DNF</v>
      </c>
      <c r="L5" s="7">
        <f>IF(OR('2-core'!L5=-1,'4-core'!L5=-1),"DNF",AVERAGE(_4_core[[#This Row],[SERIES_PARALLEL]],_2_core[[#This Row],[SERIES_PARALLEL]]))</f>
        <v>271.82600000000002</v>
      </c>
      <c r="M5" s="27">
        <f>IF(OR('2-core'!M5=-1,'4-core'!M5=-1),"DNF",AVERAGE(_4_core[[#This Row],[STENCIL]],_2_core[[#This Row],[STENCIL]]))</f>
        <v>257.88650000000001</v>
      </c>
      <c r="N5" s="29" t="str">
        <f t="shared" si="0"/>
        <v>DNF</v>
      </c>
      <c r="O5" s="11" t="str">
        <f t="shared" si="1"/>
        <v>DNF</v>
      </c>
      <c r="P5" s="33" t="str">
        <f>'4-core'!O5</f>
        <v>A* w/DFS for N2E ratio &gt; 2, 100% PPDv2</v>
      </c>
      <c r="Q5" s="35" t="str">
        <f t="shared" si="2"/>
        <v>DNF</v>
      </c>
    </row>
    <row r="6" spans="1:17" ht="19.5" thickBot="1" x14ac:dyDescent="0.35">
      <c r="A6" s="14">
        <f>_2_core[[#This Row],[TIME]]</f>
        <v>44424.122466354165</v>
      </c>
      <c r="B6" s="15" t="s">
        <v>24</v>
      </c>
      <c r="C6" s="9">
        <f>IF(OR('2-core'!C6=-1,'4-core'!C6=-1),"DNF",AVERAGE(_4_core[[#This Row],[FORK_JOIN]],_2_core[[#This Row],[FORK_JOIN]]))</f>
        <v>620.92149999999992</v>
      </c>
      <c r="D6" s="6">
        <f>IF(OR('2-core'!D6=-1,'4-core'!D6=-1),"DNF",AVERAGE(_4_core[[#This Row],[FORK_NODES]],_2_core[[#This Row],[FORK_NODES]]))</f>
        <v>3486.5194999999999</v>
      </c>
      <c r="E6" s="6">
        <f>IF(OR('2-core'!E6=-1,'4-core'!E6=-1),"DNF",AVERAGE(_4_core[[#This Row],[INTREE_BALANCED]],_2_core[[#This Row],[INTREE_BALANCED]]))</f>
        <v>347.05250000000001</v>
      </c>
      <c r="F6" s="6">
        <f>IF(OR('2-core'!F6=-1,'4-core'!F6=-1),"DNF",AVERAGE(_4_core[[#This Row],[INTREE_UNBALANCED]],_2_core[[#This Row],[INTREE_UNBALANCED]]))</f>
        <v>327.43200000000002</v>
      </c>
      <c r="G6" s="6">
        <f>IF(OR('2-core'!G6=-1,'4-core'!G6=-1),"DNF",AVERAGE(_4_core[[#This Row],[INDEPENDENT_NODES]],_2_core[[#This Row],[INDEPENDENT_NODES]]))</f>
        <v>4555.5190000000002</v>
      </c>
      <c r="H6" s="6">
        <f>IF(OR('2-core'!H6=-1,'4-core'!H6=-1),"DNF",AVERAGE(_4_core[[#This Row],[JOIN_NODES]],_2_core[[#This Row],[JOIN_NODES]]))</f>
        <v>1380.9304999999999</v>
      </c>
      <c r="I6" s="6">
        <f>IF(OR('2-core'!I6=-1,'4-core'!I6=-1),"DNF",AVERAGE(_4_core[[#This Row],[OUTTREE_BALANCED]],_2_core[[#This Row],[OUTTREE_BALANCED]]))</f>
        <v>389.96000000000004</v>
      </c>
      <c r="J6" s="6">
        <f>IF(OR('2-core'!J6=-1,'4-core'!J6=-1),"DNF",AVERAGE(_4_core[[#This Row],[PIPELINE_NODES]],_2_core[[#This Row],[PIPELINE_NODES]]))</f>
        <v>251.73000000000002</v>
      </c>
      <c r="K6" s="6">
        <f>IF(OR('2-core'!K6=-1,'4-core'!K6=-1),"DNF",AVERAGE(_4_core[[#This Row],[RANDOM_NODES]],_2_core[[#This Row],[RANDOM_NODES]]))</f>
        <v>922.9855</v>
      </c>
      <c r="L6" s="6">
        <f>IF(OR('2-core'!L6=-1,'4-core'!L6=-1),"DNF",AVERAGE(_4_core[[#This Row],[SERIES_PARALLEL]],_2_core[[#This Row],[SERIES_PARALLEL]]))</f>
        <v>253.60849999999999</v>
      </c>
      <c r="M6" s="28">
        <f>IF(OR('2-core'!M6=-1,'4-core'!M6=-1),"DNF",AVERAGE(_4_core[[#This Row],[STENCIL]],_2_core[[#This Row],[STENCIL]]))</f>
        <v>251.70749999999998</v>
      </c>
      <c r="N6" s="29">
        <f t="shared" ref="N6:N37" si="3">IF(COUNTIF(C6:M6, "DNF") &gt; 0, "DNF",ROUND(MEDIAN(C6:M6),0))</f>
        <v>390</v>
      </c>
      <c r="O6" s="11">
        <f t="shared" ref="O6:O37" si="4">IF(COUNTIF(C6:M6, "DNF") &gt; 0, "DNF", ROUND(AVERAGE(C6:M6),0))</f>
        <v>1163</v>
      </c>
      <c r="P6" s="34" t="str">
        <f>'4-core'!O6</f>
        <v>A* w/DFS for N2E ratio &gt; 2, A* PPDv2</v>
      </c>
      <c r="Q6" s="35">
        <f t="shared" ref="Q6:Q37" si="5">IF(COUNTIF(C6:M6, "DNF" ) &gt;0, "DNF", ROUND(SUMPRODUCT(C6:M6,$T$22:$AD$22),1))</f>
        <v>7.7</v>
      </c>
    </row>
    <row r="7" spans="1:17" ht="18.75" x14ac:dyDescent="0.3">
      <c r="A7" s="10">
        <f>_2_core[[#This Row],[TIME]]</f>
        <v>44424.651557951387</v>
      </c>
      <c r="B7" s="11" t="s">
        <v>24</v>
      </c>
      <c r="C7" s="9">
        <f>IF(OR('2-core'!C7=-1,'4-core'!C7=-1),"DNF",AVERAGE(_4_core[[#This Row],[FORK_JOIN]],_2_core[[#This Row],[FORK_JOIN]]))</f>
        <v>725.64800000000002</v>
      </c>
      <c r="D7" s="6">
        <f>IF(OR('2-core'!D7=-1,'4-core'!D7=-1),"DNF",AVERAGE(_4_core[[#This Row],[FORK_NODES]],_2_core[[#This Row],[FORK_NODES]]))</f>
        <v>4749.5405000000001</v>
      </c>
      <c r="E7" s="6">
        <f>IF(OR('2-core'!E7=-1,'4-core'!E7=-1),"DNF",AVERAGE(_4_core[[#This Row],[INTREE_BALANCED]],_2_core[[#This Row],[INTREE_BALANCED]]))</f>
        <v>416.6515</v>
      </c>
      <c r="F7" s="6">
        <f>IF(OR('2-core'!F7=-1,'4-core'!F7=-1),"DNF",AVERAGE(_4_core[[#This Row],[INTREE_UNBALANCED]],_2_core[[#This Row],[INTREE_UNBALANCED]]))</f>
        <v>359.7765</v>
      </c>
      <c r="G7" s="6">
        <f>IF(OR('2-core'!G7=-1,'4-core'!G7=-1),"DNF",AVERAGE(_4_core[[#This Row],[INDEPENDENT_NODES]],_2_core[[#This Row],[INDEPENDENT_NODES]]))</f>
        <v>4800.6664999999994</v>
      </c>
      <c r="H7" s="6">
        <f>IF(OR('2-core'!H7=-1,'4-core'!H7=-1),"DNF",AVERAGE(_4_core[[#This Row],[JOIN_NODES]],_2_core[[#This Row],[JOIN_NODES]]))</f>
        <v>2042.7949999999998</v>
      </c>
      <c r="I7" s="6">
        <f>IF(OR('2-core'!I7=-1,'4-core'!I7=-1),"DNF",AVERAGE(_4_core[[#This Row],[OUTTREE_BALANCED]],_2_core[[#This Row],[OUTTREE_BALANCED]]))</f>
        <v>396.5385</v>
      </c>
      <c r="J7" s="6">
        <f>IF(OR('2-core'!J7=-1,'4-core'!J7=-1),"DNF",AVERAGE(_4_core[[#This Row],[PIPELINE_NODES]],_2_core[[#This Row],[PIPELINE_NODES]]))</f>
        <v>267.154</v>
      </c>
      <c r="K7" s="6">
        <f>IF(OR('2-core'!K7=-1,'4-core'!K7=-1),"DNF",AVERAGE(_4_core[[#This Row],[RANDOM_NODES]],_2_core[[#This Row],[RANDOM_NODES]]))</f>
        <v>987.10950000000003</v>
      </c>
      <c r="L7" s="6">
        <f>IF(OR('2-core'!L7=-1,'4-core'!L7=-1),"DNF",AVERAGE(_4_core[[#This Row],[SERIES_PARALLEL]],_2_core[[#This Row],[SERIES_PARALLEL]]))</f>
        <v>270.15750000000003</v>
      </c>
      <c r="M7" s="28">
        <f>IF(OR('2-core'!M7=-1,'4-core'!M7=-1),"DNF",AVERAGE(_4_core[[#This Row],[STENCIL]],_2_core[[#This Row],[STENCIL]]))</f>
        <v>269.35199999999998</v>
      </c>
      <c r="N7" s="29">
        <f t="shared" si="3"/>
        <v>417</v>
      </c>
      <c r="O7" s="11">
        <f t="shared" si="4"/>
        <v>1390</v>
      </c>
      <c r="P7" s="34" t="str">
        <f>'4-core'!O7</f>
        <v>A* w/DFS for N2E ratio &gt; 2, A* PPDv3</v>
      </c>
      <c r="Q7" s="35">
        <f t="shared" si="5"/>
        <v>8.8000000000000007</v>
      </c>
    </row>
    <row r="8" spans="1:17" ht="18.75" x14ac:dyDescent="0.3">
      <c r="A8" s="10">
        <f>_2_core[[#This Row],[TIME]]</f>
        <v>44424.656868564816</v>
      </c>
      <c r="B8" s="11" t="s">
        <v>24</v>
      </c>
      <c r="C8" s="9">
        <f>IF(OR('2-core'!C8=-1,'4-core'!C8=-1),"DNF",AVERAGE(_4_core[[#This Row],[FORK_JOIN]],_2_core[[#This Row],[FORK_JOIN]]))</f>
        <v>639.73800000000006</v>
      </c>
      <c r="D8" s="7">
        <f>IF(OR('2-core'!D8=-1,'4-core'!D8=-1),"DNF",AVERAGE(_4_core[[#This Row],[FORK_NODES]],_2_core[[#This Row],[FORK_NODES]]))</f>
        <v>3576.5425</v>
      </c>
      <c r="E8" s="7">
        <f>IF(OR('2-core'!E8=-1,'4-core'!E8=-1),"DNF",AVERAGE(_4_core[[#This Row],[INTREE_BALANCED]],_2_core[[#This Row],[INTREE_BALANCED]]))</f>
        <v>354.50549999999998</v>
      </c>
      <c r="F8" s="7">
        <f>IF(OR('2-core'!F8=-1,'4-core'!F8=-1),"DNF",AVERAGE(_4_core[[#This Row],[INTREE_UNBALANCED]],_2_core[[#This Row],[INTREE_UNBALANCED]]))</f>
        <v>330.79899999999998</v>
      </c>
      <c r="G8" s="7">
        <f>IF(OR('2-core'!G8=-1,'4-core'!G8=-1),"DNF",AVERAGE(_4_core[[#This Row],[INDEPENDENT_NODES]],_2_core[[#This Row],[INDEPENDENT_NODES]]))</f>
        <v>4707.8710000000001</v>
      </c>
      <c r="H8" s="7">
        <f>IF(OR('2-core'!H8=-1,'4-core'!H8=-1),"DNF",AVERAGE(_4_core[[#This Row],[JOIN_NODES]],_2_core[[#This Row],[JOIN_NODES]]))</f>
        <v>1586.3225</v>
      </c>
      <c r="I8" s="7">
        <f>IF(OR('2-core'!I8=-1,'4-core'!I8=-1),"DNF",AVERAGE(_4_core[[#This Row],[OUTTREE_BALANCED]],_2_core[[#This Row],[OUTTREE_BALANCED]]))</f>
        <v>398.33749999999998</v>
      </c>
      <c r="J8" s="7">
        <f>IF(OR('2-core'!J8=-1,'4-core'!J8=-1),"DNF",AVERAGE(_4_core[[#This Row],[PIPELINE_NODES]],_2_core[[#This Row],[PIPELINE_NODES]]))</f>
        <v>262.40750000000003</v>
      </c>
      <c r="K8" s="7">
        <f>IF(OR('2-core'!K8=-1,'4-core'!K8=-1),"DNF",AVERAGE(_4_core[[#This Row],[RANDOM_NODES]],_2_core[[#This Row],[RANDOM_NODES]]))</f>
        <v>1029.8580000000002</v>
      </c>
      <c r="L8" s="7">
        <f>IF(OR('2-core'!L8=-1,'4-core'!L8=-1),"DNF",AVERAGE(_4_core[[#This Row],[SERIES_PARALLEL]],_2_core[[#This Row],[SERIES_PARALLEL]]))</f>
        <v>260.839</v>
      </c>
      <c r="M8" s="27">
        <f>IF(OR('2-core'!M8=-1,'4-core'!M8=-1),"DNF",AVERAGE(_4_core[[#This Row],[STENCIL]],_2_core[[#This Row],[STENCIL]]))</f>
        <v>257.49199999999996</v>
      </c>
      <c r="N8" s="29">
        <f t="shared" si="3"/>
        <v>398</v>
      </c>
      <c r="O8" s="11">
        <f t="shared" si="4"/>
        <v>1219</v>
      </c>
      <c r="P8" s="33" t="str">
        <f>'4-core'!O8</f>
        <v>A* w/DFS for N2E ratio &gt; 1.5, A* PPDv2</v>
      </c>
      <c r="Q8" s="35">
        <f t="shared" si="5"/>
        <v>8</v>
      </c>
    </row>
    <row r="9" spans="1:17" ht="18.75" x14ac:dyDescent="0.3">
      <c r="A9" s="10">
        <f>_2_core[[#This Row],[TIME]]</f>
        <v>44424.670549826391</v>
      </c>
      <c r="B9" s="11" t="s">
        <v>24</v>
      </c>
      <c r="C9" s="9">
        <f>IF(OR('2-core'!C9=-1,'4-core'!C9=-1),"DNF",AVERAGE(_4_core[[#This Row],[FORK_JOIN]],_2_core[[#This Row],[FORK_JOIN]]))</f>
        <v>610.89099999999996</v>
      </c>
      <c r="D9" s="6">
        <f>IF(OR('2-core'!D9=-1,'4-core'!D9=-1),"DNF",AVERAGE(_4_core[[#This Row],[FORK_NODES]],_2_core[[#This Row],[FORK_NODES]]))</f>
        <v>2988.1945000000001</v>
      </c>
      <c r="E9" s="6">
        <f>IF(OR('2-core'!E9=-1,'4-core'!E9=-1),"DNF",AVERAGE(_4_core[[#This Row],[INTREE_BALANCED]],_2_core[[#This Row],[INTREE_BALANCED]]))</f>
        <v>345.73699999999997</v>
      </c>
      <c r="F9" s="6">
        <f>IF(OR('2-core'!F9=-1,'4-core'!F9=-1),"DNF",AVERAGE(_4_core[[#This Row],[INTREE_UNBALANCED]],_2_core[[#This Row],[INTREE_UNBALANCED]]))</f>
        <v>330.67599999999999</v>
      </c>
      <c r="G9" s="6">
        <f>IF(OR('2-core'!G9=-1,'4-core'!G9=-1),"DNF",AVERAGE(_4_core[[#This Row],[INDEPENDENT_NODES]],_2_core[[#This Row],[INDEPENDENT_NODES]]))</f>
        <v>4686.8969999999999</v>
      </c>
      <c r="H9" s="6">
        <f>IF(OR('2-core'!H9=-1,'4-core'!H9=-1),"DNF",AVERAGE(_4_core[[#This Row],[JOIN_NODES]],_2_core[[#This Row],[JOIN_NODES]]))</f>
        <v>1256.3405</v>
      </c>
      <c r="I9" s="6">
        <f>IF(OR('2-core'!I9=-1,'4-core'!I9=-1),"DNF",AVERAGE(_4_core[[#This Row],[OUTTREE_BALANCED]],_2_core[[#This Row],[OUTTREE_BALANCED]]))</f>
        <v>378.61149999999998</v>
      </c>
      <c r="J9" s="6">
        <f>IF(OR('2-core'!J9=-1,'4-core'!J9=-1),"DNF",AVERAGE(_4_core[[#This Row],[PIPELINE_NODES]],_2_core[[#This Row],[PIPELINE_NODES]]))</f>
        <v>270.435</v>
      </c>
      <c r="K9" s="6">
        <f>IF(OR('2-core'!K9=-1,'4-core'!K9=-1),"DNF",AVERAGE(_4_core[[#This Row],[RANDOM_NODES]],_2_core[[#This Row],[RANDOM_NODES]]))</f>
        <v>865.32299999999998</v>
      </c>
      <c r="L9" s="6">
        <f>IF(OR('2-core'!L9=-1,'4-core'!L9=-1),"DNF",AVERAGE(_4_core[[#This Row],[SERIES_PARALLEL]],_2_core[[#This Row],[SERIES_PARALLEL]]))</f>
        <v>284.99599999999998</v>
      </c>
      <c r="M9" s="28">
        <f>IF(OR('2-core'!M9=-1,'4-core'!M9=-1),"DNF",AVERAGE(_4_core[[#This Row],[STENCIL]],_2_core[[#This Row],[STENCIL]]))</f>
        <v>270.637</v>
      </c>
      <c r="N9" s="29">
        <f t="shared" si="3"/>
        <v>379</v>
      </c>
      <c r="O9" s="11">
        <f t="shared" si="4"/>
        <v>1117</v>
      </c>
      <c r="P9" s="34" t="str">
        <f>'4-core'!O9</f>
        <v>A* w/DFS for N2E ratio &gt; 2, A* PPDv2, no-cache</v>
      </c>
      <c r="Q9" s="35">
        <f t="shared" si="5"/>
        <v>7.8</v>
      </c>
    </row>
    <row r="10" spans="1:17" ht="18.75" x14ac:dyDescent="0.3">
      <c r="A10" s="10">
        <f>_2_core[[#This Row],[TIME]]</f>
        <v>44424.676427326391</v>
      </c>
      <c r="B10" s="11" t="s">
        <v>24</v>
      </c>
      <c r="C10" s="9">
        <f>IF(OR('2-core'!C10=-1,'4-core'!C10=-1),"DNF",AVERAGE(_4_core[[#This Row],[FORK_JOIN]],_2_core[[#This Row],[FORK_JOIN]]))</f>
        <v>668.70799999999997</v>
      </c>
      <c r="D10" s="6">
        <f>IF(OR('2-core'!D10=-1,'4-core'!D10=-1),"DNF",AVERAGE(_4_core[[#This Row],[FORK_NODES]],_2_core[[#This Row],[FORK_NODES]]))</f>
        <v>3578.5679999999998</v>
      </c>
      <c r="E10" s="6">
        <f>IF(OR('2-core'!E10=-1,'4-core'!E10=-1),"DNF",AVERAGE(_4_core[[#This Row],[INTREE_BALANCED]],_2_core[[#This Row],[INTREE_BALANCED]]))</f>
        <v>349.34649999999999</v>
      </c>
      <c r="F10" s="6">
        <f>IF(OR('2-core'!F10=-1,'4-core'!F10=-1),"DNF",AVERAGE(_4_core[[#This Row],[INTREE_UNBALANCED]],_2_core[[#This Row],[INTREE_UNBALANCED]]))</f>
        <v>327.45800000000003</v>
      </c>
      <c r="G10" s="6">
        <f>IF(OR('2-core'!G10=-1,'4-core'!G10=-1),"DNF",AVERAGE(_4_core[[#This Row],[INDEPENDENT_NODES]],_2_core[[#This Row],[INDEPENDENT_NODES]]))</f>
        <v>4706.5590000000002</v>
      </c>
      <c r="H10" s="6">
        <f>IF(OR('2-core'!H10=-1,'4-core'!H10=-1),"DNF",AVERAGE(_4_core[[#This Row],[JOIN_NODES]],_2_core[[#This Row],[JOIN_NODES]]))</f>
        <v>1403.7469999999998</v>
      </c>
      <c r="I10" s="6">
        <f>IF(OR('2-core'!I10=-1,'4-core'!I10=-1),"DNF",AVERAGE(_4_core[[#This Row],[OUTTREE_BALANCED]],_2_core[[#This Row],[OUTTREE_BALANCED]]))</f>
        <v>394.94349999999997</v>
      </c>
      <c r="J10" s="6">
        <f>IF(OR('2-core'!J10=-1,'4-core'!J10=-1),"DNF",AVERAGE(_4_core[[#This Row],[PIPELINE_NODES]],_2_core[[#This Row],[PIPELINE_NODES]]))</f>
        <v>258.79750000000001</v>
      </c>
      <c r="K10" s="6">
        <f>IF(OR('2-core'!K10=-1,'4-core'!K10=-1),"DNF",AVERAGE(_4_core[[#This Row],[RANDOM_NODES]],_2_core[[#This Row],[RANDOM_NODES]]))</f>
        <v>925.66599999999994</v>
      </c>
      <c r="L10" s="6">
        <f>IF(OR('2-core'!L10=-1,'4-core'!L10=-1),"DNF",AVERAGE(_4_core[[#This Row],[SERIES_PARALLEL]],_2_core[[#This Row],[SERIES_PARALLEL]]))</f>
        <v>263.01599999999996</v>
      </c>
      <c r="M10" s="28">
        <f>IF(OR('2-core'!M10=-1,'4-core'!M10=-1),"DNF",AVERAGE(_4_core[[#This Row],[STENCIL]],_2_core[[#This Row],[STENCIL]]))</f>
        <v>257.38049999999998</v>
      </c>
      <c r="N10" s="29">
        <f t="shared" si="3"/>
        <v>395</v>
      </c>
      <c r="O10" s="11">
        <f t="shared" si="4"/>
        <v>1194</v>
      </c>
      <c r="P10" s="34" t="str">
        <f>'4-core'!O10</f>
        <v>A* w/DFS for N2E ratio &gt; 2, A* PPDv2, task-cache</v>
      </c>
      <c r="Q10" s="35">
        <f t="shared" si="5"/>
        <v>7.9</v>
      </c>
    </row>
    <row r="11" spans="1:17" ht="18.75" x14ac:dyDescent="0.3">
      <c r="A11" s="10">
        <f>_2_core[[#This Row],[TIME]]</f>
        <v>44424.694552719906</v>
      </c>
      <c r="B11" s="11" t="s">
        <v>24</v>
      </c>
      <c r="C11" s="9">
        <f>IF(OR('2-core'!C11=-1,'4-core'!C11=-1),"DNF",AVERAGE(_4_core[[#This Row],[FORK_JOIN]],_2_core[[#This Row],[FORK_JOIN]]))</f>
        <v>637.56999999999994</v>
      </c>
      <c r="D11" s="7">
        <f>IF(OR('2-core'!D11=-1,'4-core'!D11=-1),"DNF",AVERAGE(_4_core[[#This Row],[FORK_NODES]],_2_core[[#This Row],[FORK_NODES]]))</f>
        <v>3633.5059999999999</v>
      </c>
      <c r="E11" s="7">
        <f>IF(OR('2-core'!E11=-1,'4-core'!E11=-1),"DNF",AVERAGE(_4_core[[#This Row],[INTREE_BALANCED]],_2_core[[#This Row],[INTREE_BALANCED]]))</f>
        <v>333.86500000000001</v>
      </c>
      <c r="F11" s="7">
        <f>IF(OR('2-core'!F11=-1,'4-core'!F11=-1),"DNF",AVERAGE(_4_core[[#This Row],[INTREE_UNBALANCED]],_2_core[[#This Row],[INTREE_UNBALANCED]]))</f>
        <v>323.08550000000002</v>
      </c>
      <c r="G11" s="7">
        <f>IF(OR('2-core'!G11=-1,'4-core'!G11=-1),"DNF",AVERAGE(_4_core[[#This Row],[INDEPENDENT_NODES]],_2_core[[#This Row],[INDEPENDENT_NODES]]))</f>
        <v>4713.4025000000001</v>
      </c>
      <c r="H11" s="7">
        <f>IF(OR('2-core'!H11=-1,'4-core'!H11=-1),"DNF",AVERAGE(_4_core[[#This Row],[JOIN_NODES]],_2_core[[#This Row],[JOIN_NODES]]))</f>
        <v>1441.3915</v>
      </c>
      <c r="I11" s="7">
        <f>IF(OR('2-core'!I11=-1,'4-core'!I11=-1),"DNF",AVERAGE(_4_core[[#This Row],[OUTTREE_BALANCED]],_2_core[[#This Row],[OUTTREE_BALANCED]]))</f>
        <v>401.74</v>
      </c>
      <c r="J11" s="7">
        <f>IF(OR('2-core'!J11=-1,'4-core'!J11=-1),"DNF",AVERAGE(_4_core[[#This Row],[PIPELINE_NODES]],_2_core[[#This Row],[PIPELINE_NODES]]))</f>
        <v>256.30950000000001</v>
      </c>
      <c r="K11" s="7">
        <f>IF(OR('2-core'!K11=-1,'4-core'!K11=-1),"DNF",AVERAGE(_4_core[[#This Row],[RANDOM_NODES]],_2_core[[#This Row],[RANDOM_NODES]]))</f>
        <v>908.92650000000003</v>
      </c>
      <c r="L11" s="7">
        <f>IF(OR('2-core'!L11=-1,'4-core'!L11=-1),"DNF",AVERAGE(_4_core[[#This Row],[SERIES_PARALLEL]],_2_core[[#This Row],[SERIES_PARALLEL]]))</f>
        <v>263.60300000000001</v>
      </c>
      <c r="M11" s="27">
        <f>IF(OR('2-core'!M11=-1,'4-core'!M11=-1),"DNF",AVERAGE(_4_core[[#This Row],[STENCIL]],_2_core[[#This Row],[STENCIL]]))</f>
        <v>258.71249999999998</v>
      </c>
      <c r="N11" s="29">
        <f t="shared" si="3"/>
        <v>402</v>
      </c>
      <c r="O11" s="11">
        <f t="shared" si="4"/>
        <v>1197</v>
      </c>
      <c r="P11" s="33" t="str">
        <f>'4-core'!O11</f>
        <v>A* w/DFS for N2E ratio &gt; 2, A* PPDv2, full-cache VALID</v>
      </c>
      <c r="Q11" s="35">
        <f t="shared" si="5"/>
        <v>7.9</v>
      </c>
    </row>
    <row r="12" spans="1:17" ht="18.75" x14ac:dyDescent="0.3">
      <c r="A12" s="10">
        <f>_2_core[[#This Row],[TIME]]</f>
        <v>44424.791195439815</v>
      </c>
      <c r="B12" s="11" t="s">
        <v>24</v>
      </c>
      <c r="C12" s="9">
        <f>IF(OR('2-core'!C12=-1,'4-core'!C12=-1),"DNF",AVERAGE(_4_core[[#This Row],[FORK_JOIN]],_2_core[[#This Row],[FORK_JOIN]]))</f>
        <v>632.58799999999997</v>
      </c>
      <c r="D12" s="6">
        <f>IF(OR('2-core'!D12=-1,'4-core'!D12=-1),"DNF",AVERAGE(_4_core[[#This Row],[FORK_NODES]],_2_core[[#This Row],[FORK_NODES]]))</f>
        <v>2086.1035000000002</v>
      </c>
      <c r="E12" s="6">
        <f>IF(OR('2-core'!E12=-1,'4-core'!E12=-1),"DNF",AVERAGE(_4_core[[#This Row],[INTREE_BALANCED]],_2_core[[#This Row],[INTREE_BALANCED]]))</f>
        <v>346.60849999999999</v>
      </c>
      <c r="F12" s="6">
        <f>IF(OR('2-core'!F12=-1,'4-core'!F12=-1),"DNF",AVERAGE(_4_core[[#This Row],[INTREE_UNBALANCED]],_2_core[[#This Row],[INTREE_UNBALANCED]]))</f>
        <v>387.01850000000002</v>
      </c>
      <c r="G12" s="6">
        <f>IF(OR('2-core'!G12=-1,'4-core'!G12=-1),"DNF",AVERAGE(_4_core[[#This Row],[INDEPENDENT_NODES]],_2_core[[#This Row],[INDEPENDENT_NODES]]))</f>
        <v>4645.1705000000002</v>
      </c>
      <c r="H12" s="6">
        <f>IF(OR('2-core'!H12=-1,'4-core'!H12=-1),"DNF",AVERAGE(_4_core[[#This Row],[JOIN_NODES]],_2_core[[#This Row],[JOIN_NODES]]))</f>
        <v>1377.9370000000001</v>
      </c>
      <c r="I12" s="6">
        <f>IF(OR('2-core'!I12=-1,'4-core'!I12=-1),"DNF",AVERAGE(_4_core[[#This Row],[OUTTREE_BALANCED]],_2_core[[#This Row],[OUTTREE_BALANCED]]))</f>
        <v>326.18200000000002</v>
      </c>
      <c r="J12" s="6">
        <f>IF(OR('2-core'!J12=-1,'4-core'!J12=-1),"DNF",AVERAGE(_4_core[[#This Row],[PIPELINE_NODES]],_2_core[[#This Row],[PIPELINE_NODES]]))</f>
        <v>255.88799999999998</v>
      </c>
      <c r="K12" s="6">
        <f>IF(OR('2-core'!K12=-1,'4-core'!K12=-1),"DNF",AVERAGE(_4_core[[#This Row],[RANDOM_NODES]],_2_core[[#This Row],[RANDOM_NODES]]))</f>
        <v>896.39200000000005</v>
      </c>
      <c r="L12" s="6">
        <f>IF(OR('2-core'!L12=-1,'4-core'!L12=-1),"DNF",AVERAGE(_4_core[[#This Row],[SERIES_PARALLEL]],_2_core[[#This Row],[SERIES_PARALLEL]]))</f>
        <v>266.11950000000002</v>
      </c>
      <c r="M12" s="28">
        <f>IF(OR('2-core'!M12=-1,'4-core'!M12=-1),"DNF",AVERAGE(_4_core[[#This Row],[STENCIL]],_2_core[[#This Row],[STENCIL]]))</f>
        <v>258.029</v>
      </c>
      <c r="N12" s="29">
        <f t="shared" si="3"/>
        <v>387</v>
      </c>
      <c r="O12" s="11">
        <f t="shared" si="4"/>
        <v>1043</v>
      </c>
      <c r="P12" s="34" t="str">
        <f>'4-core'!O12</f>
        <v>A* w/DFS for N2E ratio &gt; 2, A* PPDv2, FC, LS fix</v>
      </c>
      <c r="Q12" s="35">
        <f t="shared" si="5"/>
        <v>7.5</v>
      </c>
    </row>
    <row r="13" spans="1:17" ht="18.75" x14ac:dyDescent="0.3">
      <c r="A13" s="10">
        <f>_2_core[[#This Row],[TIME]]</f>
        <v>44424.796552384258</v>
      </c>
      <c r="B13" s="11" t="s">
        <v>24</v>
      </c>
      <c r="C13" s="9">
        <f>IF(OR('2-core'!C13=-1,'4-core'!C13=-1),"DNF",AVERAGE(_4_core[[#This Row],[FORK_JOIN]],_2_core[[#This Row],[FORK_JOIN]]))</f>
        <v>577.72399999999993</v>
      </c>
      <c r="D13" s="6">
        <f>IF(OR('2-core'!D13=-1,'4-core'!D13=-1),"DNF",AVERAGE(_4_core[[#This Row],[FORK_NODES]],_2_core[[#This Row],[FORK_NODES]]))</f>
        <v>1442.5115000000001</v>
      </c>
      <c r="E13" s="6">
        <f>IF(OR('2-core'!E13=-1,'4-core'!E13=-1),"DNF",AVERAGE(_4_core[[#This Row],[INTREE_BALANCED]],_2_core[[#This Row],[INTREE_BALANCED]]))</f>
        <v>325.90750000000003</v>
      </c>
      <c r="F13" s="6">
        <f>IF(OR('2-core'!F13=-1,'4-core'!F13=-1),"DNF",AVERAGE(_4_core[[#This Row],[INTREE_UNBALANCED]],_2_core[[#This Row],[INTREE_UNBALANCED]]))</f>
        <v>362.39049999999997</v>
      </c>
      <c r="G13" s="6">
        <f>IF(OR('2-core'!G13=-1,'4-core'!G13=-1),"DNF",AVERAGE(_4_core[[#This Row],[INDEPENDENT_NODES]],_2_core[[#This Row],[INDEPENDENT_NODES]]))</f>
        <v>4518.058</v>
      </c>
      <c r="H13" s="6">
        <f>IF(OR('2-core'!H13=-1,'4-core'!H13=-1),"DNF",AVERAGE(_4_core[[#This Row],[JOIN_NODES]],_2_core[[#This Row],[JOIN_NODES]]))</f>
        <v>1034.6514999999999</v>
      </c>
      <c r="I13" s="6">
        <f>IF(OR('2-core'!I13=-1,'4-core'!I13=-1),"DNF",AVERAGE(_4_core[[#This Row],[OUTTREE_BALANCED]],_2_core[[#This Row],[OUTTREE_BALANCED]]))</f>
        <v>323.65700000000004</v>
      </c>
      <c r="J13" s="6">
        <f>IF(OR('2-core'!J13=-1,'4-core'!J13=-1),"DNF",AVERAGE(_4_core[[#This Row],[PIPELINE_NODES]],_2_core[[#This Row],[PIPELINE_NODES]]))</f>
        <v>254.51499999999999</v>
      </c>
      <c r="K13" s="6">
        <f>IF(OR('2-core'!K13=-1,'4-core'!K13=-1),"DNF",AVERAGE(_4_core[[#This Row],[RANDOM_NODES]],_2_core[[#This Row],[RANDOM_NODES]]))</f>
        <v>825.42149999999992</v>
      </c>
      <c r="L13" s="6">
        <f>IF(OR('2-core'!L13=-1,'4-core'!L13=-1),"DNF",AVERAGE(_4_core[[#This Row],[SERIES_PARALLEL]],_2_core[[#This Row],[SERIES_PARALLEL]]))</f>
        <v>264.05599999999998</v>
      </c>
      <c r="M13" s="28">
        <f>IF(OR('2-core'!M13=-1,'4-core'!M13=-1),"DNF",AVERAGE(_4_core[[#This Row],[STENCIL]],_2_core[[#This Row],[STENCIL]]))</f>
        <v>253.84</v>
      </c>
      <c r="N13" s="29">
        <f t="shared" si="3"/>
        <v>362</v>
      </c>
      <c r="O13" s="11">
        <f t="shared" si="4"/>
        <v>926</v>
      </c>
      <c r="P13" s="34" t="str">
        <f>'4-core'!O13</f>
        <v>A* w/DFS for N2E ratio &gt; 2, A* PPDv2, NC, LS fix</v>
      </c>
      <c r="Q13" s="35">
        <f t="shared" si="5"/>
        <v>7.1</v>
      </c>
    </row>
    <row r="14" spans="1:17" ht="18.75" x14ac:dyDescent="0.3">
      <c r="A14" s="10">
        <f>_2_core[[#This Row],[TIME]]</f>
        <v>44424.872171655094</v>
      </c>
      <c r="B14" s="11" t="s">
        <v>24</v>
      </c>
      <c r="C14" s="9">
        <f>IF(OR('2-core'!C14=-1,'4-core'!C14=-1),"DNF",AVERAGE(_4_core[[#This Row],[FORK_JOIN]],_2_core[[#This Row],[FORK_JOIN]]))</f>
        <v>626.399</v>
      </c>
      <c r="D14" s="7">
        <f>IF(OR('2-core'!D14=-1,'4-core'!D14=-1),"DNF",AVERAGE(_4_core[[#This Row],[FORK_NODES]],_2_core[[#This Row],[FORK_NODES]]))</f>
        <v>1469.6999999999998</v>
      </c>
      <c r="E14" s="7">
        <f>IF(OR('2-core'!E14=-1,'4-core'!E14=-1),"DNF",AVERAGE(_4_core[[#This Row],[INTREE_BALANCED]],_2_core[[#This Row],[INTREE_BALANCED]]))</f>
        <v>320.88200000000001</v>
      </c>
      <c r="F14" s="7">
        <f>IF(OR('2-core'!F14=-1,'4-core'!F14=-1),"DNF",AVERAGE(_4_core[[#This Row],[INTREE_UNBALANCED]],_2_core[[#This Row],[INTREE_UNBALANCED]]))</f>
        <v>360.95000000000005</v>
      </c>
      <c r="G14" s="7">
        <f>IF(OR('2-core'!G14=-1,'4-core'!G14=-1),"DNF",AVERAGE(_4_core[[#This Row],[INDEPENDENT_NODES]],_2_core[[#This Row],[INDEPENDENT_NODES]]))</f>
        <v>4555.8635000000004</v>
      </c>
      <c r="H14" s="7">
        <f>IF(OR('2-core'!H14=-1,'4-core'!H14=-1),"DNF",AVERAGE(_4_core[[#This Row],[JOIN_NODES]],_2_core[[#This Row],[JOIN_NODES]]))</f>
        <v>1088.4155000000001</v>
      </c>
      <c r="I14" s="7">
        <f>IF(OR('2-core'!I14=-1,'4-core'!I14=-1),"DNF",AVERAGE(_4_core[[#This Row],[OUTTREE_BALANCED]],_2_core[[#This Row],[OUTTREE_BALANCED]]))</f>
        <v>325.53899999999999</v>
      </c>
      <c r="J14" s="7">
        <f>IF(OR('2-core'!J14=-1,'4-core'!J14=-1),"DNF",AVERAGE(_4_core[[#This Row],[PIPELINE_NODES]],_2_core[[#This Row],[PIPELINE_NODES]]))</f>
        <v>258.04500000000002</v>
      </c>
      <c r="K14" s="7">
        <f>IF(OR('2-core'!K14=-1,'4-core'!K14=-1),"DNF",AVERAGE(_4_core[[#This Row],[RANDOM_NODES]],_2_core[[#This Row],[RANDOM_NODES]]))</f>
        <v>846.00299999999993</v>
      </c>
      <c r="L14" s="7">
        <f>IF(OR('2-core'!L14=-1,'4-core'!L14=-1),"DNF",AVERAGE(_4_core[[#This Row],[SERIES_PARALLEL]],_2_core[[#This Row],[SERIES_PARALLEL]]))</f>
        <v>263.54949999999997</v>
      </c>
      <c r="M14" s="27">
        <f>IF(OR('2-core'!M14=-1,'4-core'!M14=-1),"DNF",AVERAGE(_4_core[[#This Row],[STENCIL]],_2_core[[#This Row],[STENCIL]]))</f>
        <v>256.6825</v>
      </c>
      <c r="N14" s="29">
        <f t="shared" si="3"/>
        <v>361</v>
      </c>
      <c r="O14" s="11">
        <f t="shared" si="4"/>
        <v>943</v>
      </c>
      <c r="P14" s="33" t="str">
        <f>'4-core'!O14</f>
        <v>A* w/DFS for N2E ratio &gt; 2, A* PPDv2, NC, LS fix (2)</v>
      </c>
      <c r="Q14" s="35">
        <f t="shared" si="5"/>
        <v>7.2</v>
      </c>
    </row>
    <row r="15" spans="1:17" ht="18.75" x14ac:dyDescent="0.3">
      <c r="A15" s="10">
        <f>_2_core[[#This Row],[TIME]]</f>
        <v>44424.881221504627</v>
      </c>
      <c r="B15" s="13" t="s">
        <v>24</v>
      </c>
      <c r="C15" s="9">
        <f>IF(OR('2-core'!C15=-1,'4-core'!C15=-1),"DNF",AVERAGE(_4_core[[#This Row],[FORK_JOIN]],_2_core[[#This Row],[FORK_JOIN]]))</f>
        <v>577.08199999999999</v>
      </c>
      <c r="D15" s="6">
        <f>IF(OR('2-core'!D15=-1,'4-core'!D15=-1),"DNF",AVERAGE(_4_core[[#This Row],[FORK_NODES]],_2_core[[#This Row],[FORK_NODES]]))</f>
        <v>1433.2395000000001</v>
      </c>
      <c r="E15" s="6">
        <f>IF(OR('2-core'!E15=-1,'4-core'!E15=-1),"DNF",AVERAGE(_4_core[[#This Row],[INTREE_BALANCED]],_2_core[[#This Row],[INTREE_BALANCED]]))</f>
        <v>325.56799999999998</v>
      </c>
      <c r="F15" s="6">
        <f>IF(OR('2-core'!F15=-1,'4-core'!F15=-1),"DNF",AVERAGE(_4_core[[#This Row],[INTREE_UNBALANCED]],_2_core[[#This Row],[INTREE_UNBALANCED]]))</f>
        <v>364.89049999999997</v>
      </c>
      <c r="G15" s="6">
        <f>IF(OR('2-core'!G15=-1,'4-core'!G15=-1),"DNF",AVERAGE(_4_core[[#This Row],[INDEPENDENT_NODES]],_2_core[[#This Row],[INDEPENDENT_NODES]]))</f>
        <v>4550.1994999999997</v>
      </c>
      <c r="H15" s="6">
        <f>IF(OR('2-core'!H15=-1,'4-core'!H15=-1),"DNF",AVERAGE(_4_core[[#This Row],[JOIN_NODES]],_2_core[[#This Row],[JOIN_NODES]]))</f>
        <v>1036.126</v>
      </c>
      <c r="I15" s="6">
        <f>IF(OR('2-core'!I15=-1,'4-core'!I15=-1),"DNF",AVERAGE(_4_core[[#This Row],[OUTTREE_BALANCED]],_2_core[[#This Row],[OUTTREE_BALANCED]]))</f>
        <v>322.21100000000001</v>
      </c>
      <c r="J15" s="6">
        <f>IF(OR('2-core'!J15=-1,'4-core'!J15=-1),"DNF",AVERAGE(_4_core[[#This Row],[PIPELINE_NODES]],_2_core[[#This Row],[PIPELINE_NODES]]))</f>
        <v>255.11099999999999</v>
      </c>
      <c r="K15" s="6">
        <f>IF(OR('2-core'!K15=-1,'4-core'!K15=-1),"DNF",AVERAGE(_4_core[[#This Row],[RANDOM_NODES]],_2_core[[#This Row],[RANDOM_NODES]]))</f>
        <v>844.91800000000001</v>
      </c>
      <c r="L15" s="6">
        <f>IF(OR('2-core'!L15=-1,'4-core'!L15=-1),"DNF",AVERAGE(_4_core[[#This Row],[SERIES_PARALLEL]],_2_core[[#This Row],[SERIES_PARALLEL]]))</f>
        <v>269.33100000000002</v>
      </c>
      <c r="M15" s="28">
        <f>IF(OR('2-core'!M15=-1,'4-core'!M15=-1),"DNF",AVERAGE(_4_core[[#This Row],[STENCIL]],_2_core[[#This Row],[STENCIL]]))</f>
        <v>257.34299999999996</v>
      </c>
      <c r="N15" s="29">
        <f t="shared" si="3"/>
        <v>365</v>
      </c>
      <c r="O15" s="11">
        <f t="shared" si="4"/>
        <v>931</v>
      </c>
      <c r="P15" s="34" t="str">
        <f>'4-core'!O15</f>
        <v>A* w/DFS for N2E ratio &gt; 2, A* PPDv2, NC, LS fix, 0EIS</v>
      </c>
      <c r="Q15" s="35">
        <f t="shared" si="5"/>
        <v>7.1</v>
      </c>
    </row>
    <row r="16" spans="1:17" ht="18.75" x14ac:dyDescent="0.3">
      <c r="A16" s="10">
        <f>_2_core[[#This Row],[TIME]]</f>
        <v>44425.040255671294</v>
      </c>
      <c r="B16" s="13" t="s">
        <v>24</v>
      </c>
      <c r="C16" s="9">
        <f>IF(OR('2-core'!C16=-1,'4-core'!C16=-1),"DNF",AVERAGE(_4_core[[#This Row],[FORK_JOIN]],_2_core[[#This Row],[FORK_JOIN]]))</f>
        <v>686.08100000000002</v>
      </c>
      <c r="D16" s="6">
        <f>IF(OR('2-core'!D16=-1,'4-core'!D16=-1),"DNF",AVERAGE(_4_core[[#This Row],[FORK_NODES]],_2_core[[#This Row],[FORK_NODES]]))</f>
        <v>1892.2825</v>
      </c>
      <c r="E16" s="6">
        <f>IF(OR('2-core'!E16=-1,'4-core'!E16=-1),"DNF",AVERAGE(_4_core[[#This Row],[INTREE_BALANCED]],_2_core[[#This Row],[INTREE_BALANCED]]))</f>
        <v>348.81650000000002</v>
      </c>
      <c r="F16" s="6">
        <f>IF(OR('2-core'!F16=-1,'4-core'!F16=-1),"DNF",AVERAGE(_4_core[[#This Row],[INTREE_UNBALANCED]],_2_core[[#This Row],[INTREE_UNBALANCED]]))</f>
        <v>399.46550000000002</v>
      </c>
      <c r="G16" s="6">
        <f>IF(OR('2-core'!G16=-1,'4-core'!G16=-1),"DNF",AVERAGE(_4_core[[#This Row],[INDEPENDENT_NODES]],_2_core[[#This Row],[INDEPENDENT_NODES]]))</f>
        <v>4887.6719999999996</v>
      </c>
      <c r="H16" s="6">
        <f>IF(OR('2-core'!H16=-1,'4-core'!H16=-1),"DNF",AVERAGE(_4_core[[#This Row],[JOIN_NODES]],_2_core[[#This Row],[JOIN_NODES]]))</f>
        <v>1542.4480000000001</v>
      </c>
      <c r="I16" s="6">
        <f>IF(OR('2-core'!I16=-1,'4-core'!I16=-1),"DNF",AVERAGE(_4_core[[#This Row],[OUTTREE_BALANCED]],_2_core[[#This Row],[OUTTREE_BALANCED]]))</f>
        <v>362.733</v>
      </c>
      <c r="J16" s="6">
        <f>IF(OR('2-core'!J16=-1,'4-core'!J16=-1),"DNF",AVERAGE(_4_core[[#This Row],[PIPELINE_NODES]],_2_core[[#This Row],[PIPELINE_NODES]]))</f>
        <v>257.20500000000004</v>
      </c>
      <c r="K16" s="6">
        <f>IF(OR('2-core'!K16=-1,'4-core'!K16=-1),"DNF",AVERAGE(_4_core[[#This Row],[RANDOM_NODES]],_2_core[[#This Row],[RANDOM_NODES]]))</f>
        <v>933.64099999999996</v>
      </c>
      <c r="L16" s="6">
        <f>IF(OR('2-core'!L16=-1,'4-core'!L16=-1),"DNF",AVERAGE(_4_core[[#This Row],[SERIES_PARALLEL]],_2_core[[#This Row],[SERIES_PARALLEL]]))</f>
        <v>264.267</v>
      </c>
      <c r="M16" s="28">
        <f>IF(OR('2-core'!M16=-1,'4-core'!M16=-1),"DNF",AVERAGE(_4_core[[#This Row],[STENCIL]],_2_core[[#This Row],[STENCIL]]))</f>
        <v>255.93</v>
      </c>
      <c r="N16" s="29">
        <f t="shared" si="3"/>
        <v>399</v>
      </c>
      <c r="O16" s="11">
        <f t="shared" si="4"/>
        <v>1076</v>
      </c>
      <c r="P16" s="34" t="str">
        <f>'4-core'!O16</f>
        <v>A* w/DFS for N2E ratio &gt; 2, A* PPDv2, NC, LS fix, 0EIS, NBF</v>
      </c>
      <c r="Q16" s="35">
        <f t="shared" si="5"/>
        <v>7.8</v>
      </c>
    </row>
    <row r="17" spans="1:30" ht="18.75" x14ac:dyDescent="0.3">
      <c r="A17" s="10">
        <f>_2_core[[#This Row],[TIME]]</f>
        <v>44425.081764629627</v>
      </c>
      <c r="B17" s="13" t="s">
        <v>24</v>
      </c>
      <c r="C17" s="9">
        <f>IF(OR('2-core'!C17=-1,'4-core'!C17=-1),"DNF",AVERAGE(_4_core[[#This Row],[FORK_JOIN]],_2_core[[#This Row],[FORK_JOIN]]))</f>
        <v>740.26749999999993</v>
      </c>
      <c r="D17" s="7">
        <f>IF(OR('2-core'!D17=-1,'4-core'!D17=-1),"DNF",AVERAGE(_4_core[[#This Row],[FORK_NODES]],_2_core[[#This Row],[FORK_NODES]]))</f>
        <v>1845.3525</v>
      </c>
      <c r="E17" s="7">
        <f>IF(OR('2-core'!E17=-1,'4-core'!E17=-1),"DNF",AVERAGE(_4_core[[#This Row],[INTREE_BALANCED]],_2_core[[#This Row],[INTREE_BALANCED]]))</f>
        <v>334.41999999999996</v>
      </c>
      <c r="F17" s="7">
        <f>IF(OR('2-core'!F17=-1,'4-core'!F17=-1),"DNF",AVERAGE(_4_core[[#This Row],[INTREE_UNBALANCED]],_2_core[[#This Row],[INTREE_UNBALANCED]]))</f>
        <v>400.55200000000002</v>
      </c>
      <c r="G17" s="7">
        <f>IF(OR('2-core'!G17=-1,'4-core'!G17=-1),"DNF",AVERAGE(_4_core[[#This Row],[INDEPENDENT_NODES]],_2_core[[#This Row],[INDEPENDENT_NODES]]))</f>
        <v>5247.2474999999995</v>
      </c>
      <c r="H17" s="7">
        <f>IF(OR('2-core'!H17=-1,'4-core'!H17=-1),"DNF",AVERAGE(_4_core[[#This Row],[JOIN_NODES]],_2_core[[#This Row],[JOIN_NODES]]))</f>
        <v>1294.2235000000001</v>
      </c>
      <c r="I17" s="7">
        <f>IF(OR('2-core'!I17=-1,'4-core'!I17=-1),"DNF",AVERAGE(_4_core[[#This Row],[OUTTREE_BALANCED]],_2_core[[#This Row],[OUTTREE_BALANCED]]))</f>
        <v>370.92949999999996</v>
      </c>
      <c r="J17" s="7">
        <f>IF(OR('2-core'!J17=-1,'4-core'!J17=-1),"DNF",AVERAGE(_4_core[[#This Row],[PIPELINE_NODES]],_2_core[[#This Row],[PIPELINE_NODES]]))</f>
        <v>269.79399999999998</v>
      </c>
      <c r="K17" s="7">
        <f>IF(OR('2-core'!K17=-1,'4-core'!K17=-1),"DNF",AVERAGE(_4_core[[#This Row],[RANDOM_NODES]],_2_core[[#This Row],[RANDOM_NODES]]))</f>
        <v>903.57299999999998</v>
      </c>
      <c r="L17" s="7">
        <f>IF(OR('2-core'!L17=-1,'4-core'!L17=-1),"DNF",AVERAGE(_4_core[[#This Row],[SERIES_PARALLEL]],_2_core[[#This Row],[SERIES_PARALLEL]]))</f>
        <v>280.44050000000004</v>
      </c>
      <c r="M17" s="27">
        <f>IF(OR('2-core'!M17=-1,'4-core'!M17=-1),"DNF",AVERAGE(_4_core[[#This Row],[STENCIL]],_2_core[[#This Row],[STENCIL]]))</f>
        <v>264.38850000000002</v>
      </c>
      <c r="N17" s="29">
        <f t="shared" si="3"/>
        <v>401</v>
      </c>
      <c r="O17" s="11">
        <f t="shared" si="4"/>
        <v>1086</v>
      </c>
      <c r="P17" s="33" t="str">
        <f>'4-core'!O17</f>
        <v>A* w/DFS for N2E ratio &gt; 2, A* PPDv2, NC, LS fix, 0EIS, Treeset</v>
      </c>
      <c r="Q17" s="35">
        <f t="shared" si="5"/>
        <v>7.9</v>
      </c>
    </row>
    <row r="18" spans="1:30" ht="19.5" thickBot="1" x14ac:dyDescent="0.35">
      <c r="A18" s="10">
        <f>_2_core[[#This Row],[TIME]]</f>
        <v>44426.749597465277</v>
      </c>
      <c r="B18" s="15" t="s">
        <v>24</v>
      </c>
      <c r="C18" s="9">
        <f>IF(OR('2-core'!C18=-1,'4-core'!C18=-1),"DNF",AVERAGE(_4_core[[#This Row],[FORK_JOIN]],_2_core[[#This Row],[FORK_JOIN]]))</f>
        <v>775.56200000000001</v>
      </c>
      <c r="D18" s="6">
        <f>IF(OR('2-core'!D18=-1,'4-core'!D18=-1),"DNF",AVERAGE(_4_core[[#This Row],[FORK_NODES]],_2_core[[#This Row],[FORK_NODES]]))</f>
        <v>1471.1659999999999</v>
      </c>
      <c r="E18" s="6">
        <f>IF(OR('2-core'!E18=-1,'4-core'!E18=-1),"DNF",AVERAGE(_4_core[[#This Row],[INTREE_BALANCED]],_2_core[[#This Row],[INTREE_BALANCED]]))</f>
        <v>302.226</v>
      </c>
      <c r="F18" s="6">
        <f>IF(OR('2-core'!F18=-1,'4-core'!F18=-1),"DNF",AVERAGE(_4_core[[#This Row],[INTREE_UNBALANCED]],_2_core[[#This Row],[INTREE_UNBALANCED]]))</f>
        <v>323.31550000000004</v>
      </c>
      <c r="G18" s="6">
        <f>IF(OR('2-core'!G18=-1,'4-core'!G18=-1),"DNF",AVERAGE(_4_core[[#This Row],[INDEPENDENT_NODES]],_2_core[[#This Row],[INDEPENDENT_NODES]]))</f>
        <v>4612.3684999999996</v>
      </c>
      <c r="H18" s="6">
        <f>IF(OR('2-core'!H18=-1,'4-core'!H18=-1),"DNF",AVERAGE(_4_core[[#This Row],[JOIN_NODES]],_2_core[[#This Row],[JOIN_NODES]]))</f>
        <v>826.59500000000003</v>
      </c>
      <c r="I18" s="6">
        <f>IF(OR('2-core'!I18=-1,'4-core'!I18=-1),"DNF",AVERAGE(_4_core[[#This Row],[OUTTREE_BALANCED]],_2_core[[#This Row],[OUTTREE_BALANCED]]))</f>
        <v>338.858</v>
      </c>
      <c r="J18" s="6">
        <f>IF(OR('2-core'!J18=-1,'4-core'!J18=-1),"DNF",AVERAGE(_4_core[[#This Row],[PIPELINE_NODES]],_2_core[[#This Row],[PIPELINE_NODES]]))</f>
        <v>264.34950000000003</v>
      </c>
      <c r="K18" s="6">
        <f>IF(OR('2-core'!K18=-1,'4-core'!K18=-1),"DNF",AVERAGE(_4_core[[#This Row],[RANDOM_NODES]],_2_core[[#This Row],[RANDOM_NODES]]))</f>
        <v>696.01150000000007</v>
      </c>
      <c r="L18" s="6">
        <f>IF(OR('2-core'!L18=-1,'4-core'!L18=-1),"DNF",AVERAGE(_4_core[[#This Row],[SERIES_PARALLEL]],_2_core[[#This Row],[SERIES_PARALLEL]]))</f>
        <v>274.23149999999998</v>
      </c>
      <c r="M18" s="28">
        <f>IF(OR('2-core'!M18=-1,'4-core'!M18=-1),"DNF",AVERAGE(_4_core[[#This Row],[STENCIL]],_2_core[[#This Row],[STENCIL]]))</f>
        <v>270.17449999999997</v>
      </c>
      <c r="N18" s="29">
        <f t="shared" si="3"/>
        <v>339</v>
      </c>
      <c r="O18" s="11">
        <f t="shared" si="4"/>
        <v>923</v>
      </c>
      <c r="P18" s="34" t="str">
        <f>'4-core'!O18</f>
        <v>A* w/DFS for N2E ratio &gt; 2, A* PPDv2, NC, LS fix, 0EIS, BLP A*</v>
      </c>
      <c r="Q18" s="35">
        <f t="shared" si="5"/>
        <v>7.2</v>
      </c>
    </row>
    <row r="19" spans="1:30" ht="18.75" x14ac:dyDescent="0.3">
      <c r="A19" s="10">
        <f>_2_core[[#This Row],[TIME]]</f>
        <v>44426.761773726852</v>
      </c>
      <c r="B19" s="11" t="s">
        <v>24</v>
      </c>
      <c r="C19" s="9">
        <f>IF(OR('2-core'!C19=-1,'4-core'!C19=-1),"DNF",AVERAGE(_4_core[[#This Row],[FORK_JOIN]],_2_core[[#This Row],[FORK_JOIN]]))</f>
        <v>489.00749999999994</v>
      </c>
      <c r="D19" s="6">
        <f>IF(OR('2-core'!D19=-1,'4-core'!D19=-1),"DNF",AVERAGE(_4_core[[#This Row],[FORK_NODES]],_2_core[[#This Row],[FORK_NODES]]))</f>
        <v>1436.9055000000001</v>
      </c>
      <c r="E19" s="6">
        <f>IF(OR('2-core'!E19=-1,'4-core'!E19=-1),"DNF",AVERAGE(_4_core[[#This Row],[INTREE_BALANCED]],_2_core[[#This Row],[INTREE_BALANCED]]))</f>
        <v>299.3535</v>
      </c>
      <c r="F19" s="6">
        <f>IF(OR('2-core'!F19=-1,'4-core'!F19=-1),"DNF",AVERAGE(_4_core[[#This Row],[INTREE_UNBALANCED]],_2_core[[#This Row],[INTREE_UNBALANCED]]))</f>
        <v>315.67750000000001</v>
      </c>
      <c r="G19" s="6">
        <f>IF(OR('2-core'!G19=-1,'4-core'!G19=-1),"DNF",AVERAGE(_4_core[[#This Row],[INDEPENDENT_NODES]],_2_core[[#This Row],[INDEPENDENT_NODES]]))</f>
        <v>4604.1674999999996</v>
      </c>
      <c r="H19" s="6">
        <f>IF(OR('2-core'!H19=-1,'4-core'!H19=-1),"DNF",AVERAGE(_4_core[[#This Row],[JOIN_NODES]],_2_core[[#This Row],[JOIN_NODES]]))</f>
        <v>749.78250000000003</v>
      </c>
      <c r="I19" s="6">
        <f>IF(OR('2-core'!I19=-1,'4-core'!I19=-1),"DNF",AVERAGE(_4_core[[#This Row],[OUTTREE_BALANCED]],_2_core[[#This Row],[OUTTREE_BALANCED]]))</f>
        <v>320.98400000000004</v>
      </c>
      <c r="J19" s="6">
        <f>IF(OR('2-core'!J19=-1,'4-core'!J19=-1),"DNF",AVERAGE(_4_core[[#This Row],[PIPELINE_NODES]],_2_core[[#This Row],[PIPELINE_NODES]]))</f>
        <v>254.67699999999999</v>
      </c>
      <c r="K19" s="6">
        <f>IF(OR('2-core'!K19=-1,'4-core'!K19=-1),"DNF",AVERAGE(_4_core[[#This Row],[RANDOM_NODES]],_2_core[[#This Row],[RANDOM_NODES]]))</f>
        <v>651.77549999999997</v>
      </c>
      <c r="L19" s="6">
        <f>IF(OR('2-core'!L19=-1,'4-core'!L19=-1),"DNF",AVERAGE(_4_core[[#This Row],[SERIES_PARALLEL]],_2_core[[#This Row],[SERIES_PARALLEL]]))</f>
        <v>255.37049999999999</v>
      </c>
      <c r="M19" s="28">
        <f>IF(OR('2-core'!M19=-1,'4-core'!M19=-1),"DNF",AVERAGE(_4_core[[#This Row],[STENCIL]],_2_core[[#This Row],[STENCIL]]))</f>
        <v>255.1695</v>
      </c>
      <c r="N19" s="29">
        <f t="shared" si="3"/>
        <v>321</v>
      </c>
      <c r="O19" s="11">
        <f t="shared" si="4"/>
        <v>876</v>
      </c>
      <c r="P19" s="34" t="str">
        <f>'4-core'!O19</f>
        <v>A* w/DFS for N2E ratio &gt; 2, A* PPDv2, NC, LS fix, 0EIS, BLP full</v>
      </c>
      <c r="Q19" s="35">
        <f t="shared" si="5"/>
        <v>6.6</v>
      </c>
    </row>
    <row r="20" spans="1:30" ht="18.75" x14ac:dyDescent="0.3">
      <c r="A20" s="10">
        <f>_2_core[[#This Row],[TIME]]</f>
        <v>44426.767761030096</v>
      </c>
      <c r="B20" s="11" t="s">
        <v>24</v>
      </c>
      <c r="C20" s="9">
        <f>IF(OR('2-core'!C20=-1,'4-core'!C20=-1),"DNF",AVERAGE(_4_core[[#This Row],[FORK_JOIN]],_2_core[[#This Row],[FORK_JOIN]]))</f>
        <v>493.161</v>
      </c>
      <c r="D20" s="7">
        <f>IF(OR('2-core'!D20=-1,'4-core'!D20=-1),"DNF",AVERAGE(_4_core[[#This Row],[FORK_NODES]],_2_core[[#This Row],[FORK_NODES]]))</f>
        <v>1476.5889999999999</v>
      </c>
      <c r="E20" s="7">
        <f>IF(OR('2-core'!E20=-1,'4-core'!E20=-1),"DNF",AVERAGE(_4_core[[#This Row],[INTREE_BALANCED]],_2_core[[#This Row],[INTREE_BALANCED]]))</f>
        <v>307.32749999999999</v>
      </c>
      <c r="F20" s="7">
        <f>IF(OR('2-core'!F20=-1,'4-core'!F20=-1),"DNF",AVERAGE(_4_core[[#This Row],[INTREE_UNBALANCED]],_2_core[[#This Row],[INTREE_UNBALANCED]]))</f>
        <v>316.74350000000004</v>
      </c>
      <c r="G20" s="7">
        <f>IF(OR('2-core'!G20=-1,'4-core'!G20=-1),"DNF",AVERAGE(_4_core[[#This Row],[INDEPENDENT_NODES]],_2_core[[#This Row],[INDEPENDENT_NODES]]))</f>
        <v>4589.1040000000003</v>
      </c>
      <c r="H20" s="7">
        <f>IF(OR('2-core'!H20=-1,'4-core'!H20=-1),"DNF",AVERAGE(_4_core[[#This Row],[JOIN_NODES]],_2_core[[#This Row],[JOIN_NODES]]))</f>
        <v>811.19399999999996</v>
      </c>
      <c r="I20" s="7">
        <f>IF(OR('2-core'!I20=-1,'4-core'!I20=-1),"DNF",AVERAGE(_4_core[[#This Row],[OUTTREE_BALANCED]],_2_core[[#This Row],[OUTTREE_BALANCED]]))</f>
        <v>319.55899999999997</v>
      </c>
      <c r="J20" s="7">
        <f>IF(OR('2-core'!J20=-1,'4-core'!J20=-1),"DNF",AVERAGE(_4_core[[#This Row],[PIPELINE_NODES]],_2_core[[#This Row],[PIPELINE_NODES]]))</f>
        <v>255.04949999999999</v>
      </c>
      <c r="K20" s="7">
        <f>IF(OR('2-core'!K20=-1,'4-core'!K20=-1),"DNF",AVERAGE(_4_core[[#This Row],[RANDOM_NODES]],_2_core[[#This Row],[RANDOM_NODES]]))</f>
        <v>698.6345</v>
      </c>
      <c r="L20" s="7">
        <f>IF(OR('2-core'!L20=-1,'4-core'!L20=-1),"DNF",AVERAGE(_4_core[[#This Row],[SERIES_PARALLEL]],_2_core[[#This Row],[SERIES_PARALLEL]]))</f>
        <v>256.72550000000001</v>
      </c>
      <c r="M20" s="27">
        <f>IF(OR('2-core'!M20=-1,'4-core'!M20=-1),"DNF",AVERAGE(_4_core[[#This Row],[STENCIL]],_2_core[[#This Row],[STENCIL]]))</f>
        <v>256.1925</v>
      </c>
      <c r="N20" s="29">
        <f t="shared" si="3"/>
        <v>320</v>
      </c>
      <c r="O20" s="11">
        <f t="shared" si="4"/>
        <v>889</v>
      </c>
      <c r="P20" s="33" t="str">
        <f>'4-core'!O20</f>
        <v>A* w/DFS for N2E ratio &gt; 2, A* PPDv2, NC, LS fix, 0EIS, BLP full, SSC</v>
      </c>
      <c r="Q20" s="35">
        <f t="shared" si="5"/>
        <v>6.7</v>
      </c>
    </row>
    <row r="21" spans="1:30" ht="18.75" x14ac:dyDescent="0.3">
      <c r="A21" s="10">
        <f>_2_core[[#This Row],[TIME]]</f>
        <v>44427.013736006942</v>
      </c>
      <c r="B21" s="11" t="s">
        <v>24</v>
      </c>
      <c r="C21" s="9">
        <f>IF(OR('2-core'!C21=-1,'4-core'!C21=-1),"DNF",AVERAGE(_4_core[[#This Row],[FORK_JOIN]],_2_core[[#This Row],[FORK_JOIN]]))</f>
        <v>515.23749999999995</v>
      </c>
      <c r="D21" s="6">
        <f>IF(OR('2-core'!D21=-1,'4-core'!D21=-1),"DNF",AVERAGE(_4_core[[#This Row],[FORK_NODES]],_2_core[[#This Row],[FORK_NODES]]))</f>
        <v>1439.0835000000002</v>
      </c>
      <c r="E21" s="6">
        <f>IF(OR('2-core'!E21=-1,'4-core'!E21=-1),"DNF",AVERAGE(_4_core[[#This Row],[INTREE_BALANCED]],_2_core[[#This Row],[INTREE_BALANCED]]))</f>
        <v>334.745</v>
      </c>
      <c r="F21" s="6">
        <f>IF(OR('2-core'!F21=-1,'4-core'!F21=-1),"DNF",AVERAGE(_4_core[[#This Row],[INTREE_UNBALANCED]],_2_core[[#This Row],[INTREE_UNBALANCED]]))</f>
        <v>339.6155</v>
      </c>
      <c r="G21" s="6">
        <f>IF(OR('2-core'!G21=-1,'4-core'!G21=-1),"DNF",AVERAGE(_4_core[[#This Row],[INDEPENDENT_NODES]],_2_core[[#This Row],[INDEPENDENT_NODES]]))</f>
        <v>4556.0780000000004</v>
      </c>
      <c r="H21" s="6">
        <f>IF(OR('2-core'!H21=-1,'4-core'!H21=-1),"DNF",AVERAGE(_4_core[[#This Row],[JOIN_NODES]],_2_core[[#This Row],[JOIN_NODES]]))</f>
        <v>818.45349999999996</v>
      </c>
      <c r="I21" s="6">
        <f>IF(OR('2-core'!I21=-1,'4-core'!I21=-1),"DNF",AVERAGE(_4_core[[#This Row],[OUTTREE_BALANCED]],_2_core[[#This Row],[OUTTREE_BALANCED]]))</f>
        <v>348.65049999999997</v>
      </c>
      <c r="J21" s="6">
        <f>IF(OR('2-core'!J21=-1,'4-core'!J21=-1),"DNF",AVERAGE(_4_core[[#This Row],[PIPELINE_NODES]],_2_core[[#This Row],[PIPELINE_NODES]]))</f>
        <v>279.05799999999999</v>
      </c>
      <c r="K21" s="6">
        <f>IF(OR('2-core'!K21=-1,'4-core'!K21=-1),"DNF",AVERAGE(_4_core[[#This Row],[RANDOM_NODES]],_2_core[[#This Row],[RANDOM_NODES]]))</f>
        <v>721.88199999999995</v>
      </c>
      <c r="L21" s="6">
        <f>IF(OR('2-core'!L21=-1,'4-core'!L21=-1),"DNF",AVERAGE(_4_core[[#This Row],[SERIES_PARALLEL]],_2_core[[#This Row],[SERIES_PARALLEL]]))</f>
        <v>282.96000000000004</v>
      </c>
      <c r="M21" s="28">
        <f>IF(OR('2-core'!M21=-1,'4-core'!M21=-1),"DNF",AVERAGE(_4_core[[#This Row],[STENCIL]],_2_core[[#This Row],[STENCIL]]))</f>
        <v>293.20600000000002</v>
      </c>
      <c r="N21" s="29">
        <f t="shared" si="3"/>
        <v>349</v>
      </c>
      <c r="O21" s="11">
        <f t="shared" si="4"/>
        <v>903</v>
      </c>
      <c r="P21" s="34" t="str">
        <f>'4-core'!O21</f>
        <v>A* w/DFS for N2E ratio &gt; 2, A* PPDv2, NC, LS fix, 0EIS, BLP full, SSC, No TTC</v>
      </c>
      <c r="Q21" s="35">
        <f t="shared" si="5"/>
        <v>7.1</v>
      </c>
      <c r="T21">
        <f>_xlfn.AGGREGATE(4,6,C:C)</f>
        <v>858.12400000000002</v>
      </c>
      <c r="U21">
        <f t="shared" ref="U21:AD21" si="6">_xlfn.AGGREGATE(4,6,D:D)</f>
        <v>5711.7664999999997</v>
      </c>
      <c r="V21">
        <f t="shared" si="6"/>
        <v>421.93549999999999</v>
      </c>
      <c r="W21">
        <f t="shared" si="6"/>
        <v>574.52250000000004</v>
      </c>
      <c r="X21">
        <f t="shared" si="6"/>
        <v>5247.2474999999995</v>
      </c>
      <c r="Y21">
        <f t="shared" si="6"/>
        <v>2872.1155000000003</v>
      </c>
      <c r="Z21">
        <f t="shared" si="6"/>
        <v>501.80949999999996</v>
      </c>
      <c r="AA21">
        <f t="shared" si="6"/>
        <v>329.50800000000004</v>
      </c>
      <c r="AB21">
        <f t="shared" si="6"/>
        <v>1564.2474999999999</v>
      </c>
      <c r="AC21">
        <f t="shared" si="6"/>
        <v>328.26900000000001</v>
      </c>
      <c r="AD21">
        <f t="shared" si="6"/>
        <v>335.19799999999998</v>
      </c>
    </row>
    <row r="22" spans="1:30" ht="18.75" x14ac:dyDescent="0.3">
      <c r="A22" s="10">
        <f>_2_core[[#This Row],[TIME]]</f>
        <v>44427.022087303238</v>
      </c>
      <c r="B22" s="11" t="s">
        <v>24</v>
      </c>
      <c r="C22" s="9">
        <f>IF(OR('2-core'!C22=-1,'4-core'!C22=-1),"DNF",AVERAGE(_4_core[[#This Row],[FORK_JOIN]],_2_core[[#This Row],[FORK_JOIN]]))</f>
        <v>524.38200000000006</v>
      </c>
      <c r="D22" s="6">
        <f>IF(OR('2-core'!D22=-1,'4-core'!D22=-1),"DNF",AVERAGE(_4_core[[#This Row],[FORK_NODES]],_2_core[[#This Row],[FORK_NODES]]))</f>
        <v>1544.1305</v>
      </c>
      <c r="E22" s="6">
        <f>IF(OR('2-core'!E22=-1,'4-core'!E22=-1),"DNF",AVERAGE(_4_core[[#This Row],[INTREE_BALANCED]],_2_core[[#This Row],[INTREE_BALANCED]]))</f>
        <v>349.5625</v>
      </c>
      <c r="F22" s="6">
        <f>IF(OR('2-core'!F22=-1,'4-core'!F22=-1),"DNF",AVERAGE(_4_core[[#This Row],[INTREE_UNBALANCED]],_2_core[[#This Row],[INTREE_UNBALANCED]]))</f>
        <v>344.5625</v>
      </c>
      <c r="G22" s="6">
        <f>IF(OR('2-core'!G22=-1,'4-core'!G22=-1),"DNF",AVERAGE(_4_core[[#This Row],[INDEPENDENT_NODES]],_2_core[[#This Row],[INDEPENDENT_NODES]]))</f>
        <v>4735.9944999999998</v>
      </c>
      <c r="H22" s="6">
        <f>IF(OR('2-core'!H22=-1,'4-core'!H22=-1),"DNF",AVERAGE(_4_core[[#This Row],[JOIN_NODES]],_2_core[[#This Row],[JOIN_NODES]]))</f>
        <v>887.95849999999996</v>
      </c>
      <c r="I22" s="6">
        <f>IF(OR('2-core'!I22=-1,'4-core'!I22=-1),"DNF",AVERAGE(_4_core[[#This Row],[OUTTREE_BALANCED]],_2_core[[#This Row],[OUTTREE_BALANCED]]))</f>
        <v>352.49599999999998</v>
      </c>
      <c r="J22" s="6">
        <f>IF(OR('2-core'!J22=-1,'4-core'!J22=-1),"DNF",AVERAGE(_4_core[[#This Row],[PIPELINE_NODES]],_2_core[[#This Row],[PIPELINE_NODES]]))</f>
        <v>290.89250000000004</v>
      </c>
      <c r="K22" s="6">
        <f>IF(OR('2-core'!K22=-1,'4-core'!K22=-1),"DNF",AVERAGE(_4_core[[#This Row],[RANDOM_NODES]],_2_core[[#This Row],[RANDOM_NODES]]))</f>
        <v>704.75049999999999</v>
      </c>
      <c r="L22" s="6">
        <f>IF(OR('2-core'!L22=-1,'4-core'!L22=-1),"DNF",AVERAGE(_4_core[[#This Row],[SERIES_PARALLEL]],_2_core[[#This Row],[SERIES_PARALLEL]]))</f>
        <v>282.63200000000001</v>
      </c>
      <c r="M22" s="28">
        <f>IF(OR('2-core'!M22=-1,'4-core'!M22=-1),"DNF",AVERAGE(_4_core[[#This Row],[STENCIL]],_2_core[[#This Row],[STENCIL]]))</f>
        <v>289.19900000000001</v>
      </c>
      <c r="N22" s="29">
        <f t="shared" si="3"/>
        <v>352</v>
      </c>
      <c r="O22" s="11">
        <f t="shared" si="4"/>
        <v>937</v>
      </c>
      <c r="P22" s="34" t="str">
        <f>'4-core'!O22</f>
        <v>A* w/DFS for N2E ratio &gt; 2, A* PPDv2, NC, LS fix, 0EIS, BLP full, SSC, A* SIC-500k</v>
      </c>
      <c r="Q22" s="35">
        <f t="shared" si="5"/>
        <v>7.3</v>
      </c>
      <c r="T22">
        <f>1/T21</f>
        <v>1.1653327491131817E-3</v>
      </c>
      <c r="U22">
        <f t="shared" ref="U22:AD22" si="7">1/U21</f>
        <v>1.7507718496545684E-4</v>
      </c>
      <c r="V22">
        <f t="shared" si="7"/>
        <v>2.3700304904422597E-3</v>
      </c>
      <c r="W22">
        <f t="shared" si="7"/>
        <v>1.7405758695264327E-3</v>
      </c>
      <c r="X22">
        <f t="shared" si="7"/>
        <v>1.9057610680647331E-4</v>
      </c>
      <c r="Y22">
        <f t="shared" si="7"/>
        <v>3.4817541286205232E-4</v>
      </c>
      <c r="Z22">
        <f t="shared" si="7"/>
        <v>1.992788099866583E-3</v>
      </c>
      <c r="AA22">
        <f t="shared" si="7"/>
        <v>3.034827682484188E-3</v>
      </c>
      <c r="AB22">
        <f t="shared" si="7"/>
        <v>6.3928502362957276E-4</v>
      </c>
      <c r="AC22">
        <f t="shared" si="7"/>
        <v>3.0462821649318091E-3</v>
      </c>
      <c r="AD22">
        <f t="shared" si="7"/>
        <v>2.9833113562730091E-3</v>
      </c>
    </row>
    <row r="23" spans="1:30" ht="18.75" x14ac:dyDescent="0.3">
      <c r="A23" s="10">
        <f>_2_core[[#This Row],[TIME]]</f>
        <v>44427.031336400461</v>
      </c>
      <c r="B23" s="11" t="s">
        <v>24</v>
      </c>
      <c r="C23" s="9">
        <f>IF(OR('2-core'!C23=-1,'4-core'!C23=-1),"DNF",AVERAGE(_4_core[[#This Row],[FORK_JOIN]],_2_core[[#This Row],[FORK_JOIN]]))</f>
        <v>553.11750000000006</v>
      </c>
      <c r="D23" s="7">
        <f>IF(OR('2-core'!D23=-1,'4-core'!D23=-1),"DNF",AVERAGE(_4_core[[#This Row],[FORK_NODES]],_2_core[[#This Row],[FORK_NODES]]))</f>
        <v>1597.6804999999999</v>
      </c>
      <c r="E23" s="7">
        <f>IF(OR('2-core'!E23=-1,'4-core'!E23=-1),"DNF",AVERAGE(_4_core[[#This Row],[INTREE_BALANCED]],_2_core[[#This Row],[INTREE_BALANCED]]))</f>
        <v>347.22949999999997</v>
      </c>
      <c r="F23" s="7">
        <f>IF(OR('2-core'!F23=-1,'4-core'!F23=-1),"DNF",AVERAGE(_4_core[[#This Row],[INTREE_UNBALANCED]],_2_core[[#This Row],[INTREE_UNBALANCED]]))</f>
        <v>346.36199999999997</v>
      </c>
      <c r="G23" s="7">
        <f>IF(OR('2-core'!G23=-1,'4-core'!G23=-1),"DNF",AVERAGE(_4_core[[#This Row],[INDEPENDENT_NODES]],_2_core[[#This Row],[INDEPENDENT_NODES]]))</f>
        <v>4764.2345000000005</v>
      </c>
      <c r="H23" s="7">
        <f>IF(OR('2-core'!H23=-1,'4-core'!H23=-1),"DNF",AVERAGE(_4_core[[#This Row],[JOIN_NODES]],_2_core[[#This Row],[JOIN_NODES]]))</f>
        <v>864.47</v>
      </c>
      <c r="I23" s="7">
        <f>IF(OR('2-core'!I23=-1,'4-core'!I23=-1),"DNF",AVERAGE(_4_core[[#This Row],[OUTTREE_BALANCED]],_2_core[[#This Row],[OUTTREE_BALANCED]]))</f>
        <v>367.142</v>
      </c>
      <c r="J23" s="7">
        <f>IF(OR('2-core'!J23=-1,'4-core'!J23=-1),"DNF",AVERAGE(_4_core[[#This Row],[PIPELINE_NODES]],_2_core[[#This Row],[PIPELINE_NODES]]))</f>
        <v>303.41149999999999</v>
      </c>
      <c r="K23" s="7">
        <f>IF(OR('2-core'!K23=-1,'4-core'!K23=-1),"DNF",AVERAGE(_4_core[[#This Row],[RANDOM_NODES]],_2_core[[#This Row],[RANDOM_NODES]]))</f>
        <v>696.2165</v>
      </c>
      <c r="L23" s="7">
        <f>IF(OR('2-core'!L23=-1,'4-core'!L23=-1),"DNF",AVERAGE(_4_core[[#This Row],[SERIES_PARALLEL]],_2_core[[#This Row],[SERIES_PARALLEL]]))</f>
        <v>288.11399999999998</v>
      </c>
      <c r="M23" s="27">
        <f>IF(OR('2-core'!M23=-1,'4-core'!M23=-1),"DNF",AVERAGE(_4_core[[#This Row],[STENCIL]],_2_core[[#This Row],[STENCIL]]))</f>
        <v>294.1515</v>
      </c>
      <c r="N23" s="29">
        <f t="shared" si="3"/>
        <v>367</v>
      </c>
      <c r="O23" s="11">
        <f t="shared" si="4"/>
        <v>947</v>
      </c>
      <c r="P23" s="33" t="str">
        <f>'4-core'!O23</f>
        <v>A* w/DFS for N2E ratio &gt; 2, A* PPDv2, NC, LS fix, 0EIS, BLP full, SSC, A* SIC-50k</v>
      </c>
      <c r="Q23" s="35">
        <f t="shared" si="5"/>
        <v>7.4</v>
      </c>
    </row>
    <row r="24" spans="1:30" ht="18.75" x14ac:dyDescent="0.3">
      <c r="A24" s="10">
        <f>_2_core[[#This Row],[TIME]]</f>
        <v>44427.034127905092</v>
      </c>
      <c r="B24" s="11" t="s">
        <v>24</v>
      </c>
      <c r="C24" s="9">
        <f>IF(OR('2-core'!C24=-1,'4-core'!C24=-1),"DNF",AVERAGE(_4_core[[#This Row],[FORK_JOIN]],_2_core[[#This Row],[FORK_JOIN]]))</f>
        <v>519.89</v>
      </c>
      <c r="D24" s="6">
        <f>IF(OR('2-core'!D24=-1,'4-core'!D24=-1),"DNF",AVERAGE(_4_core[[#This Row],[FORK_NODES]],_2_core[[#This Row],[FORK_NODES]]))</f>
        <v>1552.4334999999999</v>
      </c>
      <c r="E24" s="6">
        <f>IF(OR('2-core'!E24=-1,'4-core'!E24=-1),"DNF",AVERAGE(_4_core[[#This Row],[INTREE_BALANCED]],_2_core[[#This Row],[INTREE_BALANCED]]))</f>
        <v>346.55549999999999</v>
      </c>
      <c r="F24" s="6">
        <f>IF(OR('2-core'!F24=-1,'4-core'!F24=-1),"DNF",AVERAGE(_4_core[[#This Row],[INTREE_UNBALANCED]],_2_core[[#This Row],[INTREE_UNBALANCED]]))</f>
        <v>340.976</v>
      </c>
      <c r="G24" s="6">
        <f>IF(OR('2-core'!G24=-1,'4-core'!G24=-1),"DNF",AVERAGE(_4_core[[#This Row],[INDEPENDENT_NODES]],_2_core[[#This Row],[INDEPENDENT_NODES]]))</f>
        <v>4708.7699999999995</v>
      </c>
      <c r="H24" s="6">
        <f>IF(OR('2-core'!H24=-1,'4-core'!H24=-1),"DNF",AVERAGE(_4_core[[#This Row],[JOIN_NODES]],_2_core[[#This Row],[JOIN_NODES]]))</f>
        <v>819.50299999999993</v>
      </c>
      <c r="I24" s="6">
        <f>IF(OR('2-core'!I24=-1,'4-core'!I24=-1),"DNF",AVERAGE(_4_core[[#This Row],[OUTTREE_BALANCED]],_2_core[[#This Row],[OUTTREE_BALANCED]]))</f>
        <v>349.09350000000001</v>
      </c>
      <c r="J24" s="6">
        <f>IF(OR('2-core'!J24=-1,'4-core'!J24=-1),"DNF",AVERAGE(_4_core[[#This Row],[PIPELINE_NODES]],_2_core[[#This Row],[PIPELINE_NODES]]))</f>
        <v>292.10849999999999</v>
      </c>
      <c r="K24" s="6">
        <f>IF(OR('2-core'!K24=-1,'4-core'!K24=-1),"DNF",AVERAGE(_4_core[[#This Row],[RANDOM_NODES]],_2_core[[#This Row],[RANDOM_NODES]]))</f>
        <v>718.00300000000004</v>
      </c>
      <c r="L24" s="6">
        <f>IF(OR('2-core'!L24=-1,'4-core'!L24=-1),"DNF",AVERAGE(_4_core[[#This Row],[SERIES_PARALLEL]],_2_core[[#This Row],[SERIES_PARALLEL]]))</f>
        <v>294.91000000000003</v>
      </c>
      <c r="M24" s="28">
        <f>IF(OR('2-core'!M24=-1,'4-core'!M24=-1),"DNF",AVERAGE(_4_core[[#This Row],[STENCIL]],_2_core[[#This Row],[STENCIL]]))</f>
        <v>290.36450000000002</v>
      </c>
      <c r="N24" s="29">
        <f t="shared" si="3"/>
        <v>349</v>
      </c>
      <c r="O24" s="11">
        <f t="shared" si="4"/>
        <v>930</v>
      </c>
      <c r="P24" s="34" t="str">
        <f>'4-core'!O24</f>
        <v>A* w/DFS for N2E ratio &gt; 2, A* PPDv2, NC, LS fix, 0EIS, BLP full, SSC, A* SIC-TN^3</v>
      </c>
      <c r="Q24" s="35">
        <f t="shared" si="5"/>
        <v>7.3</v>
      </c>
    </row>
    <row r="25" spans="1:30" ht="18.75" x14ac:dyDescent="0.3">
      <c r="A25" s="10">
        <f>_2_core[[#This Row],[TIME]]</f>
        <v>44427.036344444445</v>
      </c>
      <c r="B25" s="11" t="s">
        <v>24</v>
      </c>
      <c r="C25" s="9">
        <f>IF(OR('2-core'!C25=-1,'4-core'!C25=-1),"DNF",AVERAGE(_4_core[[#This Row],[FORK_JOIN]],_2_core[[#This Row],[FORK_JOIN]]))</f>
        <v>523.40899999999999</v>
      </c>
      <c r="D25" s="6">
        <f>IF(OR('2-core'!D25=-1,'4-core'!D25=-1),"DNF",AVERAGE(_4_core[[#This Row],[FORK_NODES]],_2_core[[#This Row],[FORK_NODES]]))</f>
        <v>1574.4750000000001</v>
      </c>
      <c r="E25" s="6">
        <f>IF(OR('2-core'!E25=-1,'4-core'!E25=-1),"DNF",AVERAGE(_4_core[[#This Row],[INTREE_BALANCED]],_2_core[[#This Row],[INTREE_BALANCED]]))</f>
        <v>338.42399999999998</v>
      </c>
      <c r="F25" s="6">
        <f>IF(OR('2-core'!F25=-1,'4-core'!F25=-1),"DNF",AVERAGE(_4_core[[#This Row],[INTREE_UNBALANCED]],_2_core[[#This Row],[INTREE_UNBALANCED]]))</f>
        <v>341.05500000000001</v>
      </c>
      <c r="G25" s="6">
        <f>IF(OR('2-core'!G25=-1,'4-core'!G25=-1),"DNF",AVERAGE(_4_core[[#This Row],[INDEPENDENT_NODES]],_2_core[[#This Row],[INDEPENDENT_NODES]]))</f>
        <v>4659.4480000000003</v>
      </c>
      <c r="H25" s="6">
        <f>IF(OR('2-core'!H25=-1,'4-core'!H25=-1),"DNF",AVERAGE(_4_core[[#This Row],[JOIN_NODES]],_2_core[[#This Row],[JOIN_NODES]]))</f>
        <v>831.60200000000009</v>
      </c>
      <c r="I25" s="6">
        <f>IF(OR('2-core'!I25=-1,'4-core'!I25=-1),"DNF",AVERAGE(_4_core[[#This Row],[OUTTREE_BALANCED]],_2_core[[#This Row],[OUTTREE_BALANCED]]))</f>
        <v>357.53949999999998</v>
      </c>
      <c r="J25" s="6">
        <f>IF(OR('2-core'!J25=-1,'4-core'!J25=-1),"DNF",AVERAGE(_4_core[[#This Row],[PIPELINE_NODES]],_2_core[[#This Row],[PIPELINE_NODES]]))</f>
        <v>291.32249999999999</v>
      </c>
      <c r="K25" s="6">
        <f>IF(OR('2-core'!K25=-1,'4-core'!K25=-1),"DNF",AVERAGE(_4_core[[#This Row],[RANDOM_NODES]],_2_core[[#This Row],[RANDOM_NODES]]))</f>
        <v>682.23649999999998</v>
      </c>
      <c r="L25" s="6">
        <f>IF(OR('2-core'!L25=-1,'4-core'!L25=-1),"DNF",AVERAGE(_4_core[[#This Row],[SERIES_PARALLEL]],_2_core[[#This Row],[SERIES_PARALLEL]]))</f>
        <v>285.98400000000004</v>
      </c>
      <c r="M25" s="28">
        <f>IF(OR('2-core'!M25=-1,'4-core'!M25=-1),"DNF",AVERAGE(_4_core[[#This Row],[STENCIL]],_2_core[[#This Row],[STENCIL]]))</f>
        <v>279.59249999999997</v>
      </c>
      <c r="N25" s="29">
        <f t="shared" si="3"/>
        <v>358</v>
      </c>
      <c r="O25" s="11">
        <f t="shared" si="4"/>
        <v>924</v>
      </c>
      <c r="P25" s="34" t="str">
        <f>'4-core'!O25</f>
        <v>A* w/DFS for N2E ratio &gt; 2, A* PPDv2, NC, LS fix, 0EIS, BLP full, SSC</v>
      </c>
      <c r="Q25" s="35">
        <f t="shared" si="5"/>
        <v>7.2</v>
      </c>
    </row>
    <row r="26" spans="1:30" ht="18.75" x14ac:dyDescent="0.3">
      <c r="A26" s="10">
        <f>_2_core[[#This Row],[TIME]]</f>
        <v>44427.038109606481</v>
      </c>
      <c r="B26" s="11" t="s">
        <v>24</v>
      </c>
      <c r="C26" s="9">
        <f>IF(OR('2-core'!C26=-1,'4-core'!C26=-1),"DNF",AVERAGE(_4_core[[#This Row],[FORK_JOIN]],_2_core[[#This Row],[FORK_JOIN]]))</f>
        <v>510.84749999999997</v>
      </c>
      <c r="D26" s="7">
        <f>IF(OR('2-core'!D26=-1,'4-core'!D26=-1),"DNF",AVERAGE(_4_core[[#This Row],[FORK_NODES]],_2_core[[#This Row],[FORK_NODES]]))</f>
        <v>1529.8455000000001</v>
      </c>
      <c r="E26" s="7">
        <f>IF(OR('2-core'!E26=-1,'4-core'!E26=-1),"DNF",AVERAGE(_4_core[[#This Row],[INTREE_BALANCED]],_2_core[[#This Row],[INTREE_BALANCED]]))</f>
        <v>340.411</v>
      </c>
      <c r="F26" s="7">
        <f>IF(OR('2-core'!F26=-1,'4-core'!F26=-1),"DNF",AVERAGE(_4_core[[#This Row],[INTREE_UNBALANCED]],_2_core[[#This Row],[INTREE_UNBALANCED]]))</f>
        <v>342.00549999999998</v>
      </c>
      <c r="G26" s="7">
        <f>IF(OR('2-core'!G26=-1,'4-core'!G26=-1),"DNF",AVERAGE(_4_core[[#This Row],[INDEPENDENT_NODES]],_2_core[[#This Row],[INDEPENDENT_NODES]]))</f>
        <v>4656.4615000000003</v>
      </c>
      <c r="H26" s="7">
        <f>IF(OR('2-core'!H26=-1,'4-core'!H26=-1),"DNF",AVERAGE(_4_core[[#This Row],[JOIN_NODES]],_2_core[[#This Row],[JOIN_NODES]]))</f>
        <v>873.81549999999993</v>
      </c>
      <c r="I26" s="7">
        <f>IF(OR('2-core'!I26=-1,'4-core'!I26=-1),"DNF",AVERAGE(_4_core[[#This Row],[OUTTREE_BALANCED]],_2_core[[#This Row],[OUTTREE_BALANCED]]))</f>
        <v>358.983</v>
      </c>
      <c r="J26" s="7">
        <f>IF(OR('2-core'!J26=-1,'4-core'!J26=-1),"DNF",AVERAGE(_4_core[[#This Row],[PIPELINE_NODES]],_2_core[[#This Row],[PIPELINE_NODES]]))</f>
        <v>292.56550000000004</v>
      </c>
      <c r="K26" s="7">
        <f>IF(OR('2-core'!K26=-1,'4-core'!K26=-1),"DNF",AVERAGE(_4_core[[#This Row],[RANDOM_NODES]],_2_core[[#This Row],[RANDOM_NODES]]))</f>
        <v>672.2829999999999</v>
      </c>
      <c r="L26" s="7">
        <f>IF(OR('2-core'!L26=-1,'4-core'!L26=-1),"DNF",AVERAGE(_4_core[[#This Row],[SERIES_PARALLEL]],_2_core[[#This Row],[SERIES_PARALLEL]]))</f>
        <v>284.05899999999997</v>
      </c>
      <c r="M26" s="27">
        <f>IF(OR('2-core'!M26=-1,'4-core'!M26=-1),"DNF",AVERAGE(_4_core[[#This Row],[STENCIL]],_2_core[[#This Row],[STENCIL]]))</f>
        <v>292.26049999999998</v>
      </c>
      <c r="N26" s="29">
        <f t="shared" si="3"/>
        <v>359</v>
      </c>
      <c r="O26" s="11">
        <f t="shared" si="4"/>
        <v>923</v>
      </c>
      <c r="P26" s="33" t="str">
        <f>'4-core'!O26</f>
        <v>A* w/DFS for N2E ratio &gt; 2, A* PPDv2, NC, LS fix, 0EIS, BLP full, SSC</v>
      </c>
      <c r="Q26" s="35">
        <f t="shared" si="5"/>
        <v>7.2</v>
      </c>
    </row>
    <row r="27" spans="1:30" ht="18.75" x14ac:dyDescent="0.3">
      <c r="A27" s="10">
        <f>_2_core[[#This Row],[TIME]]</f>
        <v>44427.039211134259</v>
      </c>
      <c r="B27" s="11" t="s">
        <v>24</v>
      </c>
      <c r="C27" s="9">
        <f>IF(OR('2-core'!C27=-1,'4-core'!C27=-1),"DNF",AVERAGE(_4_core[[#This Row],[FORK_JOIN]],_2_core[[#This Row],[FORK_JOIN]]))</f>
        <v>542.81200000000001</v>
      </c>
      <c r="D27" s="6">
        <f>IF(OR('2-core'!D27=-1,'4-core'!D27=-1),"DNF",AVERAGE(_4_core[[#This Row],[FORK_NODES]],_2_core[[#This Row],[FORK_NODES]]))</f>
        <v>1621.37</v>
      </c>
      <c r="E27" s="6">
        <f>IF(OR('2-core'!E27=-1,'4-core'!E27=-1),"DNF",AVERAGE(_4_core[[#This Row],[INTREE_BALANCED]],_2_core[[#This Row],[INTREE_BALANCED]]))</f>
        <v>363.267</v>
      </c>
      <c r="F27" s="6">
        <f>IF(OR('2-core'!F27=-1,'4-core'!F27=-1),"DNF",AVERAGE(_4_core[[#This Row],[INTREE_UNBALANCED]],_2_core[[#This Row],[INTREE_UNBALANCED]]))</f>
        <v>373.72400000000005</v>
      </c>
      <c r="G27" s="6">
        <f>IF(OR('2-core'!G27=-1,'4-core'!G27=-1),"DNF",AVERAGE(_4_core[[#This Row],[INDEPENDENT_NODES]],_2_core[[#This Row],[INDEPENDENT_NODES]]))</f>
        <v>4905.9319999999998</v>
      </c>
      <c r="H27" s="6">
        <f>IF(OR('2-core'!H27=-1,'4-core'!H27=-1),"DNF",AVERAGE(_4_core[[#This Row],[JOIN_NODES]],_2_core[[#This Row],[JOIN_NODES]]))</f>
        <v>911.78399999999988</v>
      </c>
      <c r="I27" s="6">
        <f>IF(OR('2-core'!I27=-1,'4-core'!I27=-1),"DNF",AVERAGE(_4_core[[#This Row],[OUTTREE_BALANCED]],_2_core[[#This Row],[OUTTREE_BALANCED]]))</f>
        <v>376.53050000000002</v>
      </c>
      <c r="J27" s="6">
        <f>IF(OR('2-core'!J27=-1,'4-core'!J27=-1),"DNF",AVERAGE(_4_core[[#This Row],[PIPELINE_NODES]],_2_core[[#This Row],[PIPELINE_NODES]]))</f>
        <v>304.358</v>
      </c>
      <c r="K27" s="6">
        <f>IF(OR('2-core'!K27=-1,'4-core'!K27=-1),"DNF",AVERAGE(_4_core[[#This Row],[RANDOM_NODES]],_2_core[[#This Row],[RANDOM_NODES]]))</f>
        <v>722.70399999999995</v>
      </c>
      <c r="L27" s="6">
        <f>IF(OR('2-core'!L27=-1,'4-core'!L27=-1),"DNF",AVERAGE(_4_core[[#This Row],[SERIES_PARALLEL]],_2_core[[#This Row],[SERIES_PARALLEL]]))</f>
        <v>300.29300000000001</v>
      </c>
      <c r="M27" s="28">
        <f>IF(OR('2-core'!M27=-1,'4-core'!M27=-1),"DNF",AVERAGE(_4_core[[#This Row],[STENCIL]],_2_core[[#This Row],[STENCIL]]))</f>
        <v>309.14499999999998</v>
      </c>
      <c r="N27" s="29">
        <f t="shared" si="3"/>
        <v>377</v>
      </c>
      <c r="O27" s="11">
        <f t="shared" si="4"/>
        <v>976</v>
      </c>
      <c r="P27" s="34" t="str">
        <f>'4-core'!O27</f>
        <v>A* w/DFS for N2E ratio &gt; 2, A* PPDv2, NC, LS fix, 0EIS, BLF full, SSC, A* SIC-TN^3</v>
      </c>
      <c r="Q27" s="35">
        <f t="shared" si="5"/>
        <v>7.7</v>
      </c>
    </row>
    <row r="28" spans="1:30" ht="18.75" x14ac:dyDescent="0.3">
      <c r="A28" s="10">
        <f>_2_core[[#This Row],[TIME]]</f>
        <v>44427.086831412038</v>
      </c>
      <c r="B28" s="11" t="s">
        <v>24</v>
      </c>
      <c r="C28" s="9">
        <f>IF(OR('2-core'!C28=-1,'4-core'!C28=-1),"DNF",AVERAGE(_4_core[[#This Row],[FORK_JOIN]],_2_core[[#This Row],[FORK_JOIN]]))</f>
        <v>501.11850000000004</v>
      </c>
      <c r="D28" s="6">
        <f>IF(OR('2-core'!D28=-1,'4-core'!D28=-1),"DNF",AVERAGE(_4_core[[#This Row],[FORK_NODES]],_2_core[[#This Row],[FORK_NODES]]))</f>
        <v>1647.0015000000001</v>
      </c>
      <c r="E28" s="6">
        <f>IF(OR('2-core'!E28=-1,'4-core'!E28=-1),"DNF",AVERAGE(_4_core[[#This Row],[INTREE_BALANCED]],_2_core[[#This Row],[INTREE_BALANCED]]))</f>
        <v>329.42650000000003</v>
      </c>
      <c r="F28" s="6">
        <f>IF(OR('2-core'!F28=-1,'4-core'!F28=-1),"DNF",AVERAGE(_4_core[[#This Row],[INTREE_UNBALANCED]],_2_core[[#This Row],[INTREE_UNBALANCED]]))</f>
        <v>332.41700000000003</v>
      </c>
      <c r="G28" s="6">
        <f>IF(OR('2-core'!G28=-1,'4-core'!G28=-1),"DNF",AVERAGE(_4_core[[#This Row],[INDEPENDENT_NODES]],_2_core[[#This Row],[INDEPENDENT_NODES]]))</f>
        <v>4566.0964999999997</v>
      </c>
      <c r="H28" s="6">
        <f>IF(OR('2-core'!H28=-1,'4-core'!H28=-1),"DNF",AVERAGE(_4_core[[#This Row],[JOIN_NODES]],_2_core[[#This Row],[JOIN_NODES]]))</f>
        <v>760.6825</v>
      </c>
      <c r="I28" s="6">
        <f>IF(OR('2-core'!I28=-1,'4-core'!I28=-1),"DNF",AVERAGE(_4_core[[#This Row],[OUTTREE_BALANCED]],_2_core[[#This Row],[OUTTREE_BALANCED]]))</f>
        <v>361.91499999999996</v>
      </c>
      <c r="J28" s="6">
        <f>IF(OR('2-core'!J28=-1,'4-core'!J28=-1),"DNF",AVERAGE(_4_core[[#This Row],[PIPELINE_NODES]],_2_core[[#This Row],[PIPELINE_NODES]]))</f>
        <v>281.24199999999996</v>
      </c>
      <c r="K28" s="6">
        <f>IF(OR('2-core'!K28=-1,'4-core'!K28=-1),"DNF",AVERAGE(_4_core[[#This Row],[RANDOM_NODES]],_2_core[[#This Row],[RANDOM_NODES]]))</f>
        <v>718.00250000000005</v>
      </c>
      <c r="L28" s="6">
        <f>IF(OR('2-core'!L28=-1,'4-core'!L28=-1),"DNF",AVERAGE(_4_core[[#This Row],[SERIES_PARALLEL]],_2_core[[#This Row],[SERIES_PARALLEL]]))</f>
        <v>287.52599999999995</v>
      </c>
      <c r="M28" s="28">
        <f>IF(OR('2-core'!M28=-1,'4-core'!M28=-1),"DNF",AVERAGE(_4_core[[#This Row],[STENCIL]],_2_core[[#This Row],[STENCIL]]))</f>
        <v>291.66049999999996</v>
      </c>
      <c r="N28" s="29">
        <f t="shared" si="3"/>
        <v>362</v>
      </c>
      <c r="O28" s="11">
        <f t="shared" si="4"/>
        <v>916</v>
      </c>
      <c r="P28" s="34" t="str">
        <f>'4-core'!O28</f>
        <v>A* w/DFS for N2E ratio &gt; 2, A* PPDv2, NC, LS fix, 0EIS, BLP full, SSC, PCA</v>
      </c>
      <c r="Q28" s="35">
        <f t="shared" si="5"/>
        <v>7.1</v>
      </c>
    </row>
    <row r="29" spans="1:30" ht="18.75" x14ac:dyDescent="0.3">
      <c r="A29" s="10">
        <f>_2_core[[#This Row],[TIME]]</f>
        <v>44427.092852581016</v>
      </c>
      <c r="B29" s="11" t="s">
        <v>24</v>
      </c>
      <c r="C29" s="9">
        <f>IF(OR('2-core'!C29=-1,'4-core'!C29=-1),"DNF",AVERAGE(_4_core[[#This Row],[FORK_JOIN]],_2_core[[#This Row],[FORK_JOIN]]))</f>
        <v>512.93449999999996</v>
      </c>
      <c r="D29" s="7">
        <f>IF(OR('2-core'!D29=-1,'4-core'!D29=-1),"DNF",AVERAGE(_4_core[[#This Row],[FORK_NODES]],_2_core[[#This Row],[FORK_NODES]]))</f>
        <v>1496.07</v>
      </c>
      <c r="E29" s="7">
        <f>IF(OR('2-core'!E29=-1,'4-core'!E29=-1),"DNF",AVERAGE(_4_core[[#This Row],[INTREE_BALANCED]],_2_core[[#This Row],[INTREE_BALANCED]]))</f>
        <v>331.70650000000001</v>
      </c>
      <c r="F29" s="7">
        <f>IF(OR('2-core'!F29=-1,'4-core'!F29=-1),"DNF",AVERAGE(_4_core[[#This Row],[INTREE_UNBALANCED]],_2_core[[#This Row],[INTREE_UNBALANCED]]))</f>
        <v>336.32050000000004</v>
      </c>
      <c r="G29" s="7">
        <f>IF(OR('2-core'!G29=-1,'4-core'!G29=-1),"DNF",AVERAGE(_4_core[[#This Row],[INDEPENDENT_NODES]],_2_core[[#This Row],[INDEPENDENT_NODES]]))</f>
        <v>4548.6469999999999</v>
      </c>
      <c r="H29" s="7">
        <f>IF(OR('2-core'!H29=-1,'4-core'!H29=-1),"DNF",AVERAGE(_4_core[[#This Row],[JOIN_NODES]],_2_core[[#This Row],[JOIN_NODES]]))</f>
        <v>815.53449999999998</v>
      </c>
      <c r="I29" s="7">
        <f>IF(OR('2-core'!I29=-1,'4-core'!I29=-1),"DNF",AVERAGE(_4_core[[#This Row],[OUTTREE_BALANCED]],_2_core[[#This Row],[OUTTREE_BALANCED]]))</f>
        <v>351.25149999999996</v>
      </c>
      <c r="J29" s="7">
        <f>IF(OR('2-core'!J29=-1,'4-core'!J29=-1),"DNF",AVERAGE(_4_core[[#This Row],[PIPELINE_NODES]],_2_core[[#This Row],[PIPELINE_NODES]]))</f>
        <v>286.98849999999999</v>
      </c>
      <c r="K29" s="7">
        <f>IF(OR('2-core'!K29=-1,'4-core'!K29=-1),"DNF",AVERAGE(_4_core[[#This Row],[RANDOM_NODES]],_2_core[[#This Row],[RANDOM_NODES]]))</f>
        <v>674.47499999999991</v>
      </c>
      <c r="L29" s="7">
        <f>IF(OR('2-core'!L29=-1,'4-core'!L29=-1),"DNF",AVERAGE(_4_core[[#This Row],[SERIES_PARALLEL]],_2_core[[#This Row],[SERIES_PARALLEL]]))</f>
        <v>281.23500000000001</v>
      </c>
      <c r="M29" s="27">
        <f>IF(OR('2-core'!M29=-1,'4-core'!M29=-1),"DNF",AVERAGE(_4_core[[#This Row],[STENCIL]],_2_core[[#This Row],[STENCIL]]))</f>
        <v>287.49950000000001</v>
      </c>
      <c r="N29" s="29">
        <f t="shared" si="3"/>
        <v>351</v>
      </c>
      <c r="O29" s="11">
        <f t="shared" si="4"/>
        <v>902</v>
      </c>
      <c r="P29" s="33" t="str">
        <f>'4-core'!O29</f>
        <v>A* w/DFS for N2E ratio &gt; 2, A* PPDv2, NC, LS fix, 0EIS, BLP full, SSC</v>
      </c>
      <c r="Q29" s="35">
        <f t="shared" si="5"/>
        <v>7.1</v>
      </c>
    </row>
    <row r="30" spans="1:30" ht="18.75" x14ac:dyDescent="0.3">
      <c r="A30" s="10">
        <f>_2_core[[#This Row],[TIME]]</f>
        <v>44429.187777800929</v>
      </c>
      <c r="B30" s="11" t="s">
        <v>24</v>
      </c>
      <c r="C30" s="9">
        <f>IF(OR('2-core'!C40=-1,'4-core'!C40=-1),"DNF",AVERAGE(_4_core[[#This Row],[FORK_JOIN]],_2_core[[#This Row],[FORK_JOIN]]))</f>
        <v>311.59699999999998</v>
      </c>
      <c r="D30" s="6">
        <f>IF(OR('2-core'!D40=-1,'4-core'!D40=-1),"DNF",AVERAGE(_4_core[[#This Row],[FORK_NODES]],_2_core[[#This Row],[FORK_NODES]]))</f>
        <v>310.6345</v>
      </c>
      <c r="E30" s="6">
        <f>IF(OR('2-core'!E40=-1,'4-core'!E40=-1),"DNF",AVERAGE(_4_core[[#This Row],[INTREE_BALANCED]],_2_core[[#This Row],[INTREE_BALANCED]]))</f>
        <v>304.25850000000003</v>
      </c>
      <c r="F30" s="6">
        <f>IF(OR('2-core'!F40=-1,'4-core'!F40=-1),"DNF",AVERAGE(_4_core[[#This Row],[INTREE_UNBALANCED]],_2_core[[#This Row],[INTREE_UNBALANCED]]))</f>
        <v>301.86450000000002</v>
      </c>
      <c r="G30" s="6">
        <f>IF(OR('2-core'!G40=-1,'4-core'!G40=-1),"DNF",AVERAGE(_4_core[[#This Row],[INDEPENDENT_NODES]],_2_core[[#This Row],[INDEPENDENT_NODES]]))</f>
        <v>4641.8495000000003</v>
      </c>
      <c r="H30" s="6">
        <f>IF(OR('2-core'!H40=-1,'4-core'!H40=-1),"DNF",AVERAGE(_4_core[[#This Row],[JOIN_NODES]],_2_core[[#This Row],[JOIN_NODES]]))</f>
        <v>310.37599999999998</v>
      </c>
      <c r="I30" s="6">
        <f>IF(OR('2-core'!I40=-1,'4-core'!I40=-1),"DNF",AVERAGE(_4_core[[#This Row],[OUTTREE_BALANCED]],_2_core[[#This Row],[OUTTREE_BALANCED]]))</f>
        <v>311.541</v>
      </c>
      <c r="J30" s="6">
        <f>IF(OR('2-core'!J40=-1,'4-core'!J40=-1),"DNF",AVERAGE(_4_core[[#This Row],[PIPELINE_NODES]],_2_core[[#This Row],[PIPELINE_NODES]]))</f>
        <v>318.89049999999997</v>
      </c>
      <c r="K30" s="6">
        <f>IF(OR('2-core'!K40=-1,'4-core'!K40=-1),"DNF",AVERAGE(_4_core[[#This Row],[RANDOM_NODES]],_2_core[[#This Row],[RANDOM_NODES]]))</f>
        <v>696.17650000000003</v>
      </c>
      <c r="L30" s="6">
        <f>IF(OR('2-core'!L40=-1,'4-core'!L40=-1),"DNF",AVERAGE(_4_core[[#This Row],[SERIES_PARALLEL]],_2_core[[#This Row],[SERIES_PARALLEL]]))</f>
        <v>305.709</v>
      </c>
      <c r="M30" s="28">
        <f>IF(OR('2-core'!M40=-1,'4-core'!M40=-1),"DNF",AVERAGE(_4_core[[#This Row],[STENCIL]],_2_core[[#This Row],[STENCIL]]))</f>
        <v>313.26800000000003</v>
      </c>
      <c r="N30" s="29">
        <f t="shared" si="3"/>
        <v>312</v>
      </c>
      <c r="O30" s="11">
        <f t="shared" si="4"/>
        <v>739</v>
      </c>
      <c r="P30" s="34" t="str">
        <f>'4-core'!O30</f>
        <v>Using empty-processor check</v>
      </c>
      <c r="Q30" s="35">
        <f t="shared" si="5"/>
        <v>6.6</v>
      </c>
    </row>
    <row r="31" spans="1:30" ht="18.75" x14ac:dyDescent="0.3">
      <c r="A31" s="10">
        <f>_2_core[[#This Row],[TIME]]</f>
        <v>44429.190521886572</v>
      </c>
      <c r="B31" s="11" t="s">
        <v>24</v>
      </c>
      <c r="C31" s="9">
        <f>IF(OR('2-core'!C41=-1,'4-core'!C41=-1),"DNF",AVERAGE(_4_core[[#This Row],[FORK_JOIN]],_2_core[[#This Row],[FORK_JOIN]]))</f>
        <v>305.33550000000002</v>
      </c>
      <c r="D31" s="6">
        <f>IF(OR('2-core'!D41=-1,'4-core'!D41=-1),"DNF",AVERAGE(_4_core[[#This Row],[FORK_NODES]],_2_core[[#This Row],[FORK_NODES]]))</f>
        <v>303.93449999999996</v>
      </c>
      <c r="E31" s="6">
        <f>IF(OR('2-core'!E41=-1,'4-core'!E41=-1),"DNF",AVERAGE(_4_core[[#This Row],[INTREE_BALANCED]],_2_core[[#This Row],[INTREE_BALANCED]]))</f>
        <v>311.98649999999998</v>
      </c>
      <c r="F31" s="6">
        <f>IF(OR('2-core'!F41=-1,'4-core'!F41=-1),"DNF",AVERAGE(_4_core[[#This Row],[INTREE_UNBALANCED]],_2_core[[#This Row],[INTREE_UNBALANCED]]))</f>
        <v>295.72400000000005</v>
      </c>
      <c r="G31" s="6">
        <f>IF(OR('2-core'!G41=-1,'4-core'!G41=-1),"DNF",AVERAGE(_4_core[[#This Row],[INDEPENDENT_NODES]],_2_core[[#This Row],[INDEPENDENT_NODES]]))</f>
        <v>4588.0794999999998</v>
      </c>
      <c r="H31" s="6">
        <f>IF(OR('2-core'!H41=-1,'4-core'!H41=-1),"DNF",AVERAGE(_4_core[[#This Row],[JOIN_NODES]],_2_core[[#This Row],[JOIN_NODES]]))</f>
        <v>300.6995</v>
      </c>
      <c r="I31" s="6">
        <f>IF(OR('2-core'!I41=-1,'4-core'!I41=-1),"DNF",AVERAGE(_4_core[[#This Row],[OUTTREE_BALANCED]],_2_core[[#This Row],[OUTTREE_BALANCED]]))</f>
        <v>302.71899999999999</v>
      </c>
      <c r="J31" s="6">
        <f>IF(OR('2-core'!J41=-1,'4-core'!J41=-1),"DNF",AVERAGE(_4_core[[#This Row],[PIPELINE_NODES]],_2_core[[#This Row],[PIPELINE_NODES]]))</f>
        <v>301.3605</v>
      </c>
      <c r="K31" s="6">
        <f>IF(OR('2-core'!K41=-1,'4-core'!K41=-1),"DNF",AVERAGE(_4_core[[#This Row],[RANDOM_NODES]],_2_core[[#This Row],[RANDOM_NODES]]))</f>
        <v>303.42700000000002</v>
      </c>
      <c r="L31" s="6">
        <f>IF(OR('2-core'!L41=-1,'4-core'!L41=-1),"DNF",AVERAGE(_4_core[[#This Row],[SERIES_PARALLEL]],_2_core[[#This Row],[SERIES_PARALLEL]]))</f>
        <v>306.75599999999997</v>
      </c>
      <c r="M31" s="28">
        <f>IF(OR('2-core'!M41=-1,'4-core'!M41=-1),"DNF",AVERAGE(_4_core[[#This Row],[STENCIL]],_2_core[[#This Row],[STENCIL]]))</f>
        <v>303.86400000000003</v>
      </c>
      <c r="N31" s="29">
        <f t="shared" si="3"/>
        <v>304</v>
      </c>
      <c r="O31" s="11">
        <f t="shared" si="4"/>
        <v>693</v>
      </c>
      <c r="P31" s="34" t="str">
        <f>'4-core'!O31</f>
        <v>Removing N2E check, always use A* unless independent</v>
      </c>
      <c r="Q31" s="35">
        <f t="shared" si="5"/>
        <v>6.2</v>
      </c>
    </row>
    <row r="32" spans="1:30" ht="18.75" x14ac:dyDescent="0.3">
      <c r="A32" s="10">
        <f>_2_core[[#This Row],[TIME]]</f>
        <v>44429.195274664351</v>
      </c>
      <c r="B32" s="11" t="s">
        <v>24</v>
      </c>
      <c r="C32" s="9">
        <f>IF(OR('2-core'!C42=-1,'4-core'!C42=-1),"DNF",AVERAGE(_4_core[[#This Row],[FORK_JOIN]],_2_core[[#This Row],[FORK_JOIN]]))</f>
        <v>316.91800000000001</v>
      </c>
      <c r="D32" s="7">
        <f>IF(OR('2-core'!D42=-1,'4-core'!D42=-1),"DNF",AVERAGE(_4_core[[#This Row],[FORK_NODES]],_2_core[[#This Row],[FORK_NODES]]))</f>
        <v>305.39449999999999</v>
      </c>
      <c r="E32" s="7">
        <f>IF(OR('2-core'!E42=-1,'4-core'!E42=-1),"DNF",AVERAGE(_4_core[[#This Row],[INTREE_BALANCED]],_2_core[[#This Row],[INTREE_BALANCED]]))</f>
        <v>307.40999999999997</v>
      </c>
      <c r="F32" s="7">
        <f>IF(OR('2-core'!F42=-1,'4-core'!F42=-1),"DNF",AVERAGE(_4_core[[#This Row],[INTREE_UNBALANCED]],_2_core[[#This Row],[INTREE_UNBALANCED]]))</f>
        <v>305.62199999999996</v>
      </c>
      <c r="G32" s="7">
        <f>IF(OR('2-core'!G42=-1,'4-core'!G42=-1),"DNF",AVERAGE(_4_core[[#This Row],[INDEPENDENT_NODES]],_2_core[[#This Row],[INDEPENDENT_NODES]]))</f>
        <v>4525.7465000000002</v>
      </c>
      <c r="H32" s="7">
        <f>IF(OR('2-core'!H42=-1,'4-core'!H42=-1),"DNF",AVERAGE(_4_core[[#This Row],[JOIN_NODES]],_2_core[[#This Row],[JOIN_NODES]]))</f>
        <v>307.85149999999999</v>
      </c>
      <c r="I32" s="7">
        <f>IF(OR('2-core'!I42=-1,'4-core'!I42=-1),"DNF",AVERAGE(_4_core[[#This Row],[OUTTREE_BALANCED]],_2_core[[#This Row],[OUTTREE_BALANCED]]))</f>
        <v>300.43700000000001</v>
      </c>
      <c r="J32" s="7">
        <f>IF(OR('2-core'!J42=-1,'4-core'!J42=-1),"DNF",AVERAGE(_4_core[[#This Row],[PIPELINE_NODES]],_2_core[[#This Row],[PIPELINE_NODES]]))</f>
        <v>299.221</v>
      </c>
      <c r="K32" s="7">
        <f>IF(OR('2-core'!K42=-1,'4-core'!K42=-1),"DNF",AVERAGE(_4_core[[#This Row],[RANDOM_NODES]],_2_core[[#This Row],[RANDOM_NODES]]))</f>
        <v>301.79599999999999</v>
      </c>
      <c r="L32" s="7">
        <f>IF(OR('2-core'!L42=-1,'4-core'!L42=-1),"DNF",AVERAGE(_4_core[[#This Row],[SERIES_PARALLEL]],_2_core[[#This Row],[SERIES_PARALLEL]]))</f>
        <v>302.267</v>
      </c>
      <c r="M32" s="27">
        <f>IF(OR('2-core'!M42=-1,'4-core'!M42=-1),"DNF",AVERAGE(_4_core[[#This Row],[STENCIL]],_2_core[[#This Row],[STENCIL]]))</f>
        <v>305.71550000000002</v>
      </c>
      <c r="N32" s="29">
        <f t="shared" si="3"/>
        <v>306</v>
      </c>
      <c r="O32" s="11">
        <f t="shared" si="4"/>
        <v>689</v>
      </c>
      <c r="P32" s="34" t="str">
        <f>'4-core'!O32</f>
        <v>More aggressive empty-processor check</v>
      </c>
      <c r="Q32" s="35">
        <f t="shared" si="5"/>
        <v>6.2</v>
      </c>
    </row>
    <row r="33" spans="1:17" ht="18.75" x14ac:dyDescent="0.3">
      <c r="A33" s="10">
        <f>_2_core[[#This Row],[TIME]]</f>
        <v>44429.217145636576</v>
      </c>
      <c r="B33" s="11" t="s">
        <v>24</v>
      </c>
      <c r="C33" s="9">
        <f>IF(OR('2-core'!C43=-1,'4-core'!C43=-1),"DNF",AVERAGE(_4_core[[#This Row],[FORK_JOIN]],_2_core[[#This Row],[FORK_JOIN]]))</f>
        <v>486.35050000000001</v>
      </c>
      <c r="D33" s="6">
        <f>IF(OR('2-core'!D43=-1,'4-core'!D43=-1),"DNF",AVERAGE(_4_core[[#This Row],[FORK_NODES]],_2_core[[#This Row],[FORK_NODES]]))</f>
        <v>1311.2380000000001</v>
      </c>
      <c r="E33" s="6">
        <f>IF(OR('2-core'!E43=-1,'4-core'!E43=-1),"DNF",AVERAGE(_4_core[[#This Row],[INTREE_BALANCED]],_2_core[[#This Row],[INTREE_BALANCED]]))</f>
        <v>349.11450000000002</v>
      </c>
      <c r="F33" s="6">
        <f>IF(OR('2-core'!F43=-1,'4-core'!F43=-1),"DNF",AVERAGE(_4_core[[#This Row],[INTREE_UNBALANCED]],_2_core[[#This Row],[INTREE_UNBALANCED]]))</f>
        <v>348.577</v>
      </c>
      <c r="G33" s="6">
        <f>IF(OR('2-core'!G43=-1,'4-core'!G43=-1),"DNF",AVERAGE(_4_core[[#This Row],[INDEPENDENT_NODES]],_2_core[[#This Row],[INDEPENDENT_NODES]]))</f>
        <v>4534.6625000000004</v>
      </c>
      <c r="H33" s="6">
        <f>IF(OR('2-core'!H43=-1,'4-core'!H43=-1),"DNF",AVERAGE(_4_core[[#This Row],[JOIN_NODES]],_2_core[[#This Row],[JOIN_NODES]]))</f>
        <v>870.947</v>
      </c>
      <c r="I33" s="6">
        <f>IF(OR('2-core'!I43=-1,'4-core'!I43=-1),"DNF",AVERAGE(_4_core[[#This Row],[OUTTREE_BALANCED]],_2_core[[#This Row],[OUTTREE_BALANCED]]))</f>
        <v>365.99649999999997</v>
      </c>
      <c r="J33" s="6">
        <f>IF(OR('2-core'!J43=-1,'4-core'!J43=-1),"DNF",AVERAGE(_4_core[[#This Row],[PIPELINE_NODES]],_2_core[[#This Row],[PIPELINE_NODES]]))</f>
        <v>308.9545</v>
      </c>
      <c r="K33" s="6">
        <f>IF(OR('2-core'!K43=-1,'4-core'!K43=-1),"DNF",AVERAGE(_4_core[[#This Row],[RANDOM_NODES]],_2_core[[#This Row],[RANDOM_NODES]]))</f>
        <v>456.81600000000003</v>
      </c>
      <c r="L33" s="6">
        <f>IF(OR('2-core'!L43=-1,'4-core'!L43=-1),"DNF",AVERAGE(_4_core[[#This Row],[SERIES_PARALLEL]],_2_core[[#This Row],[SERIES_PARALLEL]]))</f>
        <v>307.48349999999999</v>
      </c>
      <c r="M33" s="28">
        <f>IF(OR('2-core'!M43=-1,'4-core'!M43=-1),"DNF",AVERAGE(_4_core[[#This Row],[STENCIL]],_2_core[[#This Row],[STENCIL]]))</f>
        <v>306.40100000000001</v>
      </c>
      <c r="N33" s="29">
        <f t="shared" si="3"/>
        <v>366</v>
      </c>
      <c r="O33" s="11">
        <f t="shared" si="4"/>
        <v>877</v>
      </c>
      <c r="P33" s="34" t="str">
        <f>'4-core'!O33</f>
        <v>Wrong</v>
      </c>
      <c r="Q33" s="35">
        <f t="shared" si="5"/>
        <v>7.2</v>
      </c>
    </row>
    <row r="34" spans="1:17" ht="18.75" x14ac:dyDescent="0.3">
      <c r="A34" s="10">
        <f>_2_core[[#This Row],[TIME]]</f>
        <v>44430.107347812504</v>
      </c>
      <c r="B34" s="11" t="s">
        <v>24</v>
      </c>
      <c r="C34" s="9">
        <f>IF(OR('2-core'!C44=-1,'4-core'!C44=-1),"DNF",AVERAGE(_4_core[[#This Row],[FORK_JOIN]],_2_core[[#This Row],[FORK_JOIN]]))</f>
        <v>524.44200000000001</v>
      </c>
      <c r="D34" s="6">
        <f>IF(OR('2-core'!D44=-1,'4-core'!D44=-1),"DNF",AVERAGE(_4_core[[#This Row],[FORK_NODES]],_2_core[[#This Row],[FORK_NODES]]))</f>
        <v>1389.146</v>
      </c>
      <c r="E34" s="6">
        <f>IF(OR('2-core'!E44=-1,'4-core'!E44=-1),"DNF",AVERAGE(_4_core[[#This Row],[INTREE_BALANCED]],_2_core[[#This Row],[INTREE_BALANCED]]))</f>
        <v>367.92849999999999</v>
      </c>
      <c r="F34" s="6">
        <f>IF(OR('2-core'!F44=-1,'4-core'!F44=-1),"DNF",AVERAGE(_4_core[[#This Row],[INTREE_UNBALANCED]],_2_core[[#This Row],[INTREE_UNBALANCED]]))</f>
        <v>364.95450000000005</v>
      </c>
      <c r="G34" s="6">
        <f>IF(OR('2-core'!G44=-1,'4-core'!G44=-1),"DNF",AVERAGE(_4_core[[#This Row],[INDEPENDENT_NODES]],_2_core[[#This Row],[INDEPENDENT_NODES]]))</f>
        <v>1103.3145</v>
      </c>
      <c r="H34" s="6">
        <f>IF(OR('2-core'!H44=-1,'4-core'!H44=-1),"DNF",AVERAGE(_4_core[[#This Row],[JOIN_NODES]],_2_core[[#This Row],[JOIN_NODES]]))</f>
        <v>771.88149999999996</v>
      </c>
      <c r="I34" s="6">
        <f>IF(OR('2-core'!I44=-1,'4-core'!I44=-1),"DNF",AVERAGE(_4_core[[#This Row],[OUTTREE_BALANCED]],_2_core[[#This Row],[OUTTREE_BALANCED]]))</f>
        <v>401.66750000000002</v>
      </c>
      <c r="J34" s="6">
        <f>IF(OR('2-core'!J44=-1,'4-core'!J44=-1),"DNF",AVERAGE(_4_core[[#This Row],[PIPELINE_NODES]],_2_core[[#This Row],[PIPELINE_NODES]]))</f>
        <v>329.50800000000004</v>
      </c>
      <c r="K34" s="6">
        <f>IF(OR('2-core'!K44=-1,'4-core'!K44=-1),"DNF",AVERAGE(_4_core[[#This Row],[RANDOM_NODES]],_2_core[[#This Row],[RANDOM_NODES]]))</f>
        <v>402.75650000000002</v>
      </c>
      <c r="L34" s="6">
        <f>IF(OR('2-core'!L44=-1,'4-core'!L44=-1),"DNF",AVERAGE(_4_core[[#This Row],[SERIES_PARALLEL]],_2_core[[#This Row],[SERIES_PARALLEL]]))</f>
        <v>323.55650000000003</v>
      </c>
      <c r="M34" s="28">
        <f>IF(OR('2-core'!M44=-1,'4-core'!M44=-1),"DNF",AVERAGE(_4_core[[#This Row],[STENCIL]],_2_core[[#This Row],[STENCIL]]))</f>
        <v>328.71850000000001</v>
      </c>
      <c r="N34" s="29">
        <f t="shared" si="3"/>
        <v>402</v>
      </c>
      <c r="O34" s="11">
        <f t="shared" si="4"/>
        <v>573</v>
      </c>
      <c r="P34" s="34" t="str">
        <f>'4-core'!O34</f>
        <v>Wrong</v>
      </c>
      <c r="Q34" s="35">
        <f t="shared" si="5"/>
        <v>6.9</v>
      </c>
    </row>
    <row r="35" spans="1:17" ht="18.75" x14ac:dyDescent="0.3">
      <c r="A35" s="10">
        <f>_2_core[[#This Row],[TIME]]</f>
        <v>44430.108398645832</v>
      </c>
      <c r="B35" s="11" t="s">
        <v>24</v>
      </c>
      <c r="C35" s="9">
        <f>IF(OR('2-core'!C45=-1,'4-core'!C45=-1),"DNF",AVERAGE(_4_core[[#This Row],[FORK_JOIN]],_2_core[[#This Row],[FORK_JOIN]]))</f>
        <v>529.19550000000004</v>
      </c>
      <c r="D35" s="7">
        <f>IF(OR('2-core'!D45=-1,'4-core'!D45=-1),"DNF",AVERAGE(_4_core[[#This Row],[FORK_NODES]],_2_core[[#This Row],[FORK_NODES]]))</f>
        <v>1415.6904999999999</v>
      </c>
      <c r="E35" s="7">
        <f>IF(OR('2-core'!E45=-1,'4-core'!E45=-1),"DNF",AVERAGE(_4_core[[#This Row],[INTREE_BALANCED]],_2_core[[#This Row],[INTREE_BALANCED]]))</f>
        <v>369.91700000000003</v>
      </c>
      <c r="F35" s="7">
        <f>IF(OR('2-core'!F45=-1,'4-core'!F45=-1),"DNF",AVERAGE(_4_core[[#This Row],[INTREE_UNBALANCED]],_2_core[[#This Row],[INTREE_UNBALANCED]]))</f>
        <v>371.56549999999999</v>
      </c>
      <c r="G35" s="7">
        <f>IF(OR('2-core'!G45=-1,'4-core'!G45=-1),"DNF",AVERAGE(_4_core[[#This Row],[INDEPENDENT_NODES]],_2_core[[#This Row],[INDEPENDENT_NODES]]))</f>
        <v>1015.605</v>
      </c>
      <c r="H35" s="7">
        <f>IF(OR('2-core'!H45=-1,'4-core'!H45=-1),"DNF",AVERAGE(_4_core[[#This Row],[JOIN_NODES]],_2_core[[#This Row],[JOIN_NODES]]))</f>
        <v>809.08800000000008</v>
      </c>
      <c r="I35" s="7">
        <f>IF(OR('2-core'!I45=-1,'4-core'!I45=-1),"DNF",AVERAGE(_4_core[[#This Row],[OUTTREE_BALANCED]],_2_core[[#This Row],[OUTTREE_BALANCED]]))</f>
        <v>425.41199999999998</v>
      </c>
      <c r="J35" s="7">
        <f>IF(OR('2-core'!J45=-1,'4-core'!J45=-1),"DNF",AVERAGE(_4_core[[#This Row],[PIPELINE_NODES]],_2_core[[#This Row],[PIPELINE_NODES]]))</f>
        <v>329.08799999999997</v>
      </c>
      <c r="K35" s="7">
        <f>IF(OR('2-core'!K45=-1,'4-core'!K45=-1),"DNF",AVERAGE(_4_core[[#This Row],[RANDOM_NODES]],_2_core[[#This Row],[RANDOM_NODES]]))</f>
        <v>398.8415</v>
      </c>
      <c r="L35" s="7">
        <f>IF(OR('2-core'!L45=-1,'4-core'!L45=-1),"DNF",AVERAGE(_4_core[[#This Row],[SERIES_PARALLEL]],_2_core[[#This Row],[SERIES_PARALLEL]]))</f>
        <v>328.26900000000001</v>
      </c>
      <c r="M35" s="27">
        <f>IF(OR('2-core'!M45=-1,'4-core'!M45=-1),"DNF",AVERAGE(_4_core[[#This Row],[STENCIL]],_2_core[[#This Row],[STENCIL]]))</f>
        <v>335.19799999999998</v>
      </c>
      <c r="N35" s="29">
        <f t="shared" si="3"/>
        <v>399</v>
      </c>
      <c r="O35" s="11">
        <f t="shared" si="4"/>
        <v>575</v>
      </c>
      <c r="P35" s="33">
        <f>'4-core'!O35</f>
        <v>0</v>
      </c>
      <c r="Q35" s="35">
        <f t="shared" si="5"/>
        <v>7</v>
      </c>
    </row>
    <row r="36" spans="1:17" ht="18.75" x14ac:dyDescent="0.3">
      <c r="A36" s="10">
        <f>_2_core[[#This Row],[TIME]]</f>
        <v>44430.12304416667</v>
      </c>
      <c r="B36" s="11" t="s">
        <v>24</v>
      </c>
      <c r="C36" s="9">
        <f>IF(OR('2-core'!C46=-1,'4-core'!C46=-1),"DNF",AVERAGE(_4_core[[#This Row],[FORK_JOIN]],_2_core[[#This Row],[FORK_JOIN]]))</f>
        <v>494.70299999999997</v>
      </c>
      <c r="D36" s="6">
        <f>IF(OR('2-core'!D46=-1,'4-core'!D46=-1),"DNF",AVERAGE(_4_core[[#This Row],[FORK_NODES]],_2_core[[#This Row],[FORK_NODES]]))</f>
        <v>1288.318</v>
      </c>
      <c r="E36" s="6">
        <f>IF(OR('2-core'!E46=-1,'4-core'!E46=-1),"DNF",AVERAGE(_4_core[[#This Row],[INTREE_BALANCED]],_2_core[[#This Row],[INTREE_BALANCED]]))</f>
        <v>354.62450000000001</v>
      </c>
      <c r="F36" s="6">
        <f>IF(OR('2-core'!F46=-1,'4-core'!F46=-1),"DNF",AVERAGE(_4_core[[#This Row],[INTREE_UNBALANCED]],_2_core[[#This Row],[INTREE_UNBALANCED]]))</f>
        <v>369.19299999999998</v>
      </c>
      <c r="G36" s="6">
        <f>IF(OR('2-core'!G46=-1,'4-core'!G46=-1),"DNF",AVERAGE(_4_core[[#This Row],[INDEPENDENT_NODES]],_2_core[[#This Row],[INDEPENDENT_NODES]]))</f>
        <v>2730.8359999999998</v>
      </c>
      <c r="H36" s="6">
        <f>IF(OR('2-core'!H46=-1,'4-core'!H46=-1),"DNF",AVERAGE(_4_core[[#This Row],[JOIN_NODES]],_2_core[[#This Row],[JOIN_NODES]]))</f>
        <v>828.85300000000007</v>
      </c>
      <c r="I36" s="6">
        <f>IF(OR('2-core'!I46=-1,'4-core'!I46=-1),"DNF",AVERAGE(_4_core[[#This Row],[OUTTREE_BALANCED]],_2_core[[#This Row],[OUTTREE_BALANCED]]))</f>
        <v>375.96699999999998</v>
      </c>
      <c r="J36" s="6">
        <f>IF(OR('2-core'!J46=-1,'4-core'!J46=-1),"DNF",AVERAGE(_4_core[[#This Row],[PIPELINE_NODES]],_2_core[[#This Row],[PIPELINE_NODES]]))</f>
        <v>314.6995</v>
      </c>
      <c r="K36" s="6">
        <f>IF(OR('2-core'!K46=-1,'4-core'!K46=-1),"DNF",AVERAGE(_4_core[[#This Row],[RANDOM_NODES]],_2_core[[#This Row],[RANDOM_NODES]]))</f>
        <v>458.26350000000002</v>
      </c>
      <c r="L36" s="6">
        <f>IF(OR('2-core'!L46=-1,'4-core'!L46=-1),"DNF",AVERAGE(_4_core[[#This Row],[SERIES_PARALLEL]],_2_core[[#This Row],[SERIES_PARALLEL]]))</f>
        <v>309.2645</v>
      </c>
      <c r="M36" s="28">
        <f>IF(OR('2-core'!M46=-1,'4-core'!M46=-1),"DNF",AVERAGE(_4_core[[#This Row],[STENCIL]],_2_core[[#This Row],[STENCIL]]))</f>
        <v>308.24549999999999</v>
      </c>
      <c r="N36" s="29">
        <f t="shared" si="3"/>
        <v>376</v>
      </c>
      <c r="O36" s="11">
        <f t="shared" si="4"/>
        <v>712</v>
      </c>
      <c r="P36" s="34">
        <f>'4-core'!O36</f>
        <v>0</v>
      </c>
      <c r="Q36" s="35">
        <f t="shared" si="5"/>
        <v>7</v>
      </c>
    </row>
    <row r="37" spans="1:17" ht="18.75" x14ac:dyDescent="0.3">
      <c r="A37" s="10">
        <f>_2_core[[#This Row],[TIME]]</f>
        <v>44430.151603692131</v>
      </c>
      <c r="B37" s="11" t="s">
        <v>24</v>
      </c>
      <c r="C37" s="9">
        <f>IF(OR('2-core'!C47=-1,'4-core'!C47=-1),"DNF",AVERAGE(_4_core[[#This Row],[FORK_JOIN]],_2_core[[#This Row],[FORK_JOIN]]))</f>
        <v>536.55700000000002</v>
      </c>
      <c r="D37" s="6">
        <f>IF(OR('2-core'!D47=-1,'4-core'!D47=-1),"DNF",AVERAGE(_4_core[[#This Row],[FORK_NODES]],_2_core[[#This Row],[FORK_NODES]]))</f>
        <v>1670.1405</v>
      </c>
      <c r="E37" s="6">
        <f>IF(OR('2-core'!E47=-1,'4-core'!E47=-1),"DNF",AVERAGE(_4_core[[#This Row],[INTREE_BALANCED]],_2_core[[#This Row],[INTREE_BALANCED]]))</f>
        <v>369.34199999999998</v>
      </c>
      <c r="F37" s="6">
        <f>IF(OR('2-core'!F47=-1,'4-core'!F47=-1),"DNF",AVERAGE(_4_core[[#This Row],[INTREE_UNBALANCED]],_2_core[[#This Row],[INTREE_UNBALANCED]]))</f>
        <v>364.56049999999999</v>
      </c>
      <c r="G37" s="6">
        <f>IF(OR('2-core'!G47=-1,'4-core'!G47=-1),"DNF",AVERAGE(_4_core[[#This Row],[INDEPENDENT_NODES]],_2_core[[#This Row],[INDEPENDENT_NODES]]))</f>
        <v>2738.0475000000001</v>
      </c>
      <c r="H37" s="6">
        <f>IF(OR('2-core'!H47=-1,'4-core'!H47=-1),"DNF",AVERAGE(_4_core[[#This Row],[JOIN_NODES]],_2_core[[#This Row],[JOIN_NODES]]))</f>
        <v>978.2974999999999</v>
      </c>
      <c r="I37" s="6">
        <f>IF(OR('2-core'!I47=-1,'4-core'!I47=-1),"DNF",AVERAGE(_4_core[[#This Row],[OUTTREE_BALANCED]],_2_core[[#This Row],[OUTTREE_BALANCED]]))</f>
        <v>378.65550000000002</v>
      </c>
      <c r="J37" s="6">
        <f>IF(OR('2-core'!J47=-1,'4-core'!J47=-1),"DNF",AVERAGE(_4_core[[#This Row],[PIPELINE_NODES]],_2_core[[#This Row],[PIPELINE_NODES]]))</f>
        <v>312.83600000000001</v>
      </c>
      <c r="K37" s="6">
        <f>IF(OR('2-core'!K47=-1,'4-core'!K47=-1),"DNF",AVERAGE(_4_core[[#This Row],[RANDOM_NODES]],_2_core[[#This Row],[RANDOM_NODES]]))</f>
        <v>470.64249999999998</v>
      </c>
      <c r="L37" s="6">
        <f>IF(OR('2-core'!L47=-1,'4-core'!L47=-1),"DNF",AVERAGE(_4_core[[#This Row],[SERIES_PARALLEL]],_2_core[[#This Row],[SERIES_PARALLEL]]))</f>
        <v>306.18799999999999</v>
      </c>
      <c r="M37" s="28">
        <f>IF(OR('2-core'!M47=-1,'4-core'!M47=-1),"DNF",AVERAGE(_4_core[[#This Row],[STENCIL]],_2_core[[#This Row],[STENCIL]]))</f>
        <v>319.83849999999995</v>
      </c>
      <c r="N37" s="29">
        <f t="shared" si="3"/>
        <v>379</v>
      </c>
      <c r="O37" s="11">
        <f t="shared" si="4"/>
        <v>768</v>
      </c>
      <c r="P37" s="34">
        <f>'4-core'!O37</f>
        <v>0</v>
      </c>
      <c r="Q37" s="35">
        <f t="shared" si="5"/>
        <v>7.2</v>
      </c>
    </row>
    <row r="38" spans="1:17" ht="18.75" x14ac:dyDescent="0.3">
      <c r="A38" s="10">
        <f>_2_core[[#This Row],[TIME]]</f>
        <v>44430.154293888889</v>
      </c>
      <c r="B38" s="11" t="s">
        <v>24</v>
      </c>
      <c r="C38" s="9">
        <f>IF(OR('2-core'!C48=-1,'4-core'!C48=-1),"DNF",AVERAGE(_4_core[[#This Row],[FORK_JOIN]],_2_core[[#This Row],[FORK_JOIN]]))</f>
        <v>858.12400000000002</v>
      </c>
      <c r="D38" s="6">
        <f>IF(OR('2-core'!D48=-1,'4-core'!D48=-1),"DNF",AVERAGE(_4_core[[#This Row],[FORK_NODES]],_2_core[[#This Row],[FORK_NODES]]))</f>
        <v>5711.7664999999997</v>
      </c>
      <c r="E38" s="6">
        <f>IF(OR('2-core'!E48=-1,'4-core'!E48=-1),"DNF",AVERAGE(_4_core[[#This Row],[INTREE_BALANCED]],_2_core[[#This Row],[INTREE_BALANCED]]))</f>
        <v>421.93549999999999</v>
      </c>
      <c r="F38" s="6">
        <f>IF(OR('2-core'!F48=-1,'4-core'!F48=-1),"DNF",AVERAGE(_4_core[[#This Row],[INTREE_UNBALANCED]],_2_core[[#This Row],[INTREE_UNBALANCED]]))</f>
        <v>574.52250000000004</v>
      </c>
      <c r="G38" s="6">
        <f>IF(OR('2-core'!G48=-1,'4-core'!G48=-1),"DNF",AVERAGE(_4_core[[#This Row],[INDEPENDENT_NODES]],_2_core[[#This Row],[INDEPENDENT_NODES]]))</f>
        <v>-1</v>
      </c>
      <c r="H38" s="6">
        <f>IF(OR('2-core'!H48=-1,'4-core'!H48=-1),"DNF",AVERAGE(_4_core[[#This Row],[JOIN_NODES]],_2_core[[#This Row],[JOIN_NODES]]))</f>
        <v>2496.1635000000001</v>
      </c>
      <c r="I38" s="6">
        <f>IF(OR('2-core'!I48=-1,'4-core'!I48=-1),"DNF",AVERAGE(_4_core[[#This Row],[OUTTREE_BALANCED]],_2_core[[#This Row],[OUTTREE_BALANCED]]))</f>
        <v>501.80949999999996</v>
      </c>
      <c r="J38" s="6">
        <f>IF(OR('2-core'!J48=-1,'4-core'!J48=-1),"DNF",AVERAGE(_4_core[[#This Row],[PIPELINE_NODES]],_2_core[[#This Row],[PIPELINE_NODES]]))</f>
        <v>321.10900000000004</v>
      </c>
      <c r="K38" s="6">
        <f>IF(OR('2-core'!K48=-1,'4-core'!K48=-1),"DNF",AVERAGE(_4_core[[#This Row],[RANDOM_NODES]],_2_core[[#This Row],[RANDOM_NODES]]))</f>
        <v>1564.2474999999999</v>
      </c>
      <c r="L38" s="6">
        <f>IF(OR('2-core'!L48=-1,'4-core'!L48=-1),"DNF",AVERAGE(_4_core[[#This Row],[SERIES_PARALLEL]],_2_core[[#This Row],[SERIES_PARALLEL]]))</f>
        <v>308.65250000000003</v>
      </c>
      <c r="M38" s="28">
        <f>IF(OR('2-core'!M48=-1,'4-core'!M48=-1),"DNF",AVERAGE(_4_core[[#This Row],[STENCIL]],_2_core[[#This Row],[STENCIL]]))</f>
        <v>319.39449999999999</v>
      </c>
      <c r="N38" s="29">
        <f t="shared" ref="N38:N42" si="8">IF(COUNTIF(C38:M38, "DNF") &gt; 0, "DNF",ROUND(MEDIAN(C38:M38),0))</f>
        <v>502</v>
      </c>
      <c r="O38" s="11">
        <f t="shared" ref="O38:O42" si="9">IF(COUNTIF(C38:M38, "DNF") &gt; 0, "DNF", ROUND(AVERAGE(C38:M38),0))</f>
        <v>1189</v>
      </c>
      <c r="P38" s="34">
        <f>'4-core'!O38</f>
        <v>0</v>
      </c>
      <c r="Q38" s="35">
        <f t="shared" ref="Q38:Q42" si="10">IF(COUNTIF(C38:M38, "DNF" ) &gt;0, "DNF", ROUND(SUMPRODUCT(C38:M38,$T$22:$AD$22),1))</f>
        <v>9.6999999999999993</v>
      </c>
    </row>
    <row r="39" spans="1:17" ht="18.75" x14ac:dyDescent="0.3">
      <c r="A39" s="10">
        <f>_2_core[[#This Row],[TIME]]</f>
        <v>44430.173182777777</v>
      </c>
      <c r="B39" s="11" t="s">
        <v>24</v>
      </c>
      <c r="C39" s="9">
        <f>IF(OR('2-core'!C49=-1,'4-core'!C49=-1),"DNF",AVERAGE(_4_core[[#This Row],[FORK_JOIN]],_2_core[[#This Row],[FORK_JOIN]]))</f>
        <v>621.37249999999995</v>
      </c>
      <c r="D39" s="7">
        <f>IF(OR('2-core'!D49=-1,'4-core'!D49=-1),"DNF",AVERAGE(_4_core[[#This Row],[FORK_NODES]],_2_core[[#This Row],[FORK_NODES]]))</f>
        <v>1976.6469999999999</v>
      </c>
      <c r="E39" s="7">
        <f>IF(OR('2-core'!E49=-1,'4-core'!E49=-1),"DNF",AVERAGE(_4_core[[#This Row],[INTREE_BALANCED]],_2_core[[#This Row],[INTREE_BALANCED]]))</f>
        <v>398.99</v>
      </c>
      <c r="F39" s="7">
        <f>IF(OR('2-core'!F49=-1,'4-core'!F49=-1),"DNF",AVERAGE(_4_core[[#This Row],[INTREE_UNBALANCED]],_2_core[[#This Row],[INTREE_UNBALANCED]]))</f>
        <v>407.67200000000003</v>
      </c>
      <c r="G39" s="7">
        <f>IF(OR('2-core'!G49=-1,'4-core'!G49=-1),"DNF",AVERAGE(_4_core[[#This Row],[INDEPENDENT_NODES]],_2_core[[#This Row],[INDEPENDENT_NODES]]))</f>
        <v>3025.24</v>
      </c>
      <c r="H39" s="7">
        <f>IF(OR('2-core'!H49=-1,'4-core'!H49=-1),"DNF",AVERAGE(_4_core[[#This Row],[JOIN_NODES]],_2_core[[#This Row],[JOIN_NODES]]))</f>
        <v>900.75350000000003</v>
      </c>
      <c r="I39" s="7">
        <f>IF(OR('2-core'!I49=-1,'4-core'!I49=-1),"DNF",AVERAGE(_4_core[[#This Row],[OUTTREE_BALANCED]],_2_core[[#This Row],[OUTTREE_BALANCED]]))</f>
        <v>394.79950000000002</v>
      </c>
      <c r="J39" s="7">
        <f>IF(OR('2-core'!J49=-1,'4-core'!J49=-1),"DNF",AVERAGE(_4_core[[#This Row],[PIPELINE_NODES]],_2_core[[#This Row],[PIPELINE_NODES]]))</f>
        <v>319.14949999999999</v>
      </c>
      <c r="K39" s="7">
        <f>IF(OR('2-core'!K49=-1,'4-core'!K49=-1),"DNF",AVERAGE(_4_core[[#This Row],[RANDOM_NODES]],_2_core[[#This Row],[RANDOM_NODES]]))</f>
        <v>536.4665</v>
      </c>
      <c r="L39" s="7">
        <f>IF(OR('2-core'!L49=-1,'4-core'!L49=-1),"DNF",AVERAGE(_4_core[[#This Row],[SERIES_PARALLEL]],_2_core[[#This Row],[SERIES_PARALLEL]]))</f>
        <v>321.83850000000001</v>
      </c>
      <c r="M39" s="27">
        <f>IF(OR('2-core'!M49=-1,'4-core'!M49=-1),"DNF",AVERAGE(_4_core[[#This Row],[STENCIL]],_2_core[[#This Row],[STENCIL]]))</f>
        <v>318.44</v>
      </c>
      <c r="N39" s="29">
        <f t="shared" si="8"/>
        <v>408</v>
      </c>
      <c r="O39" s="11">
        <f t="shared" si="9"/>
        <v>838</v>
      </c>
      <c r="P39" s="33">
        <f>'4-core'!O39</f>
        <v>0</v>
      </c>
      <c r="Q39" s="35">
        <f t="shared" si="10"/>
        <v>7.6</v>
      </c>
    </row>
    <row r="40" spans="1:17" ht="18.75" x14ac:dyDescent="0.3">
      <c r="A40" s="10">
        <f>_2_core[[#This Row],[TIME]]</f>
        <v>44430.174011006944</v>
      </c>
      <c r="B40" s="11" t="s">
        <v>24</v>
      </c>
      <c r="C40" s="9">
        <f>IF(OR('2-core'!C50=-1,'4-core'!C50=-1),"DNF",AVERAGE(_4_core[[#This Row],[FORK_JOIN]],_2_core[[#This Row],[FORK_JOIN]]))</f>
        <v>500.98050000000001</v>
      </c>
      <c r="D40" s="6">
        <f>IF(OR('2-core'!D50=-1,'4-core'!D50=-1),"DNF",AVERAGE(_4_core[[#This Row],[FORK_NODES]],_2_core[[#This Row],[FORK_NODES]]))</f>
        <v>1292.3515</v>
      </c>
      <c r="E40" s="6">
        <f>IF(OR('2-core'!E50=-1,'4-core'!E50=-1),"DNF",AVERAGE(_4_core[[#This Row],[INTREE_BALANCED]],_2_core[[#This Row],[INTREE_BALANCED]]))</f>
        <v>343.4015</v>
      </c>
      <c r="F40" s="6">
        <f>IF(OR('2-core'!F50=-1,'4-core'!F50=-1),"DNF",AVERAGE(_4_core[[#This Row],[INTREE_UNBALANCED]],_2_core[[#This Row],[INTREE_UNBALANCED]]))</f>
        <v>354.65899999999999</v>
      </c>
      <c r="G40" s="6">
        <f>IF(OR('2-core'!G50=-1,'4-core'!G50=-1),"DNF",AVERAGE(_4_core[[#This Row],[INDEPENDENT_NODES]],_2_core[[#This Row],[INDEPENDENT_NODES]]))</f>
        <v>2625.6819999999998</v>
      </c>
      <c r="H40" s="6">
        <f>IF(OR('2-core'!H50=-1,'4-core'!H50=-1),"DNF",AVERAGE(_4_core[[#This Row],[JOIN_NODES]],_2_core[[#This Row],[JOIN_NODES]]))</f>
        <v>871.86950000000002</v>
      </c>
      <c r="I40" s="6">
        <f>IF(OR('2-core'!I50=-1,'4-core'!I50=-1),"DNF",AVERAGE(_4_core[[#This Row],[OUTTREE_BALANCED]],_2_core[[#This Row],[OUTTREE_BALANCED]]))</f>
        <v>373.52800000000002</v>
      </c>
      <c r="J40" s="6">
        <f>IF(OR('2-core'!J50=-1,'4-core'!J50=-1),"DNF",AVERAGE(_4_core[[#This Row],[PIPELINE_NODES]],_2_core[[#This Row],[PIPELINE_NODES]]))</f>
        <v>296.84050000000002</v>
      </c>
      <c r="K40" s="6">
        <f>IF(OR('2-core'!K50=-1,'4-core'!K50=-1),"DNF",AVERAGE(_4_core[[#This Row],[RANDOM_NODES]],_2_core[[#This Row],[RANDOM_NODES]]))</f>
        <v>472.07300000000004</v>
      </c>
      <c r="L40" s="6">
        <f>IF(OR('2-core'!L50=-1,'4-core'!L50=-1),"DNF",AVERAGE(_4_core[[#This Row],[SERIES_PARALLEL]],_2_core[[#This Row],[SERIES_PARALLEL]]))</f>
        <v>304.39400000000001</v>
      </c>
      <c r="M40" s="28">
        <f>IF(OR('2-core'!M50=-1,'4-core'!M50=-1),"DNF",AVERAGE(_4_core[[#This Row],[STENCIL]],_2_core[[#This Row],[STENCIL]]))</f>
        <v>297.32050000000004</v>
      </c>
      <c r="N40" s="29">
        <f t="shared" si="8"/>
        <v>374</v>
      </c>
      <c r="O40" s="11">
        <f t="shared" si="9"/>
        <v>703</v>
      </c>
      <c r="P40" s="34">
        <f>'4-core'!O40</f>
        <v>0</v>
      </c>
      <c r="Q40" s="35">
        <f t="shared" si="10"/>
        <v>6.8</v>
      </c>
    </row>
    <row r="41" spans="1:17" ht="18.75" x14ac:dyDescent="0.3">
      <c r="A41" s="10" t="e">
        <f>_2_core[[#This Row],[TIME]]</f>
        <v>#VALUE!</v>
      </c>
      <c r="B41" s="11" t="s">
        <v>24</v>
      </c>
      <c r="C41" s="9" t="e">
        <f>IF(OR('2-core'!C51=-1,'4-core'!C51=-1),"DNF",AVERAGE(_4_core[[#This Row],[FORK_JOIN]],_2_core[[#This Row],[FORK_JOIN]]))</f>
        <v>#VALUE!</v>
      </c>
      <c r="D41" s="6" t="e">
        <f>IF(OR('2-core'!D51=-1,'4-core'!D51=-1),"DNF",AVERAGE(_4_core[[#This Row],[FORK_NODES]],_2_core[[#This Row],[FORK_NODES]]))</f>
        <v>#VALUE!</v>
      </c>
      <c r="E41" s="6" t="e">
        <f>IF(OR('2-core'!E51=-1,'4-core'!E51=-1),"DNF",AVERAGE(_4_core[[#This Row],[INTREE_BALANCED]],_2_core[[#This Row],[INTREE_BALANCED]]))</f>
        <v>#VALUE!</v>
      </c>
      <c r="F41" s="6" t="e">
        <f>IF(OR('2-core'!F51=-1,'4-core'!F51=-1),"DNF",AVERAGE(_4_core[[#This Row],[INTREE_UNBALANCED]],_2_core[[#This Row],[INTREE_UNBALANCED]]))</f>
        <v>#VALUE!</v>
      </c>
      <c r="G41" s="6" t="e">
        <f>IF(OR('2-core'!G51=-1,'4-core'!G51=-1),"DNF",AVERAGE(_4_core[[#This Row],[INDEPENDENT_NODES]],_2_core[[#This Row],[INDEPENDENT_NODES]]))</f>
        <v>#VALUE!</v>
      </c>
      <c r="H41" s="6" t="e">
        <f>IF(OR('2-core'!H51=-1,'4-core'!H51=-1),"DNF",AVERAGE(_4_core[[#This Row],[JOIN_NODES]],_2_core[[#This Row],[JOIN_NODES]]))</f>
        <v>#VALUE!</v>
      </c>
      <c r="I41" s="6" t="e">
        <f>IF(OR('2-core'!I51=-1,'4-core'!I51=-1),"DNF",AVERAGE(_4_core[[#This Row],[OUTTREE_BALANCED]],_2_core[[#This Row],[OUTTREE_BALANCED]]))</f>
        <v>#VALUE!</v>
      </c>
      <c r="J41" s="6" t="e">
        <f>IF(OR('2-core'!J51=-1,'4-core'!J51=-1),"DNF",AVERAGE(_4_core[[#This Row],[PIPELINE_NODES]],_2_core[[#This Row],[PIPELINE_NODES]]))</f>
        <v>#VALUE!</v>
      </c>
      <c r="K41" s="6" t="e">
        <f>IF(OR('2-core'!K51=-1,'4-core'!K51=-1),"DNF",AVERAGE(_4_core[[#This Row],[RANDOM_NODES]],_2_core[[#This Row],[RANDOM_NODES]]))</f>
        <v>#VALUE!</v>
      </c>
      <c r="L41" s="6" t="e">
        <f>IF(OR('2-core'!L51=-1,'4-core'!L51=-1),"DNF",AVERAGE(_4_core[[#This Row],[SERIES_PARALLEL]],_2_core[[#This Row],[SERIES_PARALLEL]]))</f>
        <v>#VALUE!</v>
      </c>
      <c r="M41" s="28" t="e">
        <f>IF(OR('2-core'!M51=-1,'4-core'!M51=-1),"DNF",AVERAGE(_4_core[[#This Row],[STENCIL]],_2_core[[#This Row],[STENCIL]]))</f>
        <v>#VALUE!</v>
      </c>
      <c r="N41" s="29" t="e">
        <f t="shared" si="8"/>
        <v>#VALUE!</v>
      </c>
      <c r="O41" s="11" t="e">
        <f t="shared" si="9"/>
        <v>#VALUE!</v>
      </c>
      <c r="P41" s="34">
        <f>'4-core'!O41</f>
        <v>0</v>
      </c>
      <c r="Q41" s="35" t="e">
        <f t="shared" si="10"/>
        <v>#VALUE!</v>
      </c>
    </row>
    <row r="42" spans="1:17" ht="18.75" x14ac:dyDescent="0.3">
      <c r="A42" s="10" t="e">
        <f>_2_core[[#This Row],[TIME]]</f>
        <v>#VALUE!</v>
      </c>
      <c r="B42" s="11" t="s">
        <v>24</v>
      </c>
      <c r="C42" s="9" t="e">
        <f>IF(OR('2-core'!C52=-1,'4-core'!C52=-1),"DNF",AVERAGE(_4_core[[#This Row],[FORK_JOIN]],_2_core[[#This Row],[FORK_JOIN]]))</f>
        <v>#VALUE!</v>
      </c>
      <c r="D42" s="6" t="e">
        <f>IF(OR('2-core'!D52=-1,'4-core'!D52=-1),"DNF",AVERAGE(_4_core[[#This Row],[FORK_NODES]],_2_core[[#This Row],[FORK_NODES]]))</f>
        <v>#VALUE!</v>
      </c>
      <c r="E42" s="6" t="e">
        <f>IF(OR('2-core'!E52=-1,'4-core'!E52=-1),"DNF",AVERAGE(_4_core[[#This Row],[INTREE_BALANCED]],_2_core[[#This Row],[INTREE_BALANCED]]))</f>
        <v>#VALUE!</v>
      </c>
      <c r="F42" s="6" t="e">
        <f>IF(OR('2-core'!F52=-1,'4-core'!F52=-1),"DNF",AVERAGE(_4_core[[#This Row],[INTREE_UNBALANCED]],_2_core[[#This Row],[INTREE_UNBALANCED]]))</f>
        <v>#VALUE!</v>
      </c>
      <c r="G42" s="6" t="e">
        <f>IF(OR('2-core'!G52=-1,'4-core'!G52=-1),"DNF",AVERAGE(_4_core[[#This Row],[INDEPENDENT_NODES]],_2_core[[#This Row],[INDEPENDENT_NODES]]))</f>
        <v>#VALUE!</v>
      </c>
      <c r="H42" s="6" t="e">
        <f>IF(OR('2-core'!H52=-1,'4-core'!H52=-1),"DNF",AVERAGE(_4_core[[#This Row],[JOIN_NODES]],_2_core[[#This Row],[JOIN_NODES]]))</f>
        <v>#VALUE!</v>
      </c>
      <c r="I42" s="6" t="e">
        <f>IF(OR('2-core'!I52=-1,'4-core'!I52=-1),"DNF",AVERAGE(_4_core[[#This Row],[OUTTREE_BALANCED]],_2_core[[#This Row],[OUTTREE_BALANCED]]))</f>
        <v>#VALUE!</v>
      </c>
      <c r="J42" s="6" t="e">
        <f>IF(OR('2-core'!J52=-1,'4-core'!J52=-1),"DNF",AVERAGE(_4_core[[#This Row],[PIPELINE_NODES]],_2_core[[#This Row],[PIPELINE_NODES]]))</f>
        <v>#VALUE!</v>
      </c>
      <c r="K42" s="6" t="e">
        <f>IF(OR('2-core'!K52=-1,'4-core'!K52=-1),"DNF",AVERAGE(_4_core[[#This Row],[RANDOM_NODES]],_2_core[[#This Row],[RANDOM_NODES]]))</f>
        <v>#VALUE!</v>
      </c>
      <c r="L42" s="6" t="e">
        <f>IF(OR('2-core'!L52=-1,'4-core'!L52=-1),"DNF",AVERAGE(_4_core[[#This Row],[SERIES_PARALLEL]],_2_core[[#This Row],[SERIES_PARALLEL]]))</f>
        <v>#VALUE!</v>
      </c>
      <c r="M42" s="28" t="e">
        <f>IF(OR('2-core'!M52=-1,'4-core'!M52=-1),"DNF",AVERAGE(_4_core[[#This Row],[STENCIL]],_2_core[[#This Row],[STENCIL]]))</f>
        <v>#VALUE!</v>
      </c>
      <c r="N42" s="29" t="e">
        <f t="shared" si="8"/>
        <v>#VALUE!</v>
      </c>
      <c r="O42" s="11" t="e">
        <f t="shared" si="9"/>
        <v>#VALUE!</v>
      </c>
      <c r="P42" s="34">
        <f>'4-core'!O42</f>
        <v>0</v>
      </c>
      <c r="Q42" s="35" t="e">
        <f t="shared" si="10"/>
        <v>#VALUE!</v>
      </c>
    </row>
  </sheetData>
  <conditionalFormatting sqref="C2:C4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Q42">
    <cfRule type="cellIs" dxfId="13" priority="7" operator="equal">
      <formula>"DNF"</formula>
    </cfRule>
  </conditionalFormatting>
  <conditionalFormatting sqref="O1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86FD-608B-4803-BA96-26E8CBD5B9B9}">
  <dimension ref="A1:I22"/>
  <sheetViews>
    <sheetView workbookViewId="0">
      <selection activeCell="D4" sqref="D4:I4"/>
    </sheetView>
  </sheetViews>
  <sheetFormatPr defaultRowHeight="15" x14ac:dyDescent="0.25"/>
  <cols>
    <col min="6" max="6" width="9.140625" customWidth="1"/>
  </cols>
  <sheetData>
    <row r="1" spans="1:9" ht="29.25" thickBot="1" x14ac:dyDescent="0.5">
      <c r="A1" s="44" t="s">
        <v>18</v>
      </c>
      <c r="B1" s="45"/>
      <c r="C1" s="45"/>
      <c r="D1" s="45"/>
      <c r="E1" s="45"/>
      <c r="F1" s="45"/>
      <c r="G1" s="45"/>
      <c r="H1" s="45"/>
      <c r="I1" s="46"/>
    </row>
    <row r="2" spans="1:9" ht="18.75" x14ac:dyDescent="0.3">
      <c r="A2" s="50" t="s">
        <v>19</v>
      </c>
      <c r="B2" s="48"/>
      <c r="C2" s="49"/>
      <c r="D2" s="47" t="s">
        <v>20</v>
      </c>
      <c r="E2" s="48"/>
      <c r="F2" s="48"/>
      <c r="G2" s="48"/>
      <c r="H2" s="48"/>
      <c r="I2" s="49"/>
    </row>
    <row r="3" spans="1:9" ht="18.75" x14ac:dyDescent="0.3">
      <c r="A3" s="51" t="s">
        <v>29</v>
      </c>
      <c r="B3" s="39"/>
      <c r="C3" s="40"/>
      <c r="D3" s="38" t="s">
        <v>30</v>
      </c>
      <c r="E3" s="39"/>
      <c r="F3" s="39"/>
      <c r="G3" s="39"/>
      <c r="H3" s="39"/>
      <c r="I3" s="40"/>
    </row>
    <row r="4" spans="1:9" ht="18.75" x14ac:dyDescent="0.3">
      <c r="A4" s="51" t="s">
        <v>21</v>
      </c>
      <c r="B4" s="39"/>
      <c r="C4" s="40"/>
      <c r="D4" s="38" t="s">
        <v>22</v>
      </c>
      <c r="E4" s="39"/>
      <c r="F4" s="39"/>
      <c r="G4" s="39"/>
      <c r="H4" s="39"/>
      <c r="I4" s="40"/>
    </row>
    <row r="5" spans="1:9" ht="18.75" x14ac:dyDescent="0.3">
      <c r="A5" s="51" t="s">
        <v>23</v>
      </c>
      <c r="B5" s="39"/>
      <c r="C5" s="40"/>
      <c r="D5" s="38" t="s">
        <v>31</v>
      </c>
      <c r="E5" s="39"/>
      <c r="F5" s="39"/>
      <c r="G5" s="39"/>
      <c r="H5" s="39"/>
      <c r="I5" s="40"/>
    </row>
    <row r="6" spans="1:9" ht="18.75" x14ac:dyDescent="0.3">
      <c r="A6" s="51" t="s">
        <v>28</v>
      </c>
      <c r="B6" s="39"/>
      <c r="C6" s="40"/>
      <c r="D6" s="38" t="s">
        <v>32</v>
      </c>
      <c r="E6" s="39"/>
      <c r="F6" s="39"/>
      <c r="G6" s="39"/>
      <c r="H6" s="39"/>
      <c r="I6" s="40"/>
    </row>
    <row r="7" spans="1:9" ht="18.75" x14ac:dyDescent="0.3">
      <c r="A7" s="51" t="s">
        <v>37</v>
      </c>
      <c r="B7" s="39"/>
      <c r="C7" s="40"/>
      <c r="D7" s="38" t="s">
        <v>39</v>
      </c>
      <c r="E7" s="39"/>
      <c r="F7" s="39"/>
      <c r="G7" s="39"/>
      <c r="H7" s="39"/>
      <c r="I7" s="40"/>
    </row>
    <row r="8" spans="1:9" ht="18.75" x14ac:dyDescent="0.3">
      <c r="A8" s="51" t="s">
        <v>38</v>
      </c>
      <c r="B8" s="39"/>
      <c r="C8" s="40"/>
      <c r="D8" s="38" t="s">
        <v>40</v>
      </c>
      <c r="E8" s="39"/>
      <c r="F8" s="39"/>
      <c r="G8" s="39"/>
      <c r="H8" s="39"/>
      <c r="I8" s="40"/>
    </row>
    <row r="9" spans="1:9" ht="18.75" x14ac:dyDescent="0.3">
      <c r="A9" s="51" t="s">
        <v>44</v>
      </c>
      <c r="B9" s="39"/>
      <c r="C9" s="40"/>
      <c r="D9" s="38" t="s">
        <v>45</v>
      </c>
      <c r="E9" s="39"/>
      <c r="F9" s="39"/>
      <c r="G9" s="39"/>
      <c r="H9" s="39"/>
      <c r="I9" s="40"/>
    </row>
    <row r="10" spans="1:9" ht="18.75" x14ac:dyDescent="0.3">
      <c r="A10" s="51" t="s">
        <v>47</v>
      </c>
      <c r="B10" s="39"/>
      <c r="C10" s="40"/>
      <c r="D10" s="38" t="s">
        <v>48</v>
      </c>
      <c r="E10" s="39"/>
      <c r="F10" s="39"/>
      <c r="G10" s="39"/>
      <c r="H10" s="39"/>
      <c r="I10" s="40"/>
    </row>
    <row r="11" spans="1:9" ht="18.75" x14ac:dyDescent="0.3">
      <c r="A11" s="51" t="s">
        <v>50</v>
      </c>
      <c r="B11" s="39"/>
      <c r="C11" s="40"/>
      <c r="D11" s="38" t="s">
        <v>51</v>
      </c>
      <c r="E11" s="39"/>
      <c r="F11" s="39"/>
      <c r="G11" s="39"/>
      <c r="H11" s="39"/>
      <c r="I11" s="40"/>
    </row>
    <row r="12" spans="1:9" ht="18.75" x14ac:dyDescent="0.3">
      <c r="A12" s="51" t="s">
        <v>55</v>
      </c>
      <c r="B12" s="39"/>
      <c r="C12" s="40"/>
      <c r="D12" s="38" t="s">
        <v>56</v>
      </c>
      <c r="E12" s="39"/>
      <c r="F12" s="39"/>
      <c r="G12" s="39"/>
      <c r="H12" s="39"/>
      <c r="I12" s="40"/>
    </row>
    <row r="13" spans="1:9" ht="18.75" x14ac:dyDescent="0.3">
      <c r="A13" s="51" t="s">
        <v>75</v>
      </c>
      <c r="B13" s="39"/>
      <c r="C13" s="40"/>
      <c r="D13" s="38" t="s">
        <v>58</v>
      </c>
      <c r="E13" s="39"/>
      <c r="F13" s="39"/>
      <c r="G13" s="39"/>
      <c r="H13" s="39"/>
      <c r="I13" s="40"/>
    </row>
    <row r="14" spans="1:9" ht="18.75" x14ac:dyDescent="0.3">
      <c r="A14" s="51" t="s">
        <v>62</v>
      </c>
      <c r="B14" s="39"/>
      <c r="C14" s="40"/>
      <c r="D14" s="38" t="s">
        <v>63</v>
      </c>
      <c r="E14" s="39"/>
      <c r="F14" s="39"/>
      <c r="G14" s="39"/>
      <c r="H14" s="39"/>
      <c r="I14" s="40"/>
    </row>
    <row r="15" spans="1:9" ht="18.75" x14ac:dyDescent="0.3">
      <c r="A15" s="51" t="s">
        <v>65</v>
      </c>
      <c r="B15" s="39"/>
      <c r="C15" s="40"/>
      <c r="D15" s="38" t="s">
        <v>66</v>
      </c>
      <c r="E15" s="39"/>
      <c r="F15" s="39"/>
      <c r="G15" s="39"/>
      <c r="H15" s="39"/>
      <c r="I15" s="40"/>
    </row>
    <row r="16" spans="1:9" ht="18.75" x14ac:dyDescent="0.3">
      <c r="A16" s="51" t="s">
        <v>70</v>
      </c>
      <c r="B16" s="39"/>
      <c r="C16" s="40"/>
      <c r="D16" s="38" t="s">
        <v>68</v>
      </c>
      <c r="E16" s="39"/>
      <c r="F16" s="39"/>
      <c r="G16" s="39"/>
      <c r="H16" s="39"/>
      <c r="I16" s="40"/>
    </row>
    <row r="17" spans="1:9" ht="18.75" x14ac:dyDescent="0.3">
      <c r="A17" s="51" t="s">
        <v>72</v>
      </c>
      <c r="B17" s="39"/>
      <c r="C17" s="40"/>
      <c r="D17" s="38" t="s">
        <v>73</v>
      </c>
      <c r="E17" s="39"/>
      <c r="F17" s="39"/>
      <c r="G17" s="39"/>
      <c r="H17" s="39"/>
      <c r="I17" s="40"/>
    </row>
    <row r="18" spans="1:9" ht="18.75" x14ac:dyDescent="0.3">
      <c r="A18" s="51" t="s">
        <v>77</v>
      </c>
      <c r="B18" s="39"/>
      <c r="C18" s="40"/>
      <c r="D18" s="38" t="s">
        <v>78</v>
      </c>
      <c r="E18" s="39"/>
      <c r="F18" s="39"/>
      <c r="G18" s="39"/>
      <c r="H18" s="39"/>
      <c r="I18" s="40"/>
    </row>
    <row r="19" spans="1:9" ht="18.75" x14ac:dyDescent="0.3">
      <c r="A19" s="51"/>
      <c r="B19" s="39"/>
      <c r="C19" s="40"/>
      <c r="D19" s="38"/>
      <c r="E19" s="39"/>
      <c r="F19" s="39"/>
      <c r="G19" s="39"/>
      <c r="H19" s="39"/>
      <c r="I19" s="40"/>
    </row>
    <row r="20" spans="1:9" ht="18.75" x14ac:dyDescent="0.3">
      <c r="A20" s="51"/>
      <c r="B20" s="39"/>
      <c r="C20" s="40"/>
      <c r="D20" s="38"/>
      <c r="E20" s="39"/>
      <c r="F20" s="39"/>
      <c r="G20" s="39"/>
      <c r="H20" s="39"/>
      <c r="I20" s="40"/>
    </row>
    <row r="21" spans="1:9" ht="18.75" x14ac:dyDescent="0.3">
      <c r="A21" s="51"/>
      <c r="B21" s="39"/>
      <c r="C21" s="40"/>
      <c r="D21" s="38"/>
      <c r="E21" s="39"/>
      <c r="F21" s="39"/>
      <c r="G21" s="39"/>
      <c r="H21" s="39"/>
      <c r="I21" s="40"/>
    </row>
    <row r="22" spans="1:9" ht="19.5" thickBot="1" x14ac:dyDescent="0.35">
      <c r="A22" s="52"/>
      <c r="B22" s="42"/>
      <c r="C22" s="43"/>
      <c r="D22" s="41"/>
      <c r="E22" s="42"/>
      <c r="F22" s="42"/>
      <c r="G22" s="42"/>
      <c r="H22" s="42"/>
      <c r="I22" s="43"/>
    </row>
  </sheetData>
  <mergeCells count="43">
    <mergeCell ref="D7:I7"/>
    <mergeCell ref="D8:I8"/>
    <mergeCell ref="D9:I9"/>
    <mergeCell ref="D10:I10"/>
    <mergeCell ref="A19:C19"/>
    <mergeCell ref="A12:C12"/>
    <mergeCell ref="A7:C7"/>
    <mergeCell ref="A8:C8"/>
    <mergeCell ref="A9:C9"/>
    <mergeCell ref="A10:C10"/>
    <mergeCell ref="A11:C11"/>
    <mergeCell ref="D19:I19"/>
    <mergeCell ref="A20:C20"/>
    <mergeCell ref="A21:C21"/>
    <mergeCell ref="A22:C22"/>
    <mergeCell ref="A13:C13"/>
    <mergeCell ref="A14:C14"/>
    <mergeCell ref="A15:C15"/>
    <mergeCell ref="A16:C16"/>
    <mergeCell ref="A17:C17"/>
    <mergeCell ref="A18:C18"/>
    <mergeCell ref="A1:I1"/>
    <mergeCell ref="D2:I2"/>
    <mergeCell ref="D4:I4"/>
    <mergeCell ref="D5:I5"/>
    <mergeCell ref="D6:I6"/>
    <mergeCell ref="A2:C2"/>
    <mergeCell ref="A4:C4"/>
    <mergeCell ref="A5:C5"/>
    <mergeCell ref="A6:C6"/>
    <mergeCell ref="A3:C3"/>
    <mergeCell ref="D3:I3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  <mergeCell ref="D18:I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V C E W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V C E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h F l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V C E W U x G U u P y k A A A A 9 Q A A A B I A A A A A A A A A A A A A A A A A A A A A A E N v b m Z p Z y 9 Q Y W N r Y W d l L n h t b F B L A Q I t A B Q A A g A I A F Q h F l M P y u m r p A A A A O k A A A A T A A A A A A A A A A A A A A A A A P A A A A B b Q 2 9 u d G V u d F 9 U e X B l c 1 0 u e G 1 s U E s B A i 0 A F A A C A A g A V C E W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A A A A A A A A B H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X 2 N v c m U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N h O T Q w M i 0 5 M z U z L T R m Z T k t O W N i M i 0 w M m M 2 Y T R l Y m Z m O T U i I C 8 + P E V u d H J 5 I F R 5 c G U 9 I k Z p b G x M Y X N 0 V X B k Y X R l Z C I g V m F s d W U 9 I m Q y M D I x L T A 4 L T I x V D E 2 O j E w O j Q w L j Q 4 M T E x N j Z a I i A v P j x F b n R y e S B U e X B l P S J G a W x s Q 2 9 s d W 1 u V H l w Z X M i I F Z h b H V l P S J z Q n d N R k J R V U Z C U V V G Q l F V R k J R P T 0 i I C 8 + P E V u d H J 5 I F R 5 c G U 9 I k Z p b G x F c n J v c k N v d W 5 0 I i B W Y W x 1 Z T 0 i b D A i I C 8 + P E V u d H J 5 I F R 5 c G U 9 I k Z p b G x D b 2 x 1 b W 5 O Y W 1 l c y I g V m F s d W U 9 I n N b J n F 1 b 3 Q 7 V E l N R S Z x d W 9 0 O y w m c X V v d D t Q U k 9 D R V N T T 1 J f Q 0 9 V T l Q m c X V v d D s s J n F 1 b 3 Q 7 R k 9 S S 1 9 K T 0 l O J n F 1 b 3 Q 7 L C Z x d W 9 0 O 0 Z P U k t f T k 9 E R V M m c X V v d D s s J n F 1 b 3 Q 7 S U 5 U U k V F X 0 J B T E F O Q 0 V E J n F 1 b 3 Q 7 L C Z x d W 9 0 O 0 l O V F J F R V 9 V T k J B T E F O Q 0 V E J n F 1 b 3 Q 7 L C Z x d W 9 0 O 0 l O R E V Q R U 5 E R U 5 U X 0 5 P R E V T J n F 1 b 3 Q 7 L C Z x d W 9 0 O 0 p P S U 5 f T k 9 E R V M m c X V v d D s s J n F 1 b 3 Q 7 T 1 V U V F J F R V 9 C Q U x B T k N F R C Z x d W 9 0 O y w m c X V v d D t Q S V B F T E l O R V 9 O T 0 R F U y Z x d W 9 0 O y w m c X V v d D t S Q U 5 E T 0 1 f T k 9 E R V M m c X V v d D s s J n F 1 b 3 Q 7 U 0 V S S U V T X 1 B B U k F M T E V M J n F 1 b 3 Q 7 L C Z x d W 9 0 O 1 N U R U 5 D S U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W N v c m U v Q X V 0 b 1 J l b W 9 2 Z W R D b 2 x 1 b W 5 z M S 5 7 V E l N R S w w f S Z x d W 9 0 O y w m c X V v d D t T Z W N 0 a W 9 u M S 8 y L W N v c m U v Q X V 0 b 1 J l b W 9 2 Z W R D b 2 x 1 b W 5 z M S 5 7 U F J P Q 0 V T U 0 9 S X 0 N P V U 5 U L D F 9 J n F 1 b 3 Q 7 L C Z x d W 9 0 O 1 N l Y 3 R p b 2 4 x L z I t Y 2 9 y Z S 9 B d X R v U m V t b 3 Z l Z E N v b H V t b n M x L n t G T 1 J L X 0 p P S U 4 s M n 0 m c X V v d D s s J n F 1 b 3 Q 7 U 2 V j d G l v b j E v M i 1 j b 3 J l L 0 F 1 d G 9 S Z W 1 v d m V k Q 2 9 s d W 1 u c z E u e 0 Z P U k t f T k 9 E R V M s M 3 0 m c X V v d D s s J n F 1 b 3 Q 7 U 2 V j d G l v b j E v M i 1 j b 3 J l L 0 F 1 d G 9 S Z W 1 v d m V k Q 2 9 s d W 1 u c z E u e 0 l O V F J F R V 9 C Q U x B T k N F R C w 0 f S Z x d W 9 0 O y w m c X V v d D t T Z W N 0 a W 9 u M S 8 y L W N v c m U v Q X V 0 b 1 J l b W 9 2 Z W R D b 2 x 1 b W 5 z M S 5 7 S U 5 U U k V F X 1 V O Q k F M Q U 5 D R U Q s N X 0 m c X V v d D s s J n F 1 b 3 Q 7 U 2 V j d G l v b j E v M i 1 j b 3 J l L 0 F 1 d G 9 S Z W 1 v d m V k Q 2 9 s d W 1 u c z E u e 0 l O R E V Q R U 5 E R U 5 U X 0 5 P R E V T L D Z 9 J n F 1 b 3 Q 7 L C Z x d W 9 0 O 1 N l Y 3 R p b 2 4 x L z I t Y 2 9 y Z S 9 B d X R v U m V t b 3 Z l Z E N v b H V t b n M x L n t K T 0 l O X 0 5 P R E V T L D d 9 J n F 1 b 3 Q 7 L C Z x d W 9 0 O 1 N l Y 3 R p b 2 4 x L z I t Y 2 9 y Z S 9 B d X R v U m V t b 3 Z l Z E N v b H V t b n M x L n t P V V R U U k V F X 0 J B T E F O Q 0 V E L D h 9 J n F 1 b 3 Q 7 L C Z x d W 9 0 O 1 N l Y 3 R p b 2 4 x L z I t Y 2 9 y Z S 9 B d X R v U m V t b 3 Z l Z E N v b H V t b n M x L n t Q S V B F T E l O R V 9 O T 0 R F U y w 5 f S Z x d W 9 0 O y w m c X V v d D t T Z W N 0 a W 9 u M S 8 y L W N v c m U v Q X V 0 b 1 J l b W 9 2 Z W R D b 2 x 1 b W 5 z M S 5 7 U k F O R E 9 N X 0 5 P R E V T L D E w f S Z x d W 9 0 O y w m c X V v d D t T Z W N 0 a W 9 u M S 8 y L W N v c m U v Q X V 0 b 1 J l b W 9 2 Z W R D b 2 x 1 b W 5 z M S 5 7 U 0 V S S U V T X 1 B B U k F M T E V M L D E x f S Z x d W 9 0 O y w m c X V v d D t T Z W N 0 a W 9 u M S 8 y L W N v c m U v Q X V 0 b 1 J l b W 9 2 Z W R D b 2 x 1 b W 5 z M S 5 7 U 1 R F T k N J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t Y 2 9 y Z S 9 B d X R v U m V t b 3 Z l Z E N v b H V t b n M x L n t U S U 1 F L D B 9 J n F 1 b 3 Q 7 L C Z x d W 9 0 O 1 N l Y 3 R p b 2 4 x L z I t Y 2 9 y Z S 9 B d X R v U m V t b 3 Z l Z E N v b H V t b n M x L n t Q U k 9 D R V N T T 1 J f Q 0 9 V T l Q s M X 0 m c X V v d D s s J n F 1 b 3 Q 7 U 2 V j d G l v b j E v M i 1 j b 3 J l L 0 F 1 d G 9 S Z W 1 v d m V k Q 2 9 s d W 1 u c z E u e 0 Z P U k t f S k 9 J T i w y f S Z x d W 9 0 O y w m c X V v d D t T Z W N 0 a W 9 u M S 8 y L W N v c m U v Q X V 0 b 1 J l b W 9 2 Z W R D b 2 x 1 b W 5 z M S 5 7 R k 9 S S 1 9 O T 0 R F U y w z f S Z x d W 9 0 O y w m c X V v d D t T Z W N 0 a W 9 u M S 8 y L W N v c m U v Q X V 0 b 1 J l b W 9 2 Z W R D b 2 x 1 b W 5 z M S 5 7 S U 5 U U k V F X 0 J B T E F O Q 0 V E L D R 9 J n F 1 b 3 Q 7 L C Z x d W 9 0 O 1 N l Y 3 R p b 2 4 x L z I t Y 2 9 y Z S 9 B d X R v U m V t b 3 Z l Z E N v b H V t b n M x L n t J T l R S R U V f V U 5 C Q U x B T k N F R C w 1 f S Z x d W 9 0 O y w m c X V v d D t T Z W N 0 a W 9 u M S 8 y L W N v c m U v Q X V 0 b 1 J l b W 9 2 Z W R D b 2 x 1 b W 5 z M S 5 7 S U 5 E R V B F T k R F T l R f T k 9 E R V M s N n 0 m c X V v d D s s J n F 1 b 3 Q 7 U 2 V j d G l v b j E v M i 1 j b 3 J l L 0 F 1 d G 9 S Z W 1 v d m V k Q 2 9 s d W 1 u c z E u e 0 p P S U 5 f T k 9 E R V M s N 3 0 m c X V v d D s s J n F 1 b 3 Q 7 U 2 V j d G l v b j E v M i 1 j b 3 J l L 0 F 1 d G 9 S Z W 1 v d m V k Q 2 9 s d W 1 u c z E u e 0 9 V V F R S R U V f Q k F M Q U 5 D R U Q s O H 0 m c X V v d D s s J n F 1 b 3 Q 7 U 2 V j d G l v b j E v M i 1 j b 3 J l L 0 F 1 d G 9 S Z W 1 v d m V k Q 2 9 s d W 1 u c z E u e 1 B J U E V M S U 5 F X 0 5 P R E V T L D l 9 J n F 1 b 3 Q 7 L C Z x d W 9 0 O 1 N l Y 3 R p b 2 4 x L z I t Y 2 9 y Z S 9 B d X R v U m V t b 3 Z l Z E N v b H V t b n M x L n t S Q U 5 E T 0 1 f T k 9 E R V M s M T B 9 J n F 1 b 3 Q 7 L C Z x d W 9 0 O 1 N l Y 3 R p b 2 4 x L z I t Y 2 9 y Z S 9 B d X R v U m V t b 3 Z l Z E N v b H V t b n M x L n t T R V J J R V N f U E F S Q U x M R U w s M T F 9 J n F 1 b 3 Q 7 L C Z x d W 9 0 O 1 N l Y 3 R p b 2 4 x L z I t Y 2 9 y Z S 9 B d X R v U m V t b 3 Z l Z E N v b H V t b n M x L n t T V E V O Q 0 l M L D E y f S Z x d W 9 0 O 1 0 s J n F 1 b 3 Q 7 U m V s Y X R p b 2 5 z a G l w S W 5 m b y Z x d W 9 0 O z p b X X 0 i I C 8 + P E V u d H J 5 I F R 5 c G U 9 I k Z p b G x D b 3 V u d C I g V m F s d W U 9 I m w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X 2 N v c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g t M j F U M T Y 6 M T A 6 N D A u N D k w M T E 3 M F o i I C 8 + P E V u d H J 5 I F R 5 c G U 9 I l F 1 Z X J 5 S U Q i I F Z h b H V l P S J z M m Q 5 O D h m N m Y t O W V l M C 0 0 Y W Q 0 L W J j Y T M t N m Q z N W Q 3 N m Y 0 Z j M z I i A v P j x F b n R y e S B U e X B l P S J G a W x s Q 2 9 s d W 1 u V H l w Z X M i I F Z h b H V l P S J z Q n d N R k J R V U Z C U V V G Q l F V R k J R P T 0 i I C 8 + P E V u d H J 5 I F R 5 c G U 9 I k Z p b G x F c n J v c k N v d W 5 0 I i B W Y W x 1 Z T 0 i b D A i I C 8 + P E V u d H J 5 I F R 5 c G U 9 I k Z p b G x D b 2 x 1 b W 5 O Y W 1 l c y I g V m F s d W U 9 I n N b J n F 1 b 3 Q 7 V E l N R S Z x d W 9 0 O y w m c X V v d D t Q U k 9 D R V N T T 1 J f Q 0 9 V T l Q m c X V v d D s s J n F 1 b 3 Q 7 R k 9 S S 1 9 K T 0 l O J n F 1 b 3 Q 7 L C Z x d W 9 0 O 0 Z P U k t f T k 9 E R V M m c X V v d D s s J n F 1 b 3 Q 7 S U 5 U U k V F X 0 J B T E F O Q 0 V E J n F 1 b 3 Q 7 L C Z x d W 9 0 O 0 l O V F J F R V 9 V T k J B T E F O Q 0 V E J n F 1 b 3 Q 7 L C Z x d W 9 0 O 0 l O R E V Q R U 5 E R U 5 U X 0 5 P R E V T J n F 1 b 3 Q 7 L C Z x d W 9 0 O 0 p P S U 5 f T k 9 E R V M m c X V v d D s s J n F 1 b 3 Q 7 T 1 V U V F J F R V 9 C Q U x B T k N F R C Z x d W 9 0 O y w m c X V v d D t Q S V B F T E l O R V 9 O T 0 R F U y Z x d W 9 0 O y w m c X V v d D t S Q U 5 E T 0 1 f T k 9 E R V M m c X V v d D s s J n F 1 b 3 Q 7 U 0 V S S U V T X 1 B B U k F M T E V M J n F 1 b 3 Q 7 L C Z x d W 9 0 O 1 N U R U 5 D S U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L W N v c m U v Q X V 0 b 1 J l b W 9 2 Z W R D b 2 x 1 b W 5 z M S 5 7 V E l N R S w w f S Z x d W 9 0 O y w m c X V v d D t T Z W N 0 a W 9 u M S 8 0 L W N v c m U v Q X V 0 b 1 J l b W 9 2 Z W R D b 2 x 1 b W 5 z M S 5 7 U F J P Q 0 V T U 0 9 S X 0 N P V U 5 U L D F 9 J n F 1 b 3 Q 7 L C Z x d W 9 0 O 1 N l Y 3 R p b 2 4 x L z Q t Y 2 9 y Z S 9 B d X R v U m V t b 3 Z l Z E N v b H V t b n M x L n t G T 1 J L X 0 p P S U 4 s M n 0 m c X V v d D s s J n F 1 b 3 Q 7 U 2 V j d G l v b j E v N C 1 j b 3 J l L 0 F 1 d G 9 S Z W 1 v d m V k Q 2 9 s d W 1 u c z E u e 0 Z P U k t f T k 9 E R V M s M 3 0 m c X V v d D s s J n F 1 b 3 Q 7 U 2 V j d G l v b j E v N C 1 j b 3 J l L 0 F 1 d G 9 S Z W 1 v d m V k Q 2 9 s d W 1 u c z E u e 0 l O V F J F R V 9 C Q U x B T k N F R C w 0 f S Z x d W 9 0 O y w m c X V v d D t T Z W N 0 a W 9 u M S 8 0 L W N v c m U v Q X V 0 b 1 J l b W 9 2 Z W R D b 2 x 1 b W 5 z M S 5 7 S U 5 U U k V F X 1 V O Q k F M Q U 5 D R U Q s N X 0 m c X V v d D s s J n F 1 b 3 Q 7 U 2 V j d G l v b j E v N C 1 j b 3 J l L 0 F 1 d G 9 S Z W 1 v d m V k Q 2 9 s d W 1 u c z E u e 0 l O R E V Q R U 5 E R U 5 U X 0 5 P R E V T L D Z 9 J n F 1 b 3 Q 7 L C Z x d W 9 0 O 1 N l Y 3 R p b 2 4 x L z Q t Y 2 9 y Z S 9 B d X R v U m V t b 3 Z l Z E N v b H V t b n M x L n t K T 0 l O X 0 5 P R E V T L D d 9 J n F 1 b 3 Q 7 L C Z x d W 9 0 O 1 N l Y 3 R p b 2 4 x L z Q t Y 2 9 y Z S 9 B d X R v U m V t b 3 Z l Z E N v b H V t b n M x L n t P V V R U U k V F X 0 J B T E F O Q 0 V E L D h 9 J n F 1 b 3 Q 7 L C Z x d W 9 0 O 1 N l Y 3 R p b 2 4 x L z Q t Y 2 9 y Z S 9 B d X R v U m V t b 3 Z l Z E N v b H V t b n M x L n t Q S V B F T E l O R V 9 O T 0 R F U y w 5 f S Z x d W 9 0 O y w m c X V v d D t T Z W N 0 a W 9 u M S 8 0 L W N v c m U v Q X V 0 b 1 J l b W 9 2 Z W R D b 2 x 1 b W 5 z M S 5 7 U k F O R E 9 N X 0 5 P R E V T L D E w f S Z x d W 9 0 O y w m c X V v d D t T Z W N 0 a W 9 u M S 8 0 L W N v c m U v Q X V 0 b 1 J l b W 9 2 Z W R D b 2 x 1 b W 5 z M S 5 7 U 0 V S S U V T X 1 B B U k F M T E V M L D E x f S Z x d W 9 0 O y w m c X V v d D t T Z W N 0 a W 9 u M S 8 0 L W N v c m U v Q X V 0 b 1 J l b W 9 2 Z W R D b 2 x 1 b W 5 z M S 5 7 U 1 R F T k N J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Q t Y 2 9 y Z S 9 B d X R v U m V t b 3 Z l Z E N v b H V t b n M x L n t U S U 1 F L D B 9 J n F 1 b 3 Q 7 L C Z x d W 9 0 O 1 N l Y 3 R p b 2 4 x L z Q t Y 2 9 y Z S 9 B d X R v U m V t b 3 Z l Z E N v b H V t b n M x L n t Q U k 9 D R V N T T 1 J f Q 0 9 V T l Q s M X 0 m c X V v d D s s J n F 1 b 3 Q 7 U 2 V j d G l v b j E v N C 1 j b 3 J l L 0 F 1 d G 9 S Z W 1 v d m V k Q 2 9 s d W 1 u c z E u e 0 Z P U k t f S k 9 J T i w y f S Z x d W 9 0 O y w m c X V v d D t T Z W N 0 a W 9 u M S 8 0 L W N v c m U v Q X V 0 b 1 J l b W 9 2 Z W R D b 2 x 1 b W 5 z M S 5 7 R k 9 S S 1 9 O T 0 R F U y w z f S Z x d W 9 0 O y w m c X V v d D t T Z W N 0 a W 9 u M S 8 0 L W N v c m U v Q X V 0 b 1 J l b W 9 2 Z W R D b 2 x 1 b W 5 z M S 5 7 S U 5 U U k V F X 0 J B T E F O Q 0 V E L D R 9 J n F 1 b 3 Q 7 L C Z x d W 9 0 O 1 N l Y 3 R p b 2 4 x L z Q t Y 2 9 y Z S 9 B d X R v U m V t b 3 Z l Z E N v b H V t b n M x L n t J T l R S R U V f V U 5 C Q U x B T k N F R C w 1 f S Z x d W 9 0 O y w m c X V v d D t T Z W N 0 a W 9 u M S 8 0 L W N v c m U v Q X V 0 b 1 J l b W 9 2 Z W R D b 2 x 1 b W 5 z M S 5 7 S U 5 E R V B F T k R F T l R f T k 9 E R V M s N n 0 m c X V v d D s s J n F 1 b 3 Q 7 U 2 V j d G l v b j E v N C 1 j b 3 J l L 0 F 1 d G 9 S Z W 1 v d m V k Q 2 9 s d W 1 u c z E u e 0 p P S U 5 f T k 9 E R V M s N 3 0 m c X V v d D s s J n F 1 b 3 Q 7 U 2 V j d G l v b j E v N C 1 j b 3 J l L 0 F 1 d G 9 S Z W 1 v d m V k Q 2 9 s d W 1 u c z E u e 0 9 V V F R S R U V f Q k F M Q U 5 D R U Q s O H 0 m c X V v d D s s J n F 1 b 3 Q 7 U 2 V j d G l v b j E v N C 1 j b 3 J l L 0 F 1 d G 9 S Z W 1 v d m V k Q 2 9 s d W 1 u c z E u e 1 B J U E V M S U 5 F X 0 5 P R E V T L D l 9 J n F 1 b 3 Q 7 L C Z x d W 9 0 O 1 N l Y 3 R p b 2 4 x L z Q t Y 2 9 y Z S 9 B d X R v U m V t b 3 Z l Z E N v b H V t b n M x L n t S Q U 5 E T 0 1 f T k 9 E R V M s M T B 9 J n F 1 b 3 Q 7 L C Z x d W 9 0 O 1 N l Y 3 R p b 2 4 x L z Q t Y 2 9 y Z S 9 B d X R v U m V t b 3 Z l Z E N v b H V t b n M x L n t T R V J J R V N f U E F S Q U x M R U w s M T F 9 J n F 1 b 3 Q 7 L C Z x d W 9 0 O 1 N l Y 3 R p b 2 4 x L z Q t Y 2 9 y Z S 9 B d X R v U m V t b 3 Z l Z E N v b H V t b n M x L n t T V E V O Q 0 l M L D E y f S Z x d W 9 0 O 1 0 s J n F 1 b 3 Q 7 U m V s Y X R p b 2 5 z a G l w S W 5 m b y Z x d W 9 0 O z p b X X 0 i I C 8 + P E V u d H J 5 I F R 5 c G U 9 I k Z p b G x D b 3 V u d C I g V m F s d W U 9 I m w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9 1 K + w d d p D j h 4 p n K w w N 8 4 A A A A A A g A A A A A A E G Y A A A A B A A A g A A A A e a c r S g Z z y 2 7 L i r 6 o g l J u 3 S 0 N 2 S 0 6 X 0 N t 1 f k K J c Z A t R 4 A A A A A D o A A A A A C A A A g A A A A o v g B Q S c G f b 7 E X L 4 i M y e v U h d t F z T 4 4 X l / d + e Q u I q i / G 5 Q A A A A k y 8 D J s D Z + 6 D v 5 q y 0 5 Y x m + f F w a v X m I P q t h n / b 6 R C i P a r + 9 C 3 f b Y F 1 a T 5 5 d K P X H i 5 w L H h 6 8 / 3 9 + Y O E h x a 6 i V b r D 0 9 v l P 1 s H m p v w 4 k x o V w 3 L s d A A A A A e 2 b C l h j Q U G D d p x T 9 b u D 7 9 q f K w T V p 7 N Z C f H K o 7 / l q B m M S L X Q X z 6 Y C 4 g L i m 9 g q 6 a B a t I 3 q R 0 5 S V t N I 9 v A 9 A h M a e A =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4-core</vt:lpstr>
      <vt:lpstr>2-core</vt:lpstr>
      <vt:lpstr>Average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2021-08-21T16:11:56Z</dcterms:modified>
</cp:coreProperties>
</file>