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48322498b095528/Projects/306-a1/tools/benchmarking/"/>
    </mc:Choice>
  </mc:AlternateContent>
  <xr:revisionPtr revIDLastSave="744" documentId="11_F25DC773A252ABDACC104804D99D6B105ADE58EC" xr6:coauthVersionLast="47" xr6:coauthVersionMax="47" xr10:uidLastSave="{FEA21DE5-6AF9-4BC0-A331-D227FF7C48CC}"/>
  <bookViews>
    <workbookView xWindow="465" yWindow="1935" windowWidth="37875" windowHeight="18045" activeTab="3" xr2:uid="{00000000-000D-0000-FFFF-FFFF00000000}"/>
  </bookViews>
  <sheets>
    <sheet name="4-core" sheetId="7" r:id="rId1"/>
    <sheet name="2-core" sheetId="6" r:id="rId2"/>
    <sheet name="Average" sheetId="9" r:id="rId3"/>
    <sheet name="Glossary" sheetId="8" r:id="rId4"/>
  </sheets>
  <definedNames>
    <definedName name="ExternalData_2" localSheetId="1" hidden="1">'2-core'!$A$1:$M$17</definedName>
    <definedName name="ExternalData_3" localSheetId="0" hidden="1">'4-core'!$A$1:$M$17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9" l="1"/>
  <c r="A19" i="9"/>
  <c r="A20" i="9"/>
  <c r="A21" i="9"/>
  <c r="A14" i="9"/>
  <c r="A15" i="9"/>
  <c r="A16" i="9"/>
  <c r="A17" i="9"/>
  <c r="C14" i="9"/>
  <c r="D14" i="9"/>
  <c r="E14" i="9"/>
  <c r="F14" i="9"/>
  <c r="G14" i="9"/>
  <c r="H14" i="9"/>
  <c r="I14" i="9"/>
  <c r="J14" i="9"/>
  <c r="K14" i="9"/>
  <c r="L14" i="9"/>
  <c r="M14" i="9"/>
  <c r="P14" i="9"/>
  <c r="C15" i="9"/>
  <c r="D15" i="9"/>
  <c r="E15" i="9"/>
  <c r="F15" i="9"/>
  <c r="G15" i="9"/>
  <c r="H15" i="9"/>
  <c r="I15" i="9"/>
  <c r="J15" i="9"/>
  <c r="K15" i="9"/>
  <c r="L15" i="9"/>
  <c r="M15" i="9"/>
  <c r="P15" i="9"/>
  <c r="C16" i="9"/>
  <c r="D16" i="9"/>
  <c r="E16" i="9"/>
  <c r="F16" i="9"/>
  <c r="G16" i="9"/>
  <c r="H16" i="9"/>
  <c r="I16" i="9"/>
  <c r="J16" i="9"/>
  <c r="K16" i="9"/>
  <c r="L16" i="9"/>
  <c r="M16" i="9"/>
  <c r="P16" i="9"/>
  <c r="C17" i="9"/>
  <c r="D17" i="9"/>
  <c r="E17" i="9"/>
  <c r="F17" i="9"/>
  <c r="G17" i="9"/>
  <c r="H17" i="9"/>
  <c r="I17" i="9"/>
  <c r="J17" i="9"/>
  <c r="K17" i="9"/>
  <c r="L17" i="9"/>
  <c r="M17" i="9"/>
  <c r="P17" i="9"/>
  <c r="C18" i="9"/>
  <c r="D18" i="9"/>
  <c r="E18" i="9"/>
  <c r="F18" i="9"/>
  <c r="G18" i="9"/>
  <c r="H18" i="9"/>
  <c r="I18" i="9"/>
  <c r="J18" i="9"/>
  <c r="K18" i="9"/>
  <c r="L18" i="9"/>
  <c r="M18" i="9"/>
  <c r="P18" i="9"/>
  <c r="C19" i="9"/>
  <c r="D19" i="9"/>
  <c r="E19" i="9"/>
  <c r="F19" i="9"/>
  <c r="G19" i="9"/>
  <c r="H19" i="9"/>
  <c r="I19" i="9"/>
  <c r="J19" i="9"/>
  <c r="K19" i="9"/>
  <c r="L19" i="9"/>
  <c r="M19" i="9"/>
  <c r="P19" i="9"/>
  <c r="C20" i="9"/>
  <c r="D20" i="9"/>
  <c r="E20" i="9"/>
  <c r="F20" i="9"/>
  <c r="G20" i="9"/>
  <c r="H20" i="9"/>
  <c r="I20" i="9"/>
  <c r="J20" i="9"/>
  <c r="K20" i="9"/>
  <c r="L20" i="9"/>
  <c r="M20" i="9"/>
  <c r="P20" i="9"/>
  <c r="C21" i="9"/>
  <c r="D21" i="9"/>
  <c r="E21" i="9"/>
  <c r="F21" i="9"/>
  <c r="G21" i="9"/>
  <c r="H21" i="9"/>
  <c r="I21" i="9"/>
  <c r="J21" i="9"/>
  <c r="K21" i="9"/>
  <c r="L21" i="9"/>
  <c r="M21" i="9"/>
  <c r="P21" i="9"/>
  <c r="O15" i="6"/>
  <c r="O16" i="6"/>
  <c r="O17" i="6"/>
  <c r="O18" i="6"/>
  <c r="O19" i="6"/>
  <c r="O20" i="6"/>
  <c r="O21" i="6"/>
  <c r="O22" i="6"/>
  <c r="O23" i="6"/>
  <c r="O24" i="6"/>
  <c r="O25" i="6"/>
  <c r="O13" i="6"/>
  <c r="O14" i="6"/>
  <c r="P13" i="9"/>
  <c r="D1" i="9"/>
  <c r="A13" i="9"/>
  <c r="C13" i="9"/>
  <c r="D13" i="9"/>
  <c r="E13" i="9"/>
  <c r="F13" i="9"/>
  <c r="G13" i="9"/>
  <c r="H13" i="9"/>
  <c r="I13" i="9"/>
  <c r="J13" i="9"/>
  <c r="K13" i="9"/>
  <c r="L13" i="9"/>
  <c r="M13" i="9"/>
  <c r="P12" i="9"/>
  <c r="A12" i="9"/>
  <c r="C12" i="9"/>
  <c r="D12" i="9"/>
  <c r="E12" i="9"/>
  <c r="F12" i="9"/>
  <c r="G12" i="9"/>
  <c r="H12" i="9"/>
  <c r="I12" i="9"/>
  <c r="J12" i="9"/>
  <c r="K12" i="9"/>
  <c r="L12" i="9"/>
  <c r="M12" i="9"/>
  <c r="P11" i="9"/>
  <c r="A11" i="9"/>
  <c r="C11" i="9"/>
  <c r="D11" i="9"/>
  <c r="E11" i="9"/>
  <c r="F11" i="9"/>
  <c r="G11" i="9"/>
  <c r="H11" i="9"/>
  <c r="I11" i="9"/>
  <c r="J11" i="9"/>
  <c r="K11" i="9"/>
  <c r="L11" i="9"/>
  <c r="M11" i="9"/>
  <c r="A10" i="9"/>
  <c r="C10" i="9"/>
  <c r="D10" i="9"/>
  <c r="E10" i="9"/>
  <c r="F10" i="9"/>
  <c r="G10" i="9"/>
  <c r="H10" i="9"/>
  <c r="I10" i="9"/>
  <c r="J10" i="9"/>
  <c r="K10" i="9"/>
  <c r="L10" i="9"/>
  <c r="M10" i="9"/>
  <c r="P10" i="9"/>
  <c r="D2" i="9"/>
  <c r="E2" i="9"/>
  <c r="F2" i="9"/>
  <c r="G2" i="9"/>
  <c r="H2" i="9"/>
  <c r="I2" i="9"/>
  <c r="J2" i="9"/>
  <c r="K2" i="9"/>
  <c r="L2" i="9"/>
  <c r="M2" i="9"/>
  <c r="D3" i="9"/>
  <c r="E3" i="9"/>
  <c r="F3" i="9"/>
  <c r="G3" i="9"/>
  <c r="H3" i="9"/>
  <c r="I3" i="9"/>
  <c r="J3" i="9"/>
  <c r="K3" i="9"/>
  <c r="L3" i="9"/>
  <c r="M3" i="9"/>
  <c r="D4" i="9"/>
  <c r="E4" i="9"/>
  <c r="F4" i="9"/>
  <c r="G4" i="9"/>
  <c r="H4" i="9"/>
  <c r="I4" i="9"/>
  <c r="J4" i="9"/>
  <c r="K4" i="9"/>
  <c r="L4" i="9"/>
  <c r="M4" i="9"/>
  <c r="D5" i="9"/>
  <c r="E5" i="9"/>
  <c r="F5" i="9"/>
  <c r="G5" i="9"/>
  <c r="H5" i="9"/>
  <c r="I5" i="9"/>
  <c r="J5" i="9"/>
  <c r="K5" i="9"/>
  <c r="L5" i="9"/>
  <c r="M5" i="9"/>
  <c r="D6" i="9"/>
  <c r="E6" i="9"/>
  <c r="F6" i="9"/>
  <c r="G6" i="9"/>
  <c r="H6" i="9"/>
  <c r="I6" i="9"/>
  <c r="J6" i="9"/>
  <c r="K6" i="9"/>
  <c r="L6" i="9"/>
  <c r="M6" i="9"/>
  <c r="D7" i="9"/>
  <c r="E7" i="9"/>
  <c r="F7" i="9"/>
  <c r="G7" i="9"/>
  <c r="H7" i="9"/>
  <c r="I7" i="9"/>
  <c r="J7" i="9"/>
  <c r="K7" i="9"/>
  <c r="L7" i="9"/>
  <c r="M7" i="9"/>
  <c r="D8" i="9"/>
  <c r="E8" i="9"/>
  <c r="F8" i="9"/>
  <c r="G8" i="9"/>
  <c r="H8" i="9"/>
  <c r="I8" i="9"/>
  <c r="J8" i="9"/>
  <c r="K8" i="9"/>
  <c r="L8" i="9"/>
  <c r="M8" i="9"/>
  <c r="D9" i="9"/>
  <c r="E9" i="9"/>
  <c r="F9" i="9"/>
  <c r="G9" i="9"/>
  <c r="H9" i="9"/>
  <c r="I9" i="9"/>
  <c r="J9" i="9"/>
  <c r="K9" i="9"/>
  <c r="L9" i="9"/>
  <c r="M9" i="9"/>
  <c r="C3" i="9"/>
  <c r="Q3" i="9" s="1"/>
  <c r="C4" i="9"/>
  <c r="C5" i="9"/>
  <c r="C6" i="9"/>
  <c r="C7" i="9"/>
  <c r="C8" i="9"/>
  <c r="C9" i="9"/>
  <c r="C2" i="9"/>
  <c r="A9" i="9"/>
  <c r="P9" i="9"/>
  <c r="A8" i="9"/>
  <c r="P8" i="9"/>
  <c r="A7" i="9"/>
  <c r="P7" i="9"/>
  <c r="P2" i="9"/>
  <c r="P3" i="9"/>
  <c r="P4" i="9"/>
  <c r="P5" i="9"/>
  <c r="P6" i="9"/>
  <c r="P1" i="9"/>
  <c r="A3" i="9"/>
  <c r="A4" i="9"/>
  <c r="A5" i="9"/>
  <c r="A6" i="9"/>
  <c r="A2" i="9"/>
  <c r="B1" i="9"/>
  <c r="C1" i="9"/>
  <c r="E1" i="9"/>
  <c r="F1" i="9"/>
  <c r="G1" i="9"/>
  <c r="H1" i="9"/>
  <c r="I1" i="9"/>
  <c r="J1" i="9"/>
  <c r="K1" i="9"/>
  <c r="L1" i="9"/>
  <c r="M1" i="9"/>
  <c r="A1" i="9"/>
  <c r="O6" i="6"/>
  <c r="O2" i="6"/>
  <c r="O3" i="6"/>
  <c r="O4" i="6"/>
  <c r="O5" i="6"/>
  <c r="O7" i="6"/>
  <c r="O8" i="6"/>
  <c r="O9" i="6"/>
  <c r="O10" i="6"/>
  <c r="O11" i="6"/>
  <c r="O12" i="6"/>
  <c r="O1" i="6"/>
  <c r="V21" i="9" l="1"/>
  <c r="V22" i="9" s="1"/>
  <c r="N13" i="9"/>
  <c r="Q5" i="9"/>
  <c r="Q20" i="9"/>
  <c r="W21" i="9"/>
  <c r="W22" i="9" s="1"/>
  <c r="X21" i="9"/>
  <c r="X22" i="9" s="1"/>
  <c r="Y21" i="9"/>
  <c r="Y22" i="9" s="1"/>
  <c r="Q19" i="9"/>
  <c r="U21" i="9"/>
  <c r="U22" i="9" s="1"/>
  <c r="AD21" i="9"/>
  <c r="AD22" i="9" s="1"/>
  <c r="AC21" i="9"/>
  <c r="AC22" i="9" s="1"/>
  <c r="T21" i="9"/>
  <c r="T22" i="9" s="1"/>
  <c r="AB21" i="9"/>
  <c r="AB22" i="9" s="1"/>
  <c r="AA21" i="9"/>
  <c r="AA22" i="9" s="1"/>
  <c r="Z21" i="9"/>
  <c r="Z22" i="9" s="1"/>
  <c r="Q18" i="9"/>
  <c r="N14" i="9"/>
  <c r="N21" i="9"/>
  <c r="O14" i="9"/>
  <c r="N15" i="9"/>
  <c r="O20" i="9"/>
  <c r="N16" i="9"/>
  <c r="N17" i="9"/>
  <c r="N20" i="9"/>
  <c r="N18" i="9"/>
  <c r="N19" i="9"/>
  <c r="O21" i="9"/>
  <c r="O15" i="9"/>
  <c r="O16" i="9"/>
  <c r="O17" i="9"/>
  <c r="O18" i="9"/>
  <c r="O19" i="9"/>
  <c r="O13" i="9"/>
  <c r="N8" i="9"/>
  <c r="N2" i="9"/>
  <c r="N12" i="9"/>
  <c r="N9" i="9"/>
  <c r="N10" i="9"/>
  <c r="O6" i="9"/>
  <c r="O5" i="9"/>
  <c r="O4" i="9"/>
  <c r="O3" i="9"/>
  <c r="O7" i="9"/>
  <c r="N11" i="9"/>
  <c r="N7" i="9"/>
  <c r="N4" i="9"/>
  <c r="N3" i="9"/>
  <c r="O2" i="9"/>
  <c r="N6" i="9"/>
  <c r="O12" i="9"/>
  <c r="N5" i="9"/>
  <c r="O11" i="9"/>
  <c r="O10" i="9"/>
  <c r="O9" i="9"/>
  <c r="O8" i="9"/>
  <c r="Q4" i="9" l="1"/>
  <c r="Q17" i="9"/>
  <c r="Q11" i="9"/>
  <c r="Q21" i="9"/>
  <c r="Q2" i="9"/>
  <c r="Q6" i="9"/>
  <c r="Q14" i="9"/>
  <c r="Q8" i="9"/>
  <c r="Q12" i="9"/>
  <c r="Q9" i="9"/>
  <c r="Q7" i="9"/>
  <c r="Q16" i="9"/>
  <c r="Q13" i="9"/>
  <c r="Q15" i="9"/>
  <c r="Q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9A964-0FA8-4A3B-8FCE-F1BDAE3F573A}" keepAlive="1" name="Query - 2-core" description="Connection to the '2-core' query in the workbook." type="5" refreshedVersion="7" background="1" saveData="1">
    <dbPr connection="Provider=Microsoft.Mashup.OleDb.1;Data Source=$Workbook$;Location=2-core;Extended Properties=&quot;&quot;" command="SELECT * FROM [2-core]"/>
  </connection>
  <connection id="2" xr16:uid="{43E56A50-1764-43F0-82E7-1526C3A1CB38}" keepAlive="1" name="Query - 4-core" description="Connection to the '4-core' query in the workbook." type="5" refreshedVersion="7" background="1" saveData="1">
    <dbPr connection="Provider=Microsoft.Mashup.OleDb.1;Data Source=$Workbook$;Location=4-core;Extended Properties=&quot;&quot;" command="SELECT * FROM [4-core]"/>
  </connection>
</connections>
</file>

<file path=xl/sharedStrings.xml><?xml version="1.0" encoding="utf-8"?>
<sst xmlns="http://schemas.openxmlformats.org/spreadsheetml/2006/main" count="90" uniqueCount="58">
  <si>
    <t>TIME</t>
  </si>
  <si>
    <t>PROCESSOR_COUNT</t>
  </si>
  <si>
    <t>FORK_JOIN</t>
  </si>
  <si>
    <t>FORK_NODES</t>
  </si>
  <si>
    <t>INDEPENDENT_NODES</t>
  </si>
  <si>
    <t>INTREE_BALANCED</t>
  </si>
  <si>
    <t>INTREE_UNBALANCED</t>
  </si>
  <si>
    <t>JOIN_NODES</t>
  </si>
  <si>
    <t>OUTTREE_BALANCED</t>
  </si>
  <si>
    <t>PIPELINE_NODES</t>
  </si>
  <si>
    <t>RANDOM_NODES</t>
  </si>
  <si>
    <t>SERIES_PARALLEL</t>
  </si>
  <si>
    <t>STENCIL</t>
  </si>
  <si>
    <t>NOTES</t>
  </si>
  <si>
    <t>Edit in 4-core</t>
  </si>
  <si>
    <t>A* w/ DFS for N2E ratio &gt; 2</t>
  </si>
  <si>
    <t>Pure A*</t>
  </si>
  <si>
    <t>A* w/ DFS for N2E ratio &gt; 1</t>
  </si>
  <si>
    <t>Glossary</t>
  </si>
  <si>
    <t>N2E Ratio</t>
  </si>
  <si>
    <t>Node to edge ratio</t>
  </si>
  <si>
    <t>PPD</t>
  </si>
  <si>
    <t>Processor permutation duplicate</t>
  </si>
  <si>
    <t>PPDv2</t>
  </si>
  <si>
    <t>AVERAGE</t>
  </si>
  <si>
    <t>A* w/DFS for N2E ratio &gt; 2, 100% PPDv2</t>
  </si>
  <si>
    <t>A* w/DFS for N2E ratio &gt; 2, A* PPDv2</t>
  </si>
  <si>
    <t>A* w/DFS for N2E ratio &gt; 2, A* PPDv3</t>
  </si>
  <si>
    <t>PPDv3</t>
  </si>
  <si>
    <t>FNO</t>
  </si>
  <si>
    <t>Fixed node order</t>
  </si>
  <si>
    <t>Detect PPD with FNO as String char replacement</t>
  </si>
  <si>
    <t>Detect PPD with FNO as int array replacement</t>
  </si>
  <si>
    <t>A* w/DFS for N2E ratio &gt; 1.5, A* PPDv2</t>
  </si>
  <si>
    <t>A* w/DFS for N2E ratio &gt; 2, A* PPDv2, no-cache</t>
  </si>
  <si>
    <t>A* w/DFS for N2E ratio &gt; 2, A* PPDv2, task-cache</t>
  </si>
  <si>
    <t>A* w/DFS for N2E ratio &gt; 2, A* PPDv2, full-cache VALID</t>
  </si>
  <si>
    <t>FC</t>
  </si>
  <si>
    <t>LCR</t>
  </si>
  <si>
    <t>Full cache (task and processor cache)</t>
  </si>
  <si>
    <t>Last checked reference (schedule cache)</t>
  </si>
  <si>
    <t>MED</t>
  </si>
  <si>
    <t>AVG</t>
  </si>
  <si>
    <t>A* w/DFS for N2E ratio &gt; 2, A* PPDv2, FC, LS fix</t>
  </si>
  <si>
    <t>LS</t>
  </si>
  <si>
    <t>List schedule</t>
  </si>
  <si>
    <t>A* w/DFS for N2E ratio &gt; 2, A* PPDv2, NC, LS fix</t>
  </si>
  <si>
    <t>NC</t>
  </si>
  <si>
    <t>No cache</t>
  </si>
  <si>
    <t>A* w/DFS for N2E ratio &gt; 2, A* PPDv2, NC, LS fix, 0EIS</t>
  </si>
  <si>
    <t>0EIS</t>
  </si>
  <si>
    <t>Independent scheduler for 0 edges</t>
  </si>
  <si>
    <t>A* w/DFS for N2E ratio &gt; 2, A* PPDv2, NC, LS fix, 0EIS (broken?)</t>
  </si>
  <si>
    <t>A* w/DFS for N2E ratio &gt; 2, A* PPDv2, NC, LS fix (2)</t>
  </si>
  <si>
    <t>SmartScore</t>
  </si>
  <si>
    <t>A* w/DFS for N2E ratio &gt; 2, A* PPDv2, NC, LS fix, 0EIS, NBF</t>
  </si>
  <si>
    <t>NBF</t>
  </si>
  <si>
    <t>No bitfield (list instead)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</si>
</sst>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22" fontId="0" fillId="0" borderId="0" xfId="0" applyNumberFormat="1"/>
    <xf numFmtId="49" fontId="0" fillId="0" borderId="0" xfId="0" applyNumberFormat="1" applyProtection="1"/>
    <xf numFmtId="0" fontId="0" fillId="0" borderId="0" xfId="0" applyProtection="1">
      <protection locked="0"/>
    </xf>
    <xf numFmtId="22" fontId="0" fillId="0" borderId="0" xfId="0" applyNumberFormat="1" applyProtection="1">
      <protection locked="0"/>
    </xf>
    <xf numFmtId="0" fontId="1" fillId="0" borderId="0" xfId="1" applyProtection="1">
      <protection locked="0"/>
    </xf>
    <xf numFmtId="0" fontId="2" fillId="0" borderId="1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2" xfId="0" applyFont="1" applyBorder="1"/>
    <xf numFmtId="22" fontId="2" fillId="0" borderId="23" xfId="0" applyNumberFormat="1" applyFont="1" applyBorder="1"/>
    <xf numFmtId="0" fontId="2" fillId="0" borderId="24" xfId="0" applyFont="1" applyBorder="1"/>
    <xf numFmtId="22" fontId="2" fillId="0" borderId="6" xfId="0" applyNumberFormat="1" applyFont="1" applyBorder="1"/>
    <xf numFmtId="0" fontId="2" fillId="0" borderId="7" xfId="0" applyFont="1" applyBorder="1"/>
    <xf numFmtId="22" fontId="2" fillId="0" borderId="8" xfId="0" applyNumberFormat="1" applyFont="1" applyBorder="1"/>
    <xf numFmtId="0" fontId="2" fillId="0" borderId="10" xfId="0" applyFont="1" applyBorder="1"/>
    <xf numFmtId="0" fontId="4" fillId="0" borderId="2" xfId="0" applyFont="1" applyBorder="1"/>
    <xf numFmtId="0" fontId="2" fillId="0" borderId="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19" xfId="0" applyFont="1" applyBorder="1"/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/>
    <xf numFmtId="0" fontId="2" fillId="0" borderId="0" xfId="0" applyFont="1"/>
    <xf numFmtId="0" fontId="0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3" xfId="0" applyFont="1" applyBorder="1"/>
    <xf numFmtId="0" fontId="0" fillId="0" borderId="29" xfId="0" applyBorder="1"/>
    <xf numFmtId="0" fontId="0" fillId="0" borderId="30" xfId="0" applyBorder="1"/>
    <xf numFmtId="0" fontId="0" fillId="0" borderId="15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6" fillId="0" borderId="1" xfId="0" applyFont="1" applyBorder="1"/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numFmt numFmtId="27" formatCode="d/mm/yyyy\ h:mm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27" formatCode="d/mm/yyyy\ h:mm"/>
    </dxf>
    <dxf>
      <fill>
        <patternFill>
          <bgColor rgb="FF0070C0"/>
        </patternFill>
      </fill>
    </dxf>
    <dxf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protection locked="0" hidden="0"/>
    </dxf>
    <dxf>
      <fill>
        <patternFill>
          <bgColor rgb="FF0070C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6C0C313-D556-4470-911E-2C32EE6CDEA9}" autoFormatId="16" applyNumberFormats="0" applyBorderFormats="0" applyFontFormats="0" applyPatternFormats="0" applyAlignmentFormats="0" applyWidthHeightFormats="0">
  <queryTableRefresh nextId="16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D3851B6-F088-4C57-9FD7-F190F171C857}" autoFormatId="16" applyNumberFormats="0" applyBorderFormats="0" applyFontFormats="0" applyPatternFormats="0" applyAlignmentFormats="0" applyWidthHeightFormats="0">
  <queryTableRefresh nextId="15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4452FC-02E5-404F-8482-EACFD4CA4E0C}" name="_4_core" displayName="_4_core" ref="A1:M17" tableType="queryTable" totalsRowShown="0" headerRowDxfId="30">
  <autoFilter ref="A1:M17" xr:uid="{644452FC-02E5-404F-8482-EACFD4CA4E0C}"/>
  <tableColumns count="13">
    <tableColumn id="1" xr3:uid="{58519280-3B8C-4FFC-B4ED-85BFAF2F50A5}" uniqueName="1" name="TIME" queryTableFieldId="1" dataDxfId="25"/>
    <tableColumn id="2" xr3:uid="{B40949C0-80B5-4EF6-AA5B-09B2E86A8127}" uniqueName="2" name="PROCESSOR_COUNT" queryTableFieldId="2" dataDxfId="24"/>
    <tableColumn id="3" xr3:uid="{3FAF6B73-6471-477A-8FE6-90783DEC0E8C}" uniqueName="3" name="FORK_JOIN" queryTableFieldId="3" dataDxfId="23"/>
    <tableColumn id="4" xr3:uid="{C7FDB2B2-E6FC-4554-9921-E1371506F223}" uniqueName="4" name="FORK_NODES" queryTableFieldId="4" dataDxfId="22"/>
    <tableColumn id="5" xr3:uid="{E4E71C47-5AC6-4BF2-9739-FEE53CC5C3A1}" uniqueName="5" name="INTREE_BALANCED" queryTableFieldId="5" dataDxfId="21"/>
    <tableColumn id="6" xr3:uid="{784442BA-27ED-489D-8B49-F7372DA710A3}" uniqueName="6" name="INTREE_UNBALANCED" queryTableFieldId="6" dataDxfId="20"/>
    <tableColumn id="7" xr3:uid="{ADFA0ED7-5E45-4D5C-AF97-80D0FB1358E2}" uniqueName="7" name="INDEPENDENT_NODES" queryTableFieldId="7" dataDxfId="19"/>
    <tableColumn id="8" xr3:uid="{B3E173C0-0777-4CCE-BB02-2E4AC0252D25}" uniqueName="8" name="JOIN_NODES" queryTableFieldId="8" dataDxfId="18"/>
    <tableColumn id="9" xr3:uid="{2D069A76-324D-4B9A-989D-D15F57B22E0B}" uniqueName="9" name="OUTTREE_BALANCED" queryTableFieldId="9" dataDxfId="17"/>
    <tableColumn id="10" xr3:uid="{1D63C808-A523-4544-80AC-CACB6C84D102}" uniqueName="10" name="PIPELINE_NODES" queryTableFieldId="10" dataDxfId="16"/>
    <tableColumn id="11" xr3:uid="{C43C7266-FBD3-41C9-85BD-97488007790B}" uniqueName="11" name="RANDOM_NODES" queryTableFieldId="11" dataDxfId="15"/>
    <tableColumn id="12" xr3:uid="{7C7C011D-48A7-4726-BF29-ADC88F8021D7}" uniqueName="12" name="SERIES_PARALLEL" queryTableFieldId="12" dataDxfId="14"/>
    <tableColumn id="13" xr3:uid="{5F7A0C56-6B70-446B-BEE9-98AEC086414D}" uniqueName="13" name="STENCIL" queryTableFieldId="13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CFAD88-1A1C-4617-BD39-AF740FE6D929}" name="_2_core" displayName="_2_core" ref="A1:M17" tableType="queryTable" totalsRowShown="0" headerRowDxfId="28" dataDxfId="27">
  <autoFilter ref="A1:M17" xr:uid="{04CFAD88-1A1C-4617-BD39-AF740FE6D929}"/>
  <tableColumns count="13">
    <tableColumn id="1" xr3:uid="{6880A368-C85E-406D-85E1-3394EDC205D5}" uniqueName="1" name="TIME" queryTableFieldId="1" dataDxfId="12"/>
    <tableColumn id="2" xr3:uid="{02B55F45-D5B1-4695-A18E-75D9F65731CC}" uniqueName="2" name="PROCESSOR_COUNT" queryTableFieldId="2" dataDxfId="11"/>
    <tableColumn id="3" xr3:uid="{F354E879-E6F6-4F21-8DA7-ABA2728869DD}" uniqueName="3" name="FORK_JOIN" queryTableFieldId="3" dataDxfId="10"/>
    <tableColumn id="4" xr3:uid="{8A3658F1-5F35-426B-B9E9-FB6564FE471F}" uniqueName="4" name="FORK_NODES" queryTableFieldId="4" dataDxfId="9"/>
    <tableColumn id="5" xr3:uid="{3563C1B7-DD53-4D9E-8CC8-BEF21D0E52FF}" uniqueName="5" name="INTREE_BALANCED" queryTableFieldId="5" dataDxfId="8"/>
    <tableColumn id="6" xr3:uid="{734A2D73-DEDE-4D17-B291-D2B95C2575F0}" uniqueName="6" name="INTREE_UNBALANCED" queryTableFieldId="6" dataDxfId="7"/>
    <tableColumn id="7" xr3:uid="{44FFBD52-1EA2-4E65-80FF-B60221507675}" uniqueName="7" name="INDEPENDENT_NODES" queryTableFieldId="7" dataDxfId="6"/>
    <tableColumn id="8" xr3:uid="{2ECC6E4E-D16E-4B29-958B-D0A76CC1DF9F}" uniqueName="8" name="JOIN_NODES" queryTableFieldId="8" dataDxfId="5"/>
    <tableColumn id="9" xr3:uid="{7CD3A33C-30FD-4F79-921A-3930E12F8BBD}" uniqueName="9" name="OUTTREE_BALANCED" queryTableFieldId="9" dataDxfId="4"/>
    <tableColumn id="10" xr3:uid="{DF730E64-A008-4117-A266-3CA7AFCFCA2E}" uniqueName="10" name="PIPELINE_NODES" queryTableFieldId="10" dataDxfId="3"/>
    <tableColumn id="11" xr3:uid="{563F6CD0-121E-40B8-BAC6-5E772D049648}" uniqueName="11" name="RANDOM_NODES" queryTableFieldId="11" dataDxfId="2"/>
    <tableColumn id="12" xr3:uid="{4AFA6853-8CF7-4F90-B9E9-6623A9E869F4}" uniqueName="12" name="SERIES_PARALLEL" queryTableFieldId="12" dataDxfId="1"/>
    <tableColumn id="13" xr3:uid="{07CF3EE0-4C61-4360-B501-C4A0EC16BBC6}" uniqueName="13" name="STENCIL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CCCD-0DF7-4A7A-941B-E68312742925}">
  <dimension ref="A1:O17"/>
  <sheetViews>
    <sheetView zoomScaleNormal="100" workbookViewId="0">
      <selection activeCell="O17" sqref="O17"/>
    </sheetView>
  </sheetViews>
  <sheetFormatPr defaultRowHeight="15" x14ac:dyDescent="0.25"/>
  <cols>
    <col min="1" max="1" width="15.85546875" bestFit="1" customWidth="1"/>
    <col min="2" max="2" width="19" bestFit="1" customWidth="1"/>
    <col min="3" max="3" width="11.85546875" bestFit="1" customWidth="1"/>
    <col min="4" max="4" width="13.7109375" bestFit="1" customWidth="1"/>
    <col min="5" max="5" width="18" bestFit="1" customWidth="1"/>
    <col min="6" max="6" width="20.5703125" bestFit="1" customWidth="1"/>
    <col min="7" max="7" width="20.85546875" bestFit="1" customWidth="1"/>
    <col min="8" max="8" width="13.140625" bestFit="1" customWidth="1"/>
    <col min="9" max="9" width="19.7109375" bestFit="1" customWidth="1"/>
    <col min="10" max="10" width="16.42578125" bestFit="1" customWidth="1"/>
    <col min="11" max="11" width="17.140625" bestFit="1" customWidth="1"/>
    <col min="12" max="12" width="16.85546875" bestFit="1" customWidth="1"/>
    <col min="13" max="13" width="11.28515625" bestFit="1" customWidth="1"/>
    <col min="14" max="14" width="5.28515625" customWidth="1"/>
    <col min="15" max="15" width="57.42578125" bestFit="1" customWidth="1"/>
  </cols>
  <sheetData>
    <row r="1" spans="1:1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5</v>
      </c>
      <c r="F1" s="25" t="s">
        <v>6</v>
      </c>
      <c r="G1" s="25" t="s">
        <v>4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O1" t="s">
        <v>13</v>
      </c>
    </row>
    <row r="2" spans="1:15" ht="18.75" x14ac:dyDescent="0.3">
      <c r="A2" s="1">
        <v>44423.147204340275</v>
      </c>
      <c r="B2" s="26">
        <v>4</v>
      </c>
      <c r="C2" s="26">
        <v>624.63400000000001</v>
      </c>
      <c r="D2" s="26">
        <v>3191.5770000000002</v>
      </c>
      <c r="E2" s="26">
        <v>305.42500000000001</v>
      </c>
      <c r="F2" s="26">
        <v>453.75299999999999</v>
      </c>
      <c r="G2" s="26">
        <v>1574.9369999999999</v>
      </c>
      <c r="H2" s="26">
        <v>1439.1690000000001</v>
      </c>
      <c r="I2" s="26">
        <v>266.56900000000002</v>
      </c>
      <c r="J2" s="26">
        <v>238.20099999999999</v>
      </c>
      <c r="K2" s="26">
        <v>956.50800000000004</v>
      </c>
      <c r="L2" s="26">
        <v>257.334</v>
      </c>
      <c r="M2" s="26">
        <v>253.077</v>
      </c>
      <c r="O2" t="s">
        <v>15</v>
      </c>
    </row>
    <row r="3" spans="1:15" ht="18.75" x14ac:dyDescent="0.3">
      <c r="A3" s="1">
        <v>44423.16367952546</v>
      </c>
      <c r="B3" s="26">
        <v>4</v>
      </c>
      <c r="C3" s="26">
        <v>573.42499999999995</v>
      </c>
      <c r="D3" s="26">
        <v>3079.0630000000001</v>
      </c>
      <c r="E3" s="26">
        <v>304.80399999999997</v>
      </c>
      <c r="F3" s="26">
        <v>457.39699999999999</v>
      </c>
      <c r="G3" s="26">
        <v>9189.5679999999993</v>
      </c>
      <c r="H3" s="26">
        <v>1440.5440000000001</v>
      </c>
      <c r="I3" s="26">
        <v>285.77100000000002</v>
      </c>
      <c r="J3" s="26">
        <v>246.524</v>
      </c>
      <c r="K3" s="26">
        <v>1872.904</v>
      </c>
      <c r="L3" s="26">
        <v>244.16900000000001</v>
      </c>
      <c r="M3" s="26">
        <v>243.99100000000001</v>
      </c>
      <c r="O3" t="s">
        <v>16</v>
      </c>
    </row>
    <row r="4" spans="1:15" ht="18.75" x14ac:dyDescent="0.3">
      <c r="A4" s="1">
        <v>44423.171539409719</v>
      </c>
      <c r="B4" s="26">
        <v>4</v>
      </c>
      <c r="C4" s="26">
        <v>593.19100000000003</v>
      </c>
      <c r="D4" s="26">
        <v>3174.4760000000001</v>
      </c>
      <c r="E4" s="26">
        <v>307.99200000000002</v>
      </c>
      <c r="F4" s="26">
        <v>473.625</v>
      </c>
      <c r="G4" s="26">
        <v>1598.71</v>
      </c>
      <c r="H4" s="26">
        <v>1485.5730000000001</v>
      </c>
      <c r="I4" s="26">
        <v>279.40600000000001</v>
      </c>
      <c r="J4" s="26">
        <v>244.547</v>
      </c>
      <c r="K4" s="26">
        <v>962.91899999999998</v>
      </c>
      <c r="L4" s="26">
        <v>256.01</v>
      </c>
      <c r="M4" s="26">
        <v>253.68799999999999</v>
      </c>
      <c r="O4" t="s">
        <v>17</v>
      </c>
    </row>
    <row r="5" spans="1:15" ht="18.75" x14ac:dyDescent="0.3">
      <c r="A5" s="1">
        <v>44424.1082975463</v>
      </c>
      <c r="B5" s="26">
        <v>4</v>
      </c>
      <c r="C5" s="26">
        <v>519.03800000000001</v>
      </c>
      <c r="D5" s="26">
        <v>2152.1779999999999</v>
      </c>
      <c r="E5" s="26">
        <v>281.358</v>
      </c>
      <c r="F5" s="26">
        <v>339.94099999999997</v>
      </c>
      <c r="G5" s="26">
        <v>-1</v>
      </c>
      <c r="H5" s="26">
        <v>603.57799999999997</v>
      </c>
      <c r="I5" s="26">
        <v>273.68799999999999</v>
      </c>
      <c r="J5" s="26">
        <v>253.989</v>
      </c>
      <c r="K5" s="26">
        <v>-1</v>
      </c>
      <c r="L5" s="26">
        <v>275.20400000000001</v>
      </c>
      <c r="M5" s="26">
        <v>264.72500000000002</v>
      </c>
      <c r="O5" t="s">
        <v>25</v>
      </c>
    </row>
    <row r="6" spans="1:15" ht="18.75" x14ac:dyDescent="0.3">
      <c r="A6" s="1">
        <v>44424.121834212965</v>
      </c>
      <c r="B6" s="26">
        <v>4</v>
      </c>
      <c r="C6" s="26">
        <v>512.03800000000001</v>
      </c>
      <c r="D6" s="26">
        <v>2184.3609999999999</v>
      </c>
      <c r="E6" s="26">
        <v>288.70499999999998</v>
      </c>
      <c r="F6" s="26">
        <v>344.25400000000002</v>
      </c>
      <c r="G6" s="26">
        <v>1501.5060000000001</v>
      </c>
      <c r="H6" s="26">
        <v>582.29399999999998</v>
      </c>
      <c r="I6" s="26">
        <v>267.77800000000002</v>
      </c>
      <c r="J6" s="26">
        <v>253.25800000000001</v>
      </c>
      <c r="K6" s="26">
        <v>937.98800000000006</v>
      </c>
      <c r="L6" s="26">
        <v>254.43</v>
      </c>
      <c r="M6" s="26">
        <v>251.459</v>
      </c>
      <c r="O6" t="s">
        <v>26</v>
      </c>
    </row>
    <row r="7" spans="1:15" ht="18.75" x14ac:dyDescent="0.3">
      <c r="A7" s="1">
        <v>44424.650800636577</v>
      </c>
      <c r="B7" s="26">
        <v>4</v>
      </c>
      <c r="C7" s="26">
        <v>613.94000000000005</v>
      </c>
      <c r="D7" s="26">
        <v>3056.4810000000002</v>
      </c>
      <c r="E7" s="26">
        <v>295.60199999999998</v>
      </c>
      <c r="F7" s="26">
        <v>361.6</v>
      </c>
      <c r="G7" s="26">
        <v>1615.857</v>
      </c>
      <c r="H7" s="26">
        <v>744.1</v>
      </c>
      <c r="I7" s="26">
        <v>279.05399999999997</v>
      </c>
      <c r="J7" s="26">
        <v>268.459</v>
      </c>
      <c r="K7" s="26">
        <v>989.11800000000005</v>
      </c>
      <c r="L7" s="26">
        <v>275.22899999999998</v>
      </c>
      <c r="M7" s="26">
        <v>270.524</v>
      </c>
      <c r="O7" t="s">
        <v>27</v>
      </c>
    </row>
    <row r="8" spans="1:15" ht="18.75" x14ac:dyDescent="0.3">
      <c r="A8" s="1">
        <v>44424.656205115738</v>
      </c>
      <c r="B8" s="26">
        <v>4</v>
      </c>
      <c r="C8" s="26">
        <v>526.03099999999995</v>
      </c>
      <c r="D8" s="26">
        <v>2307.491</v>
      </c>
      <c r="E8" s="26">
        <v>289.178</v>
      </c>
      <c r="F8" s="26">
        <v>350.78300000000002</v>
      </c>
      <c r="G8" s="26">
        <v>1568.2919999999999</v>
      </c>
      <c r="H8" s="26">
        <v>613.11400000000003</v>
      </c>
      <c r="I8" s="26">
        <v>276.58199999999999</v>
      </c>
      <c r="J8" s="26">
        <v>265.39699999999999</v>
      </c>
      <c r="K8" s="26">
        <v>993.26800000000003</v>
      </c>
      <c r="L8" s="26">
        <v>263.423</v>
      </c>
      <c r="M8" s="26">
        <v>257.46499999999997</v>
      </c>
      <c r="O8" t="s">
        <v>33</v>
      </c>
    </row>
    <row r="9" spans="1:15" ht="18.75" x14ac:dyDescent="0.3">
      <c r="A9" s="1">
        <v>44424.669957592596</v>
      </c>
      <c r="B9" s="26">
        <v>4</v>
      </c>
      <c r="C9" s="26">
        <v>506.70400000000001</v>
      </c>
      <c r="D9" s="26">
        <v>2200.1469999999999</v>
      </c>
      <c r="E9" s="26">
        <v>297.78199999999998</v>
      </c>
      <c r="F9" s="26">
        <v>343.89299999999997</v>
      </c>
      <c r="G9" s="26">
        <v>1536.5409999999999</v>
      </c>
      <c r="H9" s="26">
        <v>654.56600000000003</v>
      </c>
      <c r="I9" s="26">
        <v>284.952</v>
      </c>
      <c r="J9" s="26">
        <v>274.827</v>
      </c>
      <c r="K9" s="26">
        <v>888.63199999999995</v>
      </c>
      <c r="L9" s="26">
        <v>270.44400000000002</v>
      </c>
      <c r="M9" s="26">
        <v>271.67899999999997</v>
      </c>
      <c r="O9" t="s">
        <v>34</v>
      </c>
    </row>
    <row r="10" spans="1:15" ht="18.75" x14ac:dyDescent="0.3">
      <c r="A10" s="1">
        <v>44424.675780219906</v>
      </c>
      <c r="B10" s="26">
        <v>4</v>
      </c>
      <c r="C10" s="26">
        <v>534.52599999999995</v>
      </c>
      <c r="D10" s="26">
        <v>2295.0619999999999</v>
      </c>
      <c r="E10" s="26">
        <v>295.90800000000002</v>
      </c>
      <c r="F10" s="26">
        <v>347.70800000000003</v>
      </c>
      <c r="G10" s="26">
        <v>1592.145</v>
      </c>
      <c r="H10" s="26">
        <v>611.34100000000001</v>
      </c>
      <c r="I10" s="26">
        <v>274.21699999999998</v>
      </c>
      <c r="J10" s="26">
        <v>255.345</v>
      </c>
      <c r="K10" s="26">
        <v>914.45500000000004</v>
      </c>
      <c r="L10" s="26">
        <v>260.93599999999998</v>
      </c>
      <c r="M10" s="26">
        <v>258.55500000000001</v>
      </c>
      <c r="O10" t="s">
        <v>35</v>
      </c>
    </row>
    <row r="11" spans="1:15" ht="18.75" x14ac:dyDescent="0.3">
      <c r="A11" s="1">
        <v>44424.693897280093</v>
      </c>
      <c r="B11" s="26">
        <v>4</v>
      </c>
      <c r="C11" s="26">
        <v>522.38900000000001</v>
      </c>
      <c r="D11" s="26">
        <v>2292.982</v>
      </c>
      <c r="E11" s="26">
        <v>278.66000000000003</v>
      </c>
      <c r="F11" s="26">
        <v>327.154</v>
      </c>
      <c r="G11" s="26">
        <v>1538.8130000000001</v>
      </c>
      <c r="H11" s="26">
        <v>593.976</v>
      </c>
      <c r="I11" s="26">
        <v>267.899</v>
      </c>
      <c r="J11" s="26">
        <v>253.61500000000001</v>
      </c>
      <c r="K11" s="26">
        <v>878.77800000000002</v>
      </c>
      <c r="L11" s="26">
        <v>264.02300000000002</v>
      </c>
      <c r="M11" s="26">
        <v>257.07</v>
      </c>
      <c r="O11" t="s">
        <v>36</v>
      </c>
    </row>
    <row r="12" spans="1:15" ht="18.75" x14ac:dyDescent="0.3">
      <c r="A12" s="1">
        <v>44424.790625601854</v>
      </c>
      <c r="B12" s="26">
        <v>4</v>
      </c>
      <c r="C12" s="26">
        <v>516.66800000000001</v>
      </c>
      <c r="D12" s="26">
        <v>1127.0050000000001</v>
      </c>
      <c r="E12" s="26">
        <v>287.15199999999999</v>
      </c>
      <c r="F12" s="26">
        <v>437.81200000000001</v>
      </c>
      <c r="G12" s="26">
        <v>1545.0809999999999</v>
      </c>
      <c r="H12" s="26">
        <v>606.62099999999998</v>
      </c>
      <c r="I12" s="26">
        <v>263.16199999999998</v>
      </c>
      <c r="J12" s="26">
        <v>257.35599999999999</v>
      </c>
      <c r="K12" s="26">
        <v>973.59799999999996</v>
      </c>
      <c r="L12" s="26">
        <v>275.71499999999997</v>
      </c>
      <c r="M12" s="26">
        <v>263.82799999999997</v>
      </c>
      <c r="O12" t="s">
        <v>43</v>
      </c>
    </row>
    <row r="13" spans="1:15" ht="18.75" x14ac:dyDescent="0.3">
      <c r="A13" s="1">
        <v>44424.796052789352</v>
      </c>
      <c r="B13" s="26">
        <v>4</v>
      </c>
      <c r="C13" s="26">
        <v>479.06799999999998</v>
      </c>
      <c r="D13" s="26">
        <v>864.06200000000001</v>
      </c>
      <c r="E13" s="26">
        <v>282.09800000000001</v>
      </c>
      <c r="F13" s="26">
        <v>419.12599999999998</v>
      </c>
      <c r="G13" s="26">
        <v>1463.837</v>
      </c>
      <c r="H13" s="26">
        <v>586.76300000000003</v>
      </c>
      <c r="I13" s="26">
        <v>259.959</v>
      </c>
      <c r="J13" s="26">
        <v>255.96299999999999</v>
      </c>
      <c r="K13" s="26">
        <v>847.875</v>
      </c>
      <c r="L13" s="26">
        <v>270.56099999999998</v>
      </c>
      <c r="M13" s="26">
        <v>255.56700000000001</v>
      </c>
      <c r="O13" t="s">
        <v>46</v>
      </c>
    </row>
    <row r="14" spans="1:15" ht="18.75" x14ac:dyDescent="0.3">
      <c r="A14" s="1">
        <v>44424.853828298612</v>
      </c>
      <c r="B14" s="26">
        <v>4</v>
      </c>
      <c r="C14" s="26">
        <v>499.00299999999999</v>
      </c>
      <c r="D14" s="26">
        <v>894.05700000000002</v>
      </c>
      <c r="E14" s="26">
        <v>302.72199999999998</v>
      </c>
      <c r="F14" s="26">
        <v>442.68799999999999</v>
      </c>
      <c r="G14" s="26">
        <v>262.22300000000001</v>
      </c>
      <c r="H14" s="26">
        <v>587.53200000000004</v>
      </c>
      <c r="I14" s="26">
        <v>260.32100000000003</v>
      </c>
      <c r="J14" s="26">
        <v>256.15499999999997</v>
      </c>
      <c r="K14" s="26">
        <v>828.82299999999998</v>
      </c>
      <c r="L14" s="26">
        <v>277.14699999999999</v>
      </c>
      <c r="M14" s="26">
        <v>264.43599999999998</v>
      </c>
      <c r="O14" t="s">
        <v>52</v>
      </c>
    </row>
    <row r="15" spans="1:15" ht="18.75" x14ac:dyDescent="0.3">
      <c r="A15" s="1">
        <v>44424.87166553241</v>
      </c>
      <c r="B15" s="26">
        <v>4</v>
      </c>
      <c r="C15" s="26">
        <v>566.428</v>
      </c>
      <c r="D15" s="26">
        <v>914.93399999999997</v>
      </c>
      <c r="E15" s="26">
        <v>278.904</v>
      </c>
      <c r="F15" s="26">
        <v>416.39600000000002</v>
      </c>
      <c r="G15" s="26">
        <v>1462.739</v>
      </c>
      <c r="H15" s="26">
        <v>587.88</v>
      </c>
      <c r="I15" s="26">
        <v>265.28699999999998</v>
      </c>
      <c r="J15" s="26">
        <v>262.233</v>
      </c>
      <c r="K15" s="26">
        <v>898.61099999999999</v>
      </c>
      <c r="L15" s="26">
        <v>265.44200000000001</v>
      </c>
      <c r="M15" s="26">
        <v>256.50299999999999</v>
      </c>
      <c r="O15" t="s">
        <v>53</v>
      </c>
    </row>
    <row r="16" spans="1:15" ht="18.75" x14ac:dyDescent="0.3">
      <c r="A16" s="1">
        <v>44424.880718749999</v>
      </c>
      <c r="B16" s="26">
        <v>4</v>
      </c>
      <c r="C16" s="26">
        <v>477.05200000000002</v>
      </c>
      <c r="D16" s="26">
        <v>858.11800000000005</v>
      </c>
      <c r="E16" s="26">
        <v>281.56</v>
      </c>
      <c r="F16" s="26">
        <v>424.387</v>
      </c>
      <c r="G16" s="26">
        <v>1468.934</v>
      </c>
      <c r="H16" s="26">
        <v>579.47299999999996</v>
      </c>
      <c r="I16" s="26">
        <v>259.99400000000003</v>
      </c>
      <c r="J16" s="26">
        <v>256.48</v>
      </c>
      <c r="K16" s="26">
        <v>865.23099999999999</v>
      </c>
      <c r="L16" s="26">
        <v>272.97399999999999</v>
      </c>
      <c r="M16" s="26">
        <v>257.01900000000001</v>
      </c>
      <c r="O16" t="s">
        <v>49</v>
      </c>
    </row>
    <row r="17" spans="1:15" ht="18.75" x14ac:dyDescent="0.3">
      <c r="A17" s="1">
        <v>44425.03967460648</v>
      </c>
      <c r="B17" s="26">
        <v>4</v>
      </c>
      <c r="C17" s="26">
        <v>602.68299999999999</v>
      </c>
      <c r="D17" s="26">
        <v>1148.982</v>
      </c>
      <c r="E17" s="26">
        <v>283.07400000000001</v>
      </c>
      <c r="F17" s="26">
        <v>462.02600000000001</v>
      </c>
      <c r="G17" s="26">
        <v>1800.7239999999999</v>
      </c>
      <c r="H17" s="26">
        <v>643.99599999999998</v>
      </c>
      <c r="I17" s="26">
        <v>265.59699999999998</v>
      </c>
      <c r="J17" s="26">
        <v>253.57900000000001</v>
      </c>
      <c r="K17" s="26">
        <v>952.48299999999995</v>
      </c>
      <c r="L17" s="26">
        <v>267.37299999999999</v>
      </c>
      <c r="M17" s="26">
        <v>255.91900000000001</v>
      </c>
      <c r="O17" t="s">
        <v>55</v>
      </c>
    </row>
  </sheetData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M1048576">
    <cfRule type="cellIs" dxfId="31" priority="1" operator="equal">
      <formula>-1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F553-D6DC-4127-B26E-7708189DE2CF}">
  <dimension ref="A1:P25"/>
  <sheetViews>
    <sheetView workbookViewId="0">
      <selection activeCell="L25" sqref="L25"/>
    </sheetView>
  </sheetViews>
  <sheetFormatPr defaultRowHeight="15" x14ac:dyDescent="0.25"/>
  <cols>
    <col min="1" max="1" width="15.85546875" style="3" bestFit="1" customWidth="1"/>
    <col min="2" max="2" width="19" style="3" bestFit="1" customWidth="1"/>
    <col min="3" max="3" width="11.85546875" style="3" bestFit="1" customWidth="1"/>
    <col min="4" max="4" width="13.7109375" style="3" bestFit="1" customWidth="1"/>
    <col min="5" max="5" width="18" style="3" bestFit="1" customWidth="1"/>
    <col min="6" max="6" width="20.5703125" style="3" bestFit="1" customWidth="1"/>
    <col min="7" max="7" width="20.85546875" style="3" bestFit="1" customWidth="1"/>
    <col min="8" max="8" width="13.140625" style="3" bestFit="1" customWidth="1"/>
    <col min="9" max="9" width="19.7109375" style="3" bestFit="1" customWidth="1"/>
    <col min="10" max="10" width="16.42578125" style="3" bestFit="1" customWidth="1"/>
    <col min="11" max="11" width="17.140625" style="3" bestFit="1" customWidth="1"/>
    <col min="12" max="12" width="16.85546875" style="3" bestFit="1" customWidth="1"/>
    <col min="13" max="13" width="11.28515625" style="3" bestFit="1" customWidth="1"/>
    <col min="14" max="14" width="5.28515625" style="3" customWidth="1"/>
    <col min="15" max="15" width="51.85546875" style="2" bestFit="1" customWidth="1"/>
    <col min="16" max="16" width="12.5703125" style="3" bestFit="1" customWidth="1"/>
    <col min="17" max="16384" width="9.140625" style="3"/>
  </cols>
  <sheetData>
    <row r="1" spans="1:1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5</v>
      </c>
      <c r="F1" s="21" t="s">
        <v>6</v>
      </c>
      <c r="G1" s="21" t="s">
        <v>4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O1" s="2" t="str">
        <f>'4-core'!O1</f>
        <v>NOTES</v>
      </c>
      <c r="P1" s="5" t="s">
        <v>14</v>
      </c>
    </row>
    <row r="2" spans="1:16" ht="18.75" x14ac:dyDescent="0.3">
      <c r="A2" s="4">
        <v>44423.14789734954</v>
      </c>
      <c r="B2" s="24">
        <v>2</v>
      </c>
      <c r="C2" s="22">
        <v>876.23199999999997</v>
      </c>
      <c r="D2" s="22">
        <v>5723.7460000000001</v>
      </c>
      <c r="E2" s="22">
        <v>457.92599999999999</v>
      </c>
      <c r="F2" s="22">
        <v>333.67200000000003</v>
      </c>
      <c r="G2" s="23">
        <v>6173.915</v>
      </c>
      <c r="H2" s="22">
        <v>4221.3040000000001</v>
      </c>
      <c r="I2" s="22">
        <v>558.64400000000001</v>
      </c>
      <c r="J2" s="22">
        <v>242.34700000000001</v>
      </c>
      <c r="K2" s="22">
        <v>864.69100000000003</v>
      </c>
      <c r="L2" s="22">
        <v>257.39699999999999</v>
      </c>
      <c r="M2" s="22">
        <v>240.345</v>
      </c>
      <c r="O2" s="2" t="str">
        <f>'4-core'!O2</f>
        <v>A* w/ DFS for N2E ratio &gt; 2</v>
      </c>
    </row>
    <row r="3" spans="1:16" ht="18.75" x14ac:dyDescent="0.3">
      <c r="A3" s="4">
        <v>44423.164724606482</v>
      </c>
      <c r="B3" s="24">
        <v>2</v>
      </c>
      <c r="C3" s="22">
        <v>874.89099999999996</v>
      </c>
      <c r="D3" s="22">
        <v>6503.75</v>
      </c>
      <c r="E3" s="22">
        <v>474.49099999999999</v>
      </c>
      <c r="F3" s="22">
        <v>336.37200000000001</v>
      </c>
      <c r="G3" s="23">
        <v>-1</v>
      </c>
      <c r="H3" s="22">
        <v>4207.1450000000004</v>
      </c>
      <c r="I3" s="22">
        <v>555.178</v>
      </c>
      <c r="J3" s="22">
        <v>236.922</v>
      </c>
      <c r="K3" s="22">
        <v>324.45400000000001</v>
      </c>
      <c r="L3" s="22">
        <v>240.34200000000001</v>
      </c>
      <c r="M3" s="22">
        <v>234.154</v>
      </c>
      <c r="O3" s="2" t="str">
        <f>'4-core'!O3</f>
        <v>Pure A*</v>
      </c>
    </row>
    <row r="4" spans="1:16" ht="18.75" x14ac:dyDescent="0.3">
      <c r="A4" s="4">
        <v>44423.172252673612</v>
      </c>
      <c r="B4" s="24">
        <v>2</v>
      </c>
      <c r="C4" s="22">
        <v>876.94500000000005</v>
      </c>
      <c r="D4" s="22">
        <v>5900.6450000000004</v>
      </c>
      <c r="E4" s="22">
        <v>477.47899999999998</v>
      </c>
      <c r="F4" s="22">
        <v>345.36700000000002</v>
      </c>
      <c r="G4" s="23">
        <v>6362.3860000000004</v>
      </c>
      <c r="H4" s="22">
        <v>4258.6580000000004</v>
      </c>
      <c r="I4" s="22">
        <v>575.45399999999995</v>
      </c>
      <c r="J4" s="22">
        <v>260.73599999999999</v>
      </c>
      <c r="K4" s="22">
        <v>967.88800000000003</v>
      </c>
      <c r="L4" s="22">
        <v>250.63499999999999</v>
      </c>
      <c r="M4" s="22">
        <v>255.703</v>
      </c>
      <c r="O4" s="2" t="str">
        <f>'4-core'!O4</f>
        <v>A* w/ DFS for N2E ratio &gt; 1</v>
      </c>
    </row>
    <row r="5" spans="1:16" ht="18.75" x14ac:dyDescent="0.3">
      <c r="A5" s="4">
        <v>44424.10900290509</v>
      </c>
      <c r="B5" s="24">
        <v>2</v>
      </c>
      <c r="C5" s="22">
        <v>767.88599999999997</v>
      </c>
      <c r="D5" s="22">
        <v>5049.4219999999996</v>
      </c>
      <c r="E5" s="22">
        <v>421.56099999999998</v>
      </c>
      <c r="F5" s="22">
        <v>306.23700000000002</v>
      </c>
      <c r="G5" s="23">
        <v>-1</v>
      </c>
      <c r="H5" s="22">
        <v>2387.6619999999998</v>
      </c>
      <c r="I5" s="22">
        <v>517.54999999999995</v>
      </c>
      <c r="J5" s="22">
        <v>259.49299999999999</v>
      </c>
      <c r="K5" s="22">
        <v>-1</v>
      </c>
      <c r="L5" s="22">
        <v>268.44799999999998</v>
      </c>
      <c r="M5" s="22">
        <v>251.048</v>
      </c>
      <c r="O5" s="2" t="str">
        <f>'4-core'!O5</f>
        <v>A* w/DFS for N2E ratio &gt; 2, 100% PPDv2</v>
      </c>
    </row>
    <row r="6" spans="1:16" ht="18.75" x14ac:dyDescent="0.3">
      <c r="A6" s="4">
        <v>44424.122466354165</v>
      </c>
      <c r="B6" s="24">
        <v>2</v>
      </c>
      <c r="C6" s="22">
        <v>729.80499999999995</v>
      </c>
      <c r="D6" s="22">
        <v>4788.6779999999999</v>
      </c>
      <c r="E6" s="22">
        <v>405.4</v>
      </c>
      <c r="F6" s="22">
        <v>310.61</v>
      </c>
      <c r="G6" s="23">
        <v>7609.5320000000002</v>
      </c>
      <c r="H6" s="22">
        <v>2179.567</v>
      </c>
      <c r="I6" s="22">
        <v>512.14200000000005</v>
      </c>
      <c r="J6" s="22">
        <v>250.202</v>
      </c>
      <c r="K6" s="22">
        <v>907.98299999999995</v>
      </c>
      <c r="L6" s="22">
        <v>252.78700000000001</v>
      </c>
      <c r="M6" s="22">
        <v>251.95599999999999</v>
      </c>
      <c r="O6" s="2" t="str">
        <f>'4-core'!O6</f>
        <v>A* w/DFS for N2E ratio &gt; 2, A* PPDv2</v>
      </c>
    </row>
    <row r="7" spans="1:16" ht="18.75" x14ac:dyDescent="0.3">
      <c r="A7" s="4">
        <v>44424.651557951387</v>
      </c>
      <c r="B7" s="24">
        <v>2</v>
      </c>
      <c r="C7" s="22">
        <v>837.35599999999999</v>
      </c>
      <c r="D7" s="22">
        <v>6442.6</v>
      </c>
      <c r="E7" s="22">
        <v>537.70100000000002</v>
      </c>
      <c r="F7" s="22">
        <v>357.95299999999997</v>
      </c>
      <c r="G7" s="23">
        <v>7985.4759999999997</v>
      </c>
      <c r="H7" s="22">
        <v>3341.49</v>
      </c>
      <c r="I7" s="22">
        <v>514.02300000000002</v>
      </c>
      <c r="J7" s="22">
        <v>265.84899999999999</v>
      </c>
      <c r="K7" s="22">
        <v>985.101</v>
      </c>
      <c r="L7" s="22">
        <v>265.08600000000001</v>
      </c>
      <c r="M7" s="22">
        <v>268.18</v>
      </c>
      <c r="O7" s="2" t="str">
        <f>'4-core'!O7</f>
        <v>A* w/DFS for N2E ratio &gt; 2, A* PPDv3</v>
      </c>
    </row>
    <row r="8" spans="1:16" ht="18.75" x14ac:dyDescent="0.3">
      <c r="A8" s="4">
        <v>44424.656868564816</v>
      </c>
      <c r="B8" s="24">
        <v>2</v>
      </c>
      <c r="C8" s="22">
        <v>753.44500000000005</v>
      </c>
      <c r="D8" s="22">
        <v>4845.5940000000001</v>
      </c>
      <c r="E8" s="22">
        <v>419.83300000000003</v>
      </c>
      <c r="F8" s="22">
        <v>310.815</v>
      </c>
      <c r="G8" s="23">
        <v>7847.45</v>
      </c>
      <c r="H8" s="22">
        <v>2559.5309999999999</v>
      </c>
      <c r="I8" s="22">
        <v>520.09299999999996</v>
      </c>
      <c r="J8" s="22">
        <v>259.41800000000001</v>
      </c>
      <c r="K8" s="22">
        <v>1066.4480000000001</v>
      </c>
      <c r="L8" s="22">
        <v>258.255</v>
      </c>
      <c r="M8" s="22">
        <v>257.51900000000001</v>
      </c>
      <c r="O8" s="2" t="str">
        <f>'4-core'!O8</f>
        <v>A* w/DFS for N2E ratio &gt; 1.5, A* PPDv2</v>
      </c>
    </row>
    <row r="9" spans="1:16" ht="18.75" x14ac:dyDescent="0.3">
      <c r="A9" s="4">
        <v>44424.670549826391</v>
      </c>
      <c r="B9" s="24">
        <v>2</v>
      </c>
      <c r="C9" s="22">
        <v>715.07799999999997</v>
      </c>
      <c r="D9" s="22">
        <v>3776.2420000000002</v>
      </c>
      <c r="E9" s="22">
        <v>393.69200000000001</v>
      </c>
      <c r="F9" s="22">
        <v>317.459</v>
      </c>
      <c r="G9" s="23">
        <v>7837.2529999999997</v>
      </c>
      <c r="H9" s="22">
        <v>1858.115</v>
      </c>
      <c r="I9" s="22">
        <v>472.27100000000002</v>
      </c>
      <c r="J9" s="22">
        <v>266.04300000000001</v>
      </c>
      <c r="K9" s="22">
        <v>842.01400000000001</v>
      </c>
      <c r="L9" s="22">
        <v>299.548</v>
      </c>
      <c r="M9" s="22">
        <v>269.59500000000003</v>
      </c>
      <c r="O9" s="2" t="str">
        <f>'4-core'!O9</f>
        <v>A* w/DFS for N2E ratio &gt; 2, A* PPDv2, no-cache</v>
      </c>
    </row>
    <row r="10" spans="1:16" ht="18.75" x14ac:dyDescent="0.3">
      <c r="A10" s="4">
        <v>44424.676427326391</v>
      </c>
      <c r="B10" s="24">
        <v>2</v>
      </c>
      <c r="C10" s="22">
        <v>802.89</v>
      </c>
      <c r="D10" s="22">
        <v>4862.0739999999996</v>
      </c>
      <c r="E10" s="22">
        <v>402.78500000000003</v>
      </c>
      <c r="F10" s="22">
        <v>307.20800000000003</v>
      </c>
      <c r="G10" s="23">
        <v>7820.973</v>
      </c>
      <c r="H10" s="22">
        <v>2196.1529999999998</v>
      </c>
      <c r="I10" s="22">
        <v>515.66999999999996</v>
      </c>
      <c r="J10" s="22">
        <v>262.25</v>
      </c>
      <c r="K10" s="22">
        <v>936.87699999999995</v>
      </c>
      <c r="L10" s="22">
        <v>265.096</v>
      </c>
      <c r="M10" s="22">
        <v>256.20600000000002</v>
      </c>
      <c r="O10" s="2" t="str">
        <f>'4-core'!O10</f>
        <v>A* w/DFS for N2E ratio &gt; 2, A* PPDv2, task-cache</v>
      </c>
    </row>
    <row r="11" spans="1:16" ht="18.75" x14ac:dyDescent="0.3">
      <c r="A11" s="4">
        <v>44424.694552719906</v>
      </c>
      <c r="B11" s="24">
        <v>2</v>
      </c>
      <c r="C11" s="22">
        <v>752.75099999999998</v>
      </c>
      <c r="D11" s="22">
        <v>4974.03</v>
      </c>
      <c r="E11" s="22">
        <v>389.07</v>
      </c>
      <c r="F11" s="22">
        <v>319.017</v>
      </c>
      <c r="G11" s="23">
        <v>7887.9920000000002</v>
      </c>
      <c r="H11" s="22">
        <v>2288.8069999999998</v>
      </c>
      <c r="I11" s="22">
        <v>535.58100000000002</v>
      </c>
      <c r="J11" s="22">
        <v>259.00400000000002</v>
      </c>
      <c r="K11" s="22">
        <v>939.07500000000005</v>
      </c>
      <c r="L11" s="22">
        <v>263.18299999999999</v>
      </c>
      <c r="M11" s="22">
        <v>260.35500000000002</v>
      </c>
      <c r="O11" s="2" t="str">
        <f>'4-core'!O11</f>
        <v>A* w/DFS for N2E ratio &gt; 2, A* PPDv2, full-cache VALID</v>
      </c>
    </row>
    <row r="12" spans="1:16" ht="18.75" x14ac:dyDescent="0.3">
      <c r="A12" s="4">
        <v>44424.791195439815</v>
      </c>
      <c r="B12" s="24">
        <v>2</v>
      </c>
      <c r="C12" s="22">
        <v>748.50800000000004</v>
      </c>
      <c r="D12" s="22">
        <v>3045.2020000000002</v>
      </c>
      <c r="E12" s="22">
        <v>406.065</v>
      </c>
      <c r="F12" s="22">
        <v>336.22500000000002</v>
      </c>
      <c r="G12" s="23">
        <v>7745.26</v>
      </c>
      <c r="H12" s="22">
        <v>2149.2530000000002</v>
      </c>
      <c r="I12" s="22">
        <v>389.202</v>
      </c>
      <c r="J12" s="22">
        <v>254.42</v>
      </c>
      <c r="K12" s="22">
        <v>819.18600000000004</v>
      </c>
      <c r="L12" s="22">
        <v>256.524</v>
      </c>
      <c r="M12" s="22">
        <v>252.23</v>
      </c>
      <c r="O12" s="2" t="str">
        <f>'4-core'!O12</f>
        <v>A* w/DFS for N2E ratio &gt; 2, A* PPDv2, FC, LS fix</v>
      </c>
    </row>
    <row r="13" spans="1:16" ht="18.75" x14ac:dyDescent="0.3">
      <c r="A13" s="4">
        <v>44424.796552384258</v>
      </c>
      <c r="B13" s="24">
        <v>2</v>
      </c>
      <c r="C13" s="22">
        <v>676.38</v>
      </c>
      <c r="D13" s="22">
        <v>2020.961</v>
      </c>
      <c r="E13" s="22">
        <v>369.71699999999998</v>
      </c>
      <c r="F13" s="22">
        <v>305.65499999999997</v>
      </c>
      <c r="G13" s="23">
        <v>7572.2790000000005</v>
      </c>
      <c r="H13" s="22">
        <v>1482.54</v>
      </c>
      <c r="I13" s="22">
        <v>387.35500000000002</v>
      </c>
      <c r="J13" s="22">
        <v>253.06700000000001</v>
      </c>
      <c r="K13" s="22">
        <v>802.96799999999996</v>
      </c>
      <c r="L13" s="22">
        <v>257.55099999999999</v>
      </c>
      <c r="M13" s="22">
        <v>252.113</v>
      </c>
      <c r="O13" s="2" t="str">
        <f>'4-core'!O13</f>
        <v>A* w/DFS for N2E ratio &gt; 2, A* PPDv2, NC, LS fix</v>
      </c>
    </row>
    <row r="14" spans="1:16" ht="18.75" x14ac:dyDescent="0.3">
      <c r="A14" s="4">
        <v>44424.854084432867</v>
      </c>
      <c r="B14" s="24">
        <v>2</v>
      </c>
      <c r="C14" s="22">
        <v>694.35900000000004</v>
      </c>
      <c r="D14" s="22">
        <v>2043.5409999999999</v>
      </c>
      <c r="E14" s="22">
        <v>383.072</v>
      </c>
      <c r="F14" s="22">
        <v>297.72800000000001</v>
      </c>
      <c r="G14" s="23">
        <v>257.685</v>
      </c>
      <c r="H14" s="22">
        <v>1645.703</v>
      </c>
      <c r="I14" s="22">
        <v>395.64600000000002</v>
      </c>
      <c r="J14" s="22">
        <v>254.536</v>
      </c>
      <c r="K14" s="22">
        <v>879.23400000000004</v>
      </c>
      <c r="L14" s="22">
        <v>264.108</v>
      </c>
      <c r="M14" s="22">
        <v>253.32599999999999</v>
      </c>
      <c r="O14" s="2" t="str">
        <f>'4-core'!O14</f>
        <v>A* w/DFS for N2E ratio &gt; 2, A* PPDv2, NC, LS fix, 0EIS (broken?)</v>
      </c>
    </row>
    <row r="15" spans="1:16" ht="18.75" x14ac:dyDescent="0.3">
      <c r="A15" s="4">
        <v>44424.872171655094</v>
      </c>
      <c r="B15" s="24">
        <v>2</v>
      </c>
      <c r="C15" s="22">
        <v>686.37</v>
      </c>
      <c r="D15" s="22">
        <v>2024.4659999999999</v>
      </c>
      <c r="E15" s="22">
        <v>362.86</v>
      </c>
      <c r="F15" s="22">
        <v>305.50400000000002</v>
      </c>
      <c r="G15" s="23">
        <v>7648.9880000000003</v>
      </c>
      <c r="H15" s="22">
        <v>1588.951</v>
      </c>
      <c r="I15" s="22">
        <v>385.791</v>
      </c>
      <c r="J15" s="22">
        <v>253.857</v>
      </c>
      <c r="K15" s="22">
        <v>793.39499999999998</v>
      </c>
      <c r="L15" s="22">
        <v>261.65699999999998</v>
      </c>
      <c r="M15" s="22">
        <v>256.86200000000002</v>
      </c>
      <c r="O15" s="2" t="str">
        <f>'4-core'!O15</f>
        <v>A* w/DFS for N2E ratio &gt; 2, A* PPDv2, NC, LS fix (2)</v>
      </c>
    </row>
    <row r="16" spans="1:16" ht="18.75" x14ac:dyDescent="0.3">
      <c r="A16" s="4">
        <v>44424.881221504627</v>
      </c>
      <c r="B16" s="24">
        <v>2</v>
      </c>
      <c r="C16" s="22">
        <v>677.11199999999997</v>
      </c>
      <c r="D16" s="22">
        <v>2008.3610000000001</v>
      </c>
      <c r="E16" s="22">
        <v>369.57600000000002</v>
      </c>
      <c r="F16" s="22">
        <v>305.39400000000001</v>
      </c>
      <c r="G16" s="23">
        <v>7631.4650000000001</v>
      </c>
      <c r="H16" s="22">
        <v>1492.779</v>
      </c>
      <c r="I16" s="22">
        <v>384.428</v>
      </c>
      <c r="J16" s="22">
        <v>253.74199999999999</v>
      </c>
      <c r="K16" s="22">
        <v>824.60500000000002</v>
      </c>
      <c r="L16" s="22">
        <v>265.68799999999999</v>
      </c>
      <c r="M16" s="22">
        <v>257.66699999999997</v>
      </c>
      <c r="O16" s="2" t="str">
        <f>'4-core'!O16</f>
        <v>A* w/DFS for N2E ratio &gt; 2, A* PPDv2, NC, LS fix, 0EIS</v>
      </c>
    </row>
    <row r="17" spans="1:15" ht="18.75" x14ac:dyDescent="0.3">
      <c r="A17" s="4">
        <v>44425.040255671294</v>
      </c>
      <c r="B17" s="24">
        <v>2</v>
      </c>
      <c r="C17" s="22">
        <v>769.47900000000004</v>
      </c>
      <c r="D17" s="22">
        <v>2635.5830000000001</v>
      </c>
      <c r="E17" s="22">
        <v>414.55900000000003</v>
      </c>
      <c r="F17" s="22">
        <v>336.90499999999997</v>
      </c>
      <c r="G17" s="23">
        <v>7974.62</v>
      </c>
      <c r="H17" s="22">
        <v>2440.9</v>
      </c>
      <c r="I17" s="22">
        <v>459.86900000000003</v>
      </c>
      <c r="J17" s="22">
        <v>260.83100000000002</v>
      </c>
      <c r="K17" s="22">
        <v>914.79899999999998</v>
      </c>
      <c r="L17" s="22">
        <v>261.161</v>
      </c>
      <c r="M17" s="22">
        <v>255.941</v>
      </c>
      <c r="O17" s="2" t="str">
        <f>'4-core'!O17</f>
        <v>A* w/DFS for N2E ratio &gt; 2, A* PPDv2, NC, LS fix, 0EIS, NBF</v>
      </c>
    </row>
    <row r="18" spans="1:15" x14ac:dyDescent="0.25">
      <c r="O18" s="2">
        <f>'4-core'!O18</f>
        <v>0</v>
      </c>
    </row>
    <row r="19" spans="1:15" x14ac:dyDescent="0.25">
      <c r="O19" s="2">
        <f>'4-core'!O19</f>
        <v>0</v>
      </c>
    </row>
    <row r="20" spans="1:15" x14ac:dyDescent="0.25">
      <c r="O20" s="2">
        <f>'4-core'!O20</f>
        <v>0</v>
      </c>
    </row>
    <row r="21" spans="1:15" x14ac:dyDescent="0.25">
      <c r="O21" s="2">
        <f>'4-core'!O21</f>
        <v>0</v>
      </c>
    </row>
    <row r="22" spans="1:15" x14ac:dyDescent="0.25">
      <c r="O22" s="2">
        <f>'4-core'!O22</f>
        <v>0</v>
      </c>
    </row>
    <row r="23" spans="1:15" x14ac:dyDescent="0.25">
      <c r="O23" s="2">
        <f>'4-core'!O23</f>
        <v>0</v>
      </c>
    </row>
    <row r="24" spans="1:15" x14ac:dyDescent="0.25">
      <c r="O24" s="2">
        <f>'4-core'!O24</f>
        <v>0</v>
      </c>
    </row>
    <row r="25" spans="1:15" x14ac:dyDescent="0.25">
      <c r="O25" s="2">
        <f>'4-core'!O25</f>
        <v>0</v>
      </c>
    </row>
  </sheetData>
  <sheetProtection autoFilter="0" pivotTables="0"/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N2 N3:N38 A3:M52">
    <cfRule type="cellIs" dxfId="29" priority="1" operator="equal">
      <formula>-1</formula>
    </cfRule>
  </conditionalFormatting>
  <hyperlinks>
    <hyperlink ref="P1" location="'4-core'!P1" display="Edit in 4-core" xr:uid="{9C8298C4-2385-43BB-82E9-BE6208DC1F7F}"/>
  </hyperlink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0708-96F9-487A-9A6A-32821514EC9F}">
  <dimension ref="A1:AD24"/>
  <sheetViews>
    <sheetView workbookViewId="0">
      <selection activeCell="P17" sqref="P17"/>
    </sheetView>
  </sheetViews>
  <sheetFormatPr defaultRowHeight="15" x14ac:dyDescent="0.25"/>
  <cols>
    <col min="1" max="1" width="22.140625" bestFit="1" customWidth="1"/>
    <col min="2" max="2" width="19" bestFit="1" customWidth="1"/>
    <col min="3" max="3" width="10.85546875" bestFit="1" customWidth="1"/>
    <col min="4" max="4" width="12.85546875" bestFit="1" customWidth="1"/>
    <col min="5" max="5" width="17.85546875" bestFit="1" customWidth="1"/>
    <col min="6" max="6" width="20.5703125" bestFit="1" customWidth="1"/>
    <col min="7" max="7" width="21" bestFit="1" customWidth="1"/>
    <col min="8" max="8" width="12.28515625" bestFit="1" customWidth="1"/>
    <col min="9" max="9" width="19.5703125" bestFit="1" customWidth="1"/>
    <col min="10" max="10" width="16" bestFit="1" customWidth="1"/>
    <col min="11" max="11" width="16.5703125" bestFit="1" customWidth="1"/>
    <col min="12" max="12" width="16.28515625" bestFit="1" customWidth="1"/>
    <col min="13" max="13" width="12.7109375" bestFit="1" customWidth="1"/>
    <col min="14" max="14" width="12.7109375" style="32" bestFit="1" customWidth="1"/>
    <col min="15" max="15" width="12" style="33" customWidth="1"/>
    <col min="16" max="16" width="57.42578125" bestFit="1" customWidth="1"/>
    <col min="17" max="17" width="17.140625" bestFit="1" customWidth="1"/>
    <col min="20" max="20" width="8.42578125" bestFit="1" customWidth="1"/>
  </cols>
  <sheetData>
    <row r="1" spans="1:17" ht="21.75" thickBot="1" x14ac:dyDescent="0.4">
      <c r="A1" s="8" t="str">
        <f>_2_core[[#Headers],[TIME]]</f>
        <v>TIME</v>
      </c>
      <c r="B1" s="18" t="str">
        <f>_2_core[[#Headers],[PROCESSOR_COUNT]]</f>
        <v>PROCESSOR_COUNT</v>
      </c>
      <c r="C1" s="19" t="str">
        <f>_2_core[[#Headers],[FORK_JOIN]]</f>
        <v>FORK_JOIN</v>
      </c>
      <c r="D1" s="20" t="str">
        <f>_2_core[[#Headers],[FORK_NODES]]</f>
        <v>FORK_NODES</v>
      </c>
      <c r="E1" s="20" t="str">
        <f>_2_core[[#Headers],[INTREE_BALANCED]]</f>
        <v>INTREE_BALANCED</v>
      </c>
      <c r="F1" s="20" t="str">
        <f>_2_core[[#Headers],[INTREE_UNBALANCED]]</f>
        <v>INTREE_UNBALANCED</v>
      </c>
      <c r="G1" s="20" t="str">
        <f>_2_core[[#Headers],[INDEPENDENT_NODES]]</f>
        <v>INDEPENDENT_NODES</v>
      </c>
      <c r="H1" s="20" t="str">
        <f>_2_core[[#Headers],[JOIN_NODES]]</f>
        <v>JOIN_NODES</v>
      </c>
      <c r="I1" s="20" t="str">
        <f>_2_core[[#Headers],[OUTTREE_BALANCED]]</f>
        <v>OUTTREE_BALANCED</v>
      </c>
      <c r="J1" s="20" t="str">
        <f>_2_core[[#Headers],[PIPELINE_NODES]]</f>
        <v>PIPELINE_NODES</v>
      </c>
      <c r="K1" s="20" t="str">
        <f>_2_core[[#Headers],[RANDOM_NODES]]</f>
        <v>RANDOM_NODES</v>
      </c>
      <c r="L1" s="20" t="str">
        <f>_2_core[[#Headers],[SERIES_PARALLEL]]</f>
        <v>SERIES_PARALLEL</v>
      </c>
      <c r="M1" s="27" t="str">
        <f>_2_core[[#Headers],[STENCIL]]</f>
        <v>STENCIL</v>
      </c>
      <c r="N1" s="16" t="s">
        <v>41</v>
      </c>
      <c r="O1" s="16" t="s">
        <v>42</v>
      </c>
      <c r="P1" s="34" t="str">
        <f>'4-core'!O1</f>
        <v>NOTES</v>
      </c>
      <c r="Q1" s="38" t="s">
        <v>54</v>
      </c>
    </row>
    <row r="2" spans="1:17" ht="18.75" x14ac:dyDescent="0.3">
      <c r="A2" s="10">
        <f>_2_core[[#This Row],[TIME]]</f>
        <v>44423.14789734954</v>
      </c>
      <c r="B2" s="11" t="s">
        <v>24</v>
      </c>
      <c r="C2" s="9">
        <f>IF(OR('2-core'!C2=-1,'4-core'!C2=-1),"DNF",AVERAGE(_4_core[[#This Row],[FORK_JOIN]],_2_core[[#This Row],[FORK_JOIN]]))</f>
        <v>750.43299999999999</v>
      </c>
      <c r="D2" s="7">
        <f>IF(OR('2-core'!D2=-1,'4-core'!D2=-1),"DNF",AVERAGE(_4_core[[#This Row],[FORK_NODES]],_2_core[[#This Row],[FORK_NODES]]))</f>
        <v>4457.6615000000002</v>
      </c>
      <c r="E2" s="7">
        <f>IF(OR('2-core'!E2=-1,'4-core'!E2=-1),"DNF",AVERAGE(_4_core[[#This Row],[INTREE_BALANCED]],_2_core[[#This Row],[INTREE_BALANCED]]))</f>
        <v>381.6755</v>
      </c>
      <c r="F2" s="7">
        <f>IF(OR('2-core'!F2=-1,'4-core'!F2=-1),"DNF",AVERAGE(_4_core[[#This Row],[INTREE_UNBALANCED]],_2_core[[#This Row],[INTREE_UNBALANCED]]))</f>
        <v>393.71249999999998</v>
      </c>
      <c r="G2" s="7">
        <f>IF(OR('2-core'!G2=-1,'4-core'!G2=-1),"DNF",AVERAGE(_4_core[[#This Row],[INDEPENDENT_NODES]],_2_core[[#This Row],[INDEPENDENT_NODES]]))</f>
        <v>3874.4259999999999</v>
      </c>
      <c r="H2" s="7">
        <f>IF(OR('2-core'!H2=-1,'4-core'!H2=-1),"DNF",AVERAGE(_4_core[[#This Row],[JOIN_NODES]],_2_core[[#This Row],[JOIN_NODES]]))</f>
        <v>2830.2365</v>
      </c>
      <c r="I2" s="7">
        <f>IF(OR('2-core'!I2=-1,'4-core'!I2=-1),"DNF",AVERAGE(_4_core[[#This Row],[OUTTREE_BALANCED]],_2_core[[#This Row],[OUTTREE_BALANCED]]))</f>
        <v>412.60649999999998</v>
      </c>
      <c r="J2" s="7">
        <f>IF(OR('2-core'!J2=-1,'4-core'!J2=-1),"DNF",AVERAGE(_4_core[[#This Row],[PIPELINE_NODES]],_2_core[[#This Row],[PIPELINE_NODES]]))</f>
        <v>240.274</v>
      </c>
      <c r="K2" s="7">
        <f>IF(OR('2-core'!K2=-1,'4-core'!K2=-1),"DNF",AVERAGE(_4_core[[#This Row],[RANDOM_NODES]],_2_core[[#This Row],[RANDOM_NODES]]))</f>
        <v>910.59950000000003</v>
      </c>
      <c r="L2" s="7">
        <f>IF(OR('2-core'!L2=-1,'4-core'!L2=-1),"DNF",AVERAGE(_4_core[[#This Row],[SERIES_PARALLEL]],_2_core[[#This Row],[SERIES_PARALLEL]]))</f>
        <v>257.3655</v>
      </c>
      <c r="M2" s="28">
        <f>IF(OR('2-core'!M2=-1,'4-core'!M2=-1),"DNF",AVERAGE(_4_core[[#This Row],[STENCIL]],_2_core[[#This Row],[STENCIL]]))</f>
        <v>246.71100000000001</v>
      </c>
      <c r="N2" s="31">
        <f>IF(COUNTIF(C2:M2, "DNF") &gt; 0, "DNF",ROUND(MEDIAN(C2:M2),0))</f>
        <v>413</v>
      </c>
      <c r="O2" s="11">
        <f>IF(COUNTIF(C2:M2, "DNF") &gt; 0, "DNF", ROUND(AVERAGE(C2:M2),0))</f>
        <v>1341</v>
      </c>
      <c r="P2" s="35" t="str">
        <f>'4-core'!O2</f>
        <v>A* w/ DFS for N2E ratio &gt; 2</v>
      </c>
      <c r="Q2" s="38">
        <f>IF(COUNTIF(C2:M2, "DNF" ) &gt;0, "DNF", ROUND(SUMPRODUCT(C2:M2,$T$22:$AD$22),1))</f>
        <v>10.1</v>
      </c>
    </row>
    <row r="3" spans="1:17" ht="18.75" x14ac:dyDescent="0.3">
      <c r="A3" s="12">
        <f>_2_core[[#This Row],[TIME]]</f>
        <v>44423.164724606482</v>
      </c>
      <c r="B3" s="13" t="s">
        <v>24</v>
      </c>
      <c r="C3" s="9">
        <f>IF(OR('2-core'!C3=-1,'4-core'!C3=-1),"DNF",AVERAGE(_4_core[[#This Row],[FORK_JOIN]],_2_core[[#This Row],[FORK_JOIN]]))</f>
        <v>724.1579999999999</v>
      </c>
      <c r="D3" s="6">
        <f>IF(OR('2-core'!D3=-1,'4-core'!D3=-1),"DNF",AVERAGE(_4_core[[#This Row],[FORK_NODES]],_2_core[[#This Row],[FORK_NODES]]))</f>
        <v>4791.4065000000001</v>
      </c>
      <c r="E3" s="6">
        <f>IF(OR('2-core'!E3=-1,'4-core'!E3=-1),"DNF",AVERAGE(_4_core[[#This Row],[INTREE_BALANCED]],_2_core[[#This Row],[INTREE_BALANCED]]))</f>
        <v>389.64749999999998</v>
      </c>
      <c r="F3" s="6">
        <f>IF(OR('2-core'!F3=-1,'4-core'!F3=-1),"DNF",AVERAGE(_4_core[[#This Row],[INTREE_UNBALANCED]],_2_core[[#This Row],[INTREE_UNBALANCED]]))</f>
        <v>396.8845</v>
      </c>
      <c r="G3" s="6" t="str">
        <f>IF(OR('2-core'!G3=-1,'4-core'!G3=-1),"DNF",AVERAGE(_4_core[[#This Row],[INDEPENDENT_NODES]],_2_core[[#This Row],[INDEPENDENT_NODES]]))</f>
        <v>DNF</v>
      </c>
      <c r="H3" s="6">
        <f>IF(OR('2-core'!H3=-1,'4-core'!H3=-1),"DNF",AVERAGE(_4_core[[#This Row],[JOIN_NODES]],_2_core[[#This Row],[JOIN_NODES]]))</f>
        <v>2823.8445000000002</v>
      </c>
      <c r="I3" s="6">
        <f>IF(OR('2-core'!I3=-1,'4-core'!I3=-1),"DNF",AVERAGE(_4_core[[#This Row],[OUTTREE_BALANCED]],_2_core[[#This Row],[OUTTREE_BALANCED]]))</f>
        <v>420.47450000000003</v>
      </c>
      <c r="J3" s="6">
        <f>IF(OR('2-core'!J3=-1,'4-core'!J3=-1),"DNF",AVERAGE(_4_core[[#This Row],[PIPELINE_NODES]],_2_core[[#This Row],[PIPELINE_NODES]]))</f>
        <v>241.72300000000001</v>
      </c>
      <c r="K3" s="6">
        <f>IF(OR('2-core'!K3=-1,'4-core'!K3=-1),"DNF",AVERAGE(_4_core[[#This Row],[RANDOM_NODES]],_2_core[[#This Row],[RANDOM_NODES]]))</f>
        <v>1098.6790000000001</v>
      </c>
      <c r="L3" s="6">
        <f>IF(OR('2-core'!L3=-1,'4-core'!L3=-1),"DNF",AVERAGE(_4_core[[#This Row],[SERIES_PARALLEL]],_2_core[[#This Row],[SERIES_PARALLEL]]))</f>
        <v>242.25550000000001</v>
      </c>
      <c r="M3" s="29">
        <f>IF(OR('2-core'!M3=-1,'4-core'!M3=-1),"DNF",AVERAGE(_4_core[[#This Row],[STENCIL]],_2_core[[#This Row],[STENCIL]]))</f>
        <v>239.07249999999999</v>
      </c>
      <c r="N3" s="31" t="str">
        <f t="shared" ref="N3:N13" si="0">IF(COUNTIF(C3:M3, "DNF") &gt; 0, "DNF",ROUND(MEDIAN(C3:M3),0))</f>
        <v>DNF</v>
      </c>
      <c r="O3" s="11" t="str">
        <f t="shared" ref="O3:O13" si="1">IF(COUNTIF(C3:M3, "DNF") &gt; 0, "DNF", ROUND(AVERAGE(C3:M3),0))</f>
        <v>DNF</v>
      </c>
      <c r="P3" s="36" t="str">
        <f>'4-core'!O3</f>
        <v>Pure A*</v>
      </c>
      <c r="Q3" s="38" t="str">
        <f t="shared" ref="Q3:Q21" si="2">IF(COUNTIF(C3:M3, "DNF" ) &gt;0, "DNF", ROUND(SUMPRODUCT(C3:M3,$T$22:$AD$22),1))</f>
        <v>DNF</v>
      </c>
    </row>
    <row r="4" spans="1:17" ht="18.75" x14ac:dyDescent="0.3">
      <c r="A4" s="12">
        <f>_2_core[[#This Row],[TIME]]</f>
        <v>44423.172252673612</v>
      </c>
      <c r="B4" s="13" t="s">
        <v>24</v>
      </c>
      <c r="C4" s="9">
        <f>IF(OR('2-core'!C4=-1,'4-core'!C4=-1),"DNF",AVERAGE(_4_core[[#This Row],[FORK_JOIN]],_2_core[[#This Row],[FORK_JOIN]]))</f>
        <v>735.06799999999998</v>
      </c>
      <c r="D4" s="6">
        <f>IF(OR('2-core'!D4=-1,'4-core'!D4=-1),"DNF",AVERAGE(_4_core[[#This Row],[FORK_NODES]],_2_core[[#This Row],[FORK_NODES]]))</f>
        <v>4537.5605000000005</v>
      </c>
      <c r="E4" s="6">
        <f>IF(OR('2-core'!E4=-1,'4-core'!E4=-1),"DNF",AVERAGE(_4_core[[#This Row],[INTREE_BALANCED]],_2_core[[#This Row],[INTREE_BALANCED]]))</f>
        <v>392.7355</v>
      </c>
      <c r="F4" s="6">
        <f>IF(OR('2-core'!F4=-1,'4-core'!F4=-1),"DNF",AVERAGE(_4_core[[#This Row],[INTREE_UNBALANCED]],_2_core[[#This Row],[INTREE_UNBALANCED]]))</f>
        <v>409.49599999999998</v>
      </c>
      <c r="G4" s="6">
        <f>IF(OR('2-core'!G4=-1,'4-core'!G4=-1),"DNF",AVERAGE(_4_core[[#This Row],[INDEPENDENT_NODES]],_2_core[[#This Row],[INDEPENDENT_NODES]]))</f>
        <v>3980.5480000000002</v>
      </c>
      <c r="H4" s="6">
        <f>IF(OR('2-core'!H4=-1,'4-core'!H4=-1),"DNF",AVERAGE(_4_core[[#This Row],[JOIN_NODES]],_2_core[[#This Row],[JOIN_NODES]]))</f>
        <v>2872.1155000000003</v>
      </c>
      <c r="I4" s="6">
        <f>IF(OR('2-core'!I4=-1,'4-core'!I4=-1),"DNF",AVERAGE(_4_core[[#This Row],[OUTTREE_BALANCED]],_2_core[[#This Row],[OUTTREE_BALANCED]]))</f>
        <v>427.42999999999995</v>
      </c>
      <c r="J4" s="6">
        <f>IF(OR('2-core'!J4=-1,'4-core'!J4=-1),"DNF",AVERAGE(_4_core[[#This Row],[PIPELINE_NODES]],_2_core[[#This Row],[PIPELINE_NODES]]))</f>
        <v>252.64150000000001</v>
      </c>
      <c r="K4" s="6">
        <f>IF(OR('2-core'!K4=-1,'4-core'!K4=-1),"DNF",AVERAGE(_4_core[[#This Row],[RANDOM_NODES]],_2_core[[#This Row],[RANDOM_NODES]]))</f>
        <v>965.40350000000001</v>
      </c>
      <c r="L4" s="6">
        <f>IF(OR('2-core'!L4=-1,'4-core'!L4=-1),"DNF",AVERAGE(_4_core[[#This Row],[SERIES_PARALLEL]],_2_core[[#This Row],[SERIES_PARALLEL]]))</f>
        <v>253.32249999999999</v>
      </c>
      <c r="M4" s="29">
        <f>IF(OR('2-core'!M4=-1,'4-core'!M4=-1),"DNF",AVERAGE(_4_core[[#This Row],[STENCIL]],_2_core[[#This Row],[STENCIL]]))</f>
        <v>254.69549999999998</v>
      </c>
      <c r="N4" s="31">
        <f t="shared" si="0"/>
        <v>427</v>
      </c>
      <c r="O4" s="11">
        <f t="shared" si="1"/>
        <v>1371</v>
      </c>
      <c r="P4" s="36" t="str">
        <f>'4-core'!O4</f>
        <v>A* w/ DFS for N2E ratio &gt; 1</v>
      </c>
      <c r="Q4" s="38">
        <f t="shared" si="2"/>
        <v>10.3</v>
      </c>
    </row>
    <row r="5" spans="1:17" ht="18.75" x14ac:dyDescent="0.3">
      <c r="A5" s="12">
        <f>_2_core[[#This Row],[TIME]]</f>
        <v>44424.10900290509</v>
      </c>
      <c r="B5" s="13" t="s">
        <v>24</v>
      </c>
      <c r="C5" s="9">
        <f>IF(OR('2-core'!C5=-1,'4-core'!C5=-1),"DNF",AVERAGE(_4_core[[#This Row],[FORK_JOIN]],_2_core[[#This Row],[FORK_JOIN]]))</f>
        <v>643.46199999999999</v>
      </c>
      <c r="D5" s="6">
        <f>IF(OR('2-core'!D5=-1,'4-core'!D5=-1),"DNF",AVERAGE(_4_core[[#This Row],[FORK_NODES]],_2_core[[#This Row],[FORK_NODES]]))</f>
        <v>3600.7999999999997</v>
      </c>
      <c r="E5" s="6">
        <f>IF(OR('2-core'!E5=-1,'4-core'!E5=-1),"DNF",AVERAGE(_4_core[[#This Row],[INTREE_BALANCED]],_2_core[[#This Row],[INTREE_BALANCED]]))</f>
        <v>351.45949999999999</v>
      </c>
      <c r="F5" s="6">
        <f>IF(OR('2-core'!F5=-1,'4-core'!F5=-1),"DNF",AVERAGE(_4_core[[#This Row],[INTREE_UNBALANCED]],_2_core[[#This Row],[INTREE_UNBALANCED]]))</f>
        <v>323.089</v>
      </c>
      <c r="G5" s="6" t="str">
        <f>IF(OR('2-core'!G5=-1,'4-core'!G5=-1),"DNF",AVERAGE(_4_core[[#This Row],[INDEPENDENT_NODES]],_2_core[[#This Row],[INDEPENDENT_NODES]]))</f>
        <v>DNF</v>
      </c>
      <c r="H5" s="6">
        <f>IF(OR('2-core'!H5=-1,'4-core'!H5=-1),"DNF",AVERAGE(_4_core[[#This Row],[JOIN_NODES]],_2_core[[#This Row],[JOIN_NODES]]))</f>
        <v>1495.62</v>
      </c>
      <c r="I5" s="6">
        <f>IF(OR('2-core'!I5=-1,'4-core'!I5=-1),"DNF",AVERAGE(_4_core[[#This Row],[OUTTREE_BALANCED]],_2_core[[#This Row],[OUTTREE_BALANCED]]))</f>
        <v>395.61899999999997</v>
      </c>
      <c r="J5" s="6">
        <f>IF(OR('2-core'!J5=-1,'4-core'!J5=-1),"DNF",AVERAGE(_4_core[[#This Row],[PIPELINE_NODES]],_2_core[[#This Row],[PIPELINE_NODES]]))</f>
        <v>256.74099999999999</v>
      </c>
      <c r="K5" s="6" t="str">
        <f>IF(OR('2-core'!K5=-1,'4-core'!K5=-1),"DNF",AVERAGE(_4_core[[#This Row],[RANDOM_NODES]],_2_core[[#This Row],[RANDOM_NODES]]))</f>
        <v>DNF</v>
      </c>
      <c r="L5" s="6">
        <f>IF(OR('2-core'!L5=-1,'4-core'!L5=-1),"DNF",AVERAGE(_4_core[[#This Row],[SERIES_PARALLEL]],_2_core[[#This Row],[SERIES_PARALLEL]]))</f>
        <v>271.82600000000002</v>
      </c>
      <c r="M5" s="29">
        <f>IF(OR('2-core'!M5=-1,'4-core'!M5=-1),"DNF",AVERAGE(_4_core[[#This Row],[STENCIL]],_2_core[[#This Row],[STENCIL]]))</f>
        <v>257.88650000000001</v>
      </c>
      <c r="N5" s="31" t="str">
        <f t="shared" si="0"/>
        <v>DNF</v>
      </c>
      <c r="O5" s="11" t="str">
        <f t="shared" si="1"/>
        <v>DNF</v>
      </c>
      <c r="P5" s="36" t="str">
        <f>'4-core'!O5</f>
        <v>A* w/DFS for N2E ratio &gt; 2, 100% PPDv2</v>
      </c>
      <c r="Q5" s="38" t="str">
        <f t="shared" si="2"/>
        <v>DNF</v>
      </c>
    </row>
    <row r="6" spans="1:17" ht="19.5" thickBot="1" x14ac:dyDescent="0.35">
      <c r="A6" s="14">
        <f>_2_core[[#This Row],[TIME]]</f>
        <v>44424.122466354165</v>
      </c>
      <c r="B6" s="15" t="s">
        <v>24</v>
      </c>
      <c r="C6" s="9">
        <f>IF(OR('2-core'!C6=-1,'4-core'!C6=-1),"DNF",AVERAGE(_4_core[[#This Row],[FORK_JOIN]],_2_core[[#This Row],[FORK_JOIN]]))</f>
        <v>620.92149999999992</v>
      </c>
      <c r="D6" s="17">
        <f>IF(OR('2-core'!D6=-1,'4-core'!D6=-1),"DNF",AVERAGE(_4_core[[#This Row],[FORK_NODES]],_2_core[[#This Row],[FORK_NODES]]))</f>
        <v>3486.5194999999999</v>
      </c>
      <c r="E6" s="17">
        <f>IF(OR('2-core'!E6=-1,'4-core'!E6=-1),"DNF",AVERAGE(_4_core[[#This Row],[INTREE_BALANCED]],_2_core[[#This Row],[INTREE_BALANCED]]))</f>
        <v>347.05250000000001</v>
      </c>
      <c r="F6" s="17">
        <f>IF(OR('2-core'!F6=-1,'4-core'!F6=-1),"DNF",AVERAGE(_4_core[[#This Row],[INTREE_UNBALANCED]],_2_core[[#This Row],[INTREE_UNBALANCED]]))</f>
        <v>327.43200000000002</v>
      </c>
      <c r="G6" s="17">
        <f>IF(OR('2-core'!G6=-1,'4-core'!G6=-1),"DNF",AVERAGE(_4_core[[#This Row],[INDEPENDENT_NODES]],_2_core[[#This Row],[INDEPENDENT_NODES]]))</f>
        <v>4555.5190000000002</v>
      </c>
      <c r="H6" s="17">
        <f>IF(OR('2-core'!H6=-1,'4-core'!H6=-1),"DNF",AVERAGE(_4_core[[#This Row],[JOIN_NODES]],_2_core[[#This Row],[JOIN_NODES]]))</f>
        <v>1380.9304999999999</v>
      </c>
      <c r="I6" s="17">
        <f>IF(OR('2-core'!I6=-1,'4-core'!I6=-1),"DNF",AVERAGE(_4_core[[#This Row],[OUTTREE_BALANCED]],_2_core[[#This Row],[OUTTREE_BALANCED]]))</f>
        <v>389.96000000000004</v>
      </c>
      <c r="J6" s="17">
        <f>IF(OR('2-core'!J6=-1,'4-core'!J6=-1),"DNF",AVERAGE(_4_core[[#This Row],[PIPELINE_NODES]],_2_core[[#This Row],[PIPELINE_NODES]]))</f>
        <v>251.73000000000002</v>
      </c>
      <c r="K6" s="17">
        <f>IF(OR('2-core'!K6=-1,'4-core'!K6=-1),"DNF",AVERAGE(_4_core[[#This Row],[RANDOM_NODES]],_2_core[[#This Row],[RANDOM_NODES]]))</f>
        <v>922.9855</v>
      </c>
      <c r="L6" s="17">
        <f>IF(OR('2-core'!L6=-1,'4-core'!L6=-1),"DNF",AVERAGE(_4_core[[#This Row],[SERIES_PARALLEL]],_2_core[[#This Row],[SERIES_PARALLEL]]))</f>
        <v>253.60849999999999</v>
      </c>
      <c r="M6" s="30">
        <f>IF(OR('2-core'!M6=-1,'4-core'!M6=-1),"DNF",AVERAGE(_4_core[[#This Row],[STENCIL]],_2_core[[#This Row],[STENCIL]]))</f>
        <v>251.70749999999998</v>
      </c>
      <c r="N6" s="31">
        <f t="shared" si="0"/>
        <v>390</v>
      </c>
      <c r="O6" s="11">
        <f t="shared" si="1"/>
        <v>1163</v>
      </c>
      <c r="P6" s="37" t="str">
        <f>'4-core'!O6</f>
        <v>A* w/DFS for N2E ratio &gt; 2, A* PPDv2</v>
      </c>
      <c r="Q6" s="38">
        <f t="shared" si="2"/>
        <v>9.1</v>
      </c>
    </row>
    <row r="7" spans="1:17" ht="18.75" x14ac:dyDescent="0.3">
      <c r="A7" s="10">
        <f>_2_core[[#This Row],[TIME]]</f>
        <v>44424.651557951387</v>
      </c>
      <c r="B7" s="11" t="s">
        <v>24</v>
      </c>
      <c r="C7" s="9">
        <f>IF(OR('2-core'!C7=-1,'4-core'!C7=-1),"DNF",AVERAGE(_4_core[[#This Row],[FORK_JOIN]],_2_core[[#This Row],[FORK_JOIN]]))</f>
        <v>725.64800000000002</v>
      </c>
      <c r="D7" s="7">
        <f>IF(OR('2-core'!D7=-1,'4-core'!D7=-1),"DNF",AVERAGE(_4_core[[#This Row],[FORK_NODES]],_2_core[[#This Row],[FORK_NODES]]))</f>
        <v>4749.5405000000001</v>
      </c>
      <c r="E7" s="7">
        <f>IF(OR('2-core'!E7=-1,'4-core'!E7=-1),"DNF",AVERAGE(_4_core[[#This Row],[INTREE_BALANCED]],_2_core[[#This Row],[INTREE_BALANCED]]))</f>
        <v>416.6515</v>
      </c>
      <c r="F7" s="7">
        <f>IF(OR('2-core'!F7=-1,'4-core'!F7=-1),"DNF",AVERAGE(_4_core[[#This Row],[INTREE_UNBALANCED]],_2_core[[#This Row],[INTREE_UNBALANCED]]))</f>
        <v>359.7765</v>
      </c>
      <c r="G7" s="7">
        <f>IF(OR('2-core'!G7=-1,'4-core'!G7=-1),"DNF",AVERAGE(_4_core[[#This Row],[INDEPENDENT_NODES]],_2_core[[#This Row],[INDEPENDENT_NODES]]))</f>
        <v>4800.6664999999994</v>
      </c>
      <c r="H7" s="7">
        <f>IF(OR('2-core'!H7=-1,'4-core'!H7=-1),"DNF",AVERAGE(_4_core[[#This Row],[JOIN_NODES]],_2_core[[#This Row],[JOIN_NODES]]))</f>
        <v>2042.7949999999998</v>
      </c>
      <c r="I7" s="7">
        <f>IF(OR('2-core'!I7=-1,'4-core'!I7=-1),"DNF",AVERAGE(_4_core[[#This Row],[OUTTREE_BALANCED]],_2_core[[#This Row],[OUTTREE_BALANCED]]))</f>
        <v>396.5385</v>
      </c>
      <c r="J7" s="7">
        <f>IF(OR('2-core'!J7=-1,'4-core'!J7=-1),"DNF",AVERAGE(_4_core[[#This Row],[PIPELINE_NODES]],_2_core[[#This Row],[PIPELINE_NODES]]))</f>
        <v>267.154</v>
      </c>
      <c r="K7" s="7">
        <f>IF(OR('2-core'!K7=-1,'4-core'!K7=-1),"DNF",AVERAGE(_4_core[[#This Row],[RANDOM_NODES]],_2_core[[#This Row],[RANDOM_NODES]]))</f>
        <v>987.10950000000003</v>
      </c>
      <c r="L7" s="7">
        <f>IF(OR('2-core'!L7=-1,'4-core'!L7=-1),"DNF",AVERAGE(_4_core[[#This Row],[SERIES_PARALLEL]],_2_core[[#This Row],[SERIES_PARALLEL]]))</f>
        <v>270.15750000000003</v>
      </c>
      <c r="M7" s="28">
        <f>IF(OR('2-core'!M7=-1,'4-core'!M7=-1),"DNF",AVERAGE(_4_core[[#This Row],[STENCIL]],_2_core[[#This Row],[STENCIL]]))</f>
        <v>269.35199999999998</v>
      </c>
      <c r="N7" s="31">
        <f t="shared" si="0"/>
        <v>417</v>
      </c>
      <c r="O7" s="11">
        <f t="shared" si="1"/>
        <v>1390</v>
      </c>
      <c r="P7" s="35" t="str">
        <f>'4-core'!O7</f>
        <v>A* w/DFS for N2E ratio &gt; 2, A* PPDv3</v>
      </c>
      <c r="Q7" s="38">
        <f t="shared" si="2"/>
        <v>10.3</v>
      </c>
    </row>
    <row r="8" spans="1:17" ht="18.75" x14ac:dyDescent="0.3">
      <c r="A8" s="10">
        <f>_2_core[[#This Row],[TIME]]</f>
        <v>44424.656868564816</v>
      </c>
      <c r="B8" s="11" t="s">
        <v>24</v>
      </c>
      <c r="C8" s="9">
        <f>IF(OR('2-core'!C8=-1,'4-core'!C8=-1),"DNF",AVERAGE(_4_core[[#This Row],[FORK_JOIN]],_2_core[[#This Row],[FORK_JOIN]]))</f>
        <v>639.73800000000006</v>
      </c>
      <c r="D8" s="7">
        <f>IF(OR('2-core'!D8=-1,'4-core'!D8=-1),"DNF",AVERAGE(_4_core[[#This Row],[FORK_NODES]],_2_core[[#This Row],[FORK_NODES]]))</f>
        <v>3576.5425</v>
      </c>
      <c r="E8" s="7">
        <f>IF(OR('2-core'!E8=-1,'4-core'!E8=-1),"DNF",AVERAGE(_4_core[[#This Row],[INTREE_BALANCED]],_2_core[[#This Row],[INTREE_BALANCED]]))</f>
        <v>354.50549999999998</v>
      </c>
      <c r="F8" s="7">
        <f>IF(OR('2-core'!F8=-1,'4-core'!F8=-1),"DNF",AVERAGE(_4_core[[#This Row],[INTREE_UNBALANCED]],_2_core[[#This Row],[INTREE_UNBALANCED]]))</f>
        <v>330.79899999999998</v>
      </c>
      <c r="G8" s="7">
        <f>IF(OR('2-core'!G8=-1,'4-core'!G8=-1),"DNF",AVERAGE(_4_core[[#This Row],[INDEPENDENT_NODES]],_2_core[[#This Row],[INDEPENDENT_NODES]]))</f>
        <v>4707.8710000000001</v>
      </c>
      <c r="H8" s="7">
        <f>IF(OR('2-core'!H8=-1,'4-core'!H8=-1),"DNF",AVERAGE(_4_core[[#This Row],[JOIN_NODES]],_2_core[[#This Row],[JOIN_NODES]]))</f>
        <v>1586.3225</v>
      </c>
      <c r="I8" s="7">
        <f>IF(OR('2-core'!I8=-1,'4-core'!I8=-1),"DNF",AVERAGE(_4_core[[#This Row],[OUTTREE_BALANCED]],_2_core[[#This Row],[OUTTREE_BALANCED]]))</f>
        <v>398.33749999999998</v>
      </c>
      <c r="J8" s="7">
        <f>IF(OR('2-core'!J8=-1,'4-core'!J8=-1),"DNF",AVERAGE(_4_core[[#This Row],[PIPELINE_NODES]],_2_core[[#This Row],[PIPELINE_NODES]]))</f>
        <v>262.40750000000003</v>
      </c>
      <c r="K8" s="7">
        <f>IF(OR('2-core'!K8=-1,'4-core'!K8=-1),"DNF",AVERAGE(_4_core[[#This Row],[RANDOM_NODES]],_2_core[[#This Row],[RANDOM_NODES]]))</f>
        <v>1029.8580000000002</v>
      </c>
      <c r="L8" s="7">
        <f>IF(OR('2-core'!L8=-1,'4-core'!L8=-1),"DNF",AVERAGE(_4_core[[#This Row],[SERIES_PARALLEL]],_2_core[[#This Row],[SERIES_PARALLEL]]))</f>
        <v>260.839</v>
      </c>
      <c r="M8" s="28">
        <f>IF(OR('2-core'!M8=-1,'4-core'!M8=-1),"DNF",AVERAGE(_4_core[[#This Row],[STENCIL]],_2_core[[#This Row],[STENCIL]]))</f>
        <v>257.49199999999996</v>
      </c>
      <c r="N8" s="31">
        <f t="shared" si="0"/>
        <v>398</v>
      </c>
      <c r="O8" s="11">
        <f t="shared" si="1"/>
        <v>1219</v>
      </c>
      <c r="P8" s="35" t="str">
        <f>'4-core'!O8</f>
        <v>A* w/DFS for N2E ratio &gt; 1.5, A* PPDv2</v>
      </c>
      <c r="Q8" s="38">
        <f t="shared" si="2"/>
        <v>9.5</v>
      </c>
    </row>
    <row r="9" spans="1:17" ht="18.75" x14ac:dyDescent="0.3">
      <c r="A9" s="10">
        <f>_2_core[[#This Row],[TIME]]</f>
        <v>44424.670549826391</v>
      </c>
      <c r="B9" s="11" t="s">
        <v>24</v>
      </c>
      <c r="C9" s="9">
        <f>IF(OR('2-core'!C17=-1,'4-core'!C17=-1),"DNF",AVERAGE(_4_core[[#This Row],[FORK_JOIN]],_2_core[[#This Row],[FORK_JOIN]]))</f>
        <v>610.89099999999996</v>
      </c>
      <c r="D9" s="7">
        <f>IF(OR('2-core'!D17=-1,'4-core'!D17=-1),"DNF",AVERAGE(_4_core[[#This Row],[FORK_NODES]],_2_core[[#This Row],[FORK_NODES]]))</f>
        <v>2988.1945000000001</v>
      </c>
      <c r="E9" s="7">
        <f>IF(OR('2-core'!E17=-1,'4-core'!E17=-1),"DNF",AVERAGE(_4_core[[#This Row],[INTREE_BALANCED]],_2_core[[#This Row],[INTREE_BALANCED]]))</f>
        <v>345.73699999999997</v>
      </c>
      <c r="F9" s="7">
        <f>IF(OR('2-core'!F17=-1,'4-core'!F17=-1),"DNF",AVERAGE(_4_core[[#This Row],[INTREE_UNBALANCED]],_2_core[[#This Row],[INTREE_UNBALANCED]]))</f>
        <v>330.67599999999999</v>
      </c>
      <c r="G9" s="7">
        <f>IF(OR('2-core'!G17=-1,'4-core'!G17=-1),"DNF",AVERAGE(_4_core[[#This Row],[INDEPENDENT_NODES]],_2_core[[#This Row],[INDEPENDENT_NODES]]))</f>
        <v>4686.8969999999999</v>
      </c>
      <c r="H9" s="7">
        <f>IF(OR('2-core'!H17=-1,'4-core'!H17=-1),"DNF",AVERAGE(_4_core[[#This Row],[JOIN_NODES]],_2_core[[#This Row],[JOIN_NODES]]))</f>
        <v>1256.3405</v>
      </c>
      <c r="I9" s="7">
        <f>IF(OR('2-core'!I17=-1,'4-core'!I17=-1),"DNF",AVERAGE(_4_core[[#This Row],[OUTTREE_BALANCED]],_2_core[[#This Row],[OUTTREE_BALANCED]]))</f>
        <v>378.61149999999998</v>
      </c>
      <c r="J9" s="7">
        <f>IF(OR('2-core'!J17=-1,'4-core'!J17=-1),"DNF",AVERAGE(_4_core[[#This Row],[PIPELINE_NODES]],_2_core[[#This Row],[PIPELINE_NODES]]))</f>
        <v>270.435</v>
      </c>
      <c r="K9" s="7">
        <f>IF(OR('2-core'!K17=-1,'4-core'!K17=-1),"DNF",AVERAGE(_4_core[[#This Row],[RANDOM_NODES]],_2_core[[#This Row],[RANDOM_NODES]]))</f>
        <v>865.32299999999998</v>
      </c>
      <c r="L9" s="7">
        <f>IF(OR('2-core'!L17=-1,'4-core'!L17=-1),"DNF",AVERAGE(_4_core[[#This Row],[SERIES_PARALLEL]],_2_core[[#This Row],[SERIES_PARALLEL]]))</f>
        <v>284.99599999999998</v>
      </c>
      <c r="M9" s="28">
        <f>IF(OR('2-core'!M17=-1,'4-core'!M17=-1),"DNF",AVERAGE(_4_core[[#This Row],[STENCIL]],_2_core[[#This Row],[STENCIL]]))</f>
        <v>270.637</v>
      </c>
      <c r="N9" s="31">
        <f t="shared" si="0"/>
        <v>379</v>
      </c>
      <c r="O9" s="11">
        <f t="shared" si="1"/>
        <v>1117</v>
      </c>
      <c r="P9" s="35" t="str">
        <f>'4-core'!O9</f>
        <v>A* w/DFS for N2E ratio &gt; 2, A* PPDv2, no-cache</v>
      </c>
      <c r="Q9" s="38">
        <f t="shared" si="2"/>
        <v>9.1</v>
      </c>
    </row>
    <row r="10" spans="1:17" ht="18.75" x14ac:dyDescent="0.3">
      <c r="A10" s="10">
        <f>_2_core[[#This Row],[TIME]]</f>
        <v>44424.676427326391</v>
      </c>
      <c r="B10" s="11" t="s">
        <v>24</v>
      </c>
      <c r="C10" s="9">
        <f>IF(OR('2-core'!C18=-1,'4-core'!C18=-1),"DNF",AVERAGE(_4_core[[#This Row],[FORK_JOIN]],_2_core[[#This Row],[FORK_JOIN]]))</f>
        <v>668.70799999999997</v>
      </c>
      <c r="D10" s="7">
        <f>IF(OR('2-core'!D18=-1,'4-core'!D18=-1),"DNF",AVERAGE(_4_core[[#This Row],[FORK_NODES]],_2_core[[#This Row],[FORK_NODES]]))</f>
        <v>3578.5679999999998</v>
      </c>
      <c r="E10" s="7">
        <f>IF(OR('2-core'!E18=-1,'4-core'!E18=-1),"DNF",AVERAGE(_4_core[[#This Row],[INTREE_BALANCED]],_2_core[[#This Row],[INTREE_BALANCED]]))</f>
        <v>349.34649999999999</v>
      </c>
      <c r="F10" s="7">
        <f>IF(OR('2-core'!F18=-1,'4-core'!F18=-1),"DNF",AVERAGE(_4_core[[#This Row],[INTREE_UNBALANCED]],_2_core[[#This Row],[INTREE_UNBALANCED]]))</f>
        <v>327.45800000000003</v>
      </c>
      <c r="G10" s="7">
        <f>IF(OR('2-core'!G18=-1,'4-core'!G18=-1),"DNF",AVERAGE(_4_core[[#This Row],[INDEPENDENT_NODES]],_2_core[[#This Row],[INDEPENDENT_NODES]]))</f>
        <v>4706.5590000000002</v>
      </c>
      <c r="H10" s="7">
        <f>IF(OR('2-core'!H18=-1,'4-core'!H18=-1),"DNF",AVERAGE(_4_core[[#This Row],[JOIN_NODES]],_2_core[[#This Row],[JOIN_NODES]]))</f>
        <v>1403.7469999999998</v>
      </c>
      <c r="I10" s="7">
        <f>IF(OR('2-core'!I18=-1,'4-core'!I18=-1),"DNF",AVERAGE(_4_core[[#This Row],[OUTTREE_BALANCED]],_2_core[[#This Row],[OUTTREE_BALANCED]]))</f>
        <v>394.94349999999997</v>
      </c>
      <c r="J10" s="7">
        <f>IF(OR('2-core'!J18=-1,'4-core'!J18=-1),"DNF",AVERAGE(_4_core[[#This Row],[PIPELINE_NODES]],_2_core[[#This Row],[PIPELINE_NODES]]))</f>
        <v>258.79750000000001</v>
      </c>
      <c r="K10" s="7">
        <f>IF(OR('2-core'!K18=-1,'4-core'!K18=-1),"DNF",AVERAGE(_4_core[[#This Row],[RANDOM_NODES]],_2_core[[#This Row],[RANDOM_NODES]]))</f>
        <v>925.66599999999994</v>
      </c>
      <c r="L10" s="7">
        <f>IF(OR('2-core'!L18=-1,'4-core'!L18=-1),"DNF",AVERAGE(_4_core[[#This Row],[SERIES_PARALLEL]],_2_core[[#This Row],[SERIES_PARALLEL]]))</f>
        <v>263.01599999999996</v>
      </c>
      <c r="M10" s="28">
        <f>IF(OR('2-core'!M18=-1,'4-core'!M18=-1),"DNF",AVERAGE(_4_core[[#This Row],[STENCIL]],_2_core[[#This Row],[STENCIL]]))</f>
        <v>257.38049999999998</v>
      </c>
      <c r="N10" s="31">
        <f t="shared" si="0"/>
        <v>395</v>
      </c>
      <c r="O10" s="11">
        <f t="shared" si="1"/>
        <v>1194</v>
      </c>
      <c r="P10" s="35" t="str">
        <f>'4-core'!O10</f>
        <v>A* w/DFS for N2E ratio &gt; 2, A* PPDv2, task-cache</v>
      </c>
      <c r="Q10" s="38">
        <f t="shared" si="2"/>
        <v>9.3000000000000007</v>
      </c>
    </row>
    <row r="11" spans="1:17" ht="18.75" x14ac:dyDescent="0.3">
      <c r="A11" s="10">
        <f>_2_core[[#This Row],[TIME]]</f>
        <v>44424.694552719906</v>
      </c>
      <c r="B11" s="11" t="s">
        <v>24</v>
      </c>
      <c r="C11" s="9">
        <f>IF(OR('2-core'!C19=-1,'4-core'!C19=-1),"DNF",AVERAGE(_4_core[[#This Row],[FORK_JOIN]],_2_core[[#This Row],[FORK_JOIN]]))</f>
        <v>637.56999999999994</v>
      </c>
      <c r="D11" s="7">
        <f>IF(OR('2-core'!D19=-1,'4-core'!D19=-1),"DNF",AVERAGE(_4_core[[#This Row],[FORK_NODES]],_2_core[[#This Row],[FORK_NODES]]))</f>
        <v>3633.5059999999999</v>
      </c>
      <c r="E11" s="7">
        <f>IF(OR('2-core'!E19=-1,'4-core'!E19=-1),"DNF",AVERAGE(_4_core[[#This Row],[INTREE_BALANCED]],_2_core[[#This Row],[INTREE_BALANCED]]))</f>
        <v>333.86500000000001</v>
      </c>
      <c r="F11" s="7">
        <f>IF(OR('2-core'!F19=-1,'4-core'!F19=-1),"DNF",AVERAGE(_4_core[[#This Row],[INTREE_UNBALANCED]],_2_core[[#This Row],[INTREE_UNBALANCED]]))</f>
        <v>323.08550000000002</v>
      </c>
      <c r="G11" s="7">
        <f>IF(OR('2-core'!G19=-1,'4-core'!G19=-1),"DNF",AVERAGE(_4_core[[#This Row],[INDEPENDENT_NODES]],_2_core[[#This Row],[INDEPENDENT_NODES]]))</f>
        <v>4713.4025000000001</v>
      </c>
      <c r="H11" s="7">
        <f>IF(OR('2-core'!H19=-1,'4-core'!H19=-1),"DNF",AVERAGE(_4_core[[#This Row],[JOIN_NODES]],_2_core[[#This Row],[JOIN_NODES]]))</f>
        <v>1441.3915</v>
      </c>
      <c r="I11" s="7">
        <f>IF(OR('2-core'!I19=-1,'4-core'!I19=-1),"DNF",AVERAGE(_4_core[[#This Row],[OUTTREE_BALANCED]],_2_core[[#This Row],[OUTTREE_BALANCED]]))</f>
        <v>401.74</v>
      </c>
      <c r="J11" s="7">
        <f>IF(OR('2-core'!J19=-1,'4-core'!J19=-1),"DNF",AVERAGE(_4_core[[#This Row],[PIPELINE_NODES]],_2_core[[#This Row],[PIPELINE_NODES]]))</f>
        <v>256.30950000000001</v>
      </c>
      <c r="K11" s="7">
        <f>IF(OR('2-core'!K19=-1,'4-core'!K19=-1),"DNF",AVERAGE(_4_core[[#This Row],[RANDOM_NODES]],_2_core[[#This Row],[RANDOM_NODES]]))</f>
        <v>908.92650000000003</v>
      </c>
      <c r="L11" s="7">
        <f>IF(OR('2-core'!L19=-1,'4-core'!L19=-1),"DNF",AVERAGE(_4_core[[#This Row],[SERIES_PARALLEL]],_2_core[[#This Row],[SERIES_PARALLEL]]))</f>
        <v>263.60300000000001</v>
      </c>
      <c r="M11" s="28">
        <f>IF(OR('2-core'!M19=-1,'4-core'!M19=-1),"DNF",AVERAGE(_4_core[[#This Row],[STENCIL]],_2_core[[#This Row],[STENCIL]]))</f>
        <v>258.71249999999998</v>
      </c>
      <c r="N11" s="31">
        <f t="shared" si="0"/>
        <v>402</v>
      </c>
      <c r="O11" s="11">
        <f t="shared" si="1"/>
        <v>1197</v>
      </c>
      <c r="P11" s="35" t="str">
        <f>'4-core'!O11</f>
        <v>A* w/DFS for N2E ratio &gt; 2, A* PPDv2, full-cache VALID</v>
      </c>
      <c r="Q11" s="38">
        <f t="shared" si="2"/>
        <v>9.3000000000000007</v>
      </c>
    </row>
    <row r="12" spans="1:17" ht="18.75" x14ac:dyDescent="0.3">
      <c r="A12" s="10">
        <f>_2_core[[#This Row],[TIME]]</f>
        <v>44424.791195439815</v>
      </c>
      <c r="B12" s="11" t="s">
        <v>24</v>
      </c>
      <c r="C12" s="9">
        <f>IF(OR('2-core'!C20=-1,'4-core'!C20=-1),"DNF",AVERAGE(_4_core[[#This Row],[FORK_JOIN]],_2_core[[#This Row],[FORK_JOIN]]))</f>
        <v>632.58799999999997</v>
      </c>
      <c r="D12" s="7">
        <f>IF(OR('2-core'!D20=-1,'4-core'!D20=-1),"DNF",AVERAGE(_4_core[[#This Row],[FORK_NODES]],_2_core[[#This Row],[FORK_NODES]]))</f>
        <v>2086.1035000000002</v>
      </c>
      <c r="E12" s="7">
        <f>IF(OR('2-core'!E20=-1,'4-core'!E20=-1),"DNF",AVERAGE(_4_core[[#This Row],[INTREE_BALANCED]],_2_core[[#This Row],[INTREE_BALANCED]]))</f>
        <v>346.60849999999999</v>
      </c>
      <c r="F12" s="7">
        <f>IF(OR('2-core'!F20=-1,'4-core'!F20=-1),"DNF",AVERAGE(_4_core[[#This Row],[INTREE_UNBALANCED]],_2_core[[#This Row],[INTREE_UNBALANCED]]))</f>
        <v>387.01850000000002</v>
      </c>
      <c r="G12" s="7">
        <f>IF(OR('2-core'!G20=-1,'4-core'!G20=-1),"DNF",AVERAGE(_4_core[[#This Row],[INDEPENDENT_NODES]],_2_core[[#This Row],[INDEPENDENT_NODES]]))</f>
        <v>4645.1705000000002</v>
      </c>
      <c r="H12" s="7">
        <f>IF(OR('2-core'!H20=-1,'4-core'!H20=-1),"DNF",AVERAGE(_4_core[[#This Row],[JOIN_NODES]],_2_core[[#This Row],[JOIN_NODES]]))</f>
        <v>1377.9370000000001</v>
      </c>
      <c r="I12" s="7">
        <f>IF(OR('2-core'!I20=-1,'4-core'!I20=-1),"DNF",AVERAGE(_4_core[[#This Row],[OUTTREE_BALANCED]],_2_core[[#This Row],[OUTTREE_BALANCED]]))</f>
        <v>326.18200000000002</v>
      </c>
      <c r="J12" s="7">
        <f>IF(OR('2-core'!J20=-1,'4-core'!J20=-1),"DNF",AVERAGE(_4_core[[#This Row],[PIPELINE_NODES]],_2_core[[#This Row],[PIPELINE_NODES]]))</f>
        <v>255.88799999999998</v>
      </c>
      <c r="K12" s="7">
        <f>IF(OR('2-core'!K20=-1,'4-core'!K20=-1),"DNF",AVERAGE(_4_core[[#This Row],[RANDOM_NODES]],_2_core[[#This Row],[RANDOM_NODES]]))</f>
        <v>896.39200000000005</v>
      </c>
      <c r="L12" s="7">
        <f>IF(OR('2-core'!L20=-1,'4-core'!L20=-1),"DNF",AVERAGE(_4_core[[#This Row],[SERIES_PARALLEL]],_2_core[[#This Row],[SERIES_PARALLEL]]))</f>
        <v>266.11950000000002</v>
      </c>
      <c r="M12" s="28">
        <f>IF(OR('2-core'!M20=-1,'4-core'!M20=-1),"DNF",AVERAGE(_4_core[[#This Row],[STENCIL]],_2_core[[#This Row],[STENCIL]]))</f>
        <v>258.029</v>
      </c>
      <c r="N12" s="31">
        <f t="shared" si="0"/>
        <v>387</v>
      </c>
      <c r="O12" s="11">
        <f t="shared" si="1"/>
        <v>1043</v>
      </c>
      <c r="P12" s="35" t="str">
        <f>'4-core'!O12</f>
        <v>A* w/DFS for N2E ratio &gt; 2, A* PPDv2, FC, LS fix</v>
      </c>
      <c r="Q12" s="38">
        <f t="shared" si="2"/>
        <v>8.9</v>
      </c>
    </row>
    <row r="13" spans="1:17" ht="18.75" x14ac:dyDescent="0.3">
      <c r="A13" s="10">
        <f>_2_core[[#This Row],[TIME]]</f>
        <v>44424.796552384258</v>
      </c>
      <c r="B13" s="11" t="s">
        <v>24</v>
      </c>
      <c r="C13" s="9">
        <f>IF(OR('2-core'!C21=-1,'4-core'!C21=-1),"DNF",AVERAGE(_4_core[[#This Row],[FORK_JOIN]],_2_core[[#This Row],[FORK_JOIN]]))</f>
        <v>577.72399999999993</v>
      </c>
      <c r="D13" s="7">
        <f>IF(OR('2-core'!D21=-1,'4-core'!D21=-1),"DNF",AVERAGE(_4_core[[#This Row],[FORK_NODES]],_2_core[[#This Row],[FORK_NODES]]))</f>
        <v>1442.5115000000001</v>
      </c>
      <c r="E13" s="7">
        <f>IF(OR('2-core'!E21=-1,'4-core'!E21=-1),"DNF",AVERAGE(_4_core[[#This Row],[INTREE_BALANCED]],_2_core[[#This Row],[INTREE_BALANCED]]))</f>
        <v>325.90750000000003</v>
      </c>
      <c r="F13" s="7">
        <f>IF(OR('2-core'!F21=-1,'4-core'!F21=-1),"DNF",AVERAGE(_4_core[[#This Row],[INTREE_UNBALANCED]],_2_core[[#This Row],[INTREE_UNBALANCED]]))</f>
        <v>362.39049999999997</v>
      </c>
      <c r="G13" s="7">
        <f>IF(OR('2-core'!G21=-1,'4-core'!G21=-1),"DNF",AVERAGE(_4_core[[#This Row],[INDEPENDENT_NODES]],_2_core[[#This Row],[INDEPENDENT_NODES]]))</f>
        <v>4518.058</v>
      </c>
      <c r="H13" s="7">
        <f>IF(OR('2-core'!H21=-1,'4-core'!H21=-1),"DNF",AVERAGE(_4_core[[#This Row],[JOIN_NODES]],_2_core[[#This Row],[JOIN_NODES]]))</f>
        <v>1034.6514999999999</v>
      </c>
      <c r="I13" s="7">
        <f>IF(OR('2-core'!I21=-1,'4-core'!I21=-1),"DNF",AVERAGE(_4_core[[#This Row],[OUTTREE_BALANCED]],_2_core[[#This Row],[OUTTREE_BALANCED]]))</f>
        <v>323.65700000000004</v>
      </c>
      <c r="J13" s="7">
        <f>IF(OR('2-core'!J21=-1,'4-core'!J21=-1),"DNF",AVERAGE(_4_core[[#This Row],[PIPELINE_NODES]],_2_core[[#This Row],[PIPELINE_NODES]]))</f>
        <v>254.51499999999999</v>
      </c>
      <c r="K13" s="7">
        <f>IF(OR('2-core'!K21=-1,'4-core'!K21=-1),"DNF",AVERAGE(_4_core[[#This Row],[RANDOM_NODES]],_2_core[[#This Row],[RANDOM_NODES]]))</f>
        <v>825.42149999999992</v>
      </c>
      <c r="L13" s="7">
        <f>IF(OR('2-core'!L21=-1,'4-core'!L21=-1),"DNF",AVERAGE(_4_core[[#This Row],[SERIES_PARALLEL]],_2_core[[#This Row],[SERIES_PARALLEL]]))</f>
        <v>264.05599999999998</v>
      </c>
      <c r="M13" s="28">
        <f>IF(OR('2-core'!M21=-1,'4-core'!M21=-1),"DNF",AVERAGE(_4_core[[#This Row],[STENCIL]],_2_core[[#This Row],[STENCIL]]))</f>
        <v>253.84</v>
      </c>
      <c r="N13" s="31">
        <f t="shared" si="0"/>
        <v>362</v>
      </c>
      <c r="O13" s="11">
        <f t="shared" si="1"/>
        <v>926</v>
      </c>
      <c r="P13" s="35" t="str">
        <f>'4-core'!O13</f>
        <v>A* w/DFS for N2E ratio &gt; 2, A* PPDv2, NC, LS fix</v>
      </c>
      <c r="Q13" s="38">
        <f t="shared" si="2"/>
        <v>8.3000000000000007</v>
      </c>
    </row>
    <row r="14" spans="1:17" ht="18.75" x14ac:dyDescent="0.3">
      <c r="A14" s="10">
        <f>_2_core[[#This Row],[TIME]]</f>
        <v>44424.854084432867</v>
      </c>
      <c r="B14" s="11" t="s">
        <v>24</v>
      </c>
      <c r="C14" s="9">
        <f>IF(OR('2-core'!C17=-1,'4-core'!C17=-1),"DNF",AVERAGE(_4_core[[#This Row],[FORK_JOIN]],_2_core[[#This Row],[FORK_JOIN]]))</f>
        <v>596.68100000000004</v>
      </c>
      <c r="D14" s="7">
        <f>IF(OR('2-core'!D17=-1,'4-core'!D17=-1),"DNF",AVERAGE(_4_core[[#This Row],[FORK_NODES]],_2_core[[#This Row],[FORK_NODES]]))</f>
        <v>1468.799</v>
      </c>
      <c r="E14" s="7">
        <f>IF(OR('2-core'!E17=-1,'4-core'!E17=-1),"DNF",AVERAGE(_4_core[[#This Row],[INTREE_BALANCED]],_2_core[[#This Row],[INTREE_BALANCED]]))</f>
        <v>342.89699999999999</v>
      </c>
      <c r="F14" s="7">
        <f>IF(OR('2-core'!F17=-1,'4-core'!F17=-1),"DNF",AVERAGE(_4_core[[#This Row],[INTREE_UNBALANCED]],_2_core[[#This Row],[INTREE_UNBALANCED]]))</f>
        <v>370.20799999999997</v>
      </c>
      <c r="G14" s="7">
        <f>IF(OR('2-core'!G17=-1,'4-core'!G17=-1),"DNF",AVERAGE(_4_core[[#This Row],[INDEPENDENT_NODES]],_2_core[[#This Row],[INDEPENDENT_NODES]]))</f>
        <v>259.95400000000001</v>
      </c>
      <c r="H14" s="7">
        <f>IF(OR('2-core'!H17=-1,'4-core'!H17=-1),"DNF",AVERAGE(_4_core[[#This Row],[JOIN_NODES]],_2_core[[#This Row],[JOIN_NODES]]))</f>
        <v>1116.6175000000001</v>
      </c>
      <c r="I14" s="7">
        <f>IF(OR('2-core'!I17=-1,'4-core'!I17=-1),"DNF",AVERAGE(_4_core[[#This Row],[OUTTREE_BALANCED]],_2_core[[#This Row],[OUTTREE_BALANCED]]))</f>
        <v>327.98350000000005</v>
      </c>
      <c r="J14" s="7">
        <f>IF(OR('2-core'!J17=-1,'4-core'!J17=-1),"DNF",AVERAGE(_4_core[[#This Row],[PIPELINE_NODES]],_2_core[[#This Row],[PIPELINE_NODES]]))</f>
        <v>255.34549999999999</v>
      </c>
      <c r="K14" s="7">
        <f>IF(OR('2-core'!K17=-1,'4-core'!K17=-1),"DNF",AVERAGE(_4_core[[#This Row],[RANDOM_NODES]],_2_core[[#This Row],[RANDOM_NODES]]))</f>
        <v>854.02850000000001</v>
      </c>
      <c r="L14" s="7">
        <f>IF(OR('2-core'!L17=-1,'4-core'!L17=-1),"DNF",AVERAGE(_4_core[[#This Row],[SERIES_PARALLEL]],_2_core[[#This Row],[SERIES_PARALLEL]]))</f>
        <v>270.6275</v>
      </c>
      <c r="M14" s="28">
        <f>IF(OR('2-core'!M17=-1,'4-core'!M17=-1),"DNF",AVERAGE(_4_core[[#This Row],[STENCIL]],_2_core[[#This Row],[STENCIL]]))</f>
        <v>258.88099999999997</v>
      </c>
      <c r="N14" s="31">
        <f>IF(COUNTIF(C14:M14, "DNF") &gt; 0, "DNF",ROUND(MEDIAN(C14:M14),0))</f>
        <v>343</v>
      </c>
      <c r="O14" s="11">
        <f>IF(COUNTIF(C14:M14, "DNF") &gt; 0, "DNF", ROUND(AVERAGE(C14:M14),0))</f>
        <v>557</v>
      </c>
      <c r="P14" s="35" t="str">
        <f>'4-core'!O14</f>
        <v>A* w/DFS for N2E ratio &gt; 2, A* PPDv2, NC, LS fix, 0EIS (broken?)</v>
      </c>
      <c r="Q14" s="38">
        <f t="shared" si="2"/>
        <v>7.7</v>
      </c>
    </row>
    <row r="15" spans="1:17" ht="18.75" x14ac:dyDescent="0.3">
      <c r="A15" s="10">
        <f>_2_core[[#This Row],[TIME]]</f>
        <v>44424.872171655094</v>
      </c>
      <c r="B15" s="13" t="s">
        <v>24</v>
      </c>
      <c r="C15" s="9">
        <f>IF(OR('2-core'!C18=-1,'4-core'!C18=-1),"DNF",AVERAGE(_4_core[[#This Row],[FORK_JOIN]],_2_core[[#This Row],[FORK_JOIN]]))</f>
        <v>626.399</v>
      </c>
      <c r="D15" s="6">
        <f>IF(OR('2-core'!D18=-1,'4-core'!D18=-1),"DNF",AVERAGE(_4_core[[#This Row],[FORK_NODES]],_2_core[[#This Row],[FORK_NODES]]))</f>
        <v>1469.6999999999998</v>
      </c>
      <c r="E15" s="6">
        <f>IF(OR('2-core'!E18=-1,'4-core'!E18=-1),"DNF",AVERAGE(_4_core[[#This Row],[INTREE_BALANCED]],_2_core[[#This Row],[INTREE_BALANCED]]))</f>
        <v>320.88200000000001</v>
      </c>
      <c r="F15" s="6">
        <f>IF(OR('2-core'!F18=-1,'4-core'!F18=-1),"DNF",AVERAGE(_4_core[[#This Row],[INTREE_UNBALANCED]],_2_core[[#This Row],[INTREE_UNBALANCED]]))</f>
        <v>360.95000000000005</v>
      </c>
      <c r="G15" s="6">
        <f>IF(OR('2-core'!G18=-1,'4-core'!G18=-1),"DNF",AVERAGE(_4_core[[#This Row],[INDEPENDENT_NODES]],_2_core[[#This Row],[INDEPENDENT_NODES]]))</f>
        <v>4555.8635000000004</v>
      </c>
      <c r="H15" s="6">
        <f>IF(OR('2-core'!H18=-1,'4-core'!H18=-1),"DNF",AVERAGE(_4_core[[#This Row],[JOIN_NODES]],_2_core[[#This Row],[JOIN_NODES]]))</f>
        <v>1088.4155000000001</v>
      </c>
      <c r="I15" s="6">
        <f>IF(OR('2-core'!I18=-1,'4-core'!I18=-1),"DNF",AVERAGE(_4_core[[#This Row],[OUTTREE_BALANCED]],_2_core[[#This Row],[OUTTREE_BALANCED]]))</f>
        <v>325.53899999999999</v>
      </c>
      <c r="J15" s="6">
        <f>IF(OR('2-core'!J18=-1,'4-core'!J18=-1),"DNF",AVERAGE(_4_core[[#This Row],[PIPELINE_NODES]],_2_core[[#This Row],[PIPELINE_NODES]]))</f>
        <v>258.04500000000002</v>
      </c>
      <c r="K15" s="6">
        <f>IF(OR('2-core'!K18=-1,'4-core'!K18=-1),"DNF",AVERAGE(_4_core[[#This Row],[RANDOM_NODES]],_2_core[[#This Row],[RANDOM_NODES]]))</f>
        <v>846.00299999999993</v>
      </c>
      <c r="L15" s="6">
        <f>IF(OR('2-core'!L18=-1,'4-core'!L18=-1),"DNF",AVERAGE(_4_core[[#This Row],[SERIES_PARALLEL]],_2_core[[#This Row],[SERIES_PARALLEL]]))</f>
        <v>263.54949999999997</v>
      </c>
      <c r="M15" s="29">
        <f>IF(OR('2-core'!M18=-1,'4-core'!M18=-1),"DNF",AVERAGE(_4_core[[#This Row],[STENCIL]],_2_core[[#This Row],[STENCIL]]))</f>
        <v>256.6825</v>
      </c>
      <c r="N15" s="31">
        <f t="shared" ref="N15:N21" si="3">IF(COUNTIF(C15:M15, "DNF") &gt; 0, "DNF",ROUND(MEDIAN(C15:M15),0))</f>
        <v>361</v>
      </c>
      <c r="O15" s="11">
        <f t="shared" ref="O15:O21" si="4">IF(COUNTIF(C15:M15, "DNF") &gt; 0, "DNF", ROUND(AVERAGE(C15:M15),0))</f>
        <v>943</v>
      </c>
      <c r="P15" s="36" t="str">
        <f>'4-core'!O15</f>
        <v>A* w/DFS for N2E ratio &gt; 2, A* PPDv2, NC, LS fix (2)</v>
      </c>
      <c r="Q15" s="38">
        <f t="shared" si="2"/>
        <v>8.5</v>
      </c>
    </row>
    <row r="16" spans="1:17" ht="18.75" x14ac:dyDescent="0.3">
      <c r="A16" s="10">
        <f>_2_core[[#This Row],[TIME]]</f>
        <v>44424.881221504627</v>
      </c>
      <c r="B16" s="13" t="s">
        <v>24</v>
      </c>
      <c r="C16" s="9">
        <f>IF(OR('2-core'!C19=-1,'4-core'!C19=-1),"DNF",AVERAGE(_4_core[[#This Row],[FORK_JOIN]],_2_core[[#This Row],[FORK_JOIN]]))</f>
        <v>577.08199999999999</v>
      </c>
      <c r="D16" s="6">
        <f>IF(OR('2-core'!D19=-1,'4-core'!D19=-1),"DNF",AVERAGE(_4_core[[#This Row],[FORK_NODES]],_2_core[[#This Row],[FORK_NODES]]))</f>
        <v>1433.2395000000001</v>
      </c>
      <c r="E16" s="6">
        <f>IF(OR('2-core'!E19=-1,'4-core'!E19=-1),"DNF",AVERAGE(_4_core[[#This Row],[INTREE_BALANCED]],_2_core[[#This Row],[INTREE_BALANCED]]))</f>
        <v>325.56799999999998</v>
      </c>
      <c r="F16" s="6">
        <f>IF(OR('2-core'!F19=-1,'4-core'!F19=-1),"DNF",AVERAGE(_4_core[[#This Row],[INTREE_UNBALANCED]],_2_core[[#This Row],[INTREE_UNBALANCED]]))</f>
        <v>364.89049999999997</v>
      </c>
      <c r="G16" s="6">
        <f>IF(OR('2-core'!G19=-1,'4-core'!G19=-1),"DNF",AVERAGE(_4_core[[#This Row],[INDEPENDENT_NODES]],_2_core[[#This Row],[INDEPENDENT_NODES]]))</f>
        <v>4550.1994999999997</v>
      </c>
      <c r="H16" s="6">
        <f>IF(OR('2-core'!H19=-1,'4-core'!H19=-1),"DNF",AVERAGE(_4_core[[#This Row],[JOIN_NODES]],_2_core[[#This Row],[JOIN_NODES]]))</f>
        <v>1036.126</v>
      </c>
      <c r="I16" s="6">
        <f>IF(OR('2-core'!I19=-1,'4-core'!I19=-1),"DNF",AVERAGE(_4_core[[#This Row],[OUTTREE_BALANCED]],_2_core[[#This Row],[OUTTREE_BALANCED]]))</f>
        <v>322.21100000000001</v>
      </c>
      <c r="J16" s="6">
        <f>IF(OR('2-core'!J19=-1,'4-core'!J19=-1),"DNF",AVERAGE(_4_core[[#This Row],[PIPELINE_NODES]],_2_core[[#This Row],[PIPELINE_NODES]]))</f>
        <v>255.11099999999999</v>
      </c>
      <c r="K16" s="6">
        <f>IF(OR('2-core'!K19=-1,'4-core'!K19=-1),"DNF",AVERAGE(_4_core[[#This Row],[RANDOM_NODES]],_2_core[[#This Row],[RANDOM_NODES]]))</f>
        <v>844.91800000000001</v>
      </c>
      <c r="L16" s="6">
        <f>IF(OR('2-core'!L19=-1,'4-core'!L19=-1),"DNF",AVERAGE(_4_core[[#This Row],[SERIES_PARALLEL]],_2_core[[#This Row],[SERIES_PARALLEL]]))</f>
        <v>269.33100000000002</v>
      </c>
      <c r="M16" s="29">
        <f>IF(OR('2-core'!M19=-1,'4-core'!M19=-1),"DNF",AVERAGE(_4_core[[#This Row],[STENCIL]],_2_core[[#This Row],[STENCIL]]))</f>
        <v>257.34299999999996</v>
      </c>
      <c r="N16" s="31">
        <f t="shared" si="3"/>
        <v>365</v>
      </c>
      <c r="O16" s="11">
        <f t="shared" si="4"/>
        <v>931</v>
      </c>
      <c r="P16" s="36" t="str">
        <f>'4-core'!O16</f>
        <v>A* w/DFS for N2E ratio &gt; 2, A* PPDv2, NC, LS fix, 0EIS</v>
      </c>
      <c r="Q16" s="38">
        <f t="shared" si="2"/>
        <v>8.4</v>
      </c>
    </row>
    <row r="17" spans="1:30" ht="18.75" x14ac:dyDescent="0.3">
      <c r="A17" s="10">
        <f>_2_core[[#This Row],[TIME]]</f>
        <v>44425.040255671294</v>
      </c>
      <c r="B17" s="13" t="s">
        <v>24</v>
      </c>
      <c r="C17" s="9">
        <f>IF(OR('2-core'!C20=-1,'4-core'!C20=-1),"DNF",AVERAGE(_4_core[[#This Row],[FORK_JOIN]],_2_core[[#This Row],[FORK_JOIN]]))</f>
        <v>686.08100000000002</v>
      </c>
      <c r="D17" s="6">
        <f>IF(OR('2-core'!D20=-1,'4-core'!D20=-1),"DNF",AVERAGE(_4_core[[#This Row],[FORK_NODES]],_2_core[[#This Row],[FORK_NODES]]))</f>
        <v>1892.2825</v>
      </c>
      <c r="E17" s="6">
        <f>IF(OR('2-core'!E20=-1,'4-core'!E20=-1),"DNF",AVERAGE(_4_core[[#This Row],[INTREE_BALANCED]],_2_core[[#This Row],[INTREE_BALANCED]]))</f>
        <v>348.81650000000002</v>
      </c>
      <c r="F17" s="6">
        <f>IF(OR('2-core'!F20=-1,'4-core'!F20=-1),"DNF",AVERAGE(_4_core[[#This Row],[INTREE_UNBALANCED]],_2_core[[#This Row],[INTREE_UNBALANCED]]))</f>
        <v>399.46550000000002</v>
      </c>
      <c r="G17" s="6">
        <f>IF(OR('2-core'!G20=-1,'4-core'!G20=-1),"DNF",AVERAGE(_4_core[[#This Row],[INDEPENDENT_NODES]],_2_core[[#This Row],[INDEPENDENT_NODES]]))</f>
        <v>4887.6719999999996</v>
      </c>
      <c r="H17" s="6">
        <f>IF(OR('2-core'!H20=-1,'4-core'!H20=-1),"DNF",AVERAGE(_4_core[[#This Row],[JOIN_NODES]],_2_core[[#This Row],[JOIN_NODES]]))</f>
        <v>1542.4480000000001</v>
      </c>
      <c r="I17" s="6">
        <f>IF(OR('2-core'!I20=-1,'4-core'!I20=-1),"DNF",AVERAGE(_4_core[[#This Row],[OUTTREE_BALANCED]],_2_core[[#This Row],[OUTTREE_BALANCED]]))</f>
        <v>362.733</v>
      </c>
      <c r="J17" s="6">
        <f>IF(OR('2-core'!J20=-1,'4-core'!J20=-1),"DNF",AVERAGE(_4_core[[#This Row],[PIPELINE_NODES]],_2_core[[#This Row],[PIPELINE_NODES]]))</f>
        <v>257.20500000000004</v>
      </c>
      <c r="K17" s="6">
        <f>IF(OR('2-core'!K20=-1,'4-core'!K20=-1),"DNF",AVERAGE(_4_core[[#This Row],[RANDOM_NODES]],_2_core[[#This Row],[RANDOM_NODES]]))</f>
        <v>933.64099999999996</v>
      </c>
      <c r="L17" s="6">
        <f>IF(OR('2-core'!L20=-1,'4-core'!L20=-1),"DNF",AVERAGE(_4_core[[#This Row],[SERIES_PARALLEL]],_2_core[[#This Row],[SERIES_PARALLEL]]))</f>
        <v>264.267</v>
      </c>
      <c r="M17" s="29">
        <f>IF(OR('2-core'!M20=-1,'4-core'!M20=-1),"DNF",AVERAGE(_4_core[[#This Row],[STENCIL]],_2_core[[#This Row],[STENCIL]]))</f>
        <v>255.93</v>
      </c>
      <c r="N17" s="31">
        <f t="shared" si="3"/>
        <v>399</v>
      </c>
      <c r="O17" s="11">
        <f t="shared" si="4"/>
        <v>1076</v>
      </c>
      <c r="P17" s="36" t="str">
        <f>'4-core'!O17</f>
        <v>A* w/DFS for N2E ratio &gt; 2, A* PPDv2, NC, LS fix, 0EIS, NBF</v>
      </c>
      <c r="Q17" s="38">
        <f>IF(COUNTIF(C17:M17, "DNF" ) &gt;0, "DNF", ROUND(SUMPRODUCT(C17:M17,$T$22:$AD$22),1))</f>
        <v>9.1999999999999993</v>
      </c>
    </row>
    <row r="18" spans="1:30" ht="19.5" thickBot="1" x14ac:dyDescent="0.35">
      <c r="A18" s="10" t="e">
        <f>_2_core[[#This Row],[TIME]]</f>
        <v>#VALUE!</v>
      </c>
      <c r="B18" s="15" t="s">
        <v>24</v>
      </c>
      <c r="C18" s="9" t="e">
        <f>IF(OR('2-core'!C21=-1,'4-core'!C21=-1),"DNF",AVERAGE(_4_core[[#This Row],[FORK_JOIN]],_2_core[[#This Row],[FORK_JOIN]]))</f>
        <v>#VALUE!</v>
      </c>
      <c r="D18" s="17" t="e">
        <f>IF(OR('2-core'!D21=-1,'4-core'!D21=-1),"DNF",AVERAGE(_4_core[[#This Row],[FORK_NODES]],_2_core[[#This Row],[FORK_NODES]]))</f>
        <v>#VALUE!</v>
      </c>
      <c r="E18" s="17" t="e">
        <f>IF(OR('2-core'!E21=-1,'4-core'!E21=-1),"DNF",AVERAGE(_4_core[[#This Row],[INTREE_BALANCED]],_2_core[[#This Row],[INTREE_BALANCED]]))</f>
        <v>#VALUE!</v>
      </c>
      <c r="F18" s="17" t="e">
        <f>IF(OR('2-core'!F21=-1,'4-core'!F21=-1),"DNF",AVERAGE(_4_core[[#This Row],[INTREE_UNBALANCED]],_2_core[[#This Row],[INTREE_UNBALANCED]]))</f>
        <v>#VALUE!</v>
      </c>
      <c r="G18" s="17" t="e">
        <f>IF(OR('2-core'!G21=-1,'4-core'!G21=-1),"DNF",AVERAGE(_4_core[[#This Row],[INDEPENDENT_NODES]],_2_core[[#This Row],[INDEPENDENT_NODES]]))</f>
        <v>#VALUE!</v>
      </c>
      <c r="H18" s="17" t="e">
        <f>IF(OR('2-core'!H21=-1,'4-core'!H21=-1),"DNF",AVERAGE(_4_core[[#This Row],[JOIN_NODES]],_2_core[[#This Row],[JOIN_NODES]]))</f>
        <v>#VALUE!</v>
      </c>
      <c r="I18" s="17" t="e">
        <f>IF(OR('2-core'!I21=-1,'4-core'!I21=-1),"DNF",AVERAGE(_4_core[[#This Row],[OUTTREE_BALANCED]],_2_core[[#This Row],[OUTTREE_BALANCED]]))</f>
        <v>#VALUE!</v>
      </c>
      <c r="J18" s="17" t="e">
        <f>IF(OR('2-core'!J21=-1,'4-core'!J21=-1),"DNF",AVERAGE(_4_core[[#This Row],[PIPELINE_NODES]],_2_core[[#This Row],[PIPELINE_NODES]]))</f>
        <v>#VALUE!</v>
      </c>
      <c r="K18" s="17" t="e">
        <f>IF(OR('2-core'!K21=-1,'4-core'!K21=-1),"DNF",AVERAGE(_4_core[[#This Row],[RANDOM_NODES]],_2_core[[#This Row],[RANDOM_NODES]]))</f>
        <v>#VALUE!</v>
      </c>
      <c r="L18" s="17" t="e">
        <f>IF(OR('2-core'!L21=-1,'4-core'!L21=-1),"DNF",AVERAGE(_4_core[[#This Row],[SERIES_PARALLEL]],_2_core[[#This Row],[SERIES_PARALLEL]]))</f>
        <v>#VALUE!</v>
      </c>
      <c r="M18" s="30" t="e">
        <f>IF(OR('2-core'!M21=-1,'4-core'!M21=-1),"DNF",AVERAGE(_4_core[[#This Row],[STENCIL]],_2_core[[#This Row],[STENCIL]]))</f>
        <v>#VALUE!</v>
      </c>
      <c r="N18" s="31" t="e">
        <f t="shared" si="3"/>
        <v>#VALUE!</v>
      </c>
      <c r="O18" s="11" t="e">
        <f t="shared" si="4"/>
        <v>#VALUE!</v>
      </c>
      <c r="P18" s="37">
        <f>'4-core'!O18</f>
        <v>0</v>
      </c>
      <c r="Q18" s="38" t="e">
        <f t="shared" si="2"/>
        <v>#VALUE!</v>
      </c>
    </row>
    <row r="19" spans="1:30" ht="18.75" x14ac:dyDescent="0.3">
      <c r="A19" s="10" t="e">
        <f>_2_core[[#This Row],[TIME]]</f>
        <v>#VALUE!</v>
      </c>
      <c r="B19" s="11" t="s">
        <v>24</v>
      </c>
      <c r="C19" s="9" t="e">
        <f>IF(OR('2-core'!C22=-1,'4-core'!C22=-1),"DNF",AVERAGE(_4_core[[#This Row],[FORK_JOIN]],_2_core[[#This Row],[FORK_JOIN]]))</f>
        <v>#VALUE!</v>
      </c>
      <c r="D19" s="7" t="e">
        <f>IF(OR('2-core'!D22=-1,'4-core'!D22=-1),"DNF",AVERAGE(_4_core[[#This Row],[FORK_NODES]],_2_core[[#This Row],[FORK_NODES]]))</f>
        <v>#VALUE!</v>
      </c>
      <c r="E19" s="7" t="e">
        <f>IF(OR('2-core'!E22=-1,'4-core'!E22=-1),"DNF",AVERAGE(_4_core[[#This Row],[INTREE_BALANCED]],_2_core[[#This Row],[INTREE_BALANCED]]))</f>
        <v>#VALUE!</v>
      </c>
      <c r="F19" s="7" t="e">
        <f>IF(OR('2-core'!F22=-1,'4-core'!F22=-1),"DNF",AVERAGE(_4_core[[#This Row],[INTREE_UNBALANCED]],_2_core[[#This Row],[INTREE_UNBALANCED]]))</f>
        <v>#VALUE!</v>
      </c>
      <c r="G19" s="7" t="e">
        <f>IF(OR('2-core'!G22=-1,'4-core'!G22=-1),"DNF",AVERAGE(_4_core[[#This Row],[INDEPENDENT_NODES]],_2_core[[#This Row],[INDEPENDENT_NODES]]))</f>
        <v>#VALUE!</v>
      </c>
      <c r="H19" s="7" t="e">
        <f>IF(OR('2-core'!H22=-1,'4-core'!H22=-1),"DNF",AVERAGE(_4_core[[#This Row],[JOIN_NODES]],_2_core[[#This Row],[JOIN_NODES]]))</f>
        <v>#VALUE!</v>
      </c>
      <c r="I19" s="7" t="e">
        <f>IF(OR('2-core'!I22=-1,'4-core'!I22=-1),"DNF",AVERAGE(_4_core[[#This Row],[OUTTREE_BALANCED]],_2_core[[#This Row],[OUTTREE_BALANCED]]))</f>
        <v>#VALUE!</v>
      </c>
      <c r="J19" s="7" t="e">
        <f>IF(OR('2-core'!J22=-1,'4-core'!J22=-1),"DNF",AVERAGE(_4_core[[#This Row],[PIPELINE_NODES]],_2_core[[#This Row],[PIPELINE_NODES]]))</f>
        <v>#VALUE!</v>
      </c>
      <c r="K19" s="7" t="e">
        <f>IF(OR('2-core'!K22=-1,'4-core'!K22=-1),"DNF",AVERAGE(_4_core[[#This Row],[RANDOM_NODES]],_2_core[[#This Row],[RANDOM_NODES]]))</f>
        <v>#VALUE!</v>
      </c>
      <c r="L19" s="7" t="e">
        <f>IF(OR('2-core'!L22=-1,'4-core'!L22=-1),"DNF",AVERAGE(_4_core[[#This Row],[SERIES_PARALLEL]],_2_core[[#This Row],[SERIES_PARALLEL]]))</f>
        <v>#VALUE!</v>
      </c>
      <c r="M19" s="28" t="e">
        <f>IF(OR('2-core'!M22=-1,'4-core'!M22=-1),"DNF",AVERAGE(_4_core[[#This Row],[STENCIL]],_2_core[[#This Row],[STENCIL]]))</f>
        <v>#VALUE!</v>
      </c>
      <c r="N19" s="31" t="e">
        <f t="shared" si="3"/>
        <v>#VALUE!</v>
      </c>
      <c r="O19" s="11" t="e">
        <f t="shared" si="4"/>
        <v>#VALUE!</v>
      </c>
      <c r="P19" s="35">
        <f>'4-core'!O19</f>
        <v>0</v>
      </c>
      <c r="Q19" s="38" t="e">
        <f t="shared" si="2"/>
        <v>#VALUE!</v>
      </c>
    </row>
    <row r="20" spans="1:30" ht="18.75" x14ac:dyDescent="0.3">
      <c r="A20" s="10" t="e">
        <f>_2_core[[#This Row],[TIME]]</f>
        <v>#VALUE!</v>
      </c>
      <c r="B20" s="11" t="s">
        <v>24</v>
      </c>
      <c r="C20" s="9" t="e">
        <f>IF(OR('2-core'!C23=-1,'4-core'!C23=-1),"DNF",AVERAGE(_4_core[[#This Row],[FORK_JOIN]],_2_core[[#This Row],[FORK_JOIN]]))</f>
        <v>#VALUE!</v>
      </c>
      <c r="D20" s="7" t="e">
        <f>IF(OR('2-core'!D23=-1,'4-core'!D23=-1),"DNF",AVERAGE(_4_core[[#This Row],[FORK_NODES]],_2_core[[#This Row],[FORK_NODES]]))</f>
        <v>#VALUE!</v>
      </c>
      <c r="E20" s="7" t="e">
        <f>IF(OR('2-core'!E23=-1,'4-core'!E23=-1),"DNF",AVERAGE(_4_core[[#This Row],[INTREE_BALANCED]],_2_core[[#This Row],[INTREE_BALANCED]]))</f>
        <v>#VALUE!</v>
      </c>
      <c r="F20" s="7" t="e">
        <f>IF(OR('2-core'!F23=-1,'4-core'!F23=-1),"DNF",AVERAGE(_4_core[[#This Row],[INTREE_UNBALANCED]],_2_core[[#This Row],[INTREE_UNBALANCED]]))</f>
        <v>#VALUE!</v>
      </c>
      <c r="G20" s="7" t="e">
        <f>IF(OR('2-core'!G23=-1,'4-core'!G23=-1),"DNF",AVERAGE(_4_core[[#This Row],[INDEPENDENT_NODES]],_2_core[[#This Row],[INDEPENDENT_NODES]]))</f>
        <v>#VALUE!</v>
      </c>
      <c r="H20" s="7" t="e">
        <f>IF(OR('2-core'!H23=-1,'4-core'!H23=-1),"DNF",AVERAGE(_4_core[[#This Row],[JOIN_NODES]],_2_core[[#This Row],[JOIN_NODES]]))</f>
        <v>#VALUE!</v>
      </c>
      <c r="I20" s="7" t="e">
        <f>IF(OR('2-core'!I23=-1,'4-core'!I23=-1),"DNF",AVERAGE(_4_core[[#This Row],[OUTTREE_BALANCED]],_2_core[[#This Row],[OUTTREE_BALANCED]]))</f>
        <v>#VALUE!</v>
      </c>
      <c r="J20" s="7" t="e">
        <f>IF(OR('2-core'!J23=-1,'4-core'!J23=-1),"DNF",AVERAGE(_4_core[[#This Row],[PIPELINE_NODES]],_2_core[[#This Row],[PIPELINE_NODES]]))</f>
        <v>#VALUE!</v>
      </c>
      <c r="K20" s="7" t="e">
        <f>IF(OR('2-core'!K23=-1,'4-core'!K23=-1),"DNF",AVERAGE(_4_core[[#This Row],[RANDOM_NODES]],_2_core[[#This Row],[RANDOM_NODES]]))</f>
        <v>#VALUE!</v>
      </c>
      <c r="L20" s="7" t="e">
        <f>IF(OR('2-core'!L23=-1,'4-core'!L23=-1),"DNF",AVERAGE(_4_core[[#This Row],[SERIES_PARALLEL]],_2_core[[#This Row],[SERIES_PARALLEL]]))</f>
        <v>#VALUE!</v>
      </c>
      <c r="M20" s="28" t="e">
        <f>IF(OR('2-core'!M23=-1,'4-core'!M23=-1),"DNF",AVERAGE(_4_core[[#This Row],[STENCIL]],_2_core[[#This Row],[STENCIL]]))</f>
        <v>#VALUE!</v>
      </c>
      <c r="N20" s="31" t="e">
        <f t="shared" si="3"/>
        <v>#VALUE!</v>
      </c>
      <c r="O20" s="11" t="e">
        <f t="shared" si="4"/>
        <v>#VALUE!</v>
      </c>
      <c r="P20" s="35">
        <f>'4-core'!O20</f>
        <v>0</v>
      </c>
      <c r="Q20" s="38" t="e">
        <f t="shared" si="2"/>
        <v>#VALUE!</v>
      </c>
    </row>
    <row r="21" spans="1:30" ht="18.75" x14ac:dyDescent="0.3">
      <c r="A21" s="10" t="e">
        <f>_2_core[[#This Row],[TIME]]</f>
        <v>#VALUE!</v>
      </c>
      <c r="B21" s="11" t="s">
        <v>24</v>
      </c>
      <c r="C21" s="9" t="e">
        <f>IF(OR('2-core'!C29=-1,'4-core'!C29=-1),"DNF",AVERAGE(_4_core[[#This Row],[FORK_JOIN]],_2_core[[#This Row],[FORK_JOIN]]))</f>
        <v>#VALUE!</v>
      </c>
      <c r="D21" s="7" t="e">
        <f>IF(OR('2-core'!D29=-1,'4-core'!D29=-1),"DNF",AVERAGE(_4_core[[#This Row],[FORK_NODES]],_2_core[[#This Row],[FORK_NODES]]))</f>
        <v>#VALUE!</v>
      </c>
      <c r="E21" s="7" t="e">
        <f>IF(OR('2-core'!E29=-1,'4-core'!E29=-1),"DNF",AVERAGE(_4_core[[#This Row],[INTREE_BALANCED]],_2_core[[#This Row],[INTREE_BALANCED]]))</f>
        <v>#VALUE!</v>
      </c>
      <c r="F21" s="7" t="e">
        <f>IF(OR('2-core'!F29=-1,'4-core'!F29=-1),"DNF",AVERAGE(_4_core[[#This Row],[INTREE_UNBALANCED]],_2_core[[#This Row],[INTREE_UNBALANCED]]))</f>
        <v>#VALUE!</v>
      </c>
      <c r="G21" s="7" t="e">
        <f>IF(OR('2-core'!G29=-1,'4-core'!G29=-1),"DNF",AVERAGE(_4_core[[#This Row],[INDEPENDENT_NODES]],_2_core[[#This Row],[INDEPENDENT_NODES]]))</f>
        <v>#VALUE!</v>
      </c>
      <c r="H21" s="7" t="e">
        <f>IF(OR('2-core'!H29=-1,'4-core'!H29=-1),"DNF",AVERAGE(_4_core[[#This Row],[JOIN_NODES]],_2_core[[#This Row],[JOIN_NODES]]))</f>
        <v>#VALUE!</v>
      </c>
      <c r="I21" s="7" t="e">
        <f>IF(OR('2-core'!I29=-1,'4-core'!I29=-1),"DNF",AVERAGE(_4_core[[#This Row],[OUTTREE_BALANCED]],_2_core[[#This Row],[OUTTREE_BALANCED]]))</f>
        <v>#VALUE!</v>
      </c>
      <c r="J21" s="7" t="e">
        <f>IF(OR('2-core'!J29=-1,'4-core'!J29=-1),"DNF",AVERAGE(_4_core[[#This Row],[PIPELINE_NODES]],_2_core[[#This Row],[PIPELINE_NODES]]))</f>
        <v>#VALUE!</v>
      </c>
      <c r="K21" s="7" t="e">
        <f>IF(OR('2-core'!K29=-1,'4-core'!K29=-1),"DNF",AVERAGE(_4_core[[#This Row],[RANDOM_NODES]],_2_core[[#This Row],[RANDOM_NODES]]))</f>
        <v>#VALUE!</v>
      </c>
      <c r="L21" s="7" t="e">
        <f>IF(OR('2-core'!L29=-1,'4-core'!L29=-1),"DNF",AVERAGE(_4_core[[#This Row],[SERIES_PARALLEL]],_2_core[[#This Row],[SERIES_PARALLEL]]))</f>
        <v>#VALUE!</v>
      </c>
      <c r="M21" s="28" t="e">
        <f>IF(OR('2-core'!M29=-1,'4-core'!M29=-1),"DNF",AVERAGE(_4_core[[#This Row],[STENCIL]],_2_core[[#This Row],[STENCIL]]))</f>
        <v>#VALUE!</v>
      </c>
      <c r="N21" s="31" t="e">
        <f t="shared" si="3"/>
        <v>#VALUE!</v>
      </c>
      <c r="O21" s="11" t="e">
        <f t="shared" si="4"/>
        <v>#VALUE!</v>
      </c>
      <c r="P21" s="35">
        <f>'4-core'!O21</f>
        <v>0</v>
      </c>
      <c r="Q21" s="38" t="e">
        <f t="shared" si="2"/>
        <v>#VALUE!</v>
      </c>
      <c r="T21">
        <f>_xlfn.AGGREGATE(4,6,C:C)</f>
        <v>750.43299999999999</v>
      </c>
      <c r="U21">
        <f t="shared" ref="U21:AD21" si="5">_xlfn.AGGREGATE(4,6,D:D)</f>
        <v>4791.4065000000001</v>
      </c>
      <c r="V21">
        <f t="shared" si="5"/>
        <v>416.6515</v>
      </c>
      <c r="W21">
        <f t="shared" si="5"/>
        <v>409.49599999999998</v>
      </c>
      <c r="X21">
        <f t="shared" si="5"/>
        <v>4887.6719999999996</v>
      </c>
      <c r="Y21">
        <f t="shared" si="5"/>
        <v>2872.1155000000003</v>
      </c>
      <c r="Z21">
        <f t="shared" si="5"/>
        <v>427.42999999999995</v>
      </c>
      <c r="AA21">
        <f t="shared" si="5"/>
        <v>270.435</v>
      </c>
      <c r="AB21">
        <f t="shared" si="5"/>
        <v>1098.6790000000001</v>
      </c>
      <c r="AC21">
        <f t="shared" si="5"/>
        <v>284.99599999999998</v>
      </c>
      <c r="AD21">
        <f t="shared" si="5"/>
        <v>270.637</v>
      </c>
    </row>
    <row r="22" spans="1:30" x14ac:dyDescent="0.25">
      <c r="A22" s="1"/>
      <c r="T22">
        <f>1/T21</f>
        <v>1.3325639997174964E-3</v>
      </c>
      <c r="U22">
        <f t="shared" ref="U22:AD22" si="6">1/U21</f>
        <v>2.087069840557256E-4</v>
      </c>
      <c r="V22">
        <f t="shared" si="6"/>
        <v>2.4000873631800199E-3</v>
      </c>
      <c r="W22">
        <f t="shared" si="6"/>
        <v>2.4420262957391527E-3</v>
      </c>
      <c r="X22">
        <f t="shared" si="6"/>
        <v>2.045963804445143E-4</v>
      </c>
      <c r="Y22">
        <f t="shared" si="6"/>
        <v>3.4817541286205232E-4</v>
      </c>
      <c r="Z22">
        <f t="shared" si="6"/>
        <v>2.3395643731137267E-3</v>
      </c>
      <c r="AA22">
        <f t="shared" si="6"/>
        <v>3.6977462236766692E-3</v>
      </c>
      <c r="AB22">
        <f t="shared" si="6"/>
        <v>9.1018395727960569E-4</v>
      </c>
      <c r="AC22">
        <f t="shared" si="6"/>
        <v>3.5088211764375643E-3</v>
      </c>
      <c r="AD22">
        <f t="shared" si="6"/>
        <v>3.6949862731259953E-3</v>
      </c>
    </row>
    <row r="23" spans="1:30" x14ac:dyDescent="0.25">
      <c r="A23" s="1"/>
    </row>
    <row r="24" spans="1:30" x14ac:dyDescent="0.25">
      <c r="A24" s="1"/>
    </row>
  </sheetData>
  <conditionalFormatting sqref="C2:C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N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Q26">
    <cfRule type="cellIs" dxfId="26" priority="7" operator="equal">
      <formula>"DNF"</formula>
    </cfRule>
  </conditionalFormatting>
  <conditionalFormatting sqref="O1:O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86FD-608B-4803-BA96-26E8CBD5B9B9}">
  <dimension ref="A1:I22"/>
  <sheetViews>
    <sheetView tabSelected="1" workbookViewId="0">
      <selection activeCell="D13" sqref="D13:I13"/>
    </sheetView>
  </sheetViews>
  <sheetFormatPr defaultRowHeight="15" x14ac:dyDescent="0.25"/>
  <cols>
    <col min="6" max="6" width="9.140625" customWidth="1"/>
  </cols>
  <sheetData>
    <row r="1" spans="1:9" ht="29.25" thickBot="1" x14ac:dyDescent="0.5">
      <c r="A1" s="46" t="s">
        <v>18</v>
      </c>
      <c r="B1" s="47"/>
      <c r="C1" s="47"/>
      <c r="D1" s="47"/>
      <c r="E1" s="47"/>
      <c r="F1" s="47"/>
      <c r="G1" s="47"/>
      <c r="H1" s="47"/>
      <c r="I1" s="48"/>
    </row>
    <row r="2" spans="1:9" ht="18.75" x14ac:dyDescent="0.3">
      <c r="A2" s="52" t="s">
        <v>19</v>
      </c>
      <c r="B2" s="50"/>
      <c r="C2" s="51"/>
      <c r="D2" s="49" t="s">
        <v>20</v>
      </c>
      <c r="E2" s="50"/>
      <c r="F2" s="50"/>
      <c r="G2" s="50"/>
      <c r="H2" s="50"/>
      <c r="I2" s="51"/>
    </row>
    <row r="3" spans="1:9" ht="18.75" x14ac:dyDescent="0.3">
      <c r="A3" s="42" t="s">
        <v>29</v>
      </c>
      <c r="B3" s="40"/>
      <c r="C3" s="41"/>
      <c r="D3" s="39" t="s">
        <v>30</v>
      </c>
      <c r="E3" s="40"/>
      <c r="F3" s="40"/>
      <c r="G3" s="40"/>
      <c r="H3" s="40"/>
      <c r="I3" s="41"/>
    </row>
    <row r="4" spans="1:9" ht="18.75" x14ac:dyDescent="0.3">
      <c r="A4" s="42" t="s">
        <v>21</v>
      </c>
      <c r="B4" s="40"/>
      <c r="C4" s="41"/>
      <c r="D4" s="39" t="s">
        <v>22</v>
      </c>
      <c r="E4" s="40"/>
      <c r="F4" s="40"/>
      <c r="G4" s="40"/>
      <c r="H4" s="40"/>
      <c r="I4" s="41"/>
    </row>
    <row r="5" spans="1:9" ht="18.75" x14ac:dyDescent="0.3">
      <c r="A5" s="42" t="s">
        <v>23</v>
      </c>
      <c r="B5" s="40"/>
      <c r="C5" s="41"/>
      <c r="D5" s="39" t="s">
        <v>31</v>
      </c>
      <c r="E5" s="40"/>
      <c r="F5" s="40"/>
      <c r="G5" s="40"/>
      <c r="H5" s="40"/>
      <c r="I5" s="41"/>
    </row>
    <row r="6" spans="1:9" ht="18.75" x14ac:dyDescent="0.3">
      <c r="A6" s="42" t="s">
        <v>28</v>
      </c>
      <c r="B6" s="40"/>
      <c r="C6" s="41"/>
      <c r="D6" s="39" t="s">
        <v>32</v>
      </c>
      <c r="E6" s="40"/>
      <c r="F6" s="40"/>
      <c r="G6" s="40"/>
      <c r="H6" s="40"/>
      <c r="I6" s="41"/>
    </row>
    <row r="7" spans="1:9" ht="18.75" x14ac:dyDescent="0.3">
      <c r="A7" s="42" t="s">
        <v>37</v>
      </c>
      <c r="B7" s="40"/>
      <c r="C7" s="41"/>
      <c r="D7" s="39" t="s">
        <v>39</v>
      </c>
      <c r="E7" s="40"/>
      <c r="F7" s="40"/>
      <c r="G7" s="40"/>
      <c r="H7" s="40"/>
      <c r="I7" s="41"/>
    </row>
    <row r="8" spans="1:9" ht="18.75" x14ac:dyDescent="0.3">
      <c r="A8" s="42" t="s">
        <v>38</v>
      </c>
      <c r="B8" s="40"/>
      <c r="C8" s="41"/>
      <c r="D8" s="39" t="s">
        <v>40</v>
      </c>
      <c r="E8" s="40"/>
      <c r="F8" s="40"/>
      <c r="G8" s="40"/>
      <c r="H8" s="40"/>
      <c r="I8" s="41"/>
    </row>
    <row r="9" spans="1:9" ht="18.75" x14ac:dyDescent="0.3">
      <c r="A9" s="42" t="s">
        <v>44</v>
      </c>
      <c r="B9" s="40"/>
      <c r="C9" s="41"/>
      <c r="D9" s="39" t="s">
        <v>45</v>
      </c>
      <c r="E9" s="40"/>
      <c r="F9" s="40"/>
      <c r="G9" s="40"/>
      <c r="H9" s="40"/>
      <c r="I9" s="41"/>
    </row>
    <row r="10" spans="1:9" ht="18.75" x14ac:dyDescent="0.3">
      <c r="A10" s="42" t="s">
        <v>47</v>
      </c>
      <c r="B10" s="40"/>
      <c r="C10" s="41"/>
      <c r="D10" s="39" t="s">
        <v>48</v>
      </c>
      <c r="E10" s="40"/>
      <c r="F10" s="40"/>
      <c r="G10" s="40"/>
      <c r="H10" s="40"/>
      <c r="I10" s="41"/>
    </row>
    <row r="11" spans="1:9" ht="18.75" x14ac:dyDescent="0.3">
      <c r="A11" s="42" t="s">
        <v>50</v>
      </c>
      <c r="B11" s="40"/>
      <c r="C11" s="41"/>
      <c r="D11" s="39" t="s">
        <v>51</v>
      </c>
      <c r="E11" s="40"/>
      <c r="F11" s="40"/>
      <c r="G11" s="40"/>
      <c r="H11" s="40"/>
      <c r="I11" s="41"/>
    </row>
    <row r="12" spans="1:9" ht="18.75" x14ac:dyDescent="0.3">
      <c r="A12" s="42" t="s">
        <v>56</v>
      </c>
      <c r="B12" s="40"/>
      <c r="C12" s="41"/>
      <c r="D12" s="39" t="s">
        <v>57</v>
      </c>
      <c r="E12" s="40"/>
      <c r="F12" s="40"/>
      <c r="G12" s="40"/>
      <c r="H12" s="40"/>
      <c r="I12" s="41"/>
    </row>
    <row r="13" spans="1:9" ht="18.75" x14ac:dyDescent="0.3">
      <c r="A13" s="42"/>
      <c r="B13" s="40"/>
      <c r="C13" s="41"/>
      <c r="D13" s="39"/>
      <c r="E13" s="40"/>
      <c r="F13" s="40"/>
      <c r="G13" s="40"/>
      <c r="H13" s="40"/>
      <c r="I13" s="41"/>
    </row>
    <row r="14" spans="1:9" ht="18.75" x14ac:dyDescent="0.3">
      <c r="A14" s="42"/>
      <c r="B14" s="40"/>
      <c r="C14" s="41"/>
      <c r="D14" s="39"/>
      <c r="E14" s="40"/>
      <c r="F14" s="40"/>
      <c r="G14" s="40"/>
      <c r="H14" s="40"/>
      <c r="I14" s="41"/>
    </row>
    <row r="15" spans="1:9" ht="18.75" x14ac:dyDescent="0.3">
      <c r="A15" s="42"/>
      <c r="B15" s="40"/>
      <c r="C15" s="41"/>
      <c r="D15" s="39"/>
      <c r="E15" s="40"/>
      <c r="F15" s="40"/>
      <c r="G15" s="40"/>
      <c r="H15" s="40"/>
      <c r="I15" s="41"/>
    </row>
    <row r="16" spans="1:9" ht="18.75" x14ac:dyDescent="0.3">
      <c r="A16" s="42"/>
      <c r="B16" s="40"/>
      <c r="C16" s="41"/>
      <c r="D16" s="39"/>
      <c r="E16" s="40"/>
      <c r="F16" s="40"/>
      <c r="G16" s="40"/>
      <c r="H16" s="40"/>
      <c r="I16" s="41"/>
    </row>
    <row r="17" spans="1:9" ht="18.75" x14ac:dyDescent="0.3">
      <c r="A17" s="42"/>
      <c r="B17" s="40"/>
      <c r="C17" s="41"/>
      <c r="D17" s="39"/>
      <c r="E17" s="40"/>
      <c r="F17" s="40"/>
      <c r="G17" s="40"/>
      <c r="H17" s="40"/>
      <c r="I17" s="41"/>
    </row>
    <row r="18" spans="1:9" ht="18.75" x14ac:dyDescent="0.3">
      <c r="A18" s="42"/>
      <c r="B18" s="40"/>
      <c r="C18" s="41"/>
      <c r="D18" s="39"/>
      <c r="E18" s="40"/>
      <c r="F18" s="40"/>
      <c r="G18" s="40"/>
      <c r="H18" s="40"/>
      <c r="I18" s="41"/>
    </row>
    <row r="19" spans="1:9" ht="18.75" x14ac:dyDescent="0.3">
      <c r="A19" s="42"/>
      <c r="B19" s="40"/>
      <c r="C19" s="41"/>
      <c r="D19" s="39"/>
      <c r="E19" s="40"/>
      <c r="F19" s="40"/>
      <c r="G19" s="40"/>
      <c r="H19" s="40"/>
      <c r="I19" s="41"/>
    </row>
    <row r="20" spans="1:9" ht="18.75" x14ac:dyDescent="0.3">
      <c r="A20" s="42"/>
      <c r="B20" s="40"/>
      <c r="C20" s="41"/>
      <c r="D20" s="39"/>
      <c r="E20" s="40"/>
      <c r="F20" s="40"/>
      <c r="G20" s="40"/>
      <c r="H20" s="40"/>
      <c r="I20" s="41"/>
    </row>
    <row r="21" spans="1:9" ht="18.75" x14ac:dyDescent="0.3">
      <c r="A21" s="42"/>
      <c r="B21" s="40"/>
      <c r="C21" s="41"/>
      <c r="D21" s="39"/>
      <c r="E21" s="40"/>
      <c r="F21" s="40"/>
      <c r="G21" s="40"/>
      <c r="H21" s="40"/>
      <c r="I21" s="41"/>
    </row>
    <row r="22" spans="1:9" ht="19.5" thickBot="1" x14ac:dyDescent="0.35">
      <c r="A22" s="43"/>
      <c r="B22" s="44"/>
      <c r="C22" s="45"/>
      <c r="D22" s="53"/>
      <c r="E22" s="44"/>
      <c r="F22" s="44"/>
      <c r="G22" s="44"/>
      <c r="H22" s="44"/>
      <c r="I22" s="45"/>
    </row>
  </sheetData>
  <mergeCells count="43">
    <mergeCell ref="D19:I19"/>
    <mergeCell ref="D20:I20"/>
    <mergeCell ref="D21:I21"/>
    <mergeCell ref="D22:I22"/>
    <mergeCell ref="D11:I11"/>
    <mergeCell ref="D12:I12"/>
    <mergeCell ref="D13:I13"/>
    <mergeCell ref="D14:I14"/>
    <mergeCell ref="D15:I15"/>
    <mergeCell ref="D16:I16"/>
    <mergeCell ref="D17:I17"/>
    <mergeCell ref="D18:I18"/>
    <mergeCell ref="A7:C7"/>
    <mergeCell ref="A8:C8"/>
    <mergeCell ref="A9:C9"/>
    <mergeCell ref="A10:C10"/>
    <mergeCell ref="A11:C11"/>
    <mergeCell ref="A1:I1"/>
    <mergeCell ref="D2:I2"/>
    <mergeCell ref="D4:I4"/>
    <mergeCell ref="D5:I5"/>
    <mergeCell ref="D6:I6"/>
    <mergeCell ref="A2:C2"/>
    <mergeCell ref="A4:C4"/>
    <mergeCell ref="A5:C5"/>
    <mergeCell ref="A6:C6"/>
    <mergeCell ref="A3:C3"/>
    <mergeCell ref="D3:I3"/>
    <mergeCell ref="A20:C20"/>
    <mergeCell ref="A21:C21"/>
    <mergeCell ref="A22:C22"/>
    <mergeCell ref="A13:C13"/>
    <mergeCell ref="A14:C14"/>
    <mergeCell ref="A15:C15"/>
    <mergeCell ref="A16:C16"/>
    <mergeCell ref="A17:C17"/>
    <mergeCell ref="A18:C18"/>
    <mergeCell ref="D7:I7"/>
    <mergeCell ref="D8:I8"/>
    <mergeCell ref="D9:I9"/>
    <mergeCell ref="D10:I10"/>
    <mergeCell ref="A19:C19"/>
    <mergeCell ref="A12:C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6 6 0 3 c 9 - 6 b 8 8 - 4 3 2 b - a 2 9 9 - 9 8 e 6 8 3 d b 4 6 f 5 "   x m l n s = " h t t p : / / s c h e m a s . m i c r o s o f t . c o m / D a t a M a s h u p " > A A A A A N I E A A B Q S w M E F A A C A A g A Q w o R U x G U u P y k A A A A 9 Q A A A B I A H A B D b 2 5 m a W c v U G F j a 2 F n Z S 5 4 b W w g o h g A K K A U A A A A A A A A A A A A A A A A A A A A A A A A A A A A h Y 9 B D o I w F E S v Q r q n h Z o Q J Z + y c C v G x M Q Y d 0 2 p 0 A g f A 8 V y N x c e y S u I U d S d y 5 k 3 k 8 z c r z d I h 7 r y L r r t T I M J C W l A P I 2 q y Q 0 W C e n t 0 Z + T V M B G q p M s t D e G s Y u H z i S k t P Y c M + a c o 2 5 G m 7 Z g P A h C t s 9 W W 1 X q W v o G O y t R a f J p 5 f 9 b R M D u N U Z w u o g o j 8 Z J w C Y P M o N f z k f 2 p D 8 m L P v K 9 q 0 W G v 3 1 A d g k g b 0 v i A d Q S w M E F A A C A A g A Q w o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K E V M d q V F B z A E A A A s H A A A T A B w A R m 9 y b X V s Y X M v U 2 V j d G l v b j E u b S C i G A A o o B Q A A A A A A A A A A A A A A A A A A A A A A A A A A A D t U 8 G O m z A Q v U f K P 1 j s h U h e 1 K T p H l p x o O C o t F l D g Z y W K n J g u q E F u 7 J N t K s o / 1 6 n s K K t Q n v s o e u D D f O e 3 8 x o / B Q U u h I c p d 0 5 f z O d T C d q z y S U 6 M p a X B d C g o V c V I O e T p B Z q W h l A S b i q 4 M T i K J t g G t 7 V d X g + I J r 8 6 N s y 3 + d b x R I l a 8 k M 2 c e c Q h k d Y A 8 l u K L y a T y l y 9 u r t k 8 1 0 L U K t 8 B L / Y N k 1 8 r f p 9 3 O Z 1 C H a w Z v g u g r p p K g 3 Q t b G H k i 7 p t u H L n S 4 w I L 0 R p b r j z x a s F R h 9 b o S H V j z W 4 w 6 d D B Y d P M 9 z V f m W Z / I 3 B S v Q O W G k K P L e W s Z 0 h 9 k g f t 7 s 2 M b r r 4 1 5 d p w W r m V S u l u 3 P k v 6 e 8 X u j m D 1 + g 0 E u k 4 y r z 0 I 2 X c V n U N k X 8 u P j 0 c r C W 2 J 6 0 4 a D S q Z B V w 2 c M D p a c R L 5 J E 2 j Z O t H G 5 o Z T s j 1 z d I 5 q / 0 g r K L k w / Z 9 F N K n 6 7 x t d i A H j E Y B S S + A I c 0 S Q r Z v v b V H f R K M M z b 0 j 5 y A x M R s N B v N d K 5 u F I w 2 2 d / q i M O Y r E N K R j U S j w b R 7 S i c k i Q k 6 T b 2 E m + 9 J u t L j I x Q P 7 y E P I U 0 P O j T a R h 5 A o 0 4 m C H 2 r 3 G Y e g f 0 Y f u 3 t 4 G N 4 G k 2 n V R 8 T O d X 8 y 3 / g f m W z + Z 7 N t 9 / a r 7 v U E s B A i 0 A F A A C A A g A Q w o R U x G U u P y k A A A A 9 Q A A A B I A A A A A A A A A A A A A A A A A A A A A A E N v b m Z p Z y 9 Q Y W N r Y W d l L n h t b F B L A Q I t A B Q A A g A I A E M K E V M P y u m r p A A A A O k A A A A T A A A A A A A A A A A A A A A A A P A A A A B b Q 2 9 u d G V u d F 9 U e X B l c 1 0 u e G 1 s U E s B A i 0 A F A A C A A g A Q w o R U x 2 p U U H M A Q A A C w c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A A A A A A A A B H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i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X 2 N v c m U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U X V l c n l J R C I g V m F s d W U 9 I n M 4 Z m N h O T Q w M i 0 5 M z U z L T R m Z T k t O W N i M i 0 w M m M 2 Y T R l Y m Z m O T U i I C 8 + P E V u d H J 5 I F R 5 c G U 9 I k Z p b G x M Y X N 0 V X B k Y X R l Z C I g V m F s d W U 9 I m Q y M D I x L T A 4 L T E 2 V D E z O j E 4 O j A 3 L j Y 4 O T M x M z R a I i A v P j x F b n R y e S B U e X B l P S J G a W x s Q 2 9 s d W 1 u V H l w Z X M i I F Z h b H V l P S J z Q n d N R k J R V U Z C U V V G Q l F V R k J R P T 0 i I C 8 + P E V u d H J 5 I F R 5 c G U 9 I k Z p b G x D b 2 x 1 b W 5 O Y W 1 l c y I g V m F s d W U 9 I n N b J n F 1 b 3 Q 7 V E l N R S Z x d W 9 0 O y w m c X V v d D t Q U k 9 D R V N T T 1 J f Q 0 9 V T l Q m c X V v d D s s J n F 1 b 3 Q 7 R k 9 S S 1 9 K T 0 l O J n F 1 b 3 Q 7 L C Z x d W 9 0 O 0 Z P U k t f T k 9 E R V M m c X V v d D s s J n F 1 b 3 Q 7 S U 5 U U k V F X 0 J B T E F O Q 0 V E J n F 1 b 3 Q 7 L C Z x d W 9 0 O 0 l O V F J F R V 9 V T k J B T E F O Q 0 V E J n F 1 b 3 Q 7 L C Z x d W 9 0 O 0 l O R E V Q R U 5 E R U 5 U X 0 5 P R E V T J n F 1 b 3 Q 7 L C Z x d W 9 0 O 0 p P S U 5 f T k 9 E R V M m c X V v d D s s J n F 1 b 3 Q 7 T 1 V U V F J F R V 9 C Q U x B T k N F R C Z x d W 9 0 O y w m c X V v d D t Q S V B F T E l O R V 9 O T 0 R F U y Z x d W 9 0 O y w m c X V v d D t S Q U 5 E T 0 1 f T k 9 E R V M m c X V v d D s s J n F 1 b 3 Q 7 U 0 V S S U V T X 1 B B U k F M T E V M J n F 1 b 3 Q 7 L C Z x d W 9 0 O 1 N U R U 5 D S U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1 j b 3 J l L 0 F 1 d G 9 S Z W 1 v d m V k Q 2 9 s d W 1 u c z E u e 1 R J T U U s M H 0 m c X V v d D s s J n F 1 b 3 Q 7 U 2 V j d G l v b j E v M i 1 j b 3 J l L 0 F 1 d G 9 S Z W 1 v d m V k Q 2 9 s d W 1 u c z E u e 1 B S T 0 N F U 1 N P U l 9 D T 1 V O V C w x f S Z x d W 9 0 O y w m c X V v d D t T Z W N 0 a W 9 u M S 8 y L W N v c m U v Q X V 0 b 1 J l b W 9 2 Z W R D b 2 x 1 b W 5 z M S 5 7 R k 9 S S 1 9 K T 0 l O L D J 9 J n F 1 b 3 Q 7 L C Z x d W 9 0 O 1 N l Y 3 R p b 2 4 x L z I t Y 2 9 y Z S 9 B d X R v U m V t b 3 Z l Z E N v b H V t b n M x L n t G T 1 J L X 0 5 P R E V T L D N 9 J n F 1 b 3 Q 7 L C Z x d W 9 0 O 1 N l Y 3 R p b 2 4 x L z I t Y 2 9 y Z S 9 B d X R v U m V t b 3 Z l Z E N v b H V t b n M x L n t J T l R S R U V f Q k F M Q U 5 D R U Q s N H 0 m c X V v d D s s J n F 1 b 3 Q 7 U 2 V j d G l v b j E v M i 1 j b 3 J l L 0 F 1 d G 9 S Z W 1 v d m V k Q 2 9 s d W 1 u c z E u e 0 l O V F J F R V 9 V T k J B T E F O Q 0 V E L D V 9 J n F 1 b 3 Q 7 L C Z x d W 9 0 O 1 N l Y 3 R p b 2 4 x L z I t Y 2 9 y Z S 9 B d X R v U m V t b 3 Z l Z E N v b H V t b n M x L n t J T k R F U E V O R E V O V F 9 O T 0 R F U y w 2 f S Z x d W 9 0 O y w m c X V v d D t T Z W N 0 a W 9 u M S 8 y L W N v c m U v Q X V 0 b 1 J l b W 9 2 Z W R D b 2 x 1 b W 5 z M S 5 7 S k 9 J T l 9 O T 0 R F U y w 3 f S Z x d W 9 0 O y w m c X V v d D t T Z W N 0 a W 9 u M S 8 y L W N v c m U v Q X V 0 b 1 J l b W 9 2 Z W R D b 2 x 1 b W 5 z M S 5 7 T 1 V U V F J F R V 9 C Q U x B T k N F R C w 4 f S Z x d W 9 0 O y w m c X V v d D t T Z W N 0 a W 9 u M S 8 y L W N v c m U v Q X V 0 b 1 J l b W 9 2 Z W R D b 2 x 1 b W 5 z M S 5 7 U E l Q R U x J T k V f T k 9 E R V M s O X 0 m c X V v d D s s J n F 1 b 3 Q 7 U 2 V j d G l v b j E v M i 1 j b 3 J l L 0 F 1 d G 9 S Z W 1 v d m V k Q 2 9 s d W 1 u c z E u e 1 J B T k R P T V 9 O T 0 R F U y w x M H 0 m c X V v d D s s J n F 1 b 3 Q 7 U 2 V j d G l v b j E v M i 1 j b 3 J l L 0 F 1 d G 9 S Z W 1 v d m V k Q 2 9 s d W 1 u c z E u e 1 N F U k l F U 1 9 Q Q V J B T E x F T C w x M X 0 m c X V v d D s s J n F 1 b 3 Q 7 U 2 V j d G l v b j E v M i 1 j b 3 J l L 0 F 1 d G 9 S Z W 1 v d m V k Q 2 9 s d W 1 u c z E u e 1 N U R U 5 D S U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y L W N v c m U v Q X V 0 b 1 J l b W 9 2 Z W R D b 2 x 1 b W 5 z M S 5 7 V E l N R S w w f S Z x d W 9 0 O y w m c X V v d D t T Z W N 0 a W 9 u M S 8 y L W N v c m U v Q X V 0 b 1 J l b W 9 2 Z W R D b 2 x 1 b W 5 z M S 5 7 U F J P Q 0 V T U 0 9 S X 0 N P V U 5 U L D F 9 J n F 1 b 3 Q 7 L C Z x d W 9 0 O 1 N l Y 3 R p b 2 4 x L z I t Y 2 9 y Z S 9 B d X R v U m V t b 3 Z l Z E N v b H V t b n M x L n t G T 1 J L X 0 p P S U 4 s M n 0 m c X V v d D s s J n F 1 b 3 Q 7 U 2 V j d G l v b j E v M i 1 j b 3 J l L 0 F 1 d G 9 S Z W 1 v d m V k Q 2 9 s d W 1 u c z E u e 0 Z P U k t f T k 9 E R V M s M 3 0 m c X V v d D s s J n F 1 b 3 Q 7 U 2 V j d G l v b j E v M i 1 j b 3 J l L 0 F 1 d G 9 S Z W 1 v d m V k Q 2 9 s d W 1 u c z E u e 0 l O V F J F R V 9 C Q U x B T k N F R C w 0 f S Z x d W 9 0 O y w m c X V v d D t T Z W N 0 a W 9 u M S 8 y L W N v c m U v Q X V 0 b 1 J l b W 9 2 Z W R D b 2 x 1 b W 5 z M S 5 7 S U 5 U U k V F X 1 V O Q k F M Q U 5 D R U Q s N X 0 m c X V v d D s s J n F 1 b 3 Q 7 U 2 V j d G l v b j E v M i 1 j b 3 J l L 0 F 1 d G 9 S Z W 1 v d m V k Q 2 9 s d W 1 u c z E u e 0 l O R E V Q R U 5 E R U 5 U X 0 5 P R E V T L D Z 9 J n F 1 b 3 Q 7 L C Z x d W 9 0 O 1 N l Y 3 R p b 2 4 x L z I t Y 2 9 y Z S 9 B d X R v U m V t b 3 Z l Z E N v b H V t b n M x L n t K T 0 l O X 0 5 P R E V T L D d 9 J n F 1 b 3 Q 7 L C Z x d W 9 0 O 1 N l Y 3 R p b 2 4 x L z I t Y 2 9 y Z S 9 B d X R v U m V t b 3 Z l Z E N v b H V t b n M x L n t P V V R U U k V F X 0 J B T E F O Q 0 V E L D h 9 J n F 1 b 3 Q 7 L C Z x d W 9 0 O 1 N l Y 3 R p b 2 4 x L z I t Y 2 9 y Z S 9 B d X R v U m V t b 3 Z l Z E N v b H V t b n M x L n t Q S V B F T E l O R V 9 O T 0 R F U y w 5 f S Z x d W 9 0 O y w m c X V v d D t T Z W N 0 a W 9 u M S 8 y L W N v c m U v Q X V 0 b 1 J l b W 9 2 Z W R D b 2 x 1 b W 5 z M S 5 7 U k F O R E 9 N X 0 5 P R E V T L D E w f S Z x d W 9 0 O y w m c X V v d D t T Z W N 0 a W 9 u M S 8 y L W N v c m U v Q X V 0 b 1 J l b W 9 2 Z W R D b 2 x 1 b W 5 z M S 5 7 U 0 V S S U V T X 1 B B U k F M T E V M L D E x f S Z x d W 9 0 O y w m c X V v d D t T Z W N 0 a W 9 u M S 8 y L W N v c m U v Q X V 0 b 1 J l b W 9 2 Z W R D b 2 x 1 b W 5 z M S 5 7 U 1 R F T k N J T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0 X 2 N v c m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g t M T Z U M T M 6 M T g 6 M D c u N j U 5 M z E 1 N 1 o i I C 8 + P E V u d H J 5 I F R 5 c G U 9 I k Z p b G x D b 2 x 1 b W 5 U e X B l c y I g V m F s d W U 9 I n N C d 0 1 G Q l F V R k J R V U Z C U V V G Q l E 9 P S I g L z 4 8 R W 5 0 c n k g V H l w Z T 0 i R m l s b E N v b H V t b k 5 h b W V z I i B W Y W x 1 Z T 0 i c 1 s m c X V v d D t U S U 1 F J n F 1 b 3 Q 7 L C Z x d W 9 0 O 1 B S T 0 N F U 1 N P U l 9 D T 1 V O V C Z x d W 9 0 O y w m c X V v d D t G T 1 J L X 0 p P S U 4 m c X V v d D s s J n F 1 b 3 Q 7 R k 9 S S 1 9 O T 0 R F U y Z x d W 9 0 O y w m c X V v d D t J T l R S R U V f Q k F M Q U 5 D R U Q m c X V v d D s s J n F 1 b 3 Q 7 S U 5 U U k V F X 1 V O Q k F M Q U 5 D R U Q m c X V v d D s s J n F 1 b 3 Q 7 S U 5 E R V B F T k R F T l R f T k 9 E R V M m c X V v d D s s J n F 1 b 3 Q 7 S k 9 J T l 9 O T 0 R F U y Z x d W 9 0 O y w m c X V v d D t P V V R U U k V F X 0 J B T E F O Q 0 V E J n F 1 b 3 Q 7 L C Z x d W 9 0 O 1 B J U E V M S U 5 F X 0 5 P R E V T J n F 1 b 3 Q 7 L C Z x d W 9 0 O 1 J B T k R P T V 9 O T 0 R F U y Z x d W 9 0 O y w m c X V v d D t T R V J J R V N f U E F S Q U x M R U w m c X V v d D s s J n F 1 b 3 Q 7 U 1 R F T k N J T C Z x d W 9 0 O 1 0 i I C 8 + P E V u d H J 5 I F R 5 c G U 9 I l F 1 Z X J 5 S U Q i I F Z h b H V l P S J z M m Q 5 O D h m N m Y t O W V l M C 0 0 Y W Q 0 L W J j Y T M t N m Q z N W Q 3 N m Y 0 Z j M z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1 j b 3 J l L 0 F 1 d G 9 S Z W 1 v d m V k Q 2 9 s d W 1 u c z E u e 1 R J T U U s M H 0 m c X V v d D s s J n F 1 b 3 Q 7 U 2 V j d G l v b j E v N C 1 j b 3 J l L 0 F 1 d G 9 S Z W 1 v d m V k Q 2 9 s d W 1 u c z E u e 1 B S T 0 N F U 1 N P U l 9 D T 1 V O V C w x f S Z x d W 9 0 O y w m c X V v d D t T Z W N 0 a W 9 u M S 8 0 L W N v c m U v Q X V 0 b 1 J l b W 9 2 Z W R D b 2 x 1 b W 5 z M S 5 7 R k 9 S S 1 9 K T 0 l O L D J 9 J n F 1 b 3 Q 7 L C Z x d W 9 0 O 1 N l Y 3 R p b 2 4 x L z Q t Y 2 9 y Z S 9 B d X R v U m V t b 3 Z l Z E N v b H V t b n M x L n t G T 1 J L X 0 5 P R E V T L D N 9 J n F 1 b 3 Q 7 L C Z x d W 9 0 O 1 N l Y 3 R p b 2 4 x L z Q t Y 2 9 y Z S 9 B d X R v U m V t b 3 Z l Z E N v b H V t b n M x L n t J T l R S R U V f Q k F M Q U 5 D R U Q s N H 0 m c X V v d D s s J n F 1 b 3 Q 7 U 2 V j d G l v b j E v N C 1 j b 3 J l L 0 F 1 d G 9 S Z W 1 v d m V k Q 2 9 s d W 1 u c z E u e 0 l O V F J F R V 9 V T k J B T E F O Q 0 V E L D V 9 J n F 1 b 3 Q 7 L C Z x d W 9 0 O 1 N l Y 3 R p b 2 4 x L z Q t Y 2 9 y Z S 9 B d X R v U m V t b 3 Z l Z E N v b H V t b n M x L n t J T k R F U E V O R E V O V F 9 O T 0 R F U y w 2 f S Z x d W 9 0 O y w m c X V v d D t T Z W N 0 a W 9 u M S 8 0 L W N v c m U v Q X V 0 b 1 J l b W 9 2 Z W R D b 2 x 1 b W 5 z M S 5 7 S k 9 J T l 9 O T 0 R F U y w 3 f S Z x d W 9 0 O y w m c X V v d D t T Z W N 0 a W 9 u M S 8 0 L W N v c m U v Q X V 0 b 1 J l b W 9 2 Z W R D b 2 x 1 b W 5 z M S 5 7 T 1 V U V F J F R V 9 C Q U x B T k N F R C w 4 f S Z x d W 9 0 O y w m c X V v d D t T Z W N 0 a W 9 u M S 8 0 L W N v c m U v Q X V 0 b 1 J l b W 9 2 Z W R D b 2 x 1 b W 5 z M S 5 7 U E l Q R U x J T k V f T k 9 E R V M s O X 0 m c X V v d D s s J n F 1 b 3 Q 7 U 2 V j d G l v b j E v N C 1 j b 3 J l L 0 F 1 d G 9 S Z W 1 v d m V k Q 2 9 s d W 1 u c z E u e 1 J B T k R P T V 9 O T 0 R F U y w x M H 0 m c X V v d D s s J n F 1 b 3 Q 7 U 2 V j d G l v b j E v N C 1 j b 3 J l L 0 F 1 d G 9 S Z W 1 v d m V k Q 2 9 s d W 1 u c z E u e 1 N F U k l F U 1 9 Q Q V J B T E x F T C w x M X 0 m c X V v d D s s J n F 1 b 3 Q 7 U 2 V j d G l v b j E v N C 1 j b 3 J l L 0 F 1 d G 9 S Z W 1 v d m V k Q 2 9 s d W 1 u c z E u e 1 N U R U 5 D S U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0 L W N v c m U v Q X V 0 b 1 J l b W 9 2 Z W R D b 2 x 1 b W 5 z M S 5 7 V E l N R S w w f S Z x d W 9 0 O y w m c X V v d D t T Z W N 0 a W 9 u M S 8 0 L W N v c m U v Q X V 0 b 1 J l b W 9 2 Z W R D b 2 x 1 b W 5 z M S 5 7 U F J P Q 0 V T U 0 9 S X 0 N P V U 5 U L D F 9 J n F 1 b 3 Q 7 L C Z x d W 9 0 O 1 N l Y 3 R p b 2 4 x L z Q t Y 2 9 y Z S 9 B d X R v U m V t b 3 Z l Z E N v b H V t b n M x L n t G T 1 J L X 0 p P S U 4 s M n 0 m c X V v d D s s J n F 1 b 3 Q 7 U 2 V j d G l v b j E v N C 1 j b 3 J l L 0 F 1 d G 9 S Z W 1 v d m V k Q 2 9 s d W 1 u c z E u e 0 Z P U k t f T k 9 E R V M s M 3 0 m c X V v d D s s J n F 1 b 3 Q 7 U 2 V j d G l v b j E v N C 1 j b 3 J l L 0 F 1 d G 9 S Z W 1 v d m V k Q 2 9 s d W 1 u c z E u e 0 l O V F J F R V 9 C Q U x B T k N F R C w 0 f S Z x d W 9 0 O y w m c X V v d D t T Z W N 0 a W 9 u M S 8 0 L W N v c m U v Q X V 0 b 1 J l b W 9 2 Z W R D b 2 x 1 b W 5 z M S 5 7 S U 5 U U k V F X 1 V O Q k F M Q U 5 D R U Q s N X 0 m c X V v d D s s J n F 1 b 3 Q 7 U 2 V j d G l v b j E v N C 1 j b 3 J l L 0 F 1 d G 9 S Z W 1 v d m V k Q 2 9 s d W 1 u c z E u e 0 l O R E V Q R U 5 E R U 5 U X 0 5 P R E V T L D Z 9 J n F 1 b 3 Q 7 L C Z x d W 9 0 O 1 N l Y 3 R p b 2 4 x L z Q t Y 2 9 y Z S 9 B d X R v U m V t b 3 Z l Z E N v b H V t b n M x L n t K T 0 l O X 0 5 P R E V T L D d 9 J n F 1 b 3 Q 7 L C Z x d W 9 0 O 1 N l Y 3 R p b 2 4 x L z Q t Y 2 9 y Z S 9 B d X R v U m V t b 3 Z l Z E N v b H V t b n M x L n t P V V R U U k V F X 0 J B T E F O Q 0 V E L D h 9 J n F 1 b 3 Q 7 L C Z x d W 9 0 O 1 N l Y 3 R p b 2 4 x L z Q t Y 2 9 y Z S 9 B d X R v U m V t b 3 Z l Z E N v b H V t b n M x L n t Q S V B F T E l O R V 9 O T 0 R F U y w 5 f S Z x d W 9 0 O y w m c X V v d D t T Z W N 0 a W 9 u M S 8 0 L W N v c m U v Q X V 0 b 1 J l b W 9 2 Z W R D b 2 x 1 b W 5 z M S 5 7 U k F O R E 9 N X 0 5 P R E V T L D E w f S Z x d W 9 0 O y w m c X V v d D t T Z W N 0 a W 9 u M S 8 0 L W N v c m U v Q X V 0 b 1 J l b W 9 2 Z W R D b 2 x 1 b W 5 z M S 5 7 U 0 V S S U V T X 1 B B U k F M T E V M L D E x f S Z x d W 9 0 O y w m c X V v d D t T Z W N 0 a W 9 u M S 8 0 L W N v c m U v Q X V 0 b 1 J l b W 9 2 Z W R D b 2 x 1 b W 5 z M S 5 7 U 1 R F T k N J T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9 1 K + w d d p D j h 4 p n K w w N 8 4 A A A A A A g A A A A A A E G Y A A A A B A A A g A A A A g a d C T x 9 G x k 7 O 3 3 n y o S P M R T h p c R Z S S 8 r 6 2 k 0 S M N R n m 9 o A A A A A D o A A A A A C A A A g A A A A w v r X p V U f z X w 3 W i u X X H Y i r 1 r b z p W 2 b Z k J p 0 S V O G c E 2 B d Q A A A A j f T E B s d k R 9 K w E + L 7 w 3 T Q Q o n H 0 1 5 o x 8 o s R 5 I 2 a C 1 m w k z l S O S O P q R e 7 F A s 9 C q 7 R R 0 b p m P M a U 5 w 5 V F Q q / L P 5 v 1 0 v C t K m t B o y z B 5 T Y 9 3 2 u C a o e N A A A A A t i P l N s n O K I Y g c G j 7 v X w B N v i v 8 7 A 9 X b o h W W J i + l m h 5 T z M + u B D Z T e G E f S e 4 y p v R / C x l B Q H P N V 7 v 3 + I 2 f B k o T B y G g = = < / D a t a M a s h u p > 
</file>

<file path=customXml/itemProps1.xml><?xml version="1.0" encoding="utf-8"?>
<ds:datastoreItem xmlns:ds="http://schemas.openxmlformats.org/officeDocument/2006/customXml" ds:itemID="{77B6503D-D5F2-4325-9A44-808D287C7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4-core</vt:lpstr>
      <vt:lpstr>2-core</vt:lpstr>
      <vt:lpstr>Average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McCallum</dc:creator>
  <cp:lastModifiedBy>Fraser McCallum</cp:lastModifiedBy>
  <dcterms:created xsi:type="dcterms:W3CDTF">2015-06-05T18:17:20Z</dcterms:created>
  <dcterms:modified xsi:type="dcterms:W3CDTF">2021-08-16T13:19:17Z</dcterms:modified>
</cp:coreProperties>
</file>