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y-\Dropbox\progetto AO\Relazione\Da consegnare\"/>
    </mc:Choice>
  </mc:AlternateContent>
  <bookViews>
    <workbookView xWindow="0" yWindow="465" windowWidth="25605" windowHeight="14475" tabRatio="922" activeTab="1"/>
  </bookViews>
  <sheets>
    <sheet name="Associazioni" sheetId="1" r:id="rId1"/>
    <sheet name="Initial q" sheetId="2" r:id="rId2"/>
    <sheet name="Delta q" sheetId="3" r:id="rId3"/>
    <sheet name="Max Iterations w o improvement " sheetId="5" r:id="rId4"/>
    <sheet name="Lambda" sheetId="6" r:id="rId5"/>
    <sheet name="Alpha" sheetId="7" r:id="rId6"/>
    <sheet name="Cooldown Gamma" sheetId="9" r:id="rId7"/>
    <sheet name="Warmup Gamma" sheetId="10" r:id="rId8"/>
    <sheet name="Risultati finali" sheetId="16" r:id="rId9"/>
    <sheet name="Analisi per parametri" sheetId="17" r:id="rId10"/>
  </sheets>
  <calcPr calcId="152511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0" l="1"/>
  <c r="F51" i="10"/>
  <c r="F50" i="10"/>
  <c r="F52" i="9"/>
  <c r="F51" i="9"/>
  <c r="F50" i="9"/>
  <c r="F52" i="7"/>
  <c r="F51" i="7"/>
  <c r="F50" i="7"/>
  <c r="F52" i="6"/>
  <c r="F51" i="6"/>
  <c r="F50" i="6"/>
  <c r="F52" i="5"/>
  <c r="F51" i="5"/>
  <c r="F50" i="5"/>
  <c r="F51" i="3"/>
  <c r="F52" i="3"/>
  <c r="F50" i="3"/>
  <c r="F66" i="2"/>
  <c r="F67" i="2"/>
  <c r="F68" i="2"/>
  <c r="F65" i="2"/>
  <c r="O60" i="17"/>
  <c r="R60" i="17"/>
  <c r="T60" i="17"/>
  <c r="N60" i="17"/>
  <c r="H60" i="17"/>
  <c r="J60" i="17"/>
  <c r="L60" i="17"/>
  <c r="F60" i="17"/>
  <c r="I56" i="17"/>
  <c r="K56" i="17"/>
  <c r="F56" i="17"/>
  <c r="H56" i="17"/>
  <c r="K52" i="17"/>
  <c r="L52" i="17"/>
  <c r="J52" i="17"/>
  <c r="F52" i="17"/>
  <c r="H52" i="17"/>
  <c r="I48" i="17"/>
  <c r="K48" i="17"/>
  <c r="H48" i="17"/>
  <c r="F48" i="17"/>
  <c r="P44" i="17"/>
  <c r="R44" i="17"/>
  <c r="T44" i="17"/>
  <c r="N44" i="17"/>
  <c r="I44" i="17"/>
  <c r="L44" i="17"/>
  <c r="H44" i="17"/>
  <c r="F44" i="17"/>
  <c r="K40" i="17"/>
  <c r="L40" i="17"/>
  <c r="J40" i="17"/>
  <c r="H40" i="17"/>
  <c r="F40" i="17"/>
  <c r="I36" i="17"/>
  <c r="K36" i="17"/>
  <c r="H36" i="17"/>
  <c r="F36" i="17"/>
  <c r="P32" i="17"/>
  <c r="R32" i="17"/>
  <c r="T32" i="17"/>
  <c r="N32" i="17"/>
  <c r="I32" i="17"/>
  <c r="L32" i="17"/>
  <c r="H32" i="17"/>
  <c r="F32" i="17"/>
  <c r="R28" i="17"/>
  <c r="T28" i="17"/>
  <c r="P28" i="17"/>
  <c r="N28" i="17"/>
  <c r="L28" i="17"/>
  <c r="J28" i="17"/>
  <c r="H28" i="17"/>
  <c r="F28" i="17"/>
  <c r="R24" i="17"/>
  <c r="T24" i="17"/>
  <c r="K24" i="17"/>
  <c r="I24" i="17"/>
  <c r="F24" i="17"/>
  <c r="H24" i="17"/>
  <c r="J24" i="17"/>
  <c r="I20" i="17"/>
  <c r="J20" i="17"/>
  <c r="H20" i="17"/>
  <c r="F20" i="17"/>
  <c r="O16" i="17"/>
  <c r="P16" i="17"/>
  <c r="M16" i="17"/>
  <c r="L16" i="17"/>
  <c r="N16" i="17"/>
  <c r="I16" i="17"/>
  <c r="F16" i="17"/>
  <c r="H16" i="17"/>
  <c r="J16" i="17"/>
  <c r="M12" i="17"/>
  <c r="O12" i="17"/>
  <c r="L12" i="17"/>
  <c r="J12" i="17"/>
  <c r="F12" i="17"/>
  <c r="H12" i="17"/>
  <c r="M8" i="17"/>
  <c r="O8" i="17"/>
  <c r="K8" i="17"/>
  <c r="H8" i="17"/>
  <c r="J8" i="17"/>
  <c r="L8" i="17"/>
  <c r="F8" i="17"/>
  <c r="F65" i="17"/>
  <c r="O4" i="17"/>
  <c r="M4" i="17"/>
  <c r="L4" i="17"/>
  <c r="N4" i="17"/>
  <c r="J4" i="17"/>
  <c r="H4" i="17"/>
  <c r="F4" i="17"/>
  <c r="L24" i="17"/>
  <c r="M36" i="17"/>
  <c r="N48" i="17"/>
  <c r="P48" i="17"/>
  <c r="R48" i="17"/>
  <c r="T48" i="17"/>
  <c r="H65" i="17"/>
  <c r="H66" i="17"/>
  <c r="P4" i="17"/>
  <c r="Q8" i="17"/>
  <c r="P8" i="17"/>
  <c r="Q12" i="17"/>
  <c r="M56" i="17"/>
  <c r="J32" i="17"/>
  <c r="J65" i="17"/>
  <c r="J66" i="17"/>
  <c r="J44" i="17"/>
  <c r="J56" i="17"/>
  <c r="L56" i="17"/>
  <c r="R4" i="17"/>
  <c r="N8" i="17"/>
  <c r="N12" i="17"/>
  <c r="P12" i="17"/>
  <c r="Q16" i="17"/>
  <c r="K20" i="17"/>
  <c r="N24" i="17"/>
  <c r="P24" i="17"/>
  <c r="J36" i="17"/>
  <c r="L36" i="17"/>
  <c r="M40" i="17"/>
  <c r="J48" i="17"/>
  <c r="L48" i="17"/>
  <c r="M52" i="17"/>
  <c r="P60" i="17"/>
  <c r="T4" i="17"/>
  <c r="N40" i="17"/>
  <c r="O40" i="17"/>
  <c r="L20" i="17"/>
  <c r="L65" i="17"/>
  <c r="L66" i="17"/>
  <c r="M20" i="17"/>
  <c r="N56" i="17"/>
  <c r="O56" i="17"/>
  <c r="O36" i="17"/>
  <c r="N36" i="17"/>
  <c r="R16" i="17"/>
  <c r="S16" i="17"/>
  <c r="T16" i="17"/>
  <c r="S8" i="17"/>
  <c r="R8" i="17"/>
  <c r="N52" i="17"/>
  <c r="O52" i="17"/>
  <c r="S12" i="17"/>
  <c r="R12" i="17"/>
  <c r="F33" i="16"/>
  <c r="F32" i="16"/>
  <c r="F31" i="16"/>
  <c r="F30" i="16"/>
  <c r="F29" i="16"/>
  <c r="F28" i="16"/>
  <c r="F24" i="16"/>
  <c r="F23" i="16"/>
  <c r="F22" i="16"/>
  <c r="F36" i="16"/>
  <c r="F35" i="16"/>
  <c r="F34" i="16"/>
  <c r="F33" i="10"/>
  <c r="F32" i="10"/>
  <c r="F11" i="16"/>
  <c r="F12" i="16"/>
  <c r="F10" i="16"/>
  <c r="F48" i="16"/>
  <c r="F47" i="16"/>
  <c r="F46" i="16"/>
  <c r="F45" i="16"/>
  <c r="F44" i="16"/>
  <c r="F43" i="16"/>
  <c r="F41" i="16"/>
  <c r="F42" i="16"/>
  <c r="F40" i="16"/>
  <c r="F8" i="16"/>
  <c r="F9" i="16"/>
  <c r="F7" i="16"/>
  <c r="F5" i="16"/>
  <c r="F6" i="16"/>
  <c r="F4" i="16"/>
  <c r="F20" i="16"/>
  <c r="F21" i="16"/>
  <c r="F19" i="16"/>
  <c r="F17" i="16"/>
  <c r="F18" i="16"/>
  <c r="F16" i="16"/>
  <c r="F14" i="16"/>
  <c r="F15" i="16"/>
  <c r="F13" i="16"/>
  <c r="F38" i="16"/>
  <c r="F39" i="16"/>
  <c r="F37" i="16"/>
  <c r="F26" i="16"/>
  <c r="F27" i="16"/>
  <c r="F25" i="16"/>
  <c r="F11" i="10"/>
  <c r="F12" i="10"/>
  <c r="F40" i="10"/>
  <c r="F4" i="7"/>
  <c r="F7" i="7"/>
  <c r="F10" i="7"/>
  <c r="F13" i="7"/>
  <c r="F16" i="7"/>
  <c r="F19" i="7"/>
  <c r="F25" i="7"/>
  <c r="F34" i="7"/>
  <c r="F37" i="7"/>
  <c r="F40" i="7"/>
  <c r="F43" i="7"/>
  <c r="F46" i="7"/>
  <c r="F31" i="7"/>
  <c r="F28" i="7"/>
  <c r="F22" i="7"/>
  <c r="F30" i="10"/>
  <c r="F29" i="10"/>
  <c r="F24" i="10"/>
  <c r="F25" i="10"/>
  <c r="F26" i="10"/>
  <c r="F27" i="10"/>
  <c r="F28" i="10"/>
  <c r="F23" i="10"/>
  <c r="F48" i="10"/>
  <c r="F47" i="10"/>
  <c r="F45" i="10"/>
  <c r="F44" i="10"/>
  <c r="F42" i="10"/>
  <c r="F41" i="10"/>
  <c r="F20" i="10"/>
  <c r="F21" i="10"/>
  <c r="F17" i="10"/>
  <c r="F18" i="10"/>
  <c r="F14" i="10"/>
  <c r="F15" i="10"/>
  <c r="F37" i="10"/>
  <c r="F39" i="10"/>
  <c r="F38" i="10"/>
  <c r="F34" i="10"/>
  <c r="F36" i="10"/>
  <c r="F35" i="10"/>
  <c r="F8" i="10"/>
  <c r="F9" i="10"/>
  <c r="F5" i="10"/>
  <c r="F6" i="10"/>
  <c r="F25" i="9"/>
  <c r="F27" i="9"/>
  <c r="F26" i="9"/>
  <c r="F37" i="9"/>
  <c r="F39" i="9"/>
  <c r="F38" i="9"/>
  <c r="F34" i="9"/>
  <c r="F36" i="9"/>
  <c r="F35" i="9"/>
  <c r="F46" i="10"/>
  <c r="F43" i="10"/>
  <c r="F31" i="10"/>
  <c r="F22" i="10"/>
  <c r="F19" i="10"/>
  <c r="F16" i="10"/>
  <c r="F13" i="10"/>
  <c r="F10" i="10"/>
  <c r="F7" i="10"/>
  <c r="F4" i="10"/>
  <c r="F29" i="9"/>
  <c r="F30" i="9"/>
  <c r="F23" i="9"/>
  <c r="F24" i="9"/>
  <c r="F32" i="9"/>
  <c r="F33" i="9"/>
  <c r="F48" i="9"/>
  <c r="F47" i="9"/>
  <c r="F45" i="9"/>
  <c r="F44" i="9"/>
  <c r="F42" i="9"/>
  <c r="F41" i="9"/>
  <c r="F11" i="9"/>
  <c r="F12" i="9"/>
  <c r="F8" i="9"/>
  <c r="F9" i="9"/>
  <c r="F5" i="9"/>
  <c r="F6" i="9"/>
  <c r="F20" i="9"/>
  <c r="F21" i="9"/>
  <c r="F17" i="9"/>
  <c r="F18" i="9"/>
  <c r="F14" i="9"/>
  <c r="F15" i="9"/>
  <c r="F4" i="9"/>
  <c r="F46" i="9"/>
  <c r="F43" i="9"/>
  <c r="F40" i="9"/>
  <c r="F31" i="9"/>
  <c r="F28" i="9"/>
  <c r="F22" i="9"/>
  <c r="F19" i="9"/>
  <c r="F16" i="9"/>
  <c r="F13" i="9"/>
  <c r="F10" i="9"/>
  <c r="F7" i="9"/>
  <c r="F30" i="7"/>
  <c r="F29" i="7"/>
  <c r="F32" i="7"/>
  <c r="F33" i="7"/>
  <c r="F35" i="7"/>
  <c r="F36" i="7"/>
  <c r="F38" i="7"/>
  <c r="F39" i="7"/>
  <c r="F41" i="7"/>
  <c r="F42" i="7"/>
  <c r="F44" i="7"/>
  <c r="F45" i="7"/>
  <c r="F47" i="7"/>
  <c r="F48" i="7"/>
  <c r="F29" i="6"/>
  <c r="F30" i="6"/>
  <c r="F24" i="6"/>
  <c r="F23" i="6"/>
  <c r="L32" i="7"/>
  <c r="L33" i="7"/>
  <c r="F32" i="6"/>
  <c r="F33" i="6"/>
  <c r="F23" i="7"/>
  <c r="F24" i="7"/>
  <c r="F20" i="7"/>
  <c r="F21" i="7"/>
  <c r="F17" i="7"/>
  <c r="F18" i="7"/>
  <c r="F14" i="7"/>
  <c r="F15" i="7"/>
  <c r="F11" i="7"/>
  <c r="F12" i="7"/>
  <c r="F12" i="6"/>
  <c r="F12" i="5"/>
  <c r="F9" i="7"/>
  <c r="F8" i="7"/>
  <c r="F8" i="6"/>
  <c r="F6" i="7"/>
  <c r="F5" i="7"/>
  <c r="F6" i="6"/>
  <c r="F6" i="5"/>
  <c r="F33" i="5"/>
  <c r="F32" i="5"/>
  <c r="F30" i="5"/>
  <c r="F29" i="5"/>
  <c r="F24" i="5"/>
  <c r="L38" i="7"/>
  <c r="L39" i="7"/>
  <c r="L35" i="7"/>
  <c r="L36" i="7"/>
  <c r="L26" i="7"/>
  <c r="L27" i="7"/>
  <c r="F27" i="7"/>
  <c r="F26" i="7"/>
  <c r="K38" i="6"/>
  <c r="K39" i="6"/>
  <c r="F39" i="6"/>
  <c r="F38" i="6"/>
  <c r="F37" i="6"/>
  <c r="K35" i="6"/>
  <c r="K36" i="6"/>
  <c r="F36" i="6"/>
  <c r="F35" i="6"/>
  <c r="F34" i="6"/>
  <c r="K26" i="6"/>
  <c r="K27" i="6"/>
  <c r="F27" i="6"/>
  <c r="F26" i="6"/>
  <c r="F25" i="6"/>
  <c r="F23" i="5"/>
  <c r="J33" i="3"/>
  <c r="J45" i="3"/>
  <c r="J42" i="3"/>
  <c r="J48" i="3"/>
  <c r="J27" i="3"/>
  <c r="J24" i="3"/>
  <c r="J31" i="5"/>
  <c r="K31" i="5"/>
  <c r="L32" i="5"/>
  <c r="J28" i="5"/>
  <c r="K28" i="5"/>
  <c r="L29" i="5"/>
  <c r="J22" i="5"/>
  <c r="K22" i="5"/>
  <c r="L23" i="5"/>
  <c r="F33" i="3"/>
  <c r="F32" i="3"/>
  <c r="F24" i="3"/>
  <c r="J25" i="5"/>
  <c r="F23" i="3"/>
  <c r="F30" i="3"/>
  <c r="F29" i="3"/>
  <c r="F43" i="2"/>
  <c r="J6" i="3"/>
  <c r="F42" i="2"/>
  <c r="F41" i="2"/>
  <c r="F38" i="2"/>
  <c r="F39" i="2"/>
  <c r="L47" i="7"/>
  <c r="L48" i="7"/>
  <c r="L44" i="7"/>
  <c r="L45" i="7"/>
  <c r="L41" i="7"/>
  <c r="L42" i="7"/>
  <c r="L29" i="7"/>
  <c r="L30" i="7"/>
  <c r="L23" i="7"/>
  <c r="L24" i="7"/>
  <c r="L20" i="7"/>
  <c r="L21" i="7"/>
  <c r="L17" i="7"/>
  <c r="L18" i="7"/>
  <c r="L14" i="7"/>
  <c r="L15" i="7"/>
  <c r="L11" i="7"/>
  <c r="L12" i="7"/>
  <c r="L8" i="7"/>
  <c r="L9" i="7"/>
  <c r="L5" i="7"/>
  <c r="L6" i="7"/>
  <c r="F48" i="6"/>
  <c r="F47" i="6"/>
  <c r="F46" i="6"/>
  <c r="F45" i="6"/>
  <c r="F44" i="6"/>
  <c r="F43" i="6"/>
  <c r="F42" i="6"/>
  <c r="F41" i="6"/>
  <c r="F40" i="6"/>
  <c r="F31" i="6"/>
  <c r="F28" i="6"/>
  <c r="F22" i="6"/>
  <c r="F21" i="6"/>
  <c r="F20" i="6"/>
  <c r="F19" i="6"/>
  <c r="F18" i="6"/>
  <c r="F17" i="6"/>
  <c r="F16" i="6"/>
  <c r="F15" i="6"/>
  <c r="F14" i="6"/>
  <c r="F13" i="6"/>
  <c r="F11" i="6"/>
  <c r="F10" i="6"/>
  <c r="F9" i="6"/>
  <c r="F7" i="6"/>
  <c r="F5" i="6"/>
  <c r="F4" i="6"/>
  <c r="K47" i="6"/>
  <c r="K48" i="6"/>
  <c r="K44" i="6"/>
  <c r="K45" i="6"/>
  <c r="K41" i="6"/>
  <c r="K42" i="6"/>
  <c r="K32" i="6"/>
  <c r="K33" i="6"/>
  <c r="K29" i="6"/>
  <c r="K30" i="6"/>
  <c r="K23" i="6"/>
  <c r="K24" i="6"/>
  <c r="K20" i="6"/>
  <c r="K21" i="6"/>
  <c r="K17" i="6"/>
  <c r="K18" i="6"/>
  <c r="K14" i="6"/>
  <c r="K15" i="6"/>
  <c r="K11" i="6"/>
  <c r="K12" i="6"/>
  <c r="K8" i="6"/>
  <c r="K9" i="6"/>
  <c r="K5" i="6"/>
  <c r="K6" i="6"/>
  <c r="F18" i="5"/>
  <c r="F21" i="5"/>
  <c r="F15" i="5"/>
  <c r="F27" i="5"/>
  <c r="F20" i="5"/>
  <c r="F17" i="5"/>
  <c r="F11" i="5"/>
  <c r="F14" i="5"/>
  <c r="F5" i="5"/>
  <c r="J46" i="5"/>
  <c r="K46" i="5"/>
  <c r="L47" i="5"/>
  <c r="J43" i="5"/>
  <c r="K43" i="5"/>
  <c r="L44" i="5"/>
  <c r="J40" i="5"/>
  <c r="K40" i="5"/>
  <c r="L41" i="5"/>
  <c r="J10" i="5"/>
  <c r="K10" i="5"/>
  <c r="L11" i="5"/>
  <c r="J7" i="5"/>
  <c r="K7" i="5"/>
  <c r="L8" i="5"/>
  <c r="J4" i="5"/>
  <c r="K4" i="5"/>
  <c r="L5" i="5"/>
  <c r="J19" i="5"/>
  <c r="K19" i="5"/>
  <c r="L20" i="5"/>
  <c r="J16" i="5"/>
  <c r="K16" i="5"/>
  <c r="L17" i="5"/>
  <c r="J13" i="5"/>
  <c r="K13" i="5"/>
  <c r="L14" i="5"/>
  <c r="F47" i="5"/>
  <c r="F48" i="5"/>
  <c r="F42" i="5"/>
  <c r="F41" i="5"/>
  <c r="F40" i="5"/>
  <c r="K25" i="5"/>
  <c r="L26" i="5"/>
  <c r="F26" i="5"/>
  <c r="F25" i="5"/>
  <c r="F39" i="5"/>
  <c r="F38" i="5"/>
  <c r="F37" i="5"/>
  <c r="J37" i="5"/>
  <c r="K37" i="5"/>
  <c r="L38" i="5"/>
  <c r="J34" i="5"/>
  <c r="K34" i="5"/>
  <c r="L35" i="5"/>
  <c r="F35" i="5"/>
  <c r="F36" i="5"/>
  <c r="F34" i="5"/>
  <c r="F27" i="3"/>
  <c r="F26" i="3"/>
  <c r="F25" i="3"/>
  <c r="J39" i="3"/>
  <c r="F39" i="3"/>
  <c r="F38" i="3"/>
  <c r="F37" i="3"/>
  <c r="J36" i="3"/>
  <c r="F36" i="3"/>
  <c r="F35" i="3"/>
  <c r="F34" i="3"/>
  <c r="F42" i="3"/>
  <c r="F41" i="3"/>
  <c r="F45" i="3"/>
  <c r="F44" i="3"/>
  <c r="F43" i="3"/>
  <c r="F40" i="3"/>
  <c r="F51" i="2"/>
  <c r="F50" i="2"/>
  <c r="F49" i="2"/>
  <c r="F48" i="2"/>
  <c r="F47" i="2"/>
  <c r="F46" i="2"/>
  <c r="F45" i="2"/>
  <c r="F44" i="2"/>
  <c r="F37" i="2"/>
  <c r="F31" i="2"/>
  <c r="F30" i="2"/>
  <c r="F29" i="2"/>
  <c r="F11" i="3"/>
  <c r="F12" i="3"/>
  <c r="F8" i="3"/>
  <c r="F9" i="3"/>
  <c r="F20" i="3"/>
  <c r="F21" i="3"/>
  <c r="F17" i="3"/>
  <c r="F18" i="3"/>
  <c r="F14" i="3"/>
  <c r="F15" i="3"/>
  <c r="F13" i="3"/>
  <c r="F53" i="2"/>
  <c r="F54" i="2"/>
  <c r="F55" i="2"/>
  <c r="F52" i="2"/>
  <c r="F25" i="2"/>
  <c r="F26" i="2"/>
  <c r="F27" i="2"/>
  <c r="J18" i="3"/>
  <c r="F13" i="2"/>
  <c r="F14" i="2"/>
  <c r="F15" i="2"/>
  <c r="F32" i="2"/>
  <c r="F34" i="2"/>
  <c r="F35" i="2"/>
  <c r="F23" i="2"/>
  <c r="F22" i="2"/>
  <c r="F21" i="2"/>
  <c r="F33" i="2"/>
  <c r="F46" i="5"/>
  <c r="F45" i="5"/>
  <c r="F44" i="5"/>
  <c r="F43" i="5"/>
  <c r="F31" i="5"/>
  <c r="F28" i="5"/>
  <c r="F22" i="5"/>
  <c r="F19" i="5"/>
  <c r="F16" i="5"/>
  <c r="F13" i="5"/>
  <c r="F10" i="5"/>
  <c r="F9" i="5"/>
  <c r="F8" i="5"/>
  <c r="F7" i="5"/>
  <c r="F4" i="5"/>
  <c r="J9" i="3"/>
  <c r="J12" i="3"/>
  <c r="J15" i="3"/>
  <c r="J21" i="3"/>
  <c r="J30" i="3"/>
  <c r="F18" i="2"/>
  <c r="F19" i="2"/>
  <c r="F10" i="2"/>
  <c r="F11" i="2"/>
  <c r="F9" i="2"/>
  <c r="F8" i="2"/>
  <c r="F6" i="3"/>
  <c r="F17" i="2"/>
  <c r="F57" i="2"/>
  <c r="F58" i="2"/>
  <c r="F59" i="2"/>
  <c r="F56" i="2"/>
  <c r="F60" i="2"/>
  <c r="F48" i="3"/>
  <c r="F47" i="3"/>
  <c r="F46" i="3"/>
  <c r="F31" i="3"/>
  <c r="F28" i="3"/>
  <c r="F22" i="3"/>
  <c r="F19" i="3"/>
  <c r="F16" i="3"/>
  <c r="F10" i="3"/>
  <c r="F7" i="3"/>
  <c r="F5" i="3"/>
  <c r="F4" i="3"/>
  <c r="F63" i="2"/>
  <c r="F61" i="2"/>
  <c r="F62" i="2"/>
  <c r="I9" i="2"/>
  <c r="I10" i="2"/>
  <c r="I6" i="2"/>
  <c r="F6" i="2"/>
  <c r="F5" i="2"/>
  <c r="H61" i="2"/>
  <c r="I63" i="2"/>
  <c r="I62" i="2"/>
  <c r="I58" i="2"/>
  <c r="I59" i="2"/>
  <c r="I57" i="2"/>
  <c r="I54" i="2"/>
  <c r="I55" i="2"/>
  <c r="I53" i="2"/>
  <c r="I50" i="2"/>
  <c r="I51" i="2"/>
  <c r="I49" i="2"/>
  <c r="I45" i="2"/>
  <c r="I46" i="2"/>
  <c r="I47" i="2"/>
  <c r="I42" i="2"/>
  <c r="I43" i="2"/>
  <c r="I41" i="2"/>
  <c r="I39" i="2"/>
  <c r="I38" i="2"/>
  <c r="I37" i="2"/>
  <c r="I34" i="2"/>
  <c r="I35" i="2"/>
  <c r="I33" i="2"/>
  <c r="I30" i="2"/>
  <c r="I31" i="2"/>
  <c r="I29" i="2"/>
  <c r="I25" i="2"/>
  <c r="I26" i="2"/>
  <c r="I27" i="2"/>
  <c r="I22" i="2"/>
  <c r="I23" i="2"/>
  <c r="I21" i="2"/>
  <c r="I18" i="2"/>
  <c r="I19" i="2"/>
  <c r="I17" i="2"/>
  <c r="I14" i="2"/>
  <c r="I15" i="2"/>
  <c r="I13" i="2"/>
  <c r="I11" i="2"/>
  <c r="I7" i="2"/>
  <c r="I5" i="2"/>
  <c r="F4" i="2"/>
  <c r="F12" i="2"/>
  <c r="F36" i="2"/>
  <c r="F40" i="2"/>
  <c r="F28" i="2"/>
  <c r="F24" i="2"/>
  <c r="F20" i="2"/>
  <c r="F16" i="2"/>
  <c r="F7" i="2"/>
  <c r="O20" i="17"/>
  <c r="N20" i="17"/>
  <c r="N65" i="17"/>
  <c r="N66" i="17"/>
  <c r="T12" i="17"/>
  <c r="T8" i="17"/>
  <c r="Q36" i="17"/>
  <c r="P36" i="17"/>
  <c r="Q52" i="17"/>
  <c r="P52" i="17"/>
  <c r="P56" i="17"/>
  <c r="Q56" i="17"/>
  <c r="Q40" i="17"/>
  <c r="P40" i="17"/>
  <c r="K1" i="10"/>
  <c r="K1" i="9"/>
  <c r="O14" i="10"/>
  <c r="O38" i="10"/>
  <c r="O8" i="10"/>
  <c r="R56" i="17"/>
  <c r="S56" i="17"/>
  <c r="T56" i="17"/>
  <c r="R40" i="17"/>
  <c r="S40" i="17"/>
  <c r="S36" i="17"/>
  <c r="R36" i="17"/>
  <c r="P20" i="17"/>
  <c r="P65" i="17"/>
  <c r="P66" i="17"/>
  <c r="Q20" i="17"/>
  <c r="R52" i="17"/>
  <c r="S52" i="17"/>
  <c r="T52" i="17"/>
  <c r="O17" i="10"/>
  <c r="O18" i="10"/>
  <c r="O44" i="10"/>
  <c r="O23" i="10"/>
  <c r="O24" i="10"/>
  <c r="O11" i="10"/>
  <c r="O12" i="10"/>
  <c r="O41" i="10"/>
  <c r="O42" i="10"/>
  <c r="O39" i="10"/>
  <c r="O35" i="10"/>
  <c r="O26" i="10"/>
  <c r="O27" i="10"/>
  <c r="O15" i="10"/>
  <c r="O5" i="10"/>
  <c r="O6" i="10"/>
  <c r="O36" i="10"/>
  <c r="O45" i="10"/>
  <c r="O47" i="10"/>
  <c r="O48" i="10"/>
  <c r="N23" i="9"/>
  <c r="N38" i="9"/>
  <c r="N39" i="9"/>
  <c r="N32" i="9"/>
  <c r="O29" i="10"/>
  <c r="O30" i="10"/>
  <c r="N41" i="9"/>
  <c r="N42" i="9"/>
  <c r="N35" i="9"/>
  <c r="N47" i="9"/>
  <c r="N29" i="9"/>
  <c r="N30" i="9"/>
  <c r="N14" i="9"/>
  <c r="N36" i="9"/>
  <c r="N48" i="9"/>
  <c r="N26" i="9"/>
  <c r="N33" i="9"/>
  <c r="N20" i="9"/>
  <c r="N21" i="9"/>
  <c r="N8" i="9"/>
  <c r="N9" i="9"/>
  <c r="O9" i="10"/>
  <c r="N44" i="9"/>
  <c r="N45" i="9"/>
  <c r="N5" i="9"/>
  <c r="N6" i="9"/>
  <c r="N24" i="9"/>
  <c r="O20" i="10"/>
  <c r="O21" i="10"/>
  <c r="N11" i="9"/>
  <c r="N12" i="9"/>
  <c r="O32" i="10"/>
  <c r="O33" i="10"/>
  <c r="N17" i="9"/>
  <c r="N18" i="9"/>
  <c r="N27" i="9"/>
  <c r="N15" i="9"/>
  <c r="T36" i="17"/>
  <c r="S20" i="17"/>
  <c r="R20" i="17"/>
  <c r="R65" i="17"/>
  <c r="R66" i="17"/>
  <c r="T40" i="17"/>
  <c r="T20" i="17"/>
  <c r="T65" i="17"/>
  <c r="T66" i="17"/>
  <c r="T68" i="17"/>
  <c r="J68" i="17"/>
  <c r="H68" i="17"/>
  <c r="L68" i="17"/>
  <c r="N68" i="17"/>
  <c r="P68" i="17"/>
  <c r="R68" i="17"/>
  <c r="V68" i="17"/>
</calcChain>
</file>

<file path=xl/comments1.xml><?xml version="1.0" encoding="utf-8"?>
<comments xmlns="http://schemas.openxmlformats.org/spreadsheetml/2006/main">
  <authors>
    <author>Angela Beltramelli</author>
  </authors>
  <commentList>
    <comment ref="E35" authorId="0" shapeId="0">
      <text>
        <r>
          <rPr>
            <sz val="9"/>
            <color indexed="81"/>
            <rFont val="Tahoma"/>
            <family val="2"/>
          </rPr>
          <t>non termina</t>
        </r>
      </text>
    </comment>
  </commentList>
</comments>
</file>

<file path=xl/comments2.xml><?xml version="1.0" encoding="utf-8"?>
<comments xmlns="http://schemas.openxmlformats.org/spreadsheetml/2006/main">
  <authors>
    <author>Angela Beltramelli</author>
  </authors>
  <commentList>
    <comment ref="L36" authorId="0" shapeId="0">
      <text>
        <r>
          <rPr>
            <b/>
            <sz val="9"/>
            <color indexed="81"/>
            <rFont val="Tahoma"/>
            <family val="2"/>
          </rPr>
          <t>Ci siamo concentrati su questa istanza che aveva un valore molto lontano dal benchmark --&gt; migliore è il valore 5!</t>
        </r>
      </text>
    </comment>
  </commentList>
</comments>
</file>

<file path=xl/comments3.xml><?xml version="1.0" encoding="utf-8"?>
<comments xmlns="http://schemas.openxmlformats.org/spreadsheetml/2006/main">
  <authors>
    <author>Angela Beltramelli</author>
  </authors>
  <commentLis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Se miglioramento inferiore alla media dei miglioramenti cerco di diversificare, penalizzando molto i cluster!
</t>
        </r>
      </text>
    </comment>
  </commentList>
</comments>
</file>

<file path=xl/sharedStrings.xml><?xml version="1.0" encoding="utf-8"?>
<sst xmlns="http://schemas.openxmlformats.org/spreadsheetml/2006/main" count="478" uniqueCount="66">
  <si>
    <t>Benchmark</t>
  </si>
  <si>
    <t>Istanze</t>
  </si>
  <si>
    <t>Initial q</t>
  </si>
  <si>
    <t>Delta q</t>
  </si>
  <si>
    <t>Max Iterations per segment</t>
  </si>
  <si>
    <t>Max Iterations w/o improvement in a segment</t>
  </si>
  <si>
    <t>Lambda</t>
  </si>
  <si>
    <t>Alpha</t>
  </si>
  <si>
    <t>Punishment Gamma</t>
  </si>
  <si>
    <t>Cooldown Gamma</t>
  </si>
  <si>
    <t>Warmup Gamma</t>
  </si>
  <si>
    <t>Nerf Barrier</t>
  </si>
  <si>
    <t>Local search time limit</t>
  </si>
  <si>
    <t>Reward for best segment heuristics</t>
  </si>
  <si>
    <t>Punishment  for worst segment heuristics</t>
  </si>
  <si>
    <t>1.3.r</t>
  </si>
  <si>
    <t>1.4.p</t>
  </si>
  <si>
    <t>1.4.r</t>
  </si>
  <si>
    <t>2.4.j</t>
  </si>
  <si>
    <t>1.4.q</t>
  </si>
  <si>
    <t>3.4.t</t>
  </si>
  <si>
    <t>4.2.t</t>
  </si>
  <si>
    <t>3.4.s</t>
  </si>
  <si>
    <t>5.2.z</t>
  </si>
  <si>
    <t xml:space="preserve">5.3.v  </t>
  </si>
  <si>
    <t>6.2.n</t>
  </si>
  <si>
    <t>7.4.s</t>
  </si>
  <si>
    <t>7.4.j</t>
  </si>
  <si>
    <t>6.4.j</t>
  </si>
  <si>
    <t>6.3.n</t>
  </si>
  <si>
    <t>ISTANZA</t>
  </si>
  <si>
    <t>FUNZIONE OBIETTIVO</t>
  </si>
  <si>
    <t>Max MIPS nodes to solve in feasibility check</t>
  </si>
  <si>
    <t>Heuristics scores w1</t>
  </si>
  <si>
    <t>Heuristics scores w2</t>
  </si>
  <si>
    <t>Heuristics scores w3</t>
  </si>
  <si>
    <t>Heuristics scores w4</t>
  </si>
  <si>
    <t>MIGLIORAMENTO %</t>
  </si>
  <si>
    <t>10 min</t>
  </si>
  <si>
    <t>base</t>
  </si>
  <si>
    <t>% rispetto c</t>
  </si>
  <si>
    <t>MINUTI</t>
  </si>
  <si>
    <t>cluster</t>
  </si>
  <si>
    <t>F</t>
  </si>
  <si>
    <t>G</t>
  </si>
  <si>
    <t>C</t>
  </si>
  <si>
    <t>A</t>
  </si>
  <si>
    <t>D</t>
  </si>
  <si>
    <t>Inital q</t>
  </si>
  <si>
    <t>W</t>
  </si>
  <si>
    <t>%</t>
  </si>
  <si>
    <t>Media miglioramenti</t>
  </si>
  <si>
    <t>30 min</t>
  </si>
  <si>
    <t xml:space="preserve"> %</t>
  </si>
  <si>
    <t>Max iteration</t>
  </si>
  <si>
    <t>Coolddown</t>
  </si>
  <si>
    <t>Warmup</t>
  </si>
  <si>
    <t>Base</t>
  </si>
  <si>
    <t>Valore=1</t>
  </si>
  <si>
    <t>in funzione di %rispettoc</t>
  </si>
  <si>
    <t>Valore =5</t>
  </si>
  <si>
    <t>In funzione di w</t>
  </si>
  <si>
    <t>In funzione di Max iter</t>
  </si>
  <si>
    <t>In base al valore precedente</t>
  </si>
  <si>
    <t>In funzione di miglioramento%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</si>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</sst>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i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2" fillId="2" borderId="0" xfId="0" applyFont="1" applyFill="1" applyAlignment="1">
      <alignment horizontal="justify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9" fontId="8" fillId="0" borderId="0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8" fillId="0" borderId="2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8" fillId="4" borderId="0" xfId="1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8" fillId="4" borderId="0" xfId="2" applyFont="1" applyFill="1" applyBorder="1" applyAlignment="1">
      <alignment horizontal="center" vertical="center"/>
    </xf>
    <xf numFmtId="0" fontId="8" fillId="0" borderId="0" xfId="0" applyFont="1" applyFill="1"/>
    <xf numFmtId="0" fontId="0" fillId="4" borderId="0" xfId="0" applyFill="1"/>
    <xf numFmtId="0" fontId="7" fillId="0" borderId="5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8" fillId="4" borderId="0" xfId="0" applyFont="1" applyFill="1" applyBorder="1" applyAlignment="1">
      <alignment horizontal="center" vertical="center"/>
    </xf>
    <xf numFmtId="0" fontId="0" fillId="7" borderId="0" xfId="0" applyFill="1"/>
    <xf numFmtId="9" fontId="3" fillId="0" borderId="0" xfId="2" applyFont="1" applyFill="1" applyBorder="1" applyAlignment="1">
      <alignment horizontal="center" vertical="center"/>
    </xf>
    <xf numFmtId="9" fontId="3" fillId="4" borderId="0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9" fontId="8" fillId="4" borderId="1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4" borderId="0" xfId="0" applyFont="1" applyFill="1" applyBorder="1" applyAlignment="1">
      <alignment horizontal="center" vertical="center"/>
    </xf>
    <xf numFmtId="9" fontId="15" fillId="4" borderId="0" xfId="2" applyFont="1" applyFill="1" applyBorder="1" applyAlignment="1">
      <alignment horizontal="center" vertical="center"/>
    </xf>
    <xf numFmtId="164" fontId="15" fillId="4" borderId="0" xfId="1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9" fontId="15" fillId="0" borderId="0" xfId="2" applyFont="1" applyFill="1" applyBorder="1" applyAlignment="1">
      <alignment horizontal="center" vertical="center"/>
    </xf>
    <xf numFmtId="164" fontId="15" fillId="0" borderId="0" xfId="1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9" fontId="15" fillId="0" borderId="2" xfId="2" applyFont="1" applyFill="1" applyBorder="1" applyAlignment="1">
      <alignment horizontal="center" vertical="center"/>
    </xf>
    <xf numFmtId="164" fontId="15" fillId="0" borderId="2" xfId="1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0" xfId="0" applyFont="1" applyFill="1" applyAlignment="1">
      <alignment horizontal="center" vertical="center"/>
    </xf>
    <xf numFmtId="0" fontId="15" fillId="0" borderId="2" xfId="0" applyFont="1" applyBorder="1"/>
    <xf numFmtId="0" fontId="15" fillId="4" borderId="1" xfId="0" applyFont="1" applyFill="1" applyBorder="1" applyAlignment="1">
      <alignment horizontal="center" vertical="center"/>
    </xf>
    <xf numFmtId="9" fontId="15" fillId="4" borderId="1" xfId="2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Fill="1" applyBorder="1" applyAlignment="1">
      <alignment horizontal="center" vertical="center"/>
    </xf>
    <xf numFmtId="9" fontId="15" fillId="0" borderId="1" xfId="2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9" fillId="0" borderId="0" xfId="0" applyFont="1" applyFill="1"/>
    <xf numFmtId="164" fontId="3" fillId="4" borderId="1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9" fontId="22" fillId="0" borderId="0" xfId="2" applyFont="1" applyFill="1" applyBorder="1" applyAlignment="1">
      <alignment horizontal="center" vertical="center"/>
    </xf>
    <xf numFmtId="164" fontId="22" fillId="0" borderId="0" xfId="1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9" fontId="22" fillId="0" borderId="2" xfId="2" applyFont="1" applyFill="1" applyBorder="1" applyAlignment="1">
      <alignment horizontal="center" vertical="center"/>
    </xf>
    <xf numFmtId="164" fontId="22" fillId="0" borderId="2" xfId="1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0" borderId="0" xfId="0" applyFont="1" applyBorder="1"/>
    <xf numFmtId="0" fontId="22" fillId="0" borderId="0" xfId="0" applyFont="1" applyFill="1" applyAlignment="1">
      <alignment horizontal="center" vertical="center"/>
    </xf>
    <xf numFmtId="0" fontId="22" fillId="0" borderId="2" xfId="0" applyFont="1" applyBorder="1"/>
    <xf numFmtId="0" fontId="22" fillId="0" borderId="1" xfId="0" applyFont="1" applyFill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/>
    </xf>
    <xf numFmtId="0" fontId="22" fillId="0" borderId="1" xfId="0" applyFont="1" applyBorder="1"/>
    <xf numFmtId="0" fontId="25" fillId="0" borderId="1" xfId="0" applyFont="1" applyBorder="1" applyAlignment="1">
      <alignment horizontal="center" vertical="center"/>
    </xf>
    <xf numFmtId="164" fontId="22" fillId="0" borderId="1" xfId="1" applyNumberFormat="1" applyFont="1" applyFill="1" applyBorder="1" applyAlignment="1">
      <alignment horizontal="center" vertical="center"/>
    </xf>
    <xf numFmtId="9" fontId="22" fillId="4" borderId="0" xfId="2" applyFont="1" applyFill="1" applyBorder="1" applyAlignment="1">
      <alignment horizontal="center" vertical="center"/>
    </xf>
    <xf numFmtId="164" fontId="22" fillId="4" borderId="1" xfId="1" applyNumberFormat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0" borderId="0" xfId="0" applyFont="1" applyFill="1"/>
    <xf numFmtId="0" fontId="29" fillId="0" borderId="0" xfId="0" applyFont="1" applyFill="1"/>
    <xf numFmtId="0" fontId="30" fillId="0" borderId="0" xfId="0" applyFont="1"/>
    <xf numFmtId="0" fontId="22" fillId="4" borderId="2" xfId="0" applyFont="1" applyFill="1" applyBorder="1" applyAlignment="1">
      <alignment horizontal="center" vertical="center"/>
    </xf>
    <xf numFmtId="9" fontId="22" fillId="4" borderId="2" xfId="2" applyFont="1" applyFill="1" applyBorder="1" applyAlignment="1">
      <alignment horizontal="center" vertical="center"/>
    </xf>
    <xf numFmtId="164" fontId="22" fillId="4" borderId="2" xfId="1" applyNumberFormat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2" fillId="4" borderId="1" xfId="2" applyFont="1" applyFill="1" applyBorder="1" applyAlignment="1">
      <alignment horizontal="center" vertical="center"/>
    </xf>
    <xf numFmtId="164" fontId="22" fillId="4" borderId="0" xfId="1" applyNumberFormat="1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7" fillId="0" borderId="6" xfId="0" applyFont="1" applyBorder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33" fillId="0" borderId="0" xfId="0" applyFont="1" applyFill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2" fillId="0" borderId="0" xfId="0" applyFont="1"/>
    <xf numFmtId="0" fontId="12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4" fillId="3" borderId="0" xfId="3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9" fontId="15" fillId="4" borderId="2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/>
    <xf numFmtId="0" fontId="36" fillId="0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7" fillId="0" borderId="0" xfId="0" applyFont="1" applyFill="1"/>
    <xf numFmtId="0" fontId="38" fillId="4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28" fillId="4" borderId="0" xfId="2" applyFont="1" applyFill="1" applyBorder="1" applyAlignment="1">
      <alignment horizontal="center" vertical="center"/>
    </xf>
    <xf numFmtId="9" fontId="28" fillId="0" borderId="0" xfId="2" applyFont="1" applyFill="1" applyBorder="1" applyAlignment="1">
      <alignment horizontal="center" vertical="center"/>
    </xf>
    <xf numFmtId="9" fontId="28" fillId="0" borderId="2" xfId="2" applyFont="1" applyFill="1" applyBorder="1" applyAlignment="1">
      <alignment horizontal="center" vertical="center"/>
    </xf>
    <xf numFmtId="9" fontId="28" fillId="0" borderId="0" xfId="0" applyNumberFormat="1" applyFont="1" applyFill="1" applyAlignment="1">
      <alignment horizontal="center" vertical="center"/>
    </xf>
    <xf numFmtId="9" fontId="28" fillId="0" borderId="2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9" fontId="28" fillId="0" borderId="0" xfId="0" applyNumberFormat="1" applyFont="1" applyFill="1" applyBorder="1" applyAlignment="1">
      <alignment horizontal="center" vertical="center"/>
    </xf>
    <xf numFmtId="9" fontId="28" fillId="4" borderId="0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9" fontId="3" fillId="4" borderId="2" xfId="2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9" fontId="32" fillId="4" borderId="1" xfId="2" applyFont="1" applyFill="1" applyBorder="1" applyAlignment="1">
      <alignment horizontal="center" vertical="center"/>
    </xf>
    <xf numFmtId="164" fontId="32" fillId="4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Font="1" applyFill="1"/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6" fillId="0" borderId="0" xfId="0" applyFont="1"/>
    <xf numFmtId="0" fontId="40" fillId="0" borderId="0" xfId="0" applyFont="1" applyFill="1" applyAlignment="1">
      <alignment vertical="center"/>
    </xf>
    <xf numFmtId="9" fontId="33" fillId="0" borderId="0" xfId="0" applyNumberFormat="1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4" fillId="0" borderId="2" xfId="3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3" fillId="0" borderId="0" xfId="0" applyFont="1" applyFill="1"/>
    <xf numFmtId="0" fontId="42" fillId="0" borderId="0" xfId="0" applyFont="1" applyFill="1"/>
    <xf numFmtId="9" fontId="42" fillId="0" borderId="0" xfId="0" applyNumberFormat="1" applyFont="1" applyFill="1"/>
    <xf numFmtId="0" fontId="46" fillId="0" borderId="0" xfId="0" applyFont="1" applyFill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9" fontId="3" fillId="5" borderId="2" xfId="2" applyFont="1" applyFill="1" applyBorder="1" applyAlignment="1">
      <alignment horizontal="center" vertical="center"/>
    </xf>
    <xf numFmtId="9" fontId="47" fillId="0" borderId="2" xfId="2" applyFont="1" applyFill="1" applyBorder="1" applyAlignment="1">
      <alignment horizontal="center" vertical="center"/>
    </xf>
    <xf numFmtId="9" fontId="28" fillId="0" borderId="0" xfId="2" applyFont="1" applyFill="1" applyBorder="1" applyAlignment="1">
      <alignment horizontal="center" vertical="center"/>
    </xf>
    <xf numFmtId="9" fontId="32" fillId="4" borderId="0" xfId="2" applyFont="1" applyFill="1" applyBorder="1" applyAlignment="1">
      <alignment horizontal="center" vertical="center"/>
    </xf>
    <xf numFmtId="164" fontId="32" fillId="4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/>
    <xf numFmtId="0" fontId="48" fillId="0" borderId="0" xfId="0" applyFont="1" applyFill="1"/>
    <xf numFmtId="0" fontId="49" fillId="0" borderId="0" xfId="0" applyFont="1" applyFill="1"/>
    <xf numFmtId="0" fontId="50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9" fontId="3" fillId="0" borderId="0" xfId="0" applyNumberFormat="1" applyFont="1" applyFill="1"/>
    <xf numFmtId="165" fontId="3" fillId="0" borderId="0" xfId="0" applyNumberFormat="1" applyFont="1" applyFill="1"/>
    <xf numFmtId="165" fontId="48" fillId="0" borderId="0" xfId="0" applyNumberFormat="1" applyFont="1" applyFill="1"/>
    <xf numFmtId="165" fontId="49" fillId="0" borderId="0" xfId="0" applyNumberFormat="1" applyFont="1" applyFill="1"/>
    <xf numFmtId="0" fontId="3" fillId="0" borderId="0" xfId="0" applyFont="1" applyFill="1"/>
    <xf numFmtId="165" fontId="0" fillId="0" borderId="0" xfId="0" applyNumberFormat="1"/>
    <xf numFmtId="0" fontId="3" fillId="0" borderId="0" xfId="0" applyFont="1"/>
    <xf numFmtId="9" fontId="3" fillId="0" borderId="0" xfId="2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9" fontId="22" fillId="0" borderId="8" xfId="0" applyNumberFormat="1" applyFont="1" applyFill="1" applyBorder="1"/>
    <xf numFmtId="9" fontId="22" fillId="0" borderId="6" xfId="0" applyNumberFormat="1" applyFont="1" applyFill="1" applyBorder="1"/>
    <xf numFmtId="9" fontId="28" fillId="0" borderId="9" xfId="0" applyNumberFormat="1" applyFont="1" applyFill="1" applyBorder="1" applyAlignment="1">
      <alignment horizontal="center" vertical="center"/>
    </xf>
    <xf numFmtId="9" fontId="28" fillId="0" borderId="10" xfId="0" applyNumberFormat="1" applyFont="1" applyFill="1" applyBorder="1" applyAlignment="1">
      <alignment horizontal="center" vertical="center"/>
    </xf>
    <xf numFmtId="9" fontId="22" fillId="0" borderId="11" xfId="0" applyNumberFormat="1" applyFont="1" applyFill="1" applyBorder="1"/>
    <xf numFmtId="9" fontId="28" fillId="0" borderId="9" xfId="2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8" fillId="7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9" fontId="28" fillId="0" borderId="0" xfId="2" applyFont="1" applyFill="1" applyBorder="1" applyAlignment="1">
      <alignment horizontal="center" vertical="center"/>
    </xf>
    <xf numFmtId="9" fontId="28" fillId="0" borderId="2" xfId="2" applyFont="1" applyFill="1" applyBorder="1" applyAlignment="1">
      <alignment horizontal="center" vertical="center"/>
    </xf>
    <xf numFmtId="9" fontId="28" fillId="0" borderId="1" xfId="2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9" fontId="2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9" fontId="28" fillId="0" borderId="0" xfId="0" applyNumberFormat="1" applyFont="1" applyFill="1" applyBorder="1" applyAlignment="1">
      <alignment horizontal="center" vertical="center"/>
    </xf>
    <xf numFmtId="9" fontId="28" fillId="0" borderId="2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48" fillId="4" borderId="0" xfId="2" applyFont="1" applyFill="1" applyBorder="1" applyAlignment="1">
      <alignment horizontal="center" vertical="center"/>
    </xf>
    <xf numFmtId="9" fontId="48" fillId="4" borderId="2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9" fontId="48" fillId="0" borderId="0" xfId="2" applyFont="1" applyFill="1" applyBorder="1" applyAlignment="1">
      <alignment horizontal="center" vertical="center"/>
    </xf>
    <xf numFmtId="9" fontId="48" fillId="0" borderId="2" xfId="2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9" fontId="49" fillId="4" borderId="0" xfId="2" applyFont="1" applyFill="1" applyBorder="1" applyAlignment="1">
      <alignment horizontal="center" vertical="center"/>
    </xf>
    <xf numFmtId="9" fontId="49" fillId="4" borderId="2" xfId="2" applyFont="1" applyFill="1" applyBorder="1" applyAlignment="1">
      <alignment horizontal="center" vertical="center"/>
    </xf>
    <xf numFmtId="9" fontId="49" fillId="0" borderId="0" xfId="2" applyFont="1" applyFill="1" applyBorder="1" applyAlignment="1">
      <alignment horizontal="center" vertical="center"/>
    </xf>
    <xf numFmtId="9" fontId="49" fillId="0" borderId="2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20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</cellXfs>
  <cellStyles count="16">
    <cellStyle name="Collegamento ipertestuale" xfId="4" builtinId="8" hidden="1"/>
    <cellStyle name="Collegamento ipertestuale" xfId="6" builtinId="8" hidden="1"/>
    <cellStyle name="Collegamento ipertestuale" xfId="8" builtinId="8" hidden="1"/>
    <cellStyle name="Collegamento ipertestuale" xfId="10" builtinId="8" hidden="1"/>
    <cellStyle name="Collegamento ipertestuale" xfId="12" builtinId="8" hidden="1"/>
    <cellStyle name="Collegamento ipertestuale" xfId="14" builtinId="8" hidden="1"/>
    <cellStyle name="Collegamento ipertestuale visitato" xfId="5" builtinId="9" hidden="1"/>
    <cellStyle name="Collegamento ipertestuale visitato" xfId="7" builtinId="9" hidden="1"/>
    <cellStyle name="Collegamento ipertestuale visitato" xfId="9" builtinId="9" hidden="1"/>
    <cellStyle name="Collegamento ipertestuale visitato" xfId="11" builtinId="9" hidden="1"/>
    <cellStyle name="Collegamento ipertestuale visitato" xfId="13" builtinId="9" hidden="1"/>
    <cellStyle name="Collegamento ipertestuale visitato" xfId="15" builtinId="9" hidden="1"/>
    <cellStyle name="Migliaia" xfId="1" builtinId="3"/>
    <cellStyle name="Normale" xfId="0" builtinId="0"/>
    <cellStyle name="Percentuale" xfId="2" builtinId="5"/>
    <cellStyle name="Valore non valido" xfId="3" builtinId="27"/>
  </cellStyles>
  <dxfs count="0"/>
  <tableStyles count="0" defaultTableStyle="TableStyleMedium2" defaultPivotStyle="PivotStyleLight16"/>
  <colors>
    <mruColors>
      <color rgb="FFFF9999"/>
      <color rgb="FFCC0000"/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'Analisi per parametri'!$H$67:$T$67</c:f>
              <c:strCache>
                <c:ptCount val="13"/>
                <c:pt idx="0">
                  <c:v>Initial q</c:v>
                </c:pt>
                <c:pt idx="2">
                  <c:v>Delta q</c:v>
                </c:pt>
                <c:pt idx="4">
                  <c:v>Max iteration</c:v>
                </c:pt>
                <c:pt idx="6">
                  <c:v>Lambda</c:v>
                </c:pt>
                <c:pt idx="8">
                  <c:v>Alpha</c:v>
                </c:pt>
                <c:pt idx="10">
                  <c:v>Coolddown</c:v>
                </c:pt>
                <c:pt idx="12">
                  <c:v>Warmup</c:v>
                </c:pt>
              </c:strCache>
            </c:strRef>
          </c:cat>
          <c:val>
            <c:numRef>
              <c:f>'Analisi per parametri'!$H$68:$T$68</c:f>
              <c:numCache>
                <c:formatCode>General</c:formatCode>
                <c:ptCount val="13"/>
                <c:pt idx="0" formatCode="0.0%">
                  <c:v>0.26794700966731322</c:v>
                </c:pt>
                <c:pt idx="2" formatCode="0.0%">
                  <c:v>7.2248712521952696E-2</c:v>
                </c:pt>
                <c:pt idx="4" formatCode="0.0%">
                  <c:v>0.21843763187487525</c:v>
                </c:pt>
                <c:pt idx="6" formatCode="0.0%">
                  <c:v>0.3924778172594523</c:v>
                </c:pt>
                <c:pt idx="8" formatCode="0.0%">
                  <c:v>0</c:v>
                </c:pt>
                <c:pt idx="10" formatCode="0.0%">
                  <c:v>4.8888828676406523E-2</c:v>
                </c:pt>
                <c:pt idx="12" formatCode="0.0%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68</xdr:row>
      <xdr:rowOff>61912</xdr:rowOff>
    </xdr:from>
    <xdr:to>
      <xdr:col>16</xdr:col>
      <xdr:colOff>942975</xdr:colOff>
      <xdr:row>82</xdr:row>
      <xdr:rowOff>138112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zoomScale="85" zoomScaleNormal="85" zoomScalePageLayoutView="85" workbookViewId="0">
      <selection activeCell="K16" sqref="K16"/>
    </sheetView>
  </sheetViews>
  <sheetFormatPr defaultColWidth="8.85546875" defaultRowHeight="15" x14ac:dyDescent="0.25"/>
  <cols>
    <col min="1" max="2" width="51.28515625" customWidth="1"/>
    <col min="3" max="3" width="11.28515625" bestFit="1" customWidth="1"/>
  </cols>
  <sheetData>
    <row r="2" spans="1:18" ht="15.75" x14ac:dyDescent="0.25">
      <c r="C2" s="1" t="s">
        <v>0</v>
      </c>
    </row>
    <row r="3" spans="1:18" ht="15.75" x14ac:dyDescent="0.25">
      <c r="C3" s="1" t="s">
        <v>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1:18" ht="15" customHeight="1" x14ac:dyDescent="0.25">
      <c r="A4" s="4" t="s">
        <v>2</v>
      </c>
      <c r="B4" s="2">
        <v>1</v>
      </c>
      <c r="D4" s="36" t="s">
        <v>43</v>
      </c>
      <c r="E4" s="36" t="s">
        <v>43</v>
      </c>
      <c r="F4" s="36" t="s">
        <v>43</v>
      </c>
      <c r="G4" s="37" t="s">
        <v>44</v>
      </c>
      <c r="H4" s="37" t="s">
        <v>44</v>
      </c>
      <c r="I4" s="37" t="s">
        <v>44</v>
      </c>
      <c r="J4" s="38" t="s">
        <v>45</v>
      </c>
      <c r="K4" s="28" t="s">
        <v>46</v>
      </c>
      <c r="L4" s="38" t="s">
        <v>45</v>
      </c>
      <c r="M4" s="38" t="s">
        <v>45</v>
      </c>
      <c r="N4" s="28" t="s">
        <v>46</v>
      </c>
      <c r="O4" s="28" t="s">
        <v>46</v>
      </c>
      <c r="P4" s="40" t="s">
        <v>47</v>
      </c>
      <c r="Q4" s="40" t="s">
        <v>47</v>
      </c>
      <c r="R4" s="40" t="s">
        <v>47</v>
      </c>
    </row>
    <row r="5" spans="1:18" ht="15" customHeight="1" x14ac:dyDescent="0.25">
      <c r="A5" s="4" t="s">
        <v>3</v>
      </c>
      <c r="B5" s="2">
        <v>2</v>
      </c>
    </row>
    <row r="6" spans="1:18" ht="15" customHeight="1" x14ac:dyDescent="0.25">
      <c r="A6" s="2" t="s">
        <v>4</v>
      </c>
      <c r="B6" s="2">
        <v>50</v>
      </c>
    </row>
    <row r="7" spans="1:18" ht="15" customHeight="1" x14ac:dyDescent="0.25">
      <c r="A7" s="4" t="s">
        <v>5</v>
      </c>
      <c r="B7" s="2">
        <v>16</v>
      </c>
    </row>
    <row r="8" spans="1:18" ht="15" customHeight="1" x14ac:dyDescent="0.25">
      <c r="A8" s="4" t="s">
        <v>6</v>
      </c>
      <c r="B8" s="2">
        <v>0.7</v>
      </c>
    </row>
    <row r="9" spans="1:18" ht="15" customHeight="1" x14ac:dyDescent="0.25">
      <c r="A9" s="4" t="s">
        <v>7</v>
      </c>
      <c r="B9" s="2">
        <v>0.7</v>
      </c>
    </row>
    <row r="10" spans="1:18" ht="15" customHeight="1" x14ac:dyDescent="0.25">
      <c r="A10" s="4" t="s">
        <v>8</v>
      </c>
      <c r="B10" s="2">
        <v>0.6</v>
      </c>
    </row>
    <row r="11" spans="1:18" ht="15" customHeight="1" x14ac:dyDescent="0.25">
      <c r="A11" s="4" t="s">
        <v>9</v>
      </c>
      <c r="B11" s="2">
        <v>0.05</v>
      </c>
    </row>
    <row r="12" spans="1:18" ht="15" customHeight="1" x14ac:dyDescent="0.25">
      <c r="A12" s="4" t="s">
        <v>10</v>
      </c>
      <c r="B12" s="2">
        <v>5.0000000000000001E-3</v>
      </c>
    </row>
    <row r="13" spans="1:18" ht="15" customHeight="1" x14ac:dyDescent="0.25">
      <c r="A13" s="2" t="s">
        <v>11</v>
      </c>
      <c r="B13" s="2">
        <v>0.38</v>
      </c>
    </row>
    <row r="14" spans="1:18" ht="15" customHeight="1" x14ac:dyDescent="0.25">
      <c r="A14" s="2" t="s">
        <v>12</v>
      </c>
      <c r="B14" s="2">
        <v>200</v>
      </c>
    </row>
    <row r="15" spans="1:18" ht="15" customHeight="1" x14ac:dyDescent="0.25">
      <c r="A15" s="2" t="s">
        <v>32</v>
      </c>
      <c r="B15" s="2">
        <v>10000</v>
      </c>
    </row>
    <row r="16" spans="1:18" ht="15" customHeight="1" x14ac:dyDescent="0.25">
      <c r="A16" s="2" t="s">
        <v>33</v>
      </c>
      <c r="B16" s="2">
        <v>2</v>
      </c>
    </row>
    <row r="17" spans="1:2" ht="15" customHeight="1" x14ac:dyDescent="0.25">
      <c r="A17" s="2" t="s">
        <v>34</v>
      </c>
      <c r="B17" s="2">
        <v>1.5</v>
      </c>
    </row>
    <row r="18" spans="1:2" ht="15" customHeight="1" x14ac:dyDescent="0.25">
      <c r="A18" s="2" t="s">
        <v>35</v>
      </c>
      <c r="B18" s="2">
        <v>0.5</v>
      </c>
    </row>
    <row r="19" spans="1:2" ht="15" customHeight="1" x14ac:dyDescent="0.25">
      <c r="A19" s="2" t="s">
        <v>36</v>
      </c>
      <c r="B19" s="2">
        <v>0.1</v>
      </c>
    </row>
    <row r="20" spans="1:2" ht="15" customHeight="1" x14ac:dyDescent="0.25">
      <c r="A20" s="2" t="s">
        <v>13</v>
      </c>
      <c r="B20" s="2">
        <v>1.4</v>
      </c>
    </row>
    <row r="21" spans="1:2" ht="15" customHeight="1" x14ac:dyDescent="0.25">
      <c r="A21" s="3" t="s">
        <v>14</v>
      </c>
      <c r="B21" s="2">
        <v>0.6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9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8.85546875" defaultRowHeight="15" x14ac:dyDescent="0.25"/>
  <cols>
    <col min="1" max="2" width="8.85546875" style="317"/>
    <col min="3" max="3" width="8.85546875" style="317" customWidth="1"/>
    <col min="4" max="4" width="15.7109375" style="317" bestFit="1" customWidth="1"/>
    <col min="5" max="5" width="24.85546875" style="315" bestFit="1" customWidth="1"/>
    <col min="6" max="6" width="19.7109375" style="315" bestFit="1" customWidth="1"/>
    <col min="7" max="7" width="10.85546875" style="315" bestFit="1" customWidth="1"/>
    <col min="8" max="8" width="6.7109375" style="305" customWidth="1"/>
    <col min="9" max="9" width="10.28515625" style="315" bestFit="1" customWidth="1"/>
    <col min="10" max="10" width="6.7109375" style="305" bestFit="1" customWidth="1"/>
    <col min="11" max="11" width="18.140625" style="315" bestFit="1" customWidth="1"/>
    <col min="12" max="12" width="6.7109375" style="306" bestFit="1" customWidth="1"/>
    <col min="13" max="13" width="11.140625" style="315" bestFit="1" customWidth="1"/>
    <col min="14" max="14" width="6.7109375" style="305" bestFit="1" customWidth="1"/>
    <col min="15" max="15" width="11.140625" style="315" bestFit="1" customWidth="1"/>
    <col min="16" max="16" width="6.7109375" style="305" bestFit="1" customWidth="1"/>
    <col min="17" max="17" width="15" style="315" bestFit="1" customWidth="1"/>
    <col min="18" max="18" width="6.7109375" style="305" bestFit="1" customWidth="1"/>
    <col min="19" max="19" width="15" style="315" bestFit="1" customWidth="1"/>
    <col min="20" max="20" width="6.7109375" style="305" bestFit="1" customWidth="1"/>
  </cols>
  <sheetData>
    <row r="1" spans="1:20" ht="18.75" x14ac:dyDescent="0.25">
      <c r="A1" s="354" t="s">
        <v>2</v>
      </c>
      <c r="B1" s="354"/>
      <c r="C1" s="303"/>
      <c r="D1"/>
      <c r="E1" s="304"/>
      <c r="F1" s="304"/>
      <c r="G1" s="304"/>
      <c r="I1" s="304"/>
      <c r="K1" s="304"/>
      <c r="M1" s="304"/>
      <c r="O1" s="304"/>
      <c r="Q1" s="304"/>
      <c r="S1" s="304"/>
    </row>
    <row r="2" spans="1:20" x14ac:dyDescent="0.25">
      <c r="A2"/>
      <c r="B2"/>
      <c r="C2"/>
      <c r="D2"/>
      <c r="E2" s="304"/>
      <c r="F2" s="304"/>
      <c r="G2" s="304"/>
      <c r="I2" s="304"/>
      <c r="K2" s="304"/>
      <c r="M2" s="304"/>
      <c r="O2" s="304"/>
      <c r="Q2" s="304"/>
      <c r="S2" s="304"/>
    </row>
    <row r="3" spans="1:20" ht="18.75" x14ac:dyDescent="0.25">
      <c r="A3" s="351" t="s">
        <v>30</v>
      </c>
      <c r="B3" s="351"/>
      <c r="C3" s="302" t="s">
        <v>42</v>
      </c>
      <c r="D3" s="302" t="s">
        <v>0</v>
      </c>
      <c r="E3" s="9" t="s">
        <v>31</v>
      </c>
      <c r="F3" s="307" t="s">
        <v>37</v>
      </c>
      <c r="G3" s="9" t="s">
        <v>2</v>
      </c>
      <c r="H3" s="308" t="s">
        <v>53</v>
      </c>
      <c r="I3" s="9" t="s">
        <v>3</v>
      </c>
      <c r="J3" s="308" t="s">
        <v>53</v>
      </c>
      <c r="K3" s="9" t="s">
        <v>54</v>
      </c>
      <c r="L3" s="308" t="s">
        <v>53</v>
      </c>
      <c r="M3" s="9" t="s">
        <v>6</v>
      </c>
      <c r="N3" s="308" t="s">
        <v>53</v>
      </c>
      <c r="O3" s="9" t="s">
        <v>7</v>
      </c>
      <c r="P3" s="308" t="s">
        <v>53</v>
      </c>
      <c r="Q3" s="9" t="s">
        <v>55</v>
      </c>
      <c r="R3" s="308" t="s">
        <v>53</v>
      </c>
      <c r="S3" s="9" t="s">
        <v>56</v>
      </c>
      <c r="T3" s="308" t="s">
        <v>53</v>
      </c>
    </row>
    <row r="4" spans="1:20" x14ac:dyDescent="0.25">
      <c r="A4" s="456">
        <v>1</v>
      </c>
      <c r="B4" s="440" t="s">
        <v>15</v>
      </c>
      <c r="C4" s="440">
        <v>30</v>
      </c>
      <c r="D4" s="458">
        <v>115</v>
      </c>
      <c r="E4" s="461">
        <v>95</v>
      </c>
      <c r="F4" s="468">
        <f>(E4-$D$4)/$D$4</f>
        <v>-0.17391304347826086</v>
      </c>
      <c r="G4" s="461">
        <v>95</v>
      </c>
      <c r="H4" s="463">
        <f>IF(G4=E4,F4,(G4-D4)/D4)</f>
        <v>-0.17391304347826086</v>
      </c>
      <c r="I4" s="461">
        <v>95</v>
      </c>
      <c r="J4" s="463">
        <f>IF(I4=G4,H4,(I4-D4)/D4)</f>
        <v>-0.17391304347826086</v>
      </c>
      <c r="K4" s="437">
        <v>120</v>
      </c>
      <c r="L4" s="470">
        <f>IF(K4=I4,J4,(K4-D4)/D4)</f>
        <v>4.3478260869565216E-2</v>
      </c>
      <c r="M4" s="461">
        <f>K4</f>
        <v>120</v>
      </c>
      <c r="N4" s="463">
        <f>IF(M4=K4,L4,(M4-$D4)/$D4)</f>
        <v>4.3478260869565216E-2</v>
      </c>
      <c r="O4" s="461">
        <f>M4</f>
        <v>120</v>
      </c>
      <c r="P4" s="463">
        <f>IF(O4=M4,N4,(O4-$D4)/$D4)</f>
        <v>4.3478260869565216E-2</v>
      </c>
      <c r="Q4" s="437">
        <v>125</v>
      </c>
      <c r="R4" s="459">
        <f>IF(Q4=O4,P4,(Q4-$D4)/$D4)</f>
        <v>8.6956521739130432E-2</v>
      </c>
      <c r="S4" s="461">
        <v>125</v>
      </c>
      <c r="T4" s="463">
        <f>IF(S4=Q4,R4,(S4-$D4)/$D4)</f>
        <v>8.6956521739130432E-2</v>
      </c>
    </row>
    <row r="5" spans="1:20" x14ac:dyDescent="0.25">
      <c r="A5" s="456"/>
      <c r="B5" s="440"/>
      <c r="C5" s="440"/>
      <c r="D5" s="458"/>
      <c r="E5" s="461"/>
      <c r="F5" s="468"/>
      <c r="G5" s="461"/>
      <c r="H5" s="463"/>
      <c r="I5" s="461"/>
      <c r="J5" s="463"/>
      <c r="K5" s="437"/>
      <c r="L5" s="470"/>
      <c r="M5" s="461"/>
      <c r="N5" s="463"/>
      <c r="O5" s="461"/>
      <c r="P5" s="463"/>
      <c r="Q5" s="437"/>
      <c r="R5" s="459"/>
      <c r="S5" s="461"/>
      <c r="T5" s="463"/>
    </row>
    <row r="6" spans="1:20" x14ac:dyDescent="0.25">
      <c r="A6" s="456"/>
      <c r="B6" s="440"/>
      <c r="C6" s="440"/>
      <c r="D6" s="458"/>
      <c r="E6" s="461"/>
      <c r="F6" s="468"/>
      <c r="G6" s="461"/>
      <c r="H6" s="463"/>
      <c r="I6" s="461"/>
      <c r="J6" s="463"/>
      <c r="K6" s="437"/>
      <c r="L6" s="470"/>
      <c r="M6" s="461"/>
      <c r="N6" s="463"/>
      <c r="O6" s="461"/>
      <c r="P6" s="463"/>
      <c r="Q6" s="437"/>
      <c r="R6" s="459"/>
      <c r="S6" s="461"/>
      <c r="T6" s="463"/>
    </row>
    <row r="7" spans="1:20" x14ac:dyDescent="0.25">
      <c r="A7" s="457"/>
      <c r="B7" s="441"/>
      <c r="C7" s="441"/>
      <c r="D7" s="343"/>
      <c r="E7" s="462"/>
      <c r="F7" s="469"/>
      <c r="G7" s="462"/>
      <c r="H7" s="464"/>
      <c r="I7" s="462"/>
      <c r="J7" s="464"/>
      <c r="K7" s="438"/>
      <c r="L7" s="471"/>
      <c r="M7" s="462"/>
      <c r="N7" s="464"/>
      <c r="O7" s="462"/>
      <c r="P7" s="464"/>
      <c r="Q7" s="438"/>
      <c r="R7" s="460"/>
      <c r="S7" s="462"/>
      <c r="T7" s="464"/>
    </row>
    <row r="8" spans="1:20" x14ac:dyDescent="0.25">
      <c r="A8" s="465">
        <v>2</v>
      </c>
      <c r="B8" s="466" t="s">
        <v>16</v>
      </c>
      <c r="C8" s="466">
        <v>30</v>
      </c>
      <c r="D8" s="342">
        <v>95</v>
      </c>
      <c r="E8" s="467">
        <v>80</v>
      </c>
      <c r="F8" s="468">
        <f>(E8-$D8)/$D8</f>
        <v>-0.15789473684210525</v>
      </c>
      <c r="G8" s="436">
        <v>85</v>
      </c>
      <c r="H8" s="459">
        <f t="shared" ref="H8" si="0">IF(G8=E8,F8,(G8-D8)/D8)</f>
        <v>-0.10526315789473684</v>
      </c>
      <c r="I8" s="467">
        <v>85</v>
      </c>
      <c r="J8" s="463">
        <f t="shared" ref="J8" si="1">IF(I8=G8,H8,(I8-D8)/D8)</f>
        <v>-0.10526315789473684</v>
      </c>
      <c r="K8" s="461">
        <f t="shared" ref="K8" si="2">I8</f>
        <v>85</v>
      </c>
      <c r="L8" s="472">
        <f t="shared" ref="L8" si="3">IF(K8=I8,J8,(K8-D8)/D8)</f>
        <v>-0.10526315789473684</v>
      </c>
      <c r="M8" s="461">
        <f t="shared" ref="M8" si="4">K8</f>
        <v>85</v>
      </c>
      <c r="N8" s="463">
        <f t="shared" ref="N8" si="5">IF(M8=K8,L8,(M8-$D8)/$D8)</f>
        <v>-0.10526315789473684</v>
      </c>
      <c r="O8" s="461">
        <f t="shared" ref="O8" si="6">M8</f>
        <v>85</v>
      </c>
      <c r="P8" s="463">
        <f t="shared" ref="P8" si="7">IF(O8=M8,N8,(O8-$D8)/$D8)</f>
        <v>-0.10526315789473684</v>
      </c>
      <c r="Q8" s="461">
        <f t="shared" ref="Q8" si="8">O8</f>
        <v>85</v>
      </c>
      <c r="R8" s="463">
        <f t="shared" ref="R8" si="9">IF(Q8=O8,P8,(Q8-$D8)/$D8)</f>
        <v>-0.10526315789473684</v>
      </c>
      <c r="S8" s="461">
        <f t="shared" ref="S8" si="10">Q8</f>
        <v>85</v>
      </c>
      <c r="T8" s="463">
        <f t="shared" ref="T8" si="11">IF(S8=Q8,R8,(S8-$D8)/$D8)</f>
        <v>-0.10526315789473684</v>
      </c>
    </row>
    <row r="9" spans="1:20" x14ac:dyDescent="0.25">
      <c r="A9" s="465"/>
      <c r="B9" s="466"/>
      <c r="C9" s="466"/>
      <c r="D9" s="342"/>
      <c r="E9" s="461"/>
      <c r="F9" s="468"/>
      <c r="G9" s="437"/>
      <c r="H9" s="459"/>
      <c r="I9" s="461"/>
      <c r="J9" s="463"/>
      <c r="K9" s="461"/>
      <c r="L9" s="472"/>
      <c r="M9" s="461"/>
      <c r="N9" s="463"/>
      <c r="O9" s="461"/>
      <c r="P9" s="463"/>
      <c r="Q9" s="461"/>
      <c r="R9" s="463"/>
      <c r="S9" s="461"/>
      <c r="T9" s="463"/>
    </row>
    <row r="10" spans="1:20" x14ac:dyDescent="0.25">
      <c r="A10" s="465"/>
      <c r="B10" s="466"/>
      <c r="C10" s="466"/>
      <c r="D10" s="342"/>
      <c r="E10" s="461"/>
      <c r="F10" s="468"/>
      <c r="G10" s="437"/>
      <c r="H10" s="459"/>
      <c r="I10" s="461"/>
      <c r="J10" s="463"/>
      <c r="K10" s="461"/>
      <c r="L10" s="472"/>
      <c r="M10" s="461"/>
      <c r="N10" s="463"/>
      <c r="O10" s="461"/>
      <c r="P10" s="463"/>
      <c r="Q10" s="461"/>
      <c r="R10" s="463"/>
      <c r="S10" s="461"/>
      <c r="T10" s="463"/>
    </row>
    <row r="11" spans="1:20" x14ac:dyDescent="0.25">
      <c r="A11" s="457"/>
      <c r="B11" s="441"/>
      <c r="C11" s="441"/>
      <c r="D11" s="343"/>
      <c r="E11" s="462"/>
      <c r="F11" s="469"/>
      <c r="G11" s="438"/>
      <c r="H11" s="460"/>
      <c r="I11" s="462"/>
      <c r="J11" s="464"/>
      <c r="K11" s="462"/>
      <c r="L11" s="473"/>
      <c r="M11" s="462"/>
      <c r="N11" s="464"/>
      <c r="O11" s="462"/>
      <c r="P11" s="464"/>
      <c r="Q11" s="462"/>
      <c r="R11" s="464"/>
      <c r="S11" s="462"/>
      <c r="T11" s="464"/>
    </row>
    <row r="12" spans="1:20" x14ac:dyDescent="0.25">
      <c r="A12" s="465">
        <v>3</v>
      </c>
      <c r="B12" s="466" t="s">
        <v>19</v>
      </c>
      <c r="C12" s="466">
        <v>30</v>
      </c>
      <c r="D12" s="342">
        <v>75</v>
      </c>
      <c r="E12" s="467">
        <v>60</v>
      </c>
      <c r="F12" s="468">
        <f>(E12-$D12)/$D12</f>
        <v>-0.2</v>
      </c>
      <c r="G12" s="467">
        <v>60</v>
      </c>
      <c r="H12" s="463">
        <f t="shared" ref="H12" si="12">IF(G12=E12,F12,(G12-D12)/D12)</f>
        <v>-0.2</v>
      </c>
      <c r="I12" s="436">
        <v>65</v>
      </c>
      <c r="J12" s="459">
        <f t="shared" ref="J12" si="13">IF(I12=G12,H12,(I12-D12)/D12)</f>
        <v>-0.13333333333333333</v>
      </c>
      <c r="K12" s="437">
        <v>70</v>
      </c>
      <c r="L12" s="470">
        <f t="shared" ref="L12" si="14">IF(K12=I12,J12,(K12-D12)/D12)</f>
        <v>-6.6666666666666666E-2</v>
      </c>
      <c r="M12" s="461">
        <f t="shared" ref="M12" si="15">K12</f>
        <v>70</v>
      </c>
      <c r="N12" s="463">
        <f t="shared" ref="N12" si="16">IF(M12=K12,L12,(M12-$D12)/$D12)</f>
        <v>-6.6666666666666666E-2</v>
      </c>
      <c r="O12" s="461">
        <f t="shared" ref="O12" si="17">M12</f>
        <v>70</v>
      </c>
      <c r="P12" s="463">
        <f t="shared" ref="P12" si="18">IF(O12=M12,N12,(O12-$D12)/$D12)</f>
        <v>-6.6666666666666666E-2</v>
      </c>
      <c r="Q12" s="461">
        <f t="shared" ref="Q12" si="19">O12</f>
        <v>70</v>
      </c>
      <c r="R12" s="463">
        <f t="shared" ref="R12" si="20">IF(Q12=O12,P12,(Q12-$D12)/$D12)</f>
        <v>-6.6666666666666666E-2</v>
      </c>
      <c r="S12" s="461">
        <f t="shared" ref="S12" si="21">Q12</f>
        <v>70</v>
      </c>
      <c r="T12" s="463">
        <f t="shared" ref="T12" si="22">IF(S12=Q12,R12,(S12-$D12)/$D12)</f>
        <v>-6.6666666666666666E-2</v>
      </c>
    </row>
    <row r="13" spans="1:20" x14ac:dyDescent="0.25">
      <c r="A13" s="465"/>
      <c r="B13" s="466"/>
      <c r="C13" s="466"/>
      <c r="D13" s="342"/>
      <c r="E13" s="461"/>
      <c r="F13" s="468"/>
      <c r="G13" s="461"/>
      <c r="H13" s="463"/>
      <c r="I13" s="437"/>
      <c r="J13" s="459"/>
      <c r="K13" s="437"/>
      <c r="L13" s="470"/>
      <c r="M13" s="461"/>
      <c r="N13" s="463"/>
      <c r="O13" s="461"/>
      <c r="P13" s="463"/>
      <c r="Q13" s="461"/>
      <c r="R13" s="463"/>
      <c r="S13" s="461"/>
      <c r="T13" s="463"/>
    </row>
    <row r="14" spans="1:20" x14ac:dyDescent="0.25">
      <c r="A14" s="465"/>
      <c r="B14" s="466"/>
      <c r="C14" s="466"/>
      <c r="D14" s="342"/>
      <c r="E14" s="461"/>
      <c r="F14" s="468"/>
      <c r="G14" s="461"/>
      <c r="H14" s="463"/>
      <c r="I14" s="437"/>
      <c r="J14" s="459"/>
      <c r="K14" s="437"/>
      <c r="L14" s="470"/>
      <c r="M14" s="461"/>
      <c r="N14" s="463"/>
      <c r="O14" s="461"/>
      <c r="P14" s="463"/>
      <c r="Q14" s="461"/>
      <c r="R14" s="463"/>
      <c r="S14" s="461"/>
      <c r="T14" s="463"/>
    </row>
    <row r="15" spans="1:20" x14ac:dyDescent="0.25">
      <c r="A15" s="457"/>
      <c r="B15" s="441"/>
      <c r="C15" s="441"/>
      <c r="D15" s="343"/>
      <c r="E15" s="462"/>
      <c r="F15" s="469"/>
      <c r="G15" s="462"/>
      <c r="H15" s="464"/>
      <c r="I15" s="438"/>
      <c r="J15" s="460"/>
      <c r="K15" s="438"/>
      <c r="L15" s="471"/>
      <c r="M15" s="462"/>
      <c r="N15" s="464"/>
      <c r="O15" s="462"/>
      <c r="P15" s="464"/>
      <c r="Q15" s="462"/>
      <c r="R15" s="464"/>
      <c r="S15" s="462"/>
      <c r="T15" s="464"/>
    </row>
    <row r="16" spans="1:20" x14ac:dyDescent="0.25">
      <c r="A16" s="474">
        <v>4</v>
      </c>
      <c r="B16" s="466" t="s">
        <v>17</v>
      </c>
      <c r="C16" s="466">
        <v>30</v>
      </c>
      <c r="D16" s="466">
        <v>65</v>
      </c>
      <c r="E16" s="467">
        <v>70</v>
      </c>
      <c r="F16" s="468">
        <f t="shared" ref="F16" si="23">(E16-$D16)/$D16</f>
        <v>7.6923076923076927E-2</v>
      </c>
      <c r="G16" s="467">
        <v>70</v>
      </c>
      <c r="H16" s="463">
        <f t="shared" ref="H16" si="24">IF(G16=E16,F16,(G16-D16)/D16)</f>
        <v>7.6923076923076927E-2</v>
      </c>
      <c r="I16" s="467">
        <f>G16</f>
        <v>70</v>
      </c>
      <c r="J16" s="463">
        <f>IF(I16=G16,H16,(I16-D16)/D16)</f>
        <v>7.6923076923076927E-2</v>
      </c>
      <c r="K16" s="437">
        <v>75</v>
      </c>
      <c r="L16" s="470">
        <f t="shared" ref="L16" si="25">IF(K16=I16,J16,(K16-D16)/D16)</f>
        <v>0.15384615384615385</v>
      </c>
      <c r="M16" s="461">
        <f t="shared" ref="M16" si="26">K16</f>
        <v>75</v>
      </c>
      <c r="N16" s="463">
        <f t="shared" ref="N16" si="27">IF(M16=K16,L16,(M16-$D16)/$D16)</f>
        <v>0.15384615384615385</v>
      </c>
      <c r="O16" s="461">
        <f t="shared" ref="O16" si="28">M16</f>
        <v>75</v>
      </c>
      <c r="P16" s="463">
        <f t="shared" ref="P16" si="29">IF(O16=M16,N16,(O16-$D16)/$D16)</f>
        <v>0.15384615384615385</v>
      </c>
      <c r="Q16" s="461">
        <f t="shared" ref="Q16" si="30">O16</f>
        <v>75</v>
      </c>
      <c r="R16" s="463">
        <f t="shared" ref="R16" si="31">IF(Q16=O16,P16,(Q16-$D16)/$D16)</f>
        <v>0.15384615384615385</v>
      </c>
      <c r="S16" s="461">
        <f t="shared" ref="S16" si="32">Q16</f>
        <v>75</v>
      </c>
      <c r="T16" s="463">
        <f t="shared" ref="T16" si="33">IF(S16=Q16,R16,(S16-$D16)/$D16)</f>
        <v>0.15384615384615385</v>
      </c>
    </row>
    <row r="17" spans="1:20" x14ac:dyDescent="0.25">
      <c r="A17" s="474"/>
      <c r="B17" s="466"/>
      <c r="C17" s="466"/>
      <c r="D17" s="466"/>
      <c r="E17" s="461"/>
      <c r="F17" s="468"/>
      <c r="G17" s="461"/>
      <c r="H17" s="463"/>
      <c r="I17" s="461"/>
      <c r="J17" s="463"/>
      <c r="K17" s="437"/>
      <c r="L17" s="470"/>
      <c r="M17" s="461"/>
      <c r="N17" s="463"/>
      <c r="O17" s="461"/>
      <c r="P17" s="463"/>
      <c r="Q17" s="461"/>
      <c r="R17" s="463"/>
      <c r="S17" s="461"/>
      <c r="T17" s="463"/>
    </row>
    <row r="18" spans="1:20" x14ac:dyDescent="0.25">
      <c r="A18" s="474"/>
      <c r="B18" s="466"/>
      <c r="C18" s="466"/>
      <c r="D18" s="466"/>
      <c r="E18" s="461"/>
      <c r="F18" s="468"/>
      <c r="G18" s="461"/>
      <c r="H18" s="463"/>
      <c r="I18" s="461"/>
      <c r="J18" s="463"/>
      <c r="K18" s="437"/>
      <c r="L18" s="470"/>
      <c r="M18" s="461"/>
      <c r="N18" s="463"/>
      <c r="O18" s="461"/>
      <c r="P18" s="463"/>
      <c r="Q18" s="461"/>
      <c r="R18" s="463"/>
      <c r="S18" s="461"/>
      <c r="T18" s="463"/>
    </row>
    <row r="19" spans="1:20" x14ac:dyDescent="0.25">
      <c r="A19" s="475"/>
      <c r="B19" s="441"/>
      <c r="C19" s="441"/>
      <c r="D19" s="441"/>
      <c r="E19" s="462"/>
      <c r="F19" s="469"/>
      <c r="G19" s="462"/>
      <c r="H19" s="464"/>
      <c r="I19" s="462"/>
      <c r="J19" s="464"/>
      <c r="K19" s="438"/>
      <c r="L19" s="471"/>
      <c r="M19" s="462"/>
      <c r="N19" s="464"/>
      <c r="O19" s="462"/>
      <c r="P19" s="464"/>
      <c r="Q19" s="462"/>
      <c r="R19" s="464"/>
      <c r="S19" s="462"/>
      <c r="T19" s="464"/>
    </row>
    <row r="20" spans="1:20" x14ac:dyDescent="0.25">
      <c r="A20" s="474">
        <v>5</v>
      </c>
      <c r="B20" s="466" t="s">
        <v>18</v>
      </c>
      <c r="C20" s="466">
        <v>19</v>
      </c>
      <c r="D20" s="466">
        <v>90</v>
      </c>
      <c r="E20" s="467">
        <v>110</v>
      </c>
      <c r="F20" s="468">
        <f t="shared" ref="F20" si="34">(E20-$D20)/$D20</f>
        <v>0.22222222222222221</v>
      </c>
      <c r="G20" s="467">
        <v>110</v>
      </c>
      <c r="H20" s="463">
        <f t="shared" ref="H20" si="35">IF(G20=E20,F20,(G20-D20)/D20)</f>
        <v>0.22222222222222221</v>
      </c>
      <c r="I20" s="467">
        <f t="shared" ref="I20" si="36">G20</f>
        <v>110</v>
      </c>
      <c r="J20" s="463">
        <f t="shared" ref="J20" si="37">IF(I20=G20,H20,(I20-D20)/D20)</f>
        <v>0.22222222222222221</v>
      </c>
      <c r="K20" s="461">
        <f t="shared" ref="K20" si="38">I20</f>
        <v>110</v>
      </c>
      <c r="L20" s="472">
        <f t="shared" ref="L20" si="39">IF(K20=I20,J20,(K20-D20)/D20)</f>
        <v>0.22222222222222221</v>
      </c>
      <c r="M20" s="461">
        <f t="shared" ref="M20" si="40">K20</f>
        <v>110</v>
      </c>
      <c r="N20" s="463">
        <f t="shared" ref="N20" si="41">IF(M20=K20,L20,(M20-$D20)/$D20)</f>
        <v>0.22222222222222221</v>
      </c>
      <c r="O20" s="461">
        <f t="shared" ref="O20" si="42">M20</f>
        <v>110</v>
      </c>
      <c r="P20" s="463">
        <f t="shared" ref="P20" si="43">IF(O20=M20,N20,(O20-$D20)/$D20)</f>
        <v>0.22222222222222221</v>
      </c>
      <c r="Q20" s="461">
        <f t="shared" ref="Q20" si="44">O20</f>
        <v>110</v>
      </c>
      <c r="R20" s="463">
        <f t="shared" ref="R20" si="45">IF(Q20=O20,P20,(Q20-$D20)/$D20)</f>
        <v>0.22222222222222221</v>
      </c>
      <c r="S20" s="461">
        <f t="shared" ref="S20" si="46">Q20</f>
        <v>110</v>
      </c>
      <c r="T20" s="463">
        <f t="shared" ref="T20" si="47">IF(S20=Q20,R20,(S20-$D20)/$D20)</f>
        <v>0.22222222222222221</v>
      </c>
    </row>
    <row r="21" spans="1:20" x14ac:dyDescent="0.25">
      <c r="A21" s="474"/>
      <c r="B21" s="466"/>
      <c r="C21" s="466"/>
      <c r="D21" s="466"/>
      <c r="E21" s="461"/>
      <c r="F21" s="468"/>
      <c r="G21" s="461"/>
      <c r="H21" s="463"/>
      <c r="I21" s="461"/>
      <c r="J21" s="463"/>
      <c r="K21" s="461"/>
      <c r="L21" s="472"/>
      <c r="M21" s="461"/>
      <c r="N21" s="463"/>
      <c r="O21" s="461"/>
      <c r="P21" s="463"/>
      <c r="Q21" s="461"/>
      <c r="R21" s="463"/>
      <c r="S21" s="461"/>
      <c r="T21" s="463"/>
    </row>
    <row r="22" spans="1:20" x14ac:dyDescent="0.25">
      <c r="A22" s="474"/>
      <c r="B22" s="466"/>
      <c r="C22" s="466"/>
      <c r="D22" s="466"/>
      <c r="E22" s="461"/>
      <c r="F22" s="468"/>
      <c r="G22" s="461"/>
      <c r="H22" s="463"/>
      <c r="I22" s="461"/>
      <c r="J22" s="463"/>
      <c r="K22" s="461"/>
      <c r="L22" s="472"/>
      <c r="M22" s="461"/>
      <c r="N22" s="463"/>
      <c r="O22" s="461"/>
      <c r="P22" s="463"/>
      <c r="Q22" s="461"/>
      <c r="R22" s="463"/>
      <c r="S22" s="461"/>
      <c r="T22" s="463"/>
    </row>
    <row r="23" spans="1:20" x14ac:dyDescent="0.25">
      <c r="A23" s="475"/>
      <c r="B23" s="441"/>
      <c r="C23" s="441"/>
      <c r="D23" s="441"/>
      <c r="E23" s="462"/>
      <c r="F23" s="469"/>
      <c r="G23" s="462"/>
      <c r="H23" s="464"/>
      <c r="I23" s="462"/>
      <c r="J23" s="464"/>
      <c r="K23" s="462"/>
      <c r="L23" s="473"/>
      <c r="M23" s="462"/>
      <c r="N23" s="464"/>
      <c r="O23" s="462"/>
      <c r="P23" s="464"/>
      <c r="Q23" s="462"/>
      <c r="R23" s="464"/>
      <c r="S23" s="462"/>
      <c r="T23" s="464"/>
    </row>
    <row r="24" spans="1:20" x14ac:dyDescent="0.25">
      <c r="A24" s="474">
        <v>6</v>
      </c>
      <c r="B24" s="466" t="s">
        <v>22</v>
      </c>
      <c r="C24" s="466">
        <v>31</v>
      </c>
      <c r="D24" s="466">
        <v>210</v>
      </c>
      <c r="E24" s="467">
        <v>240</v>
      </c>
      <c r="F24" s="468">
        <f t="shared" ref="F24" si="48">(E24-$D24)/$D24</f>
        <v>0.14285714285714285</v>
      </c>
      <c r="G24" s="467">
        <v>240</v>
      </c>
      <c r="H24" s="463">
        <f>IF(G24=E24,F24,(G24-D24)/D24)</f>
        <v>0.14285714285714285</v>
      </c>
      <c r="I24" s="467">
        <f t="shared" ref="I24" si="49">G24</f>
        <v>240</v>
      </c>
      <c r="J24" s="463">
        <f t="shared" ref="J24" si="50">IF(I24=G24,H24,(I24-D24)/D24)</f>
        <v>0.14285714285714285</v>
      </c>
      <c r="K24" s="461">
        <f t="shared" ref="K24" si="51">I24</f>
        <v>240</v>
      </c>
      <c r="L24" s="472">
        <f t="shared" ref="L24" si="52">IF(K24=I24,J24,(K24-D24)/D24)</f>
        <v>0.14285714285714285</v>
      </c>
      <c r="M24" s="437">
        <v>250</v>
      </c>
      <c r="N24" s="459">
        <f t="shared" ref="N24" si="53">IF(M24=K24,L24,(M24-$D24)/$D24)</f>
        <v>0.19047619047619047</v>
      </c>
      <c r="O24" s="461">
        <v>250</v>
      </c>
      <c r="P24" s="463">
        <f t="shared" ref="P24" si="54">IF(O24=M24,N24,(O24-$D24)/$D24)</f>
        <v>0.19047619047619047</v>
      </c>
      <c r="Q24" s="437">
        <v>260</v>
      </c>
      <c r="R24" s="459">
        <f t="shared" ref="R24" si="55">IF(Q24=O24,P24,(Q24-$D24)/$D24)</f>
        <v>0.23809523809523808</v>
      </c>
      <c r="S24" s="461">
        <v>260</v>
      </c>
      <c r="T24" s="463">
        <f t="shared" ref="T24" si="56">IF(S24=Q24,R24,(S24-$D24)/$D24)</f>
        <v>0.23809523809523808</v>
      </c>
    </row>
    <row r="25" spans="1:20" x14ac:dyDescent="0.25">
      <c r="A25" s="474"/>
      <c r="B25" s="466"/>
      <c r="C25" s="466"/>
      <c r="D25" s="466"/>
      <c r="E25" s="461"/>
      <c r="F25" s="468"/>
      <c r="G25" s="461"/>
      <c r="H25" s="463"/>
      <c r="I25" s="461"/>
      <c r="J25" s="463"/>
      <c r="K25" s="461"/>
      <c r="L25" s="472"/>
      <c r="M25" s="437"/>
      <c r="N25" s="459"/>
      <c r="O25" s="461"/>
      <c r="P25" s="463"/>
      <c r="Q25" s="437"/>
      <c r="R25" s="459"/>
      <c r="S25" s="461"/>
      <c r="T25" s="463"/>
    </row>
    <row r="26" spans="1:20" x14ac:dyDescent="0.25">
      <c r="A26" s="474"/>
      <c r="B26" s="466"/>
      <c r="C26" s="466"/>
      <c r="D26" s="466"/>
      <c r="E26" s="461"/>
      <c r="F26" s="468"/>
      <c r="G26" s="461"/>
      <c r="H26" s="463"/>
      <c r="I26" s="461"/>
      <c r="J26" s="463"/>
      <c r="K26" s="461"/>
      <c r="L26" s="472"/>
      <c r="M26" s="437"/>
      <c r="N26" s="459"/>
      <c r="O26" s="461"/>
      <c r="P26" s="463"/>
      <c r="Q26" s="437"/>
      <c r="R26" s="459"/>
      <c r="S26" s="461"/>
      <c r="T26" s="463"/>
    </row>
    <row r="27" spans="1:20" x14ac:dyDescent="0.25">
      <c r="A27" s="475"/>
      <c r="B27" s="441"/>
      <c r="C27" s="441"/>
      <c r="D27" s="441"/>
      <c r="E27" s="462"/>
      <c r="F27" s="469"/>
      <c r="G27" s="462"/>
      <c r="H27" s="464"/>
      <c r="I27" s="462"/>
      <c r="J27" s="464"/>
      <c r="K27" s="462"/>
      <c r="L27" s="473"/>
      <c r="M27" s="438"/>
      <c r="N27" s="460"/>
      <c r="O27" s="462"/>
      <c r="P27" s="464"/>
      <c r="Q27" s="438"/>
      <c r="R27" s="460"/>
      <c r="S27" s="462"/>
      <c r="T27" s="464"/>
    </row>
    <row r="28" spans="1:20" x14ac:dyDescent="0.25">
      <c r="A28" s="476">
        <v>7</v>
      </c>
      <c r="B28" s="466" t="s">
        <v>20</v>
      </c>
      <c r="C28" s="466">
        <v>31</v>
      </c>
      <c r="D28" s="466">
        <v>330</v>
      </c>
      <c r="E28" s="467">
        <v>320</v>
      </c>
      <c r="F28" s="468">
        <f t="shared" ref="F28:F40" si="57">(E28-$D28)/$D28</f>
        <v>-3.0303030303030304E-2</v>
      </c>
      <c r="G28" s="467">
        <v>320</v>
      </c>
      <c r="H28" s="463">
        <f t="shared" ref="H28" si="58">IF(G28=E28,F28,(G28-D28)/D28)</f>
        <v>-3.0303030303030304E-2</v>
      </c>
      <c r="I28" s="436">
        <v>330</v>
      </c>
      <c r="J28" s="459">
        <f>IF(I28=G28,H28,(I28-D28)/D28)</f>
        <v>0</v>
      </c>
      <c r="K28" s="437">
        <v>350</v>
      </c>
      <c r="L28" s="470">
        <f t="shared" ref="L28" si="59">IF(K28=I28,J28,(K28-D28)/D28)</f>
        <v>6.0606060606060608E-2</v>
      </c>
      <c r="M28" s="437">
        <v>360</v>
      </c>
      <c r="N28" s="459">
        <f t="shared" ref="N28" si="60">IF(M28=K28,L28,(M28-$D28)/$D28)</f>
        <v>9.0909090909090912E-2</v>
      </c>
      <c r="O28" s="461">
        <v>360</v>
      </c>
      <c r="P28" s="463">
        <f t="shared" ref="P28" si="61">IF(O28=M28,N28,(O28-$D28)/$D28)</f>
        <v>9.0909090909090912E-2</v>
      </c>
      <c r="Q28" s="461">
        <v>360</v>
      </c>
      <c r="R28" s="463">
        <f t="shared" ref="R28" si="62">IF(Q28=O28,P28,(Q28-$D28)/$D28)</f>
        <v>9.0909090909090912E-2</v>
      </c>
      <c r="S28" s="461">
        <v>360</v>
      </c>
      <c r="T28" s="463">
        <f t="shared" ref="T28" si="63">IF(S28=Q28,R28,(S28-$D28)/$D28)</f>
        <v>9.0909090909090912E-2</v>
      </c>
    </row>
    <row r="29" spans="1:20" x14ac:dyDescent="0.25">
      <c r="A29" s="476"/>
      <c r="B29" s="466"/>
      <c r="C29" s="466"/>
      <c r="D29" s="466"/>
      <c r="E29" s="461"/>
      <c r="F29" s="468"/>
      <c r="G29" s="461"/>
      <c r="H29" s="463"/>
      <c r="I29" s="437"/>
      <c r="J29" s="459"/>
      <c r="K29" s="437"/>
      <c r="L29" s="470"/>
      <c r="M29" s="437"/>
      <c r="N29" s="459"/>
      <c r="O29" s="461"/>
      <c r="P29" s="463"/>
      <c r="Q29" s="461"/>
      <c r="R29" s="463"/>
      <c r="S29" s="461"/>
      <c r="T29" s="463"/>
    </row>
    <row r="30" spans="1:20" x14ac:dyDescent="0.25">
      <c r="A30" s="476"/>
      <c r="B30" s="466"/>
      <c r="C30" s="466"/>
      <c r="D30" s="466"/>
      <c r="E30" s="461"/>
      <c r="F30" s="468"/>
      <c r="G30" s="461"/>
      <c r="H30" s="463"/>
      <c r="I30" s="437"/>
      <c r="J30" s="459"/>
      <c r="K30" s="437"/>
      <c r="L30" s="470"/>
      <c r="M30" s="437"/>
      <c r="N30" s="459"/>
      <c r="O30" s="461"/>
      <c r="P30" s="463"/>
      <c r="Q30" s="461"/>
      <c r="R30" s="463"/>
      <c r="S30" s="461"/>
      <c r="T30" s="463"/>
    </row>
    <row r="31" spans="1:20" x14ac:dyDescent="0.25">
      <c r="A31" s="477"/>
      <c r="B31" s="441"/>
      <c r="C31" s="441"/>
      <c r="D31" s="441"/>
      <c r="E31" s="462"/>
      <c r="F31" s="469"/>
      <c r="G31" s="462"/>
      <c r="H31" s="464"/>
      <c r="I31" s="438"/>
      <c r="J31" s="460"/>
      <c r="K31" s="438"/>
      <c r="L31" s="471"/>
      <c r="M31" s="438"/>
      <c r="N31" s="460"/>
      <c r="O31" s="462"/>
      <c r="P31" s="464"/>
      <c r="Q31" s="462"/>
      <c r="R31" s="464"/>
      <c r="S31" s="462"/>
      <c r="T31" s="464"/>
    </row>
    <row r="32" spans="1:20" x14ac:dyDescent="0.25">
      <c r="A32" s="436">
        <v>8</v>
      </c>
      <c r="B32" s="439" t="s">
        <v>21</v>
      </c>
      <c r="C32" s="439">
        <v>98</v>
      </c>
      <c r="D32" s="439">
        <v>134</v>
      </c>
      <c r="E32" s="467">
        <v>358</v>
      </c>
      <c r="F32" s="468">
        <f t="shared" ref="F32" si="64">(E32-$D32)/$D32</f>
        <v>1.6716417910447761</v>
      </c>
      <c r="G32" s="467">
        <v>358</v>
      </c>
      <c r="H32" s="463">
        <f t="shared" ref="H32" si="65">IF(G32=E32,F32,(G32-D32)/D32)</f>
        <v>1.6716417910447761</v>
      </c>
      <c r="I32" s="467">
        <f t="shared" ref="I32" si="66">G32</f>
        <v>358</v>
      </c>
      <c r="J32" s="463">
        <f t="shared" ref="J32" si="67">IF(I32=G32,H32,(I32-D32)/D32)</f>
        <v>1.6716417910447761</v>
      </c>
      <c r="K32" s="437">
        <v>396</v>
      </c>
      <c r="L32" s="470">
        <f t="shared" ref="L32" si="68">IF(K32=I32,J32,(K32-D32)/D32)</f>
        <v>1.955223880597015</v>
      </c>
      <c r="M32" s="437">
        <v>616</v>
      </c>
      <c r="N32" s="459">
        <f t="shared" ref="N32" si="69">IF(M32=K32,L32,(M32-$D32)/$D32)</f>
        <v>3.5970149253731343</v>
      </c>
      <c r="O32" s="461">
        <v>616</v>
      </c>
      <c r="P32" s="463">
        <f t="shared" ref="P32" si="70">IF(O32=M32,N32,(O32-$D32)/$D32)</f>
        <v>3.5970149253731343</v>
      </c>
      <c r="Q32" s="461">
        <v>616</v>
      </c>
      <c r="R32" s="463">
        <f t="shared" ref="R32" si="71">IF(Q32=O32,P32,(Q32-$D32)/$D32)</f>
        <v>3.5970149253731343</v>
      </c>
      <c r="S32" s="461">
        <v>616</v>
      </c>
      <c r="T32" s="463">
        <f t="shared" ref="T32" si="72">IF(S32=Q32,R32,(S32-$D32)/$D32)</f>
        <v>3.5970149253731343</v>
      </c>
    </row>
    <row r="33" spans="1:20" x14ac:dyDescent="0.25">
      <c r="A33" s="437"/>
      <c r="B33" s="440"/>
      <c r="C33" s="440"/>
      <c r="D33" s="440"/>
      <c r="E33" s="461"/>
      <c r="F33" s="468"/>
      <c r="G33" s="461"/>
      <c r="H33" s="463"/>
      <c r="I33" s="461"/>
      <c r="J33" s="463"/>
      <c r="K33" s="437"/>
      <c r="L33" s="470"/>
      <c r="M33" s="437"/>
      <c r="N33" s="459"/>
      <c r="O33" s="461"/>
      <c r="P33" s="463"/>
      <c r="Q33" s="461"/>
      <c r="R33" s="463"/>
      <c r="S33" s="461"/>
      <c r="T33" s="463"/>
    </row>
    <row r="34" spans="1:20" x14ac:dyDescent="0.25">
      <c r="A34" s="437"/>
      <c r="B34" s="440"/>
      <c r="C34" s="440"/>
      <c r="D34" s="440"/>
      <c r="E34" s="461"/>
      <c r="F34" s="468"/>
      <c r="G34" s="461"/>
      <c r="H34" s="463"/>
      <c r="I34" s="461"/>
      <c r="J34" s="463"/>
      <c r="K34" s="437"/>
      <c r="L34" s="470"/>
      <c r="M34" s="437"/>
      <c r="N34" s="459"/>
      <c r="O34" s="461"/>
      <c r="P34" s="463"/>
      <c r="Q34" s="461"/>
      <c r="R34" s="463"/>
      <c r="S34" s="461"/>
      <c r="T34" s="463"/>
    </row>
    <row r="35" spans="1:20" x14ac:dyDescent="0.25">
      <c r="A35" s="438"/>
      <c r="B35" s="441"/>
      <c r="C35" s="441"/>
      <c r="D35" s="441"/>
      <c r="E35" s="462"/>
      <c r="F35" s="469"/>
      <c r="G35" s="462"/>
      <c r="H35" s="464"/>
      <c r="I35" s="462"/>
      <c r="J35" s="464"/>
      <c r="K35" s="438"/>
      <c r="L35" s="471"/>
      <c r="M35" s="438"/>
      <c r="N35" s="460"/>
      <c r="O35" s="462"/>
      <c r="P35" s="464"/>
      <c r="Q35" s="462"/>
      <c r="R35" s="464"/>
      <c r="S35" s="462"/>
      <c r="T35" s="464"/>
    </row>
    <row r="36" spans="1:20" x14ac:dyDescent="0.25">
      <c r="A36" s="478">
        <v>9</v>
      </c>
      <c r="B36" s="439" t="s">
        <v>23</v>
      </c>
      <c r="C36" s="439">
        <v>64</v>
      </c>
      <c r="D36" s="439">
        <v>260</v>
      </c>
      <c r="E36" s="467">
        <v>525</v>
      </c>
      <c r="F36" s="468">
        <f t="shared" ref="F36" si="73">(E36-$D36)/$D36</f>
        <v>1.0192307692307692</v>
      </c>
      <c r="G36" s="467">
        <v>525</v>
      </c>
      <c r="H36" s="463">
        <f t="shared" ref="H36" si="74">IF(G36=E36,F36,(G36-D36)/D36)</f>
        <v>1.0192307692307692</v>
      </c>
      <c r="I36" s="467">
        <f t="shared" ref="I36" si="75">G36</f>
        <v>525</v>
      </c>
      <c r="J36" s="463">
        <f t="shared" ref="J36" si="76">IF(I36=G36,H36,(I36-D36)/D36)</f>
        <v>1.0192307692307692</v>
      </c>
      <c r="K36" s="461">
        <f t="shared" ref="K36" si="77">I36</f>
        <v>525</v>
      </c>
      <c r="L36" s="472">
        <f t="shared" ref="L36" si="78">IF(K36=I36,J36,(K36-D36)/D36)</f>
        <v>1.0192307692307692</v>
      </c>
      <c r="M36" s="461">
        <f t="shared" ref="M36" si="79">K36</f>
        <v>525</v>
      </c>
      <c r="N36" s="463">
        <f t="shared" ref="N36" si="80">IF(M36=K36,L36,(M36-$D36)/$D36)</f>
        <v>1.0192307692307692</v>
      </c>
      <c r="O36" s="461">
        <f t="shared" ref="O36" si="81">M36</f>
        <v>525</v>
      </c>
      <c r="P36" s="463">
        <f t="shared" ref="P36" si="82">IF(O36=M36,N36,(O36-$D36)/$D36)</f>
        <v>1.0192307692307692</v>
      </c>
      <c r="Q36" s="461">
        <f t="shared" ref="Q36" si="83">O36</f>
        <v>525</v>
      </c>
      <c r="R36" s="463">
        <f t="shared" ref="R36" si="84">IF(Q36=O36,P36,(Q36-$D36)/$D36)</f>
        <v>1.0192307692307692</v>
      </c>
      <c r="S36" s="461">
        <f t="shared" ref="S36" si="85">Q36</f>
        <v>525</v>
      </c>
      <c r="T36" s="463">
        <f t="shared" ref="T36" si="86">IF(S36=Q36,R36,(S36-$D36)/$D36)</f>
        <v>1.0192307692307692</v>
      </c>
    </row>
    <row r="37" spans="1:20" x14ac:dyDescent="0.25">
      <c r="A37" s="479"/>
      <c r="B37" s="440"/>
      <c r="C37" s="440"/>
      <c r="D37" s="440"/>
      <c r="E37" s="461"/>
      <c r="F37" s="468"/>
      <c r="G37" s="461"/>
      <c r="H37" s="463"/>
      <c r="I37" s="461"/>
      <c r="J37" s="463"/>
      <c r="K37" s="461"/>
      <c r="L37" s="472"/>
      <c r="M37" s="461"/>
      <c r="N37" s="463"/>
      <c r="O37" s="461"/>
      <c r="P37" s="463"/>
      <c r="Q37" s="461"/>
      <c r="R37" s="463"/>
      <c r="S37" s="461"/>
      <c r="T37" s="463"/>
    </row>
    <row r="38" spans="1:20" x14ac:dyDescent="0.25">
      <c r="A38" s="479"/>
      <c r="B38" s="440"/>
      <c r="C38" s="440"/>
      <c r="D38" s="440"/>
      <c r="E38" s="461"/>
      <c r="F38" s="468"/>
      <c r="G38" s="461"/>
      <c r="H38" s="463"/>
      <c r="I38" s="461"/>
      <c r="J38" s="463"/>
      <c r="K38" s="461"/>
      <c r="L38" s="472"/>
      <c r="M38" s="461"/>
      <c r="N38" s="463"/>
      <c r="O38" s="461"/>
      <c r="P38" s="463"/>
      <c r="Q38" s="461"/>
      <c r="R38" s="463"/>
      <c r="S38" s="461"/>
      <c r="T38" s="463"/>
    </row>
    <row r="39" spans="1:20" x14ac:dyDescent="0.25">
      <c r="A39" s="477"/>
      <c r="B39" s="441"/>
      <c r="C39" s="441"/>
      <c r="D39" s="441"/>
      <c r="E39" s="462"/>
      <c r="F39" s="469"/>
      <c r="G39" s="462"/>
      <c r="H39" s="464"/>
      <c r="I39" s="462"/>
      <c r="J39" s="464"/>
      <c r="K39" s="462"/>
      <c r="L39" s="473"/>
      <c r="M39" s="462"/>
      <c r="N39" s="464"/>
      <c r="O39" s="462"/>
      <c r="P39" s="464"/>
      <c r="Q39" s="462"/>
      <c r="R39" s="464"/>
      <c r="S39" s="462"/>
      <c r="T39" s="464"/>
    </row>
    <row r="40" spans="1:20" x14ac:dyDescent="0.25">
      <c r="A40" s="478">
        <v>10</v>
      </c>
      <c r="B40" s="439" t="s">
        <v>24</v>
      </c>
      <c r="C40" s="439">
        <v>64</v>
      </c>
      <c r="D40" s="439">
        <v>345</v>
      </c>
      <c r="E40" s="467">
        <v>255</v>
      </c>
      <c r="F40" s="468">
        <f t="shared" si="57"/>
        <v>-0.2608695652173913</v>
      </c>
      <c r="G40" s="436">
        <v>365</v>
      </c>
      <c r="H40" s="459">
        <f t="shared" ref="H40" si="87">IF(G40=E40,F40,(G40-D40)/D40)</f>
        <v>5.7971014492753624E-2</v>
      </c>
      <c r="I40" s="436">
        <v>420</v>
      </c>
      <c r="J40" s="459">
        <f>IF(I40=G40,H40,(I40-D40)/D40)</f>
        <v>0.21739130434782608</v>
      </c>
      <c r="K40" s="461">
        <f t="shared" ref="K40" si="88">I40</f>
        <v>420</v>
      </c>
      <c r="L40" s="472">
        <f t="shared" ref="L40" si="89">IF(K40=I40,J40,(K40-D40)/D40)</f>
        <v>0.21739130434782608</v>
      </c>
      <c r="M40" s="461">
        <f t="shared" ref="M40" si="90">K40</f>
        <v>420</v>
      </c>
      <c r="N40" s="463">
        <f t="shared" ref="N40" si="91">IF(M40=K40,L40,(M40-$D40)/$D40)</f>
        <v>0.21739130434782608</v>
      </c>
      <c r="O40" s="461">
        <f t="shared" ref="O40" si="92">M40</f>
        <v>420</v>
      </c>
      <c r="P40" s="463">
        <f t="shared" ref="P40" si="93">IF(O40=M40,N40,(O40-$D40)/$D40)</f>
        <v>0.21739130434782608</v>
      </c>
      <c r="Q40" s="461">
        <f t="shared" ref="Q40" si="94">O40</f>
        <v>420</v>
      </c>
      <c r="R40" s="463">
        <f t="shared" ref="R40" si="95">IF(Q40=O40,P40,(Q40-$D40)/$D40)</f>
        <v>0.21739130434782608</v>
      </c>
      <c r="S40" s="461">
        <f t="shared" ref="S40" si="96">Q40</f>
        <v>420</v>
      </c>
      <c r="T40" s="463">
        <f t="shared" ref="T40" si="97">IF(S40=Q40,R40,(S40-$D40)/$D40)</f>
        <v>0.21739130434782608</v>
      </c>
    </row>
    <row r="41" spans="1:20" x14ac:dyDescent="0.25">
      <c r="A41" s="479"/>
      <c r="B41" s="440"/>
      <c r="C41" s="440"/>
      <c r="D41" s="440"/>
      <c r="E41" s="461"/>
      <c r="F41" s="468"/>
      <c r="G41" s="437"/>
      <c r="H41" s="459"/>
      <c r="I41" s="437"/>
      <c r="J41" s="459"/>
      <c r="K41" s="461"/>
      <c r="L41" s="472"/>
      <c r="M41" s="461"/>
      <c r="N41" s="463"/>
      <c r="O41" s="461"/>
      <c r="P41" s="463"/>
      <c r="Q41" s="461"/>
      <c r="R41" s="463"/>
      <c r="S41" s="461"/>
      <c r="T41" s="463"/>
    </row>
    <row r="42" spans="1:20" x14ac:dyDescent="0.25">
      <c r="A42" s="479"/>
      <c r="B42" s="440"/>
      <c r="C42" s="440"/>
      <c r="D42" s="440"/>
      <c r="E42" s="461"/>
      <c r="F42" s="468"/>
      <c r="G42" s="437"/>
      <c r="H42" s="459"/>
      <c r="I42" s="437"/>
      <c r="J42" s="459"/>
      <c r="K42" s="461"/>
      <c r="L42" s="472"/>
      <c r="M42" s="461"/>
      <c r="N42" s="463"/>
      <c r="O42" s="461"/>
      <c r="P42" s="463"/>
      <c r="Q42" s="461"/>
      <c r="R42" s="463"/>
      <c r="S42" s="461"/>
      <c r="T42" s="463"/>
    </row>
    <row r="43" spans="1:20" x14ac:dyDescent="0.25">
      <c r="A43" s="477"/>
      <c r="B43" s="441"/>
      <c r="C43" s="441"/>
      <c r="D43" s="441"/>
      <c r="E43" s="462"/>
      <c r="F43" s="469"/>
      <c r="G43" s="438"/>
      <c r="H43" s="460"/>
      <c r="I43" s="438"/>
      <c r="J43" s="460"/>
      <c r="K43" s="462"/>
      <c r="L43" s="473"/>
      <c r="M43" s="462"/>
      <c r="N43" s="464"/>
      <c r="O43" s="462"/>
      <c r="P43" s="464"/>
      <c r="Q43" s="462"/>
      <c r="R43" s="464"/>
      <c r="S43" s="462"/>
      <c r="T43" s="464"/>
    </row>
    <row r="44" spans="1:20" x14ac:dyDescent="0.25">
      <c r="A44" s="480">
        <v>11</v>
      </c>
      <c r="B44" s="466" t="s">
        <v>25</v>
      </c>
      <c r="C44" s="466">
        <v>62</v>
      </c>
      <c r="D44" s="342">
        <v>696</v>
      </c>
      <c r="E44" s="467">
        <v>420</v>
      </c>
      <c r="F44" s="468">
        <f>(E44-$D44)/$D44</f>
        <v>-0.39655172413793105</v>
      </c>
      <c r="G44" s="467">
        <v>420</v>
      </c>
      <c r="H44" s="463">
        <f>IF(G44=E44,F44,(G44-D44)/D44)</f>
        <v>-0.39655172413793105</v>
      </c>
      <c r="I44" s="467">
        <f t="shared" ref="I44" si="98">G44</f>
        <v>420</v>
      </c>
      <c r="J44" s="463">
        <f>IF(I44=G44,H44,(I44-D44)/D44)</f>
        <v>-0.39655172413793105</v>
      </c>
      <c r="K44" s="437">
        <v>666</v>
      </c>
      <c r="L44" s="470">
        <f t="shared" ref="L44" si="99">IF(K44=I44,J44,(K44-D44)/D44)</f>
        <v>-4.3103448275862072E-2</v>
      </c>
      <c r="M44" s="437">
        <v>696</v>
      </c>
      <c r="N44" s="459">
        <f t="shared" ref="N44" si="100">IF(M44=K44,L44,(M44-$D44)/$D44)</f>
        <v>0</v>
      </c>
      <c r="O44" s="461">
        <v>696</v>
      </c>
      <c r="P44" s="463">
        <f t="shared" ref="P44" si="101">IF(O44=M44,N44,(O44-$D44)/$D44)</f>
        <v>0</v>
      </c>
      <c r="Q44" s="461">
        <v>696</v>
      </c>
      <c r="R44" s="463">
        <f t="shared" ref="R44" si="102">IF(Q44=O44,P44,(Q44-$D44)/$D44)</f>
        <v>0</v>
      </c>
      <c r="S44" s="461">
        <v>696</v>
      </c>
      <c r="T44" s="463">
        <f t="shared" ref="T44" si="103">IF(S44=Q44,R44,(S44-$D44)/$D44)</f>
        <v>0</v>
      </c>
    </row>
    <row r="45" spans="1:20" x14ac:dyDescent="0.25">
      <c r="A45" s="480"/>
      <c r="B45" s="466"/>
      <c r="C45" s="466"/>
      <c r="D45" s="342"/>
      <c r="E45" s="461"/>
      <c r="F45" s="468"/>
      <c r="G45" s="461"/>
      <c r="H45" s="463"/>
      <c r="I45" s="461"/>
      <c r="J45" s="463"/>
      <c r="K45" s="437"/>
      <c r="L45" s="470"/>
      <c r="M45" s="437"/>
      <c r="N45" s="459"/>
      <c r="O45" s="461"/>
      <c r="P45" s="463"/>
      <c r="Q45" s="461"/>
      <c r="R45" s="463"/>
      <c r="S45" s="461"/>
      <c r="T45" s="463"/>
    </row>
    <row r="46" spans="1:20" x14ac:dyDescent="0.25">
      <c r="A46" s="480"/>
      <c r="B46" s="466"/>
      <c r="C46" s="466"/>
      <c r="D46" s="342"/>
      <c r="E46" s="461"/>
      <c r="F46" s="468"/>
      <c r="G46" s="461"/>
      <c r="H46" s="463"/>
      <c r="I46" s="461"/>
      <c r="J46" s="463"/>
      <c r="K46" s="437"/>
      <c r="L46" s="470"/>
      <c r="M46" s="437"/>
      <c r="N46" s="459"/>
      <c r="O46" s="461"/>
      <c r="P46" s="463"/>
      <c r="Q46" s="461"/>
      <c r="R46" s="463"/>
      <c r="S46" s="461"/>
      <c r="T46" s="463"/>
    </row>
    <row r="47" spans="1:20" x14ac:dyDescent="0.25">
      <c r="A47" s="438"/>
      <c r="B47" s="441"/>
      <c r="C47" s="441"/>
      <c r="D47" s="343"/>
      <c r="E47" s="462"/>
      <c r="F47" s="469"/>
      <c r="G47" s="462"/>
      <c r="H47" s="464"/>
      <c r="I47" s="462"/>
      <c r="J47" s="464"/>
      <c r="K47" s="438"/>
      <c r="L47" s="471"/>
      <c r="M47" s="438"/>
      <c r="N47" s="460"/>
      <c r="O47" s="462"/>
      <c r="P47" s="464"/>
      <c r="Q47" s="462"/>
      <c r="R47" s="464"/>
      <c r="S47" s="462"/>
      <c r="T47" s="464"/>
    </row>
    <row r="48" spans="1:20" x14ac:dyDescent="0.25">
      <c r="A48" s="480">
        <v>12</v>
      </c>
      <c r="B48" s="466" t="s">
        <v>29</v>
      </c>
      <c r="C48" s="466">
        <v>62</v>
      </c>
      <c r="D48" s="466">
        <v>342</v>
      </c>
      <c r="E48" s="467">
        <v>390</v>
      </c>
      <c r="F48" s="468">
        <f t="shared" ref="F48" si="104">(E48-$D48)/$D48</f>
        <v>0.14035087719298245</v>
      </c>
      <c r="G48" s="467">
        <v>390</v>
      </c>
      <c r="H48" s="463">
        <f t="shared" ref="H48" si="105">IF(G48=E48,F48,(G48-D48)/D48)</f>
        <v>0.14035087719298245</v>
      </c>
      <c r="I48" s="467">
        <f t="shared" ref="I48" si="106">G48</f>
        <v>390</v>
      </c>
      <c r="J48" s="463">
        <f t="shared" ref="J48" si="107">IF(I48=G48,H48,(I48-D48)/D48)</f>
        <v>0.14035087719298245</v>
      </c>
      <c r="K48" s="461">
        <f t="shared" ref="K48" si="108">I48</f>
        <v>390</v>
      </c>
      <c r="L48" s="472">
        <f t="shared" ref="L48" si="109">IF(K48=I48,J48,(K48-D48)/D48)</f>
        <v>0.14035087719298245</v>
      </c>
      <c r="M48" s="437">
        <v>402</v>
      </c>
      <c r="N48" s="459">
        <f t="shared" ref="N48" si="110">IF(M48=K48,L48,(M48-$D48)/$D48)</f>
        <v>0.17543859649122806</v>
      </c>
      <c r="O48" s="461">
        <v>402</v>
      </c>
      <c r="P48" s="463">
        <f t="shared" ref="P48" si="111">IF(O48=M48,N48,(O48-$D48)/$D48)</f>
        <v>0.17543859649122806</v>
      </c>
      <c r="Q48" s="461">
        <v>402</v>
      </c>
      <c r="R48" s="463">
        <f t="shared" ref="R48" si="112">IF(Q48=O48,P48,(Q48-$D48)/$D48)</f>
        <v>0.17543859649122806</v>
      </c>
      <c r="S48" s="461">
        <v>402</v>
      </c>
      <c r="T48" s="463">
        <f t="shared" ref="T48" si="113">IF(S48=Q48,R48,(S48-$D48)/$D48)</f>
        <v>0.17543859649122806</v>
      </c>
    </row>
    <row r="49" spans="1:20" x14ac:dyDescent="0.25">
      <c r="A49" s="480"/>
      <c r="B49" s="466"/>
      <c r="C49" s="466"/>
      <c r="D49" s="466"/>
      <c r="E49" s="461"/>
      <c r="F49" s="468"/>
      <c r="G49" s="461"/>
      <c r="H49" s="463"/>
      <c r="I49" s="461"/>
      <c r="J49" s="463"/>
      <c r="K49" s="461"/>
      <c r="L49" s="472"/>
      <c r="M49" s="437"/>
      <c r="N49" s="459"/>
      <c r="O49" s="461"/>
      <c r="P49" s="463"/>
      <c r="Q49" s="461"/>
      <c r="R49" s="463"/>
      <c r="S49" s="461"/>
      <c r="T49" s="463"/>
    </row>
    <row r="50" spans="1:20" x14ac:dyDescent="0.25">
      <c r="A50" s="480"/>
      <c r="B50" s="466"/>
      <c r="C50" s="466"/>
      <c r="D50" s="466"/>
      <c r="E50" s="461"/>
      <c r="F50" s="468"/>
      <c r="G50" s="461"/>
      <c r="H50" s="463"/>
      <c r="I50" s="461"/>
      <c r="J50" s="463"/>
      <c r="K50" s="461"/>
      <c r="L50" s="472"/>
      <c r="M50" s="437"/>
      <c r="N50" s="459"/>
      <c r="O50" s="461"/>
      <c r="P50" s="463"/>
      <c r="Q50" s="461"/>
      <c r="R50" s="463"/>
      <c r="S50" s="461"/>
      <c r="T50" s="463"/>
    </row>
    <row r="51" spans="1:20" x14ac:dyDescent="0.25">
      <c r="A51" s="438"/>
      <c r="B51" s="441"/>
      <c r="C51" s="441"/>
      <c r="D51" s="441"/>
      <c r="E51" s="462"/>
      <c r="F51" s="469"/>
      <c r="G51" s="462"/>
      <c r="H51" s="464"/>
      <c r="I51" s="462"/>
      <c r="J51" s="464"/>
      <c r="K51" s="462"/>
      <c r="L51" s="473"/>
      <c r="M51" s="438"/>
      <c r="N51" s="460"/>
      <c r="O51" s="462"/>
      <c r="P51" s="464"/>
      <c r="Q51" s="462"/>
      <c r="R51" s="464"/>
      <c r="S51" s="462"/>
      <c r="T51" s="464"/>
    </row>
    <row r="52" spans="1:20" x14ac:dyDescent="0.25">
      <c r="A52" s="481">
        <v>13</v>
      </c>
      <c r="B52" s="466" t="s">
        <v>28</v>
      </c>
      <c r="C52" s="466">
        <v>62</v>
      </c>
      <c r="D52" s="466">
        <v>192</v>
      </c>
      <c r="E52" s="467">
        <v>204</v>
      </c>
      <c r="F52" s="468">
        <f t="shared" ref="F52" si="114">(E52-$D52)/$D52</f>
        <v>6.25E-2</v>
      </c>
      <c r="G52" s="467">
        <v>204</v>
      </c>
      <c r="H52" s="463">
        <f t="shared" ref="H52" si="115">IF(G52=E52,F52,(G52-D52)/D52)</f>
        <v>6.25E-2</v>
      </c>
      <c r="I52" s="436">
        <v>222</v>
      </c>
      <c r="J52" s="459">
        <f t="shared" ref="J52" si="116">IF(I52=G52,H52,(I52-D52)/D52)</f>
        <v>0.15625</v>
      </c>
      <c r="K52" s="461">
        <f t="shared" ref="K52" si="117">I52</f>
        <v>222</v>
      </c>
      <c r="L52" s="472">
        <f t="shared" ref="L52" si="118">IF(K52=I52,J52,(K52-D52)/D52)</f>
        <v>0.15625</v>
      </c>
      <c r="M52" s="461">
        <f t="shared" ref="M52" si="119">K52</f>
        <v>222</v>
      </c>
      <c r="N52" s="463">
        <f t="shared" ref="N52" si="120">IF(M52=K52,L52,(M52-$D52)/$D52)</f>
        <v>0.15625</v>
      </c>
      <c r="O52" s="461">
        <f t="shared" ref="O52" si="121">M52</f>
        <v>222</v>
      </c>
      <c r="P52" s="463">
        <f t="shared" ref="P52" si="122">IF(O52=M52,N52,(O52-$D52)/$D52)</f>
        <v>0.15625</v>
      </c>
      <c r="Q52" s="461">
        <f t="shared" ref="Q52" si="123">O52</f>
        <v>222</v>
      </c>
      <c r="R52" s="463">
        <f t="shared" ref="R52" si="124">IF(Q52=O52,P52,(Q52-$D52)/$D52)</f>
        <v>0.15625</v>
      </c>
      <c r="S52" s="461">
        <f t="shared" ref="S52" si="125">Q52</f>
        <v>222</v>
      </c>
      <c r="T52" s="463">
        <f t="shared" ref="T52" si="126">IF(S52=Q52,R52,(S52-$D52)/$D52)</f>
        <v>0.15625</v>
      </c>
    </row>
    <row r="53" spans="1:20" x14ac:dyDescent="0.25">
      <c r="A53" s="481"/>
      <c r="B53" s="466"/>
      <c r="C53" s="466"/>
      <c r="D53" s="466"/>
      <c r="E53" s="461"/>
      <c r="F53" s="468"/>
      <c r="G53" s="461"/>
      <c r="H53" s="463"/>
      <c r="I53" s="437"/>
      <c r="J53" s="459"/>
      <c r="K53" s="461"/>
      <c r="L53" s="472"/>
      <c r="M53" s="461"/>
      <c r="N53" s="463"/>
      <c r="O53" s="461"/>
      <c r="P53" s="463"/>
      <c r="Q53" s="461"/>
      <c r="R53" s="463"/>
      <c r="S53" s="461"/>
      <c r="T53" s="463"/>
    </row>
    <row r="54" spans="1:20" x14ac:dyDescent="0.25">
      <c r="A54" s="481"/>
      <c r="B54" s="466"/>
      <c r="C54" s="466"/>
      <c r="D54" s="466"/>
      <c r="E54" s="461"/>
      <c r="F54" s="468"/>
      <c r="G54" s="461"/>
      <c r="H54" s="463"/>
      <c r="I54" s="437"/>
      <c r="J54" s="459"/>
      <c r="K54" s="461"/>
      <c r="L54" s="472"/>
      <c r="M54" s="461"/>
      <c r="N54" s="463"/>
      <c r="O54" s="461"/>
      <c r="P54" s="463"/>
      <c r="Q54" s="461"/>
      <c r="R54" s="463"/>
      <c r="S54" s="461"/>
      <c r="T54" s="463"/>
    </row>
    <row r="55" spans="1:20" x14ac:dyDescent="0.25">
      <c r="A55" s="482"/>
      <c r="B55" s="441"/>
      <c r="C55" s="441"/>
      <c r="D55" s="441"/>
      <c r="E55" s="462"/>
      <c r="F55" s="469"/>
      <c r="G55" s="462"/>
      <c r="H55" s="464"/>
      <c r="I55" s="438"/>
      <c r="J55" s="460"/>
      <c r="K55" s="462"/>
      <c r="L55" s="473"/>
      <c r="M55" s="462"/>
      <c r="N55" s="464"/>
      <c r="O55" s="462"/>
      <c r="P55" s="464"/>
      <c r="Q55" s="462"/>
      <c r="R55" s="464"/>
      <c r="S55" s="462"/>
      <c r="T55" s="464"/>
    </row>
    <row r="56" spans="1:20" x14ac:dyDescent="0.25">
      <c r="A56" s="481">
        <v>14</v>
      </c>
      <c r="B56" s="466" t="s">
        <v>27</v>
      </c>
      <c r="C56" s="466">
        <v>100</v>
      </c>
      <c r="D56" s="466">
        <v>77</v>
      </c>
      <c r="E56" s="467">
        <v>174</v>
      </c>
      <c r="F56" s="468">
        <f t="shared" ref="F56" si="127">(E56-$D56)/$D56</f>
        <v>1.2597402597402598</v>
      </c>
      <c r="G56" s="467">
        <v>174</v>
      </c>
      <c r="H56" s="463">
        <f>IF(G56=E56,F56,(G56-D56)/D56)</f>
        <v>1.2597402597402598</v>
      </c>
      <c r="I56" s="467">
        <f t="shared" ref="I56" si="128">G56</f>
        <v>174</v>
      </c>
      <c r="J56" s="463">
        <f>IF(I56=G56,H56,(I56-D56)/D56)</f>
        <v>1.2597402597402598</v>
      </c>
      <c r="K56" s="461">
        <f t="shared" ref="K56" si="129">I56</f>
        <v>174</v>
      </c>
      <c r="L56" s="472">
        <f t="shared" ref="L56" si="130">IF(K56=I56,J56,(K56-D56)/D56)</f>
        <v>1.2597402597402598</v>
      </c>
      <c r="M56" s="461">
        <f t="shared" ref="M56" si="131">K56</f>
        <v>174</v>
      </c>
      <c r="N56" s="463">
        <f t="shared" ref="N56" si="132">IF(M56=K56,L56,(M56-$D56)/$D56)</f>
        <v>1.2597402597402598</v>
      </c>
      <c r="O56" s="461">
        <f t="shared" ref="O56:O60" si="133">M56</f>
        <v>174</v>
      </c>
      <c r="P56" s="463">
        <f t="shared" ref="P56" si="134">IF(O56=M56,N56,(O56-$D56)/$D56)</f>
        <v>1.2597402597402598</v>
      </c>
      <c r="Q56" s="461">
        <f t="shared" ref="Q56" si="135">O56</f>
        <v>174</v>
      </c>
      <c r="R56" s="463">
        <f t="shared" ref="R56" si="136">IF(Q56=O56,P56,(Q56-$D56)/$D56)</f>
        <v>1.2597402597402598</v>
      </c>
      <c r="S56" s="461">
        <f t="shared" ref="S56" si="137">Q56</f>
        <v>174</v>
      </c>
      <c r="T56" s="463">
        <f t="shared" ref="T56" si="138">IF(S56=Q56,R56,(S56-$D56)/$D56)</f>
        <v>1.2597402597402598</v>
      </c>
    </row>
    <row r="57" spans="1:20" x14ac:dyDescent="0.25">
      <c r="A57" s="481"/>
      <c r="B57" s="466"/>
      <c r="C57" s="466"/>
      <c r="D57" s="466"/>
      <c r="E57" s="461"/>
      <c r="F57" s="468"/>
      <c r="G57" s="461"/>
      <c r="H57" s="463"/>
      <c r="I57" s="461"/>
      <c r="J57" s="463"/>
      <c r="K57" s="461"/>
      <c r="L57" s="472"/>
      <c r="M57" s="461"/>
      <c r="N57" s="463"/>
      <c r="O57" s="461"/>
      <c r="P57" s="463"/>
      <c r="Q57" s="461"/>
      <c r="R57" s="463"/>
      <c r="S57" s="461"/>
      <c r="T57" s="463"/>
    </row>
    <row r="58" spans="1:20" x14ac:dyDescent="0.25">
      <c r="A58" s="481"/>
      <c r="B58" s="466"/>
      <c r="C58" s="466"/>
      <c r="D58" s="466"/>
      <c r="E58" s="461"/>
      <c r="F58" s="468"/>
      <c r="G58" s="461"/>
      <c r="H58" s="463"/>
      <c r="I58" s="461"/>
      <c r="J58" s="463"/>
      <c r="K58" s="461"/>
      <c r="L58" s="472"/>
      <c r="M58" s="461"/>
      <c r="N58" s="463"/>
      <c r="O58" s="461"/>
      <c r="P58" s="463"/>
      <c r="Q58" s="461"/>
      <c r="R58" s="463"/>
      <c r="S58" s="461"/>
      <c r="T58" s="463"/>
    </row>
    <row r="59" spans="1:20" x14ac:dyDescent="0.25">
      <c r="A59" s="482"/>
      <c r="B59" s="441"/>
      <c r="C59" s="441"/>
      <c r="D59" s="441"/>
      <c r="E59" s="462"/>
      <c r="F59" s="469"/>
      <c r="G59" s="462"/>
      <c r="H59" s="464"/>
      <c r="I59" s="462"/>
      <c r="J59" s="464"/>
      <c r="K59" s="462"/>
      <c r="L59" s="473"/>
      <c r="M59" s="462"/>
      <c r="N59" s="464"/>
      <c r="O59" s="462"/>
      <c r="P59" s="464"/>
      <c r="Q59" s="462"/>
      <c r="R59" s="464"/>
      <c r="S59" s="462"/>
      <c r="T59" s="464"/>
    </row>
    <row r="60" spans="1:20" x14ac:dyDescent="0.25">
      <c r="A60" s="481">
        <v>15</v>
      </c>
      <c r="B60" s="466" t="s">
        <v>26</v>
      </c>
      <c r="C60" s="466">
        <v>100</v>
      </c>
      <c r="D60" s="466">
        <v>96</v>
      </c>
      <c r="E60" s="467">
        <v>161</v>
      </c>
      <c r="F60" s="468">
        <f>(E60-$D60)/$D60</f>
        <v>0.67708333333333337</v>
      </c>
      <c r="G60" s="436">
        <v>250</v>
      </c>
      <c r="H60" s="459">
        <f t="shared" ref="H60" si="139">IF(G60=E60,F60,(G60-D60)/D60)</f>
        <v>1.6041666666666667</v>
      </c>
      <c r="I60" s="467">
        <v>250</v>
      </c>
      <c r="J60" s="463">
        <f t="shared" ref="J60" si="140">IF(I60=G60,H60,(I60-D60)/D60)</f>
        <v>1.6041666666666667</v>
      </c>
      <c r="K60" s="461">
        <v>250</v>
      </c>
      <c r="L60" s="472">
        <f t="shared" ref="L60" si="141">IF(K60=I60,J60,(K60-D60)/D60)</f>
        <v>1.6041666666666667</v>
      </c>
      <c r="M60" s="437">
        <v>260</v>
      </c>
      <c r="N60" s="459">
        <f t="shared" ref="N60" si="142">IF(M60=K60,L60,(M60-$D60)/$D60)</f>
        <v>1.7083333333333333</v>
      </c>
      <c r="O60" s="461">
        <f t="shared" si="133"/>
        <v>260</v>
      </c>
      <c r="P60" s="463">
        <f t="shared" ref="P60" si="143">IF(O60=M60,N60,(O60-$D60)/$D60)</f>
        <v>1.7083333333333333</v>
      </c>
      <c r="Q60" s="437">
        <v>274</v>
      </c>
      <c r="R60" s="459">
        <f t="shared" ref="R60" si="144">IF(Q60=O60,P60,(Q60-$D60)/$D60)</f>
        <v>1.8541666666666667</v>
      </c>
      <c r="S60" s="461">
        <v>274</v>
      </c>
      <c r="T60" s="463">
        <f t="shared" ref="T60" si="145">IF(S60=Q60,R60,(S60-$D60)/$D60)</f>
        <v>1.8541666666666667</v>
      </c>
    </row>
    <row r="61" spans="1:20" x14ac:dyDescent="0.25">
      <c r="A61" s="481"/>
      <c r="B61" s="466"/>
      <c r="C61" s="466"/>
      <c r="D61" s="466"/>
      <c r="E61" s="461"/>
      <c r="F61" s="468"/>
      <c r="G61" s="437"/>
      <c r="H61" s="459"/>
      <c r="I61" s="461"/>
      <c r="J61" s="463"/>
      <c r="K61" s="461"/>
      <c r="L61" s="472"/>
      <c r="M61" s="437"/>
      <c r="N61" s="459"/>
      <c r="O61" s="461"/>
      <c r="P61" s="463"/>
      <c r="Q61" s="437"/>
      <c r="R61" s="459"/>
      <c r="S61" s="461"/>
      <c r="T61" s="463"/>
    </row>
    <row r="62" spans="1:20" x14ac:dyDescent="0.25">
      <c r="A62" s="481"/>
      <c r="B62" s="466"/>
      <c r="C62" s="466"/>
      <c r="D62" s="466"/>
      <c r="E62" s="461"/>
      <c r="F62" s="468"/>
      <c r="G62" s="437"/>
      <c r="H62" s="459"/>
      <c r="I62" s="461"/>
      <c r="J62" s="463"/>
      <c r="K62" s="461"/>
      <c r="L62" s="472"/>
      <c r="M62" s="437"/>
      <c r="N62" s="459"/>
      <c r="O62" s="461"/>
      <c r="P62" s="463"/>
      <c r="Q62" s="437"/>
      <c r="R62" s="459"/>
      <c r="S62" s="461"/>
      <c r="T62" s="463"/>
    </row>
    <row r="63" spans="1:20" x14ac:dyDescent="0.25">
      <c r="A63" s="482"/>
      <c r="B63" s="441"/>
      <c r="C63" s="441"/>
      <c r="D63" s="441"/>
      <c r="E63" s="462"/>
      <c r="F63" s="469"/>
      <c r="G63" s="438"/>
      <c r="H63" s="460"/>
      <c r="I63" s="462"/>
      <c r="J63" s="464"/>
      <c r="K63" s="462"/>
      <c r="L63" s="473"/>
      <c r="M63" s="438"/>
      <c r="N63" s="460"/>
      <c r="O63" s="462"/>
      <c r="P63" s="464"/>
      <c r="Q63" s="438"/>
      <c r="R63" s="460"/>
      <c r="S63" s="462"/>
      <c r="T63" s="464"/>
    </row>
    <row r="65" spans="6:22" x14ac:dyDescent="0.25">
      <c r="F65" s="311">
        <f>AVERAGE(F4:F63)</f>
        <v>0.27020115817105622</v>
      </c>
      <c r="G65" s="312"/>
      <c r="H65" s="313">
        <f>AVERAGE(H4:H63)</f>
        <v>0.3567715243037794</v>
      </c>
      <c r="I65" s="312"/>
      <c r="J65" s="313">
        <f>AVERAGE(J4:J63)</f>
        <v>0.3801141900920974</v>
      </c>
      <c r="K65" s="312"/>
      <c r="L65" s="314">
        <f>AVERAGE(L4:L63)</f>
        <v>0.45068868835595993</v>
      </c>
      <c r="M65" s="312"/>
      <c r="N65" s="313">
        <f>AVERAGE(N4:N63)</f>
        <v>0.57749341881855798</v>
      </c>
      <c r="O65" s="312"/>
      <c r="P65" s="313">
        <f>AVERAGE(P4:P63)</f>
        <v>0.57749341881855798</v>
      </c>
      <c r="Q65" s="312"/>
      <c r="R65" s="313">
        <f>AVERAGE(R4:R63)</f>
        <v>0.59328879494002096</v>
      </c>
      <c r="S65" s="312"/>
      <c r="T65" s="313">
        <f>AVERAGE(T4:T63)</f>
        <v>0.59328879494002096</v>
      </c>
    </row>
    <row r="66" spans="6:22" x14ac:dyDescent="0.25">
      <c r="G66" s="312"/>
      <c r="H66" s="313">
        <f>H65-F65</f>
        <v>8.6570366132723175E-2</v>
      </c>
      <c r="I66" s="312"/>
      <c r="J66" s="313">
        <f>J65-H65</f>
        <v>2.3342665788318007E-2</v>
      </c>
      <c r="K66" s="312"/>
      <c r="L66" s="313">
        <f>L65-J65</f>
        <v>7.0574498263862528E-2</v>
      </c>
      <c r="M66" s="312"/>
      <c r="N66" s="313">
        <f>N65-L65</f>
        <v>0.12680473046259805</v>
      </c>
      <c r="O66" s="312"/>
      <c r="P66" s="313">
        <f>P65-N65</f>
        <v>0</v>
      </c>
      <c r="Q66" s="312"/>
      <c r="R66" s="313">
        <f>R65-P65</f>
        <v>1.5795376121462978E-2</v>
      </c>
      <c r="S66" s="312"/>
      <c r="T66" s="313">
        <f>T65-R65</f>
        <v>0</v>
      </c>
    </row>
    <row r="67" spans="6:22" x14ac:dyDescent="0.25">
      <c r="H67" s="305" t="s">
        <v>2</v>
      </c>
      <c r="J67" s="305" t="s">
        <v>3</v>
      </c>
      <c r="L67" s="306" t="s">
        <v>54</v>
      </c>
      <c r="N67" s="305" t="s">
        <v>6</v>
      </c>
      <c r="P67" s="305" t="s">
        <v>7</v>
      </c>
      <c r="R67" s="305" t="s">
        <v>55</v>
      </c>
      <c r="T67" s="305" t="s">
        <v>56</v>
      </c>
    </row>
    <row r="68" spans="6:22" x14ac:dyDescent="0.25">
      <c r="H68" s="313">
        <f>H66/SUM(T66,R66,P66,N66,L66,J66,H66)</f>
        <v>0.26794700966731322</v>
      </c>
      <c r="J68" s="313">
        <f>J66/SUM(T66,R66,P66,N66,L66,J66,H66)</f>
        <v>7.2248712521952696E-2</v>
      </c>
      <c r="L68" s="313">
        <f>L66/SUM(T66,R66,P66,N66,L66,J66,H66)</f>
        <v>0.21843763187487525</v>
      </c>
      <c r="N68" s="313">
        <f>N66/SUM(T66,R66,P66,N66,L66,J66,H66)</f>
        <v>0.3924778172594523</v>
      </c>
      <c r="P68" s="313">
        <f>P66/SUM(T66,R66,P66,N66,L66,J66,H66)</f>
        <v>0</v>
      </c>
      <c r="R68" s="313">
        <f>R66/SUM(T66,R66,P66,N66,L66,J66,H66)</f>
        <v>4.8888828676406523E-2</v>
      </c>
      <c r="T68" s="313">
        <f>T66/SUM(T66,R66,P66,N66,L66,J66,H66)</f>
        <v>0</v>
      </c>
      <c r="V68" s="316">
        <f>SUM(H68:T68)</f>
        <v>1</v>
      </c>
    </row>
    <row r="69" spans="6:22" x14ac:dyDescent="0.25">
      <c r="K69" s="315">
        <v>27</v>
      </c>
    </row>
    <row r="70" spans="6:22" x14ac:dyDescent="0.25">
      <c r="K70" s="315">
        <v>35</v>
      </c>
    </row>
    <row r="71" spans="6:22" x14ac:dyDescent="0.25">
      <c r="K71" s="315">
        <v>38</v>
      </c>
    </row>
    <row r="72" spans="6:22" x14ac:dyDescent="0.25">
      <c r="K72" s="242">
        <v>45</v>
      </c>
    </row>
    <row r="73" spans="6:22" x14ac:dyDescent="0.25">
      <c r="K73" s="242">
        <v>57</v>
      </c>
    </row>
    <row r="86" spans="3:16" ht="15.75" thickBot="1" x14ac:dyDescent="0.3"/>
    <row r="87" spans="3:16" x14ac:dyDescent="0.25">
      <c r="C87" s="321" t="s">
        <v>39</v>
      </c>
      <c r="D87" s="322">
        <v>0.27020115817105622</v>
      </c>
      <c r="E87" s="328" t="s">
        <v>57</v>
      </c>
      <c r="F87" s="322">
        <v>0.3567715243037794</v>
      </c>
      <c r="G87" s="328" t="s">
        <v>57</v>
      </c>
      <c r="H87" s="322">
        <v>0.38011419009209735</v>
      </c>
      <c r="I87" s="328" t="s">
        <v>57</v>
      </c>
      <c r="J87" s="322">
        <v>0.4576331328004043</v>
      </c>
      <c r="K87" s="328" t="s">
        <v>57</v>
      </c>
      <c r="L87" s="322">
        <v>0.57749341881855798</v>
      </c>
      <c r="M87" s="328" t="s">
        <v>57</v>
      </c>
      <c r="N87" s="322">
        <v>0.57749341881855798</v>
      </c>
      <c r="O87" s="328" t="s">
        <v>57</v>
      </c>
      <c r="P87" s="322">
        <v>0.57749341881855798</v>
      </c>
    </row>
    <row r="88" spans="3:16" x14ac:dyDescent="0.25">
      <c r="C88" s="327">
        <v>0.10416666666666667</v>
      </c>
      <c r="D88" s="323">
        <v>6.6366229812003005E-2</v>
      </c>
      <c r="E88" s="329" t="s">
        <v>58</v>
      </c>
      <c r="F88" s="323">
        <v>0.1243189730746586</v>
      </c>
      <c r="G88" s="329" t="s">
        <v>61</v>
      </c>
      <c r="H88" s="323">
        <v>0.265631727272158</v>
      </c>
      <c r="I88" s="329" t="s">
        <v>62</v>
      </c>
      <c r="J88" s="323">
        <v>0.2454793244378165</v>
      </c>
      <c r="K88" s="329" t="s">
        <v>62</v>
      </c>
      <c r="L88" s="323">
        <v>0.22164722283175428</v>
      </c>
      <c r="M88" s="329" t="s">
        <v>64</v>
      </c>
      <c r="N88" s="323">
        <v>0.35836189572542038</v>
      </c>
      <c r="O88" s="329" t="s">
        <v>64</v>
      </c>
      <c r="P88" s="323">
        <v>0.40026762514755709</v>
      </c>
    </row>
    <row r="89" spans="3:16" ht="15.75" thickBot="1" x14ac:dyDescent="0.3">
      <c r="C89" s="324">
        <v>0.25</v>
      </c>
      <c r="D89" s="323">
        <v>-6.6294319043211675E-2</v>
      </c>
      <c r="E89" s="330" t="s">
        <v>59</v>
      </c>
      <c r="F89" s="326">
        <v>0.14088393620712741</v>
      </c>
      <c r="G89" s="330" t="s">
        <v>60</v>
      </c>
      <c r="H89" s="326">
        <v>0.20003522663842499</v>
      </c>
      <c r="I89" s="330" t="s">
        <v>63</v>
      </c>
      <c r="J89" s="326">
        <v>0.45199907366460185</v>
      </c>
      <c r="K89" s="330" t="s">
        <v>63</v>
      </c>
      <c r="L89" s="326">
        <v>0.14950322138520603</v>
      </c>
      <c r="M89" s="330" t="s">
        <v>64</v>
      </c>
      <c r="N89" s="326">
        <v>0.24427010244130998</v>
      </c>
      <c r="O89" s="330" t="s">
        <v>64</v>
      </c>
      <c r="P89" s="326">
        <v>0.21455084788625892</v>
      </c>
    </row>
    <row r="90" spans="3:16" ht="15.75" thickBot="1" x14ac:dyDescent="0.3">
      <c r="C90" s="325">
        <v>0.5</v>
      </c>
      <c r="D90" s="326">
        <v>-0.14139656749441068</v>
      </c>
    </row>
  </sheetData>
  <mergeCells count="302">
    <mergeCell ref="P60:P63"/>
    <mergeCell ref="Q60:Q63"/>
    <mergeCell ref="R60:R63"/>
    <mergeCell ref="S60:S63"/>
    <mergeCell ref="T60:T63"/>
    <mergeCell ref="I60:I63"/>
    <mergeCell ref="J60:J63"/>
    <mergeCell ref="K60:K63"/>
    <mergeCell ref="L60:L63"/>
    <mergeCell ref="M60:M63"/>
    <mergeCell ref="N60:N63"/>
    <mergeCell ref="T56:T59"/>
    <mergeCell ref="A60:A63"/>
    <mergeCell ref="B60:B63"/>
    <mergeCell ref="C60:C63"/>
    <mergeCell ref="D60:D63"/>
    <mergeCell ref="E60:E63"/>
    <mergeCell ref="F60:F63"/>
    <mergeCell ref="G60:G63"/>
    <mergeCell ref="H60:H63"/>
    <mergeCell ref="M56:M59"/>
    <mergeCell ref="N56:N59"/>
    <mergeCell ref="O56:O59"/>
    <mergeCell ref="P56:P59"/>
    <mergeCell ref="Q56:Q59"/>
    <mergeCell ref="R56:R59"/>
    <mergeCell ref="G56:G59"/>
    <mergeCell ref="H56:H59"/>
    <mergeCell ref="I56:I59"/>
    <mergeCell ref="J56:J59"/>
    <mergeCell ref="K56:K59"/>
    <mergeCell ref="L56:L59"/>
    <mergeCell ref="A56:A59"/>
    <mergeCell ref="B56:B59"/>
    <mergeCell ref="O60:O63"/>
    <mergeCell ref="C56:C59"/>
    <mergeCell ref="D56:D59"/>
    <mergeCell ref="E56:E59"/>
    <mergeCell ref="F56:F59"/>
    <mergeCell ref="O52:O55"/>
    <mergeCell ref="P52:P55"/>
    <mergeCell ref="Q52:Q55"/>
    <mergeCell ref="R52:R55"/>
    <mergeCell ref="S52:S55"/>
    <mergeCell ref="S56:S59"/>
    <mergeCell ref="T52:T55"/>
    <mergeCell ref="I52:I55"/>
    <mergeCell ref="J52:J55"/>
    <mergeCell ref="K52:K55"/>
    <mergeCell ref="L52:L55"/>
    <mergeCell ref="M52:M55"/>
    <mergeCell ref="N52:N55"/>
    <mergeCell ref="S48:S51"/>
    <mergeCell ref="T48:T51"/>
    <mergeCell ref="N48:N51"/>
    <mergeCell ref="O48:O51"/>
    <mergeCell ref="P48:P51"/>
    <mergeCell ref="Q48:Q51"/>
    <mergeCell ref="R48:R51"/>
    <mergeCell ref="A52:A55"/>
    <mergeCell ref="B52:B55"/>
    <mergeCell ref="C52:C55"/>
    <mergeCell ref="D52:D55"/>
    <mergeCell ref="E52:E55"/>
    <mergeCell ref="F52:F55"/>
    <mergeCell ref="G52:G55"/>
    <mergeCell ref="H52:H55"/>
    <mergeCell ref="M48:M51"/>
    <mergeCell ref="G48:G51"/>
    <mergeCell ref="H48:H51"/>
    <mergeCell ref="I48:I51"/>
    <mergeCell ref="J48:J51"/>
    <mergeCell ref="K48:K51"/>
    <mergeCell ref="L48:L51"/>
    <mergeCell ref="A48:A51"/>
    <mergeCell ref="B48:B51"/>
    <mergeCell ref="C48:C51"/>
    <mergeCell ref="D48:D51"/>
    <mergeCell ref="E48:E51"/>
    <mergeCell ref="F48:F51"/>
    <mergeCell ref="P44:P47"/>
    <mergeCell ref="Q44:Q47"/>
    <mergeCell ref="R44:R47"/>
    <mergeCell ref="S44:S47"/>
    <mergeCell ref="T44:T47"/>
    <mergeCell ref="I44:I47"/>
    <mergeCell ref="J44:J47"/>
    <mergeCell ref="K44:K47"/>
    <mergeCell ref="L44:L47"/>
    <mergeCell ref="M44:M47"/>
    <mergeCell ref="N44:N47"/>
    <mergeCell ref="T40:T43"/>
    <mergeCell ref="A44:A47"/>
    <mergeCell ref="B44:B47"/>
    <mergeCell ref="C44:C47"/>
    <mergeCell ref="D44:D47"/>
    <mergeCell ref="E44:E47"/>
    <mergeCell ref="F44:F47"/>
    <mergeCell ref="G44:G47"/>
    <mergeCell ref="H44:H47"/>
    <mergeCell ref="M40:M43"/>
    <mergeCell ref="N40:N43"/>
    <mergeCell ref="O40:O43"/>
    <mergeCell ref="P40:P43"/>
    <mergeCell ref="Q40:Q43"/>
    <mergeCell ref="R40:R43"/>
    <mergeCell ref="G40:G43"/>
    <mergeCell ref="H40:H43"/>
    <mergeCell ref="I40:I43"/>
    <mergeCell ref="J40:J43"/>
    <mergeCell ref="K40:K43"/>
    <mergeCell ref="L40:L43"/>
    <mergeCell ref="A40:A43"/>
    <mergeCell ref="B40:B43"/>
    <mergeCell ref="O44:O47"/>
    <mergeCell ref="C40:C43"/>
    <mergeCell ref="D40:D43"/>
    <mergeCell ref="E40:E43"/>
    <mergeCell ref="F40:F43"/>
    <mergeCell ref="O36:O39"/>
    <mergeCell ref="P36:P39"/>
    <mergeCell ref="Q36:Q39"/>
    <mergeCell ref="R36:R39"/>
    <mergeCell ref="S36:S39"/>
    <mergeCell ref="S40:S43"/>
    <mergeCell ref="T36:T39"/>
    <mergeCell ref="I36:I39"/>
    <mergeCell ref="J36:J39"/>
    <mergeCell ref="K36:K39"/>
    <mergeCell ref="L36:L39"/>
    <mergeCell ref="M36:M39"/>
    <mergeCell ref="N36:N39"/>
    <mergeCell ref="S32:S35"/>
    <mergeCell ref="T32:T35"/>
    <mergeCell ref="N32:N35"/>
    <mergeCell ref="O32:O35"/>
    <mergeCell ref="P32:P35"/>
    <mergeCell ref="Q32:Q35"/>
    <mergeCell ref="R32:R35"/>
    <mergeCell ref="A36:A39"/>
    <mergeCell ref="B36:B39"/>
    <mergeCell ref="C36:C39"/>
    <mergeCell ref="D36:D39"/>
    <mergeCell ref="E36:E39"/>
    <mergeCell ref="F36:F39"/>
    <mergeCell ref="G36:G39"/>
    <mergeCell ref="H36:H39"/>
    <mergeCell ref="M32:M35"/>
    <mergeCell ref="G32:G35"/>
    <mergeCell ref="H32:H35"/>
    <mergeCell ref="I32:I35"/>
    <mergeCell ref="J32:J35"/>
    <mergeCell ref="K32:K35"/>
    <mergeCell ref="L32:L35"/>
    <mergeCell ref="A32:A35"/>
    <mergeCell ref="B32:B35"/>
    <mergeCell ref="C32:C35"/>
    <mergeCell ref="D32:D35"/>
    <mergeCell ref="E32:E35"/>
    <mergeCell ref="F32:F35"/>
    <mergeCell ref="P28:P31"/>
    <mergeCell ref="Q28:Q31"/>
    <mergeCell ref="R28:R31"/>
    <mergeCell ref="S28:S31"/>
    <mergeCell ref="T28:T31"/>
    <mergeCell ref="I28:I31"/>
    <mergeCell ref="J28:J31"/>
    <mergeCell ref="K28:K31"/>
    <mergeCell ref="L28:L31"/>
    <mergeCell ref="M28:M31"/>
    <mergeCell ref="N28:N31"/>
    <mergeCell ref="T24:T27"/>
    <mergeCell ref="A28:A31"/>
    <mergeCell ref="B28:B31"/>
    <mergeCell ref="C28:C31"/>
    <mergeCell ref="D28:D31"/>
    <mergeCell ref="E28:E31"/>
    <mergeCell ref="F28:F31"/>
    <mergeCell ref="G28:G31"/>
    <mergeCell ref="H28:H31"/>
    <mergeCell ref="M24:M27"/>
    <mergeCell ref="N24:N27"/>
    <mergeCell ref="O24:O27"/>
    <mergeCell ref="P24:P27"/>
    <mergeCell ref="Q24:Q27"/>
    <mergeCell ref="R24:R27"/>
    <mergeCell ref="G24:G27"/>
    <mergeCell ref="H24:H27"/>
    <mergeCell ref="I24:I27"/>
    <mergeCell ref="J24:J27"/>
    <mergeCell ref="K24:K27"/>
    <mergeCell ref="L24:L27"/>
    <mergeCell ref="A24:A27"/>
    <mergeCell ref="B24:B27"/>
    <mergeCell ref="O28:O31"/>
    <mergeCell ref="C24:C27"/>
    <mergeCell ref="D24:D27"/>
    <mergeCell ref="E24:E27"/>
    <mergeCell ref="F24:F27"/>
    <mergeCell ref="O20:O23"/>
    <mergeCell ref="P20:P23"/>
    <mergeCell ref="Q20:Q23"/>
    <mergeCell ref="R20:R23"/>
    <mergeCell ref="S20:S23"/>
    <mergeCell ref="S24:S27"/>
    <mergeCell ref="B16:B19"/>
    <mergeCell ref="C16:C19"/>
    <mergeCell ref="D16:D19"/>
    <mergeCell ref="E16:E19"/>
    <mergeCell ref="F16:F19"/>
    <mergeCell ref="T20:T23"/>
    <mergeCell ref="I20:I23"/>
    <mergeCell ref="J20:J23"/>
    <mergeCell ref="K20:K23"/>
    <mergeCell ref="L20:L23"/>
    <mergeCell ref="M20:M23"/>
    <mergeCell ref="N20:N23"/>
    <mergeCell ref="S16:S19"/>
    <mergeCell ref="T16:T19"/>
    <mergeCell ref="N16:N19"/>
    <mergeCell ref="O16:O19"/>
    <mergeCell ref="P16:P19"/>
    <mergeCell ref="Q16:Q19"/>
    <mergeCell ref="R16:R19"/>
    <mergeCell ref="S12:S15"/>
    <mergeCell ref="T12:T15"/>
    <mergeCell ref="I12:I15"/>
    <mergeCell ref="J12:J15"/>
    <mergeCell ref="K12:K15"/>
    <mergeCell ref="L12:L15"/>
    <mergeCell ref="M12:M15"/>
    <mergeCell ref="N12:N15"/>
    <mergeCell ref="A20:A23"/>
    <mergeCell ref="B20:B23"/>
    <mergeCell ref="C20:C23"/>
    <mergeCell ref="D20:D23"/>
    <mergeCell ref="E20:E23"/>
    <mergeCell ref="F20:F23"/>
    <mergeCell ref="G20:G23"/>
    <mergeCell ref="H20:H23"/>
    <mergeCell ref="M16:M19"/>
    <mergeCell ref="G16:G19"/>
    <mergeCell ref="H16:H19"/>
    <mergeCell ref="I16:I19"/>
    <mergeCell ref="J16:J19"/>
    <mergeCell ref="K16:K19"/>
    <mergeCell ref="L16:L19"/>
    <mergeCell ref="A16:A19"/>
    <mergeCell ref="Q8:Q11"/>
    <mergeCell ref="R8:R11"/>
    <mergeCell ref="G8:G11"/>
    <mergeCell ref="H8:H11"/>
    <mergeCell ref="I8:I11"/>
    <mergeCell ref="J8:J11"/>
    <mergeCell ref="K8:K11"/>
    <mergeCell ref="L8:L11"/>
    <mergeCell ref="O12:O15"/>
    <mergeCell ref="P12:P15"/>
    <mergeCell ref="Q12:Q15"/>
    <mergeCell ref="R12:R15"/>
    <mergeCell ref="A12:A15"/>
    <mergeCell ref="B12:B15"/>
    <mergeCell ref="C12:C15"/>
    <mergeCell ref="D12:D15"/>
    <mergeCell ref="E12:E15"/>
    <mergeCell ref="F12:F15"/>
    <mergeCell ref="G12:G15"/>
    <mergeCell ref="H12:H15"/>
    <mergeCell ref="M8:M11"/>
    <mergeCell ref="T4:T7"/>
    <mergeCell ref="A8:A11"/>
    <mergeCell ref="B8:B11"/>
    <mergeCell ref="C8:C11"/>
    <mergeCell ref="D8:D11"/>
    <mergeCell ref="E8:E11"/>
    <mergeCell ref="F8:F11"/>
    <mergeCell ref="K4:K7"/>
    <mergeCell ref="L4:L7"/>
    <mergeCell ref="M4:M7"/>
    <mergeCell ref="N4:N7"/>
    <mergeCell ref="O4:O7"/>
    <mergeCell ref="P4:P7"/>
    <mergeCell ref="E4:E7"/>
    <mergeCell ref="F4:F7"/>
    <mergeCell ref="G4:G7"/>
    <mergeCell ref="H4:H7"/>
    <mergeCell ref="I4:I7"/>
    <mergeCell ref="J4:J7"/>
    <mergeCell ref="S8:S11"/>
    <mergeCell ref="T8:T11"/>
    <mergeCell ref="N8:N11"/>
    <mergeCell ref="O8:O11"/>
    <mergeCell ref="P8:P11"/>
    <mergeCell ref="A1:B1"/>
    <mergeCell ref="A3:B3"/>
    <mergeCell ref="A4:A7"/>
    <mergeCell ref="B4:B7"/>
    <mergeCell ref="C4:C7"/>
    <mergeCell ref="D4:D7"/>
    <mergeCell ref="Q4:Q7"/>
    <mergeCell ref="R4:R7"/>
    <mergeCell ref="S4:S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AC68"/>
  <sheetViews>
    <sheetView tabSelected="1" zoomScale="89" zoomScaleNormal="70" zoomScalePageLayoutView="70" workbookViewId="0">
      <selection activeCell="G3" sqref="G3"/>
    </sheetView>
  </sheetViews>
  <sheetFormatPr defaultColWidth="8.85546875" defaultRowHeight="15" x14ac:dyDescent="0.25"/>
  <cols>
    <col min="1" max="2" width="8.85546875" style="7"/>
    <col min="3" max="3" width="8.85546875" style="7" customWidth="1"/>
    <col min="4" max="4" width="15.7109375" style="484" bestFit="1" customWidth="1"/>
    <col min="5" max="5" width="24.85546875" style="27" bestFit="1" customWidth="1"/>
    <col min="6" max="6" width="24.28515625" style="27" bestFit="1" customWidth="1"/>
    <col min="7" max="7" width="24.42578125" style="27" bestFit="1" customWidth="1"/>
    <col min="8" max="8" width="14.28515625" style="27" bestFit="1" customWidth="1"/>
    <col min="9" max="9" width="9.85546875" style="35" bestFit="1" customWidth="1"/>
    <col min="10" max="10" width="8.28515625" style="27" bestFit="1" customWidth="1"/>
    <col min="11" max="11" width="28" style="7" bestFit="1" customWidth="1"/>
    <col min="12" max="12" width="46" style="7" bestFit="1" customWidth="1"/>
    <col min="13" max="13" width="9.140625" style="7" bestFit="1" customWidth="1"/>
    <col min="14" max="14" width="7.140625" style="7" bestFit="1" customWidth="1"/>
    <col min="15" max="15" width="20.85546875" style="7" bestFit="1" customWidth="1"/>
    <col min="16" max="16" width="19" style="7" bestFit="1" customWidth="1"/>
    <col min="17" max="17" width="18" style="7" bestFit="1" customWidth="1"/>
    <col min="18" max="18" width="12.7109375" style="7" bestFit="1" customWidth="1"/>
    <col min="19" max="19" width="22.7109375" style="7" bestFit="1" customWidth="1"/>
    <col min="20" max="20" width="42.85546875" style="7" bestFit="1" customWidth="1"/>
    <col min="21" max="24" width="20.28515625" style="7" bestFit="1" customWidth="1"/>
    <col min="25" max="25" width="35" style="7" bestFit="1" customWidth="1"/>
    <col min="26" max="26" width="40.85546875" style="7" bestFit="1" customWidth="1"/>
    <col min="27" max="16384" width="8.85546875" style="7"/>
  </cols>
  <sheetData>
    <row r="1" spans="1:26" ht="19.5" thickBot="1" x14ac:dyDescent="0.3">
      <c r="A1" s="354" t="s">
        <v>2</v>
      </c>
      <c r="B1" s="354"/>
      <c r="C1" s="5"/>
      <c r="D1" s="354"/>
      <c r="E1" s="354"/>
      <c r="F1" s="354"/>
      <c r="G1" s="355" t="s">
        <v>41</v>
      </c>
      <c r="H1" s="356"/>
      <c r="I1" s="29" t="s">
        <v>38</v>
      </c>
      <c r="J1" s="55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6" ht="18.600000000000001" customHeight="1" x14ac:dyDescent="0.25">
      <c r="A2" s="333"/>
      <c r="B2" s="333"/>
      <c r="C2" s="333"/>
      <c r="D2" s="333"/>
      <c r="E2" s="333"/>
      <c r="F2" s="333"/>
      <c r="G2" s="333"/>
      <c r="H2" s="333"/>
      <c r="I2" s="33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</row>
    <row r="3" spans="1:26" ht="18.75" x14ac:dyDescent="0.25">
      <c r="A3" s="351" t="s">
        <v>30</v>
      </c>
      <c r="B3" s="351"/>
      <c r="C3" s="8" t="s">
        <v>42</v>
      </c>
      <c r="D3" s="320" t="s">
        <v>0</v>
      </c>
      <c r="E3" s="9" t="s">
        <v>31</v>
      </c>
      <c r="F3" s="9" t="s">
        <v>37</v>
      </c>
      <c r="G3" s="9" t="s">
        <v>65</v>
      </c>
      <c r="H3" s="9" t="s">
        <v>40</v>
      </c>
      <c r="I3" s="30" t="s">
        <v>2</v>
      </c>
      <c r="J3" s="56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32</v>
      </c>
      <c r="U3" s="10" t="s">
        <v>33</v>
      </c>
      <c r="V3" s="10" t="s">
        <v>34</v>
      </c>
      <c r="W3" s="10" t="s">
        <v>35</v>
      </c>
      <c r="X3" s="10" t="s">
        <v>36</v>
      </c>
      <c r="Y3" s="10" t="s">
        <v>13</v>
      </c>
      <c r="Z3" s="11" t="s">
        <v>14</v>
      </c>
    </row>
    <row r="4" spans="1:26" ht="15.75" x14ac:dyDescent="0.25">
      <c r="A4" s="352">
        <v>1</v>
      </c>
      <c r="B4" s="341" t="s">
        <v>15</v>
      </c>
      <c r="C4" s="341">
        <v>30</v>
      </c>
      <c r="D4" s="458">
        <v>115</v>
      </c>
      <c r="E4" s="23">
        <v>95</v>
      </c>
      <c r="F4" s="26">
        <f>(E4-$D$4)/$D$4</f>
        <v>-0.17391304347826086</v>
      </c>
      <c r="G4" s="22">
        <v>2</v>
      </c>
      <c r="H4" s="192" t="s">
        <v>39</v>
      </c>
      <c r="I4" s="182">
        <v>1</v>
      </c>
      <c r="J4" s="57">
        <v>2</v>
      </c>
      <c r="K4" s="13">
        <v>50</v>
      </c>
      <c r="L4" s="13">
        <v>16</v>
      </c>
      <c r="M4" s="13">
        <v>0.7</v>
      </c>
      <c r="N4" s="13">
        <v>0.7</v>
      </c>
      <c r="O4" s="13">
        <v>0.6</v>
      </c>
      <c r="P4" s="13">
        <v>0.05</v>
      </c>
      <c r="Q4" s="13">
        <v>5.0000000000000001E-3</v>
      </c>
      <c r="R4" s="13">
        <v>0.38</v>
      </c>
      <c r="S4" s="13">
        <v>200</v>
      </c>
      <c r="T4" s="13">
        <v>10000</v>
      </c>
      <c r="U4" s="13">
        <v>2</v>
      </c>
      <c r="V4" s="13">
        <v>1.5</v>
      </c>
      <c r="W4" s="13">
        <v>0.5</v>
      </c>
      <c r="X4" s="13">
        <v>0.1</v>
      </c>
      <c r="Y4" s="13">
        <v>1.4</v>
      </c>
      <c r="Z4" s="13">
        <v>0.6</v>
      </c>
    </row>
    <row r="5" spans="1:26" ht="15.75" x14ac:dyDescent="0.25">
      <c r="A5" s="352"/>
      <c r="B5" s="341"/>
      <c r="C5" s="341"/>
      <c r="D5" s="458"/>
      <c r="E5" s="16">
        <v>90</v>
      </c>
      <c r="F5" s="12">
        <f t="shared" ref="F5:F6" si="0">(E5-$D$4)/$D$4</f>
        <v>-0.21739130434782608</v>
      </c>
      <c r="G5" s="24">
        <v>2</v>
      </c>
      <c r="H5" s="193">
        <v>0.1</v>
      </c>
      <c r="I5" s="183">
        <f>_xlfn.CEILING.MATH($C$4*H5)</f>
        <v>3</v>
      </c>
      <c r="J5" s="57">
        <v>2</v>
      </c>
      <c r="K5" s="13">
        <v>50</v>
      </c>
      <c r="L5" s="13">
        <v>16</v>
      </c>
      <c r="M5" s="13">
        <v>0.7</v>
      </c>
      <c r="N5" s="13">
        <v>0.7</v>
      </c>
      <c r="O5" s="13">
        <v>0.6</v>
      </c>
      <c r="P5" s="13">
        <v>0.05</v>
      </c>
      <c r="Q5" s="13">
        <v>5.0000000000000001E-3</v>
      </c>
      <c r="R5" s="13">
        <v>0.38</v>
      </c>
      <c r="S5" s="13">
        <v>200</v>
      </c>
      <c r="T5" s="13">
        <v>10000</v>
      </c>
      <c r="U5" s="13">
        <v>2</v>
      </c>
      <c r="V5" s="13">
        <v>1.5</v>
      </c>
      <c r="W5" s="13">
        <v>0.5</v>
      </c>
      <c r="X5" s="13">
        <v>0.1</v>
      </c>
      <c r="Y5" s="13">
        <v>1.4</v>
      </c>
      <c r="Z5" s="13">
        <v>0.6</v>
      </c>
    </row>
    <row r="6" spans="1:26" ht="15.75" x14ac:dyDescent="0.25">
      <c r="A6" s="352"/>
      <c r="B6" s="341"/>
      <c r="C6" s="341"/>
      <c r="D6" s="458"/>
      <c r="E6" s="16">
        <v>95</v>
      </c>
      <c r="F6" s="12">
        <f t="shared" si="0"/>
        <v>-0.17391304347826086</v>
      </c>
      <c r="G6" s="24">
        <v>2</v>
      </c>
      <c r="H6" s="299">
        <v>0.25</v>
      </c>
      <c r="I6" s="183">
        <f>_xlfn.CEILING.MATH($C$4*H6)</f>
        <v>8</v>
      </c>
      <c r="J6" s="57">
        <v>2</v>
      </c>
      <c r="K6" s="13">
        <v>50</v>
      </c>
      <c r="L6" s="13">
        <v>16</v>
      </c>
      <c r="M6" s="13">
        <v>0.7</v>
      </c>
      <c r="N6" s="13">
        <v>0.7</v>
      </c>
      <c r="O6" s="13">
        <v>0.6</v>
      </c>
      <c r="P6" s="13">
        <v>0.05</v>
      </c>
      <c r="Q6" s="13">
        <v>5.0000000000000001E-3</v>
      </c>
      <c r="R6" s="13">
        <v>0.38</v>
      </c>
      <c r="S6" s="13">
        <v>200</v>
      </c>
      <c r="T6" s="13">
        <v>10000</v>
      </c>
      <c r="U6" s="13">
        <v>2</v>
      </c>
      <c r="V6" s="13">
        <v>1.5</v>
      </c>
      <c r="W6" s="13">
        <v>0.5</v>
      </c>
      <c r="X6" s="13">
        <v>0.1</v>
      </c>
      <c r="Y6" s="13">
        <v>1.4</v>
      </c>
      <c r="Z6" s="13">
        <v>0.6</v>
      </c>
    </row>
    <row r="7" spans="1:26" ht="15.75" x14ac:dyDescent="0.25">
      <c r="A7" s="350"/>
      <c r="B7" s="334"/>
      <c r="C7" s="334"/>
      <c r="D7" s="343"/>
      <c r="E7" s="31">
        <v>80</v>
      </c>
      <c r="F7" s="14">
        <f t="shared" ref="F7" si="1">(E7-$D$4)/$D$4</f>
        <v>-0.30434782608695654</v>
      </c>
      <c r="G7" s="32">
        <v>2</v>
      </c>
      <c r="H7" s="194">
        <v>0.5</v>
      </c>
      <c r="I7" s="184">
        <f>_xlfn.CEILING.MATH($C$4*H7)</f>
        <v>15</v>
      </c>
      <c r="J7" s="58">
        <v>2</v>
      </c>
      <c r="K7" s="15">
        <v>50</v>
      </c>
      <c r="L7" s="15">
        <v>16</v>
      </c>
      <c r="M7" s="15">
        <v>0.7</v>
      </c>
      <c r="N7" s="15">
        <v>0.7</v>
      </c>
      <c r="O7" s="15">
        <v>0.6</v>
      </c>
      <c r="P7" s="15">
        <v>0.05</v>
      </c>
      <c r="Q7" s="15">
        <v>5.0000000000000001E-3</v>
      </c>
      <c r="R7" s="15">
        <v>0.38</v>
      </c>
      <c r="S7" s="15">
        <v>200</v>
      </c>
      <c r="T7" s="15">
        <v>10000</v>
      </c>
      <c r="U7" s="15">
        <v>2</v>
      </c>
      <c r="V7" s="15">
        <v>1.5</v>
      </c>
      <c r="W7" s="15">
        <v>0.5</v>
      </c>
      <c r="X7" s="15">
        <v>0.1</v>
      </c>
      <c r="Y7" s="15">
        <v>1.4</v>
      </c>
      <c r="Z7" s="15">
        <v>0.6</v>
      </c>
    </row>
    <row r="8" spans="1:26" s="17" customFormat="1" ht="15.75" x14ac:dyDescent="0.25">
      <c r="A8" s="349">
        <v>2</v>
      </c>
      <c r="B8" s="333" t="s">
        <v>16</v>
      </c>
      <c r="C8" s="333">
        <v>30</v>
      </c>
      <c r="D8" s="342">
        <v>95</v>
      </c>
      <c r="E8" s="16">
        <v>80</v>
      </c>
      <c r="F8" s="12">
        <f>(E8-$D$8)/$D$8</f>
        <v>-0.15789473684210525</v>
      </c>
      <c r="G8" s="24">
        <v>2</v>
      </c>
      <c r="H8" s="170" t="s">
        <v>39</v>
      </c>
      <c r="I8" s="183">
        <v>1</v>
      </c>
      <c r="J8" s="56">
        <v>2</v>
      </c>
      <c r="K8" s="10">
        <v>50</v>
      </c>
      <c r="L8" s="10">
        <v>16</v>
      </c>
      <c r="M8" s="10">
        <v>0.7</v>
      </c>
      <c r="N8" s="10">
        <v>0.7</v>
      </c>
      <c r="O8" s="10">
        <v>0.6</v>
      </c>
      <c r="P8" s="10">
        <v>0.05</v>
      </c>
      <c r="Q8" s="10">
        <v>5.0000000000000001E-3</v>
      </c>
      <c r="R8" s="10">
        <v>0.38</v>
      </c>
      <c r="S8" s="10">
        <v>200</v>
      </c>
      <c r="T8" s="10">
        <v>10000</v>
      </c>
      <c r="U8" s="10">
        <v>2</v>
      </c>
      <c r="V8" s="10">
        <v>1.5</v>
      </c>
      <c r="W8" s="10">
        <v>0.5</v>
      </c>
      <c r="X8" s="10">
        <v>0.1</v>
      </c>
      <c r="Y8" s="10">
        <v>1.4</v>
      </c>
      <c r="Z8" s="10">
        <v>0.6</v>
      </c>
    </row>
    <row r="9" spans="1:26" ht="15.75" x14ac:dyDescent="0.25">
      <c r="A9" s="349"/>
      <c r="B9" s="333"/>
      <c r="C9" s="333"/>
      <c r="D9" s="342"/>
      <c r="E9" s="25">
        <v>85</v>
      </c>
      <c r="F9" s="26">
        <f>(E9-$D$8)/$D$8</f>
        <v>-0.10526315789473684</v>
      </c>
      <c r="G9" s="22">
        <v>2</v>
      </c>
      <c r="H9" s="192">
        <v>0.1</v>
      </c>
      <c r="I9" s="182">
        <f>_xlfn.CEILING.MATH($C$8*H9)</f>
        <v>3</v>
      </c>
      <c r="J9" s="56">
        <v>2</v>
      </c>
      <c r="K9" s="10">
        <v>50</v>
      </c>
      <c r="L9" s="10">
        <v>16</v>
      </c>
      <c r="M9" s="10">
        <v>0.7</v>
      </c>
      <c r="N9" s="10">
        <v>0.7</v>
      </c>
      <c r="O9" s="10">
        <v>0.6</v>
      </c>
      <c r="P9" s="10">
        <v>0.05</v>
      </c>
      <c r="Q9" s="10">
        <v>5.0000000000000001E-3</v>
      </c>
      <c r="R9" s="10">
        <v>0.38</v>
      </c>
      <c r="S9" s="10">
        <v>200</v>
      </c>
      <c r="T9" s="10">
        <v>10000</v>
      </c>
      <c r="U9" s="10">
        <v>2</v>
      </c>
      <c r="V9" s="10">
        <v>1.5</v>
      </c>
      <c r="W9" s="10">
        <v>0.5</v>
      </c>
      <c r="X9" s="10">
        <v>0.1</v>
      </c>
      <c r="Y9" s="10">
        <v>1.4</v>
      </c>
      <c r="Z9" s="10">
        <v>0.6</v>
      </c>
    </row>
    <row r="10" spans="1:26" ht="15.75" x14ac:dyDescent="0.25">
      <c r="A10" s="349"/>
      <c r="B10" s="333"/>
      <c r="C10" s="333"/>
      <c r="D10" s="342"/>
      <c r="E10" s="33">
        <v>75</v>
      </c>
      <c r="F10" s="12">
        <f t="shared" ref="F10:F11" si="2">(E10-$D$8)/$D$8</f>
        <v>-0.21052631578947367</v>
      </c>
      <c r="G10" s="24">
        <v>2</v>
      </c>
      <c r="H10" s="195">
        <v>0.25</v>
      </c>
      <c r="I10" s="183">
        <f>_xlfn.CEILING.MATH($C$8*H10)</f>
        <v>8</v>
      </c>
      <c r="J10" s="56">
        <v>2</v>
      </c>
      <c r="K10" s="10">
        <v>50</v>
      </c>
      <c r="L10" s="10">
        <v>16</v>
      </c>
      <c r="M10" s="10">
        <v>0.7</v>
      </c>
      <c r="N10" s="10">
        <v>0.7</v>
      </c>
      <c r="O10" s="10">
        <v>0.6</v>
      </c>
      <c r="P10" s="10">
        <v>0.05</v>
      </c>
      <c r="Q10" s="10">
        <v>5.0000000000000001E-3</v>
      </c>
      <c r="R10" s="10">
        <v>0.38</v>
      </c>
      <c r="S10" s="10">
        <v>200</v>
      </c>
      <c r="T10" s="10">
        <v>10000</v>
      </c>
      <c r="U10" s="10">
        <v>2</v>
      </c>
      <c r="V10" s="10">
        <v>1.5</v>
      </c>
      <c r="W10" s="10">
        <v>0.5</v>
      </c>
      <c r="X10" s="10">
        <v>0.1</v>
      </c>
      <c r="Y10" s="10">
        <v>1.4</v>
      </c>
      <c r="Z10" s="10">
        <v>0.6</v>
      </c>
    </row>
    <row r="11" spans="1:26" s="18" customFormat="1" ht="15.75" x14ac:dyDescent="0.25">
      <c r="A11" s="350"/>
      <c r="B11" s="334"/>
      <c r="C11" s="334"/>
      <c r="D11" s="343"/>
      <c r="E11" s="31">
        <v>75</v>
      </c>
      <c r="F11" s="14">
        <f t="shared" si="2"/>
        <v>-0.21052631578947367</v>
      </c>
      <c r="G11" s="32">
        <v>2</v>
      </c>
      <c r="H11" s="196">
        <v>0.5</v>
      </c>
      <c r="I11" s="184">
        <f t="shared" ref="I11" si="3">_xlfn.CEILING.MATH($C$8*H11)</f>
        <v>15</v>
      </c>
      <c r="J11" s="58">
        <v>2</v>
      </c>
      <c r="K11" s="15">
        <v>50</v>
      </c>
      <c r="L11" s="15">
        <v>16</v>
      </c>
      <c r="M11" s="15">
        <v>0.7</v>
      </c>
      <c r="N11" s="15">
        <v>0.7</v>
      </c>
      <c r="O11" s="15">
        <v>0.6</v>
      </c>
      <c r="P11" s="15">
        <v>0.05</v>
      </c>
      <c r="Q11" s="15">
        <v>5.0000000000000001E-3</v>
      </c>
      <c r="R11" s="15">
        <v>0.38</v>
      </c>
      <c r="S11" s="15">
        <v>200</v>
      </c>
      <c r="T11" s="15">
        <v>10000</v>
      </c>
      <c r="U11" s="15">
        <v>2</v>
      </c>
      <c r="V11" s="15">
        <v>1.5</v>
      </c>
      <c r="W11" s="15">
        <v>0.5</v>
      </c>
      <c r="X11" s="15">
        <v>0.1</v>
      </c>
      <c r="Y11" s="15">
        <v>1.4</v>
      </c>
      <c r="Z11" s="15">
        <v>0.6</v>
      </c>
    </row>
    <row r="12" spans="1:26" s="17" customFormat="1" ht="15.75" x14ac:dyDescent="0.25">
      <c r="A12" s="349">
        <v>3</v>
      </c>
      <c r="B12" s="333" t="s">
        <v>19</v>
      </c>
      <c r="C12" s="333">
        <v>30</v>
      </c>
      <c r="D12" s="342">
        <v>75</v>
      </c>
      <c r="E12" s="44">
        <v>60</v>
      </c>
      <c r="F12" s="26">
        <f>(E12-$D$12)/$D$12</f>
        <v>-0.2</v>
      </c>
      <c r="G12" s="22">
        <v>2</v>
      </c>
      <c r="H12" s="197" t="s">
        <v>39</v>
      </c>
      <c r="I12" s="182">
        <v>1</v>
      </c>
      <c r="J12" s="56">
        <v>2</v>
      </c>
      <c r="K12" s="10">
        <v>50</v>
      </c>
      <c r="L12" s="10">
        <v>16</v>
      </c>
      <c r="M12" s="10">
        <v>0.7</v>
      </c>
      <c r="N12" s="10">
        <v>0.7</v>
      </c>
      <c r="O12" s="10">
        <v>0.6</v>
      </c>
      <c r="P12" s="10">
        <v>0.05</v>
      </c>
      <c r="Q12" s="10">
        <v>5.0000000000000001E-3</v>
      </c>
      <c r="R12" s="10">
        <v>0.38</v>
      </c>
      <c r="S12" s="10">
        <v>200</v>
      </c>
      <c r="T12" s="10">
        <v>10000</v>
      </c>
      <c r="U12" s="10">
        <v>2</v>
      </c>
      <c r="V12" s="10">
        <v>1.5</v>
      </c>
      <c r="W12" s="10">
        <v>0.5</v>
      </c>
      <c r="X12" s="10">
        <v>0.1</v>
      </c>
      <c r="Y12" s="10">
        <v>1.4</v>
      </c>
      <c r="Z12" s="10">
        <v>0.6</v>
      </c>
    </row>
    <row r="13" spans="1:26" s="17" customFormat="1" ht="15.75" x14ac:dyDescent="0.25">
      <c r="A13" s="349"/>
      <c r="B13" s="333"/>
      <c r="C13" s="333"/>
      <c r="D13" s="342"/>
      <c r="E13" s="16">
        <v>45</v>
      </c>
      <c r="F13" s="12">
        <f t="shared" ref="F13:F15" si="4">(E13-$D$12)/$D$12</f>
        <v>-0.4</v>
      </c>
      <c r="G13" s="24">
        <v>2</v>
      </c>
      <c r="H13" s="195">
        <v>0.1</v>
      </c>
      <c r="I13" s="183">
        <f>_xlfn.CEILING.MATH($C$12*H13)</f>
        <v>3</v>
      </c>
      <c r="J13" s="56">
        <v>2</v>
      </c>
      <c r="K13" s="10">
        <v>50</v>
      </c>
      <c r="L13" s="10">
        <v>16</v>
      </c>
      <c r="M13" s="10">
        <v>0.7</v>
      </c>
      <c r="N13" s="10">
        <v>0.7</v>
      </c>
      <c r="O13" s="10">
        <v>0.6</v>
      </c>
      <c r="P13" s="10">
        <v>0.05</v>
      </c>
      <c r="Q13" s="10">
        <v>5.0000000000000001E-3</v>
      </c>
      <c r="R13" s="10">
        <v>0.38</v>
      </c>
      <c r="S13" s="10">
        <v>200</v>
      </c>
      <c r="T13" s="10">
        <v>10000</v>
      </c>
      <c r="U13" s="10">
        <v>2</v>
      </c>
      <c r="V13" s="10">
        <v>1.5</v>
      </c>
      <c r="W13" s="10">
        <v>0.5</v>
      </c>
      <c r="X13" s="10">
        <v>0.1</v>
      </c>
      <c r="Y13" s="10">
        <v>1.4</v>
      </c>
      <c r="Z13" s="10">
        <v>0.6</v>
      </c>
    </row>
    <row r="14" spans="1:26" s="17" customFormat="1" ht="15.75" x14ac:dyDescent="0.25">
      <c r="A14" s="349"/>
      <c r="B14" s="333"/>
      <c r="C14" s="333"/>
      <c r="D14" s="342"/>
      <c r="E14" s="16">
        <v>55</v>
      </c>
      <c r="F14" s="12">
        <f t="shared" si="4"/>
        <v>-0.26666666666666666</v>
      </c>
      <c r="G14" s="24">
        <v>2</v>
      </c>
      <c r="H14" s="193">
        <v>0.25</v>
      </c>
      <c r="I14" s="183">
        <f t="shared" ref="I14:I15" si="5">_xlfn.CEILING.MATH($C$12*H14)</f>
        <v>8</v>
      </c>
      <c r="J14" s="56">
        <v>2</v>
      </c>
      <c r="K14" s="10">
        <v>50</v>
      </c>
      <c r="L14" s="10">
        <v>16</v>
      </c>
      <c r="M14" s="10">
        <v>0.7</v>
      </c>
      <c r="N14" s="10">
        <v>0.7</v>
      </c>
      <c r="O14" s="10">
        <v>0.6</v>
      </c>
      <c r="P14" s="10">
        <v>0.05</v>
      </c>
      <c r="Q14" s="10">
        <v>5.0000000000000001E-3</v>
      </c>
      <c r="R14" s="10">
        <v>0.38</v>
      </c>
      <c r="S14" s="10">
        <v>200</v>
      </c>
      <c r="T14" s="10">
        <v>10000</v>
      </c>
      <c r="U14" s="10">
        <v>2</v>
      </c>
      <c r="V14" s="10">
        <v>1.5</v>
      </c>
      <c r="W14" s="10">
        <v>0.5</v>
      </c>
      <c r="X14" s="10">
        <v>0.1</v>
      </c>
      <c r="Y14" s="10">
        <v>1.4</v>
      </c>
      <c r="Z14" s="10">
        <v>0.6</v>
      </c>
    </row>
    <row r="15" spans="1:26" s="18" customFormat="1" ht="15.75" x14ac:dyDescent="0.25">
      <c r="A15" s="350"/>
      <c r="B15" s="334"/>
      <c r="C15" s="334"/>
      <c r="D15" s="343"/>
      <c r="E15" s="31">
        <v>50</v>
      </c>
      <c r="F15" s="14">
        <f t="shared" si="4"/>
        <v>-0.33333333333333331</v>
      </c>
      <c r="G15" s="32">
        <v>2</v>
      </c>
      <c r="H15" s="196">
        <v>0.5</v>
      </c>
      <c r="I15" s="184">
        <f t="shared" si="5"/>
        <v>15</v>
      </c>
      <c r="J15" s="58">
        <v>2</v>
      </c>
      <c r="K15" s="15">
        <v>50</v>
      </c>
      <c r="L15" s="15">
        <v>16</v>
      </c>
      <c r="M15" s="15">
        <v>0.7</v>
      </c>
      <c r="N15" s="15">
        <v>0.7</v>
      </c>
      <c r="O15" s="15">
        <v>0.6</v>
      </c>
      <c r="P15" s="15">
        <v>0.05</v>
      </c>
      <c r="Q15" s="15">
        <v>5.0000000000000001E-3</v>
      </c>
      <c r="R15" s="15">
        <v>0.38</v>
      </c>
      <c r="S15" s="15">
        <v>200</v>
      </c>
      <c r="T15" s="15">
        <v>10000</v>
      </c>
      <c r="U15" s="15">
        <v>2</v>
      </c>
      <c r="V15" s="15">
        <v>1.5</v>
      </c>
      <c r="W15" s="15">
        <v>0.5</v>
      </c>
      <c r="X15" s="15">
        <v>0.1</v>
      </c>
      <c r="Y15" s="15">
        <v>1.4</v>
      </c>
      <c r="Z15" s="15">
        <v>0.6</v>
      </c>
    </row>
    <row r="16" spans="1:26" s="17" customFormat="1" ht="15.75" x14ac:dyDescent="0.25">
      <c r="A16" s="346">
        <v>4</v>
      </c>
      <c r="B16" s="333" t="s">
        <v>17</v>
      </c>
      <c r="C16" s="333">
        <v>30</v>
      </c>
      <c r="D16" s="342">
        <v>65</v>
      </c>
      <c r="E16" s="23">
        <v>70</v>
      </c>
      <c r="F16" s="26">
        <f>(E16-$D$16)/$D$16</f>
        <v>7.6923076923076927E-2</v>
      </c>
      <c r="G16" s="22">
        <v>2</v>
      </c>
      <c r="H16" s="197" t="s">
        <v>39</v>
      </c>
      <c r="I16" s="182">
        <v>1</v>
      </c>
      <c r="J16" s="56">
        <v>2</v>
      </c>
      <c r="K16" s="10">
        <v>50</v>
      </c>
      <c r="L16" s="10">
        <v>16</v>
      </c>
      <c r="M16" s="10">
        <v>0.7</v>
      </c>
      <c r="N16" s="10">
        <v>0.7</v>
      </c>
      <c r="O16" s="10">
        <v>0.6</v>
      </c>
      <c r="P16" s="10">
        <v>0.05</v>
      </c>
      <c r="Q16" s="10">
        <v>5.0000000000000001E-3</v>
      </c>
      <c r="R16" s="10">
        <v>0.38</v>
      </c>
      <c r="S16" s="10">
        <v>200</v>
      </c>
      <c r="T16" s="10">
        <v>10000</v>
      </c>
      <c r="U16" s="10">
        <v>2</v>
      </c>
      <c r="V16" s="10">
        <v>1.5</v>
      </c>
      <c r="W16" s="10">
        <v>0.5</v>
      </c>
      <c r="X16" s="10">
        <v>0.1</v>
      </c>
      <c r="Y16" s="10">
        <v>1.4</v>
      </c>
      <c r="Z16" s="10">
        <v>0.6</v>
      </c>
    </row>
    <row r="17" spans="1:26" s="17" customFormat="1" ht="15.75" x14ac:dyDescent="0.25">
      <c r="A17" s="346"/>
      <c r="B17" s="333"/>
      <c r="C17" s="333"/>
      <c r="D17" s="342"/>
      <c r="E17" s="16">
        <v>65</v>
      </c>
      <c r="F17" s="12">
        <f>(E17-$D$16)/$D$16</f>
        <v>0</v>
      </c>
      <c r="G17" s="24">
        <v>2</v>
      </c>
      <c r="H17" s="195">
        <v>0.1</v>
      </c>
      <c r="I17" s="183">
        <f>_xlfn.CEILING.MATH($C$16*H17)</f>
        <v>3</v>
      </c>
      <c r="J17" s="56">
        <v>2</v>
      </c>
      <c r="K17" s="10">
        <v>50</v>
      </c>
      <c r="L17" s="10">
        <v>16</v>
      </c>
      <c r="M17" s="10">
        <v>0.7</v>
      </c>
      <c r="N17" s="10">
        <v>0.7</v>
      </c>
      <c r="O17" s="10">
        <v>0.6</v>
      </c>
      <c r="P17" s="10">
        <v>0.05</v>
      </c>
      <c r="Q17" s="10">
        <v>5.0000000000000001E-3</v>
      </c>
      <c r="R17" s="10">
        <v>0.38</v>
      </c>
      <c r="S17" s="10">
        <v>200</v>
      </c>
      <c r="T17" s="10">
        <v>10000</v>
      </c>
      <c r="U17" s="10">
        <v>2</v>
      </c>
      <c r="V17" s="10">
        <v>1.5</v>
      </c>
      <c r="W17" s="10">
        <v>0.5</v>
      </c>
      <c r="X17" s="10">
        <v>0.1</v>
      </c>
      <c r="Y17" s="10">
        <v>1.4</v>
      </c>
      <c r="Z17" s="10">
        <v>0.6</v>
      </c>
    </row>
    <row r="18" spans="1:26" s="17" customFormat="1" ht="15.75" x14ac:dyDescent="0.25">
      <c r="A18" s="346"/>
      <c r="B18" s="333"/>
      <c r="C18" s="333"/>
      <c r="D18" s="342"/>
      <c r="E18" s="16">
        <v>65</v>
      </c>
      <c r="F18" s="12">
        <f t="shared" ref="F18:F19" si="6">(E18-$D$16)/$D$16</f>
        <v>0</v>
      </c>
      <c r="G18" s="24">
        <v>2</v>
      </c>
      <c r="H18" s="193">
        <v>0.25</v>
      </c>
      <c r="I18" s="183">
        <f t="shared" ref="I18:I19" si="7">_xlfn.CEILING.MATH($C$16*H18)</f>
        <v>8</v>
      </c>
      <c r="J18" s="56">
        <v>2</v>
      </c>
      <c r="K18" s="10">
        <v>50</v>
      </c>
      <c r="L18" s="10">
        <v>16</v>
      </c>
      <c r="M18" s="10">
        <v>0.7</v>
      </c>
      <c r="N18" s="10">
        <v>0.7</v>
      </c>
      <c r="O18" s="10">
        <v>0.6</v>
      </c>
      <c r="P18" s="10">
        <v>0.05</v>
      </c>
      <c r="Q18" s="10">
        <v>5.0000000000000001E-3</v>
      </c>
      <c r="R18" s="10">
        <v>0.38</v>
      </c>
      <c r="S18" s="10">
        <v>200</v>
      </c>
      <c r="T18" s="10">
        <v>10000</v>
      </c>
      <c r="U18" s="10">
        <v>2</v>
      </c>
      <c r="V18" s="10">
        <v>1.5</v>
      </c>
      <c r="W18" s="10">
        <v>0.5</v>
      </c>
      <c r="X18" s="10">
        <v>0.1</v>
      </c>
      <c r="Y18" s="10">
        <v>1.4</v>
      </c>
      <c r="Z18" s="10">
        <v>0.6</v>
      </c>
    </row>
    <row r="19" spans="1:26" s="18" customFormat="1" ht="15.75" x14ac:dyDescent="0.25">
      <c r="A19" s="347"/>
      <c r="B19" s="334"/>
      <c r="C19" s="334"/>
      <c r="D19" s="343"/>
      <c r="E19" s="31">
        <v>50</v>
      </c>
      <c r="F19" s="14">
        <f t="shared" si="6"/>
        <v>-0.23076923076923078</v>
      </c>
      <c r="G19" s="32">
        <v>2</v>
      </c>
      <c r="H19" s="196">
        <v>0.5</v>
      </c>
      <c r="I19" s="184">
        <f t="shared" si="7"/>
        <v>15</v>
      </c>
      <c r="J19" s="58">
        <v>2</v>
      </c>
      <c r="K19" s="15">
        <v>50</v>
      </c>
      <c r="L19" s="15">
        <v>16</v>
      </c>
      <c r="M19" s="15">
        <v>0.7</v>
      </c>
      <c r="N19" s="15">
        <v>0.7</v>
      </c>
      <c r="O19" s="15">
        <v>0.6</v>
      </c>
      <c r="P19" s="15">
        <v>0.05</v>
      </c>
      <c r="Q19" s="15">
        <v>5.0000000000000001E-3</v>
      </c>
      <c r="R19" s="15">
        <v>0.38</v>
      </c>
      <c r="S19" s="15">
        <v>200</v>
      </c>
      <c r="T19" s="15">
        <v>10000</v>
      </c>
      <c r="U19" s="15">
        <v>2</v>
      </c>
      <c r="V19" s="15">
        <v>1.5</v>
      </c>
      <c r="W19" s="15">
        <v>0.5</v>
      </c>
      <c r="X19" s="15">
        <v>0.1</v>
      </c>
      <c r="Y19" s="15">
        <v>1.4</v>
      </c>
      <c r="Z19" s="15">
        <v>0.6</v>
      </c>
    </row>
    <row r="20" spans="1:26" s="17" customFormat="1" ht="15.75" x14ac:dyDescent="0.25">
      <c r="A20" s="346">
        <v>5</v>
      </c>
      <c r="B20" s="333" t="s">
        <v>18</v>
      </c>
      <c r="C20" s="333">
        <v>19</v>
      </c>
      <c r="D20" s="342">
        <v>90</v>
      </c>
      <c r="E20" s="39">
        <v>110</v>
      </c>
      <c r="F20" s="26">
        <f>(E20-$D$20)/$D$20</f>
        <v>0.22222222222222221</v>
      </c>
      <c r="G20" s="22">
        <v>2</v>
      </c>
      <c r="H20" s="197" t="s">
        <v>39</v>
      </c>
      <c r="I20" s="182">
        <v>1</v>
      </c>
      <c r="J20" s="56">
        <v>2</v>
      </c>
      <c r="K20" s="10">
        <v>50</v>
      </c>
      <c r="L20" s="10">
        <v>16</v>
      </c>
      <c r="M20" s="10">
        <v>0.7</v>
      </c>
      <c r="N20" s="10">
        <v>0.7</v>
      </c>
      <c r="O20" s="10">
        <v>0.6</v>
      </c>
      <c r="P20" s="10">
        <v>0.05</v>
      </c>
      <c r="Q20" s="10">
        <v>5.0000000000000001E-3</v>
      </c>
      <c r="R20" s="10">
        <v>0.38</v>
      </c>
      <c r="S20" s="10">
        <v>200</v>
      </c>
      <c r="T20" s="10">
        <v>10000</v>
      </c>
      <c r="U20" s="10">
        <v>2</v>
      </c>
      <c r="V20" s="10">
        <v>1.5</v>
      </c>
      <c r="W20" s="10">
        <v>0.5</v>
      </c>
      <c r="X20" s="10">
        <v>0.1</v>
      </c>
      <c r="Y20" s="10">
        <v>1.4</v>
      </c>
      <c r="Z20" s="10">
        <v>0.6</v>
      </c>
    </row>
    <row r="21" spans="1:26" s="17" customFormat="1" ht="15.75" x14ac:dyDescent="0.25">
      <c r="A21" s="346"/>
      <c r="B21" s="333"/>
      <c r="C21" s="333"/>
      <c r="D21" s="342"/>
      <c r="E21" s="16">
        <v>110</v>
      </c>
      <c r="F21" s="12">
        <f>(E21-$D$20)/$D$20</f>
        <v>0.22222222222222221</v>
      </c>
      <c r="G21" s="24">
        <v>2</v>
      </c>
      <c r="H21" s="195">
        <v>0.1</v>
      </c>
      <c r="I21" s="185">
        <f>_xlfn.CEILING.MATH($C$20*H21)</f>
        <v>2</v>
      </c>
      <c r="J21" s="56">
        <v>2</v>
      </c>
      <c r="K21" s="10">
        <v>50</v>
      </c>
      <c r="L21" s="10">
        <v>16</v>
      </c>
      <c r="M21" s="10">
        <v>0.7</v>
      </c>
      <c r="N21" s="10">
        <v>0.7</v>
      </c>
      <c r="O21" s="10">
        <v>0.6</v>
      </c>
      <c r="P21" s="10">
        <v>0.05</v>
      </c>
      <c r="Q21" s="10">
        <v>5.0000000000000001E-3</v>
      </c>
      <c r="R21" s="10">
        <v>0.38</v>
      </c>
      <c r="S21" s="10">
        <v>200</v>
      </c>
      <c r="T21" s="10">
        <v>10000</v>
      </c>
      <c r="U21" s="10">
        <v>2</v>
      </c>
      <c r="V21" s="10">
        <v>1.5</v>
      </c>
      <c r="W21" s="10">
        <v>0.5</v>
      </c>
      <c r="X21" s="10">
        <v>0.1</v>
      </c>
      <c r="Y21" s="10">
        <v>1.4</v>
      </c>
      <c r="Z21" s="10">
        <v>0.6</v>
      </c>
    </row>
    <row r="22" spans="1:26" s="17" customFormat="1" ht="15.75" x14ac:dyDescent="0.25">
      <c r="A22" s="346"/>
      <c r="B22" s="333"/>
      <c r="C22" s="333"/>
      <c r="D22" s="342"/>
      <c r="E22" s="16">
        <v>110</v>
      </c>
      <c r="F22" s="12">
        <f>(E22-$D$20)/$D$20</f>
        <v>0.22222222222222221</v>
      </c>
      <c r="G22" s="24">
        <v>2</v>
      </c>
      <c r="H22" s="193">
        <v>0.25</v>
      </c>
      <c r="I22" s="185">
        <f t="shared" ref="I22:I23" si="8">_xlfn.CEILING.MATH($C$20*H22)</f>
        <v>5</v>
      </c>
      <c r="J22" s="56">
        <v>2</v>
      </c>
      <c r="K22" s="10">
        <v>50</v>
      </c>
      <c r="L22" s="10">
        <v>16</v>
      </c>
      <c r="M22" s="10">
        <v>0.7</v>
      </c>
      <c r="N22" s="10">
        <v>0.7</v>
      </c>
      <c r="O22" s="10">
        <v>0.6</v>
      </c>
      <c r="P22" s="10">
        <v>0.05</v>
      </c>
      <c r="Q22" s="10">
        <v>5.0000000000000001E-3</v>
      </c>
      <c r="R22" s="10">
        <v>0.38</v>
      </c>
      <c r="S22" s="10">
        <v>200</v>
      </c>
      <c r="T22" s="10">
        <v>10000</v>
      </c>
      <c r="U22" s="10">
        <v>2</v>
      </c>
      <c r="V22" s="10">
        <v>1.5</v>
      </c>
      <c r="W22" s="10">
        <v>0.5</v>
      </c>
      <c r="X22" s="10">
        <v>0.1</v>
      </c>
      <c r="Y22" s="10">
        <v>1.4</v>
      </c>
      <c r="Z22" s="10">
        <v>0.6</v>
      </c>
    </row>
    <row r="23" spans="1:26" ht="15.75" x14ac:dyDescent="0.25">
      <c r="A23" s="347"/>
      <c r="B23" s="334"/>
      <c r="C23" s="334"/>
      <c r="D23" s="343"/>
      <c r="E23" s="33">
        <v>110</v>
      </c>
      <c r="F23" s="14">
        <f>(E23-$D$20)/$D$20</f>
        <v>0.22222222222222221</v>
      </c>
      <c r="G23" s="32">
        <v>2</v>
      </c>
      <c r="H23" s="196">
        <v>0.5</v>
      </c>
      <c r="I23" s="184">
        <f t="shared" si="8"/>
        <v>10</v>
      </c>
      <c r="J23" s="58">
        <v>2</v>
      </c>
      <c r="K23" s="15">
        <v>50</v>
      </c>
      <c r="L23" s="15">
        <v>16</v>
      </c>
      <c r="M23" s="15">
        <v>0.7</v>
      </c>
      <c r="N23" s="15">
        <v>0.7</v>
      </c>
      <c r="O23" s="15">
        <v>0.6</v>
      </c>
      <c r="P23" s="15">
        <v>0.05</v>
      </c>
      <c r="Q23" s="15">
        <v>5.0000000000000001E-3</v>
      </c>
      <c r="R23" s="15">
        <v>0.38</v>
      </c>
      <c r="S23" s="15">
        <v>200</v>
      </c>
      <c r="T23" s="15">
        <v>10000</v>
      </c>
      <c r="U23" s="15">
        <v>2</v>
      </c>
      <c r="V23" s="15">
        <v>1.5</v>
      </c>
      <c r="W23" s="15">
        <v>0.5</v>
      </c>
      <c r="X23" s="15">
        <v>0.1</v>
      </c>
      <c r="Y23" s="15">
        <v>1.4</v>
      </c>
      <c r="Z23" s="15">
        <v>0.6</v>
      </c>
    </row>
    <row r="24" spans="1:26" s="19" customFormat="1" ht="15.75" x14ac:dyDescent="0.25">
      <c r="A24" s="346">
        <v>6</v>
      </c>
      <c r="B24" s="333" t="s">
        <v>22</v>
      </c>
      <c r="C24" s="333">
        <v>31</v>
      </c>
      <c r="D24" s="342">
        <v>210</v>
      </c>
      <c r="E24" s="43">
        <v>240</v>
      </c>
      <c r="F24" s="26">
        <f>(E24-$D$24)/$D$24</f>
        <v>0.14285714285714285</v>
      </c>
      <c r="G24" s="22">
        <v>2</v>
      </c>
      <c r="H24" s="197" t="s">
        <v>39</v>
      </c>
      <c r="I24" s="182">
        <v>1</v>
      </c>
      <c r="J24" s="56">
        <v>2</v>
      </c>
      <c r="K24" s="10">
        <v>50</v>
      </c>
      <c r="L24" s="10">
        <v>16</v>
      </c>
      <c r="M24" s="10">
        <v>0.7</v>
      </c>
      <c r="N24" s="10">
        <v>0.7</v>
      </c>
      <c r="O24" s="10">
        <v>0.6</v>
      </c>
      <c r="P24" s="10">
        <v>0.05</v>
      </c>
      <c r="Q24" s="10">
        <v>5.0000000000000001E-3</v>
      </c>
      <c r="R24" s="10">
        <v>0.38</v>
      </c>
      <c r="S24" s="10">
        <v>200</v>
      </c>
      <c r="T24" s="10">
        <v>10000</v>
      </c>
      <c r="U24" s="10">
        <v>2</v>
      </c>
      <c r="V24" s="10">
        <v>1.5</v>
      </c>
      <c r="W24" s="10">
        <v>0.5</v>
      </c>
      <c r="X24" s="10">
        <v>0.1</v>
      </c>
      <c r="Y24" s="10">
        <v>1.4</v>
      </c>
      <c r="Z24" s="10">
        <v>0.6</v>
      </c>
    </row>
    <row r="25" spans="1:26" s="17" customFormat="1" ht="15.75" x14ac:dyDescent="0.25">
      <c r="A25" s="346"/>
      <c r="B25" s="333"/>
      <c r="C25" s="333"/>
      <c r="D25" s="342"/>
      <c r="E25" s="16">
        <v>220</v>
      </c>
      <c r="F25" s="12">
        <f t="shared" ref="F25:F27" si="9">(E25-$D$24)/$D$24</f>
        <v>4.7619047619047616E-2</v>
      </c>
      <c r="G25" s="24">
        <v>2</v>
      </c>
      <c r="H25" s="195">
        <v>0.1</v>
      </c>
      <c r="I25" s="185">
        <f>_xlfn.CEILING.MATH($C$24*H25)</f>
        <v>4</v>
      </c>
      <c r="J25" s="56">
        <v>2</v>
      </c>
      <c r="K25" s="10">
        <v>50</v>
      </c>
      <c r="L25" s="10">
        <v>16</v>
      </c>
      <c r="M25" s="10">
        <v>0.7</v>
      </c>
      <c r="N25" s="10">
        <v>0.7</v>
      </c>
      <c r="O25" s="10">
        <v>0.6</v>
      </c>
      <c r="P25" s="10">
        <v>0.05</v>
      </c>
      <c r="Q25" s="10">
        <v>5.0000000000000001E-3</v>
      </c>
      <c r="R25" s="10">
        <v>0.38</v>
      </c>
      <c r="S25" s="10">
        <v>200</v>
      </c>
      <c r="T25" s="10">
        <v>10000</v>
      </c>
      <c r="U25" s="10">
        <v>2</v>
      </c>
      <c r="V25" s="10">
        <v>1.5</v>
      </c>
      <c r="W25" s="10">
        <v>0.5</v>
      </c>
      <c r="X25" s="10">
        <v>0.1</v>
      </c>
      <c r="Y25" s="10">
        <v>1.4</v>
      </c>
      <c r="Z25" s="10">
        <v>0.6</v>
      </c>
    </row>
    <row r="26" spans="1:26" s="17" customFormat="1" ht="15.75" x14ac:dyDescent="0.25">
      <c r="A26" s="346"/>
      <c r="B26" s="333"/>
      <c r="C26" s="333"/>
      <c r="D26" s="342"/>
      <c r="E26" s="16">
        <v>190</v>
      </c>
      <c r="F26" s="12">
        <f t="shared" si="9"/>
        <v>-9.5238095238095233E-2</v>
      </c>
      <c r="G26" s="24">
        <v>2</v>
      </c>
      <c r="H26" s="193">
        <v>0.25</v>
      </c>
      <c r="I26" s="185">
        <f t="shared" ref="I26:I27" si="10">_xlfn.CEILING.MATH($C$24*H26)</f>
        <v>8</v>
      </c>
      <c r="J26" s="56">
        <v>2</v>
      </c>
      <c r="K26" s="10">
        <v>50</v>
      </c>
      <c r="L26" s="10">
        <v>16</v>
      </c>
      <c r="M26" s="10">
        <v>0.7</v>
      </c>
      <c r="N26" s="10">
        <v>0.7</v>
      </c>
      <c r="O26" s="10">
        <v>0.6</v>
      </c>
      <c r="P26" s="10">
        <v>0.05</v>
      </c>
      <c r="Q26" s="10">
        <v>5.0000000000000001E-3</v>
      </c>
      <c r="R26" s="10">
        <v>0.38</v>
      </c>
      <c r="S26" s="10">
        <v>200</v>
      </c>
      <c r="T26" s="10">
        <v>10000</v>
      </c>
      <c r="U26" s="10">
        <v>2</v>
      </c>
      <c r="V26" s="10">
        <v>1.5</v>
      </c>
      <c r="W26" s="10">
        <v>0.5</v>
      </c>
      <c r="X26" s="10">
        <v>0.1</v>
      </c>
      <c r="Y26" s="10">
        <v>1.4</v>
      </c>
      <c r="Z26" s="10">
        <v>0.6</v>
      </c>
    </row>
    <row r="27" spans="1:26" ht="15.75" x14ac:dyDescent="0.25">
      <c r="A27" s="347"/>
      <c r="B27" s="334"/>
      <c r="C27" s="334"/>
      <c r="D27" s="343"/>
      <c r="E27" s="33">
        <v>190</v>
      </c>
      <c r="F27" s="12">
        <f t="shared" si="9"/>
        <v>-9.5238095238095233E-2</v>
      </c>
      <c r="G27" s="32">
        <v>2</v>
      </c>
      <c r="H27" s="196">
        <v>0.5</v>
      </c>
      <c r="I27" s="184">
        <f t="shared" si="10"/>
        <v>16</v>
      </c>
      <c r="J27" s="58">
        <v>2</v>
      </c>
      <c r="K27" s="15">
        <v>50</v>
      </c>
      <c r="L27" s="15">
        <v>16</v>
      </c>
      <c r="M27" s="15">
        <v>0.7</v>
      </c>
      <c r="N27" s="15">
        <v>0.7</v>
      </c>
      <c r="O27" s="15">
        <v>0.6</v>
      </c>
      <c r="P27" s="15">
        <v>0.05</v>
      </c>
      <c r="Q27" s="15">
        <v>5.0000000000000001E-3</v>
      </c>
      <c r="R27" s="15">
        <v>0.38</v>
      </c>
      <c r="S27" s="15">
        <v>200</v>
      </c>
      <c r="T27" s="15">
        <v>10000</v>
      </c>
      <c r="U27" s="15">
        <v>2</v>
      </c>
      <c r="V27" s="15">
        <v>1.5</v>
      </c>
      <c r="W27" s="15">
        <v>0.5</v>
      </c>
      <c r="X27" s="15">
        <v>0.1</v>
      </c>
      <c r="Y27" s="15">
        <v>1.4</v>
      </c>
      <c r="Z27" s="15">
        <v>0.6</v>
      </c>
    </row>
    <row r="28" spans="1:26" s="19" customFormat="1" ht="15.75" x14ac:dyDescent="0.25">
      <c r="A28" s="348">
        <v>7</v>
      </c>
      <c r="B28" s="333" t="s">
        <v>20</v>
      </c>
      <c r="C28" s="333">
        <v>31</v>
      </c>
      <c r="D28" s="342">
        <v>330</v>
      </c>
      <c r="E28" s="100">
        <v>320</v>
      </c>
      <c r="F28" s="47">
        <f>(E28-$D$28)/$D$28</f>
        <v>-3.0303030303030304E-2</v>
      </c>
      <c r="G28" s="22">
        <v>2</v>
      </c>
      <c r="H28" s="197" t="s">
        <v>39</v>
      </c>
      <c r="I28" s="182">
        <v>1</v>
      </c>
      <c r="J28" s="56">
        <v>2</v>
      </c>
      <c r="K28" s="10">
        <v>50</v>
      </c>
      <c r="L28" s="10">
        <v>16</v>
      </c>
      <c r="M28" s="10">
        <v>0.7</v>
      </c>
      <c r="N28" s="10">
        <v>0.7</v>
      </c>
      <c r="O28" s="10">
        <v>0.6</v>
      </c>
      <c r="P28" s="10">
        <v>0.05</v>
      </c>
      <c r="Q28" s="10">
        <v>5.0000000000000001E-3</v>
      </c>
      <c r="R28" s="10">
        <v>0.38</v>
      </c>
      <c r="S28" s="10">
        <v>200</v>
      </c>
      <c r="T28" s="10">
        <v>10000</v>
      </c>
      <c r="U28" s="10">
        <v>2</v>
      </c>
      <c r="V28" s="10">
        <v>1.5</v>
      </c>
      <c r="W28" s="10">
        <v>0.5</v>
      </c>
      <c r="X28" s="10">
        <v>0.1</v>
      </c>
      <c r="Y28" s="10">
        <v>1.4</v>
      </c>
      <c r="Z28" s="10">
        <v>0.6</v>
      </c>
    </row>
    <row r="29" spans="1:26" s="17" customFormat="1" ht="15.75" x14ac:dyDescent="0.25">
      <c r="A29" s="348"/>
      <c r="B29" s="333"/>
      <c r="C29" s="333"/>
      <c r="D29" s="342"/>
      <c r="E29" s="16">
        <v>320</v>
      </c>
      <c r="F29" s="12">
        <f>(E29-$D$28)/$D$28</f>
        <v>-3.0303030303030304E-2</v>
      </c>
      <c r="G29" s="24">
        <v>2</v>
      </c>
      <c r="H29" s="195">
        <v>0.1</v>
      </c>
      <c r="I29" s="185">
        <f>_xlfn.CEILING.MATH($C$28*H29)</f>
        <v>4</v>
      </c>
      <c r="J29" s="56">
        <v>2</v>
      </c>
      <c r="K29" s="10">
        <v>50</v>
      </c>
      <c r="L29" s="10">
        <v>16</v>
      </c>
      <c r="M29" s="10">
        <v>0.7</v>
      </c>
      <c r="N29" s="10">
        <v>0.7</v>
      </c>
      <c r="O29" s="10">
        <v>0.6</v>
      </c>
      <c r="P29" s="10">
        <v>0.05</v>
      </c>
      <c r="Q29" s="10">
        <v>5.0000000000000001E-3</v>
      </c>
      <c r="R29" s="10">
        <v>0.38</v>
      </c>
      <c r="S29" s="10">
        <v>200</v>
      </c>
      <c r="T29" s="10">
        <v>10000</v>
      </c>
      <c r="U29" s="10">
        <v>2</v>
      </c>
      <c r="V29" s="10">
        <v>1.5</v>
      </c>
      <c r="W29" s="10">
        <v>0.5</v>
      </c>
      <c r="X29" s="10">
        <v>0.1</v>
      </c>
      <c r="Y29" s="10">
        <v>1.4</v>
      </c>
      <c r="Z29" s="10">
        <v>0.6</v>
      </c>
    </row>
    <row r="30" spans="1:26" s="17" customFormat="1" ht="15.75" x14ac:dyDescent="0.25">
      <c r="A30" s="348"/>
      <c r="B30" s="333"/>
      <c r="C30" s="333"/>
      <c r="D30" s="342"/>
      <c r="E30" s="163">
        <v>270</v>
      </c>
      <c r="F30" s="12">
        <f>(E30-$D$28)/$D$28</f>
        <v>-0.18181818181818182</v>
      </c>
      <c r="G30" s="24">
        <v>2</v>
      </c>
      <c r="H30" s="193">
        <v>0.25</v>
      </c>
      <c r="I30" s="185">
        <f t="shared" ref="I30:I31" si="11">_xlfn.CEILING.MATH($C$28*H30)</f>
        <v>8</v>
      </c>
      <c r="J30" s="56">
        <v>2</v>
      </c>
      <c r="K30" s="10">
        <v>50</v>
      </c>
      <c r="L30" s="10">
        <v>16</v>
      </c>
      <c r="M30" s="10">
        <v>0.7</v>
      </c>
      <c r="N30" s="10">
        <v>0.7</v>
      </c>
      <c r="O30" s="10">
        <v>0.6</v>
      </c>
      <c r="P30" s="10">
        <v>0.05</v>
      </c>
      <c r="Q30" s="10">
        <v>5.0000000000000001E-3</v>
      </c>
      <c r="R30" s="10">
        <v>0.38</v>
      </c>
      <c r="S30" s="10">
        <v>200</v>
      </c>
      <c r="T30" s="10">
        <v>10000</v>
      </c>
      <c r="U30" s="10">
        <v>2</v>
      </c>
      <c r="V30" s="10">
        <v>1.5</v>
      </c>
      <c r="W30" s="10">
        <v>0.5</v>
      </c>
      <c r="X30" s="10">
        <v>0.1</v>
      </c>
      <c r="Y30" s="10">
        <v>1.4</v>
      </c>
      <c r="Z30" s="10">
        <v>0.6</v>
      </c>
    </row>
    <row r="31" spans="1:26" ht="15.75" x14ac:dyDescent="0.25">
      <c r="A31" s="339"/>
      <c r="B31" s="334"/>
      <c r="C31" s="334"/>
      <c r="D31" s="343"/>
      <c r="E31" s="33">
        <v>270</v>
      </c>
      <c r="F31" s="12">
        <f>(E31-$D$28)/$D$28</f>
        <v>-0.18181818181818182</v>
      </c>
      <c r="G31" s="32">
        <v>2</v>
      </c>
      <c r="H31" s="196">
        <v>0.5</v>
      </c>
      <c r="I31" s="184">
        <f t="shared" si="11"/>
        <v>16</v>
      </c>
      <c r="J31" s="58">
        <v>2</v>
      </c>
      <c r="K31" s="15">
        <v>50</v>
      </c>
      <c r="L31" s="15">
        <v>16</v>
      </c>
      <c r="M31" s="15">
        <v>0.7</v>
      </c>
      <c r="N31" s="15">
        <v>0.7</v>
      </c>
      <c r="O31" s="15">
        <v>0.6</v>
      </c>
      <c r="P31" s="15">
        <v>0.05</v>
      </c>
      <c r="Q31" s="15">
        <v>5.0000000000000001E-3</v>
      </c>
      <c r="R31" s="15">
        <v>0.38</v>
      </c>
      <c r="S31" s="15">
        <v>200</v>
      </c>
      <c r="T31" s="15">
        <v>10000</v>
      </c>
      <c r="U31" s="15">
        <v>2</v>
      </c>
      <c r="V31" s="15">
        <v>1.5</v>
      </c>
      <c r="W31" s="15">
        <v>0.5</v>
      </c>
      <c r="X31" s="15">
        <v>0.1</v>
      </c>
      <c r="Y31" s="15">
        <v>1.4</v>
      </c>
      <c r="Z31" s="15">
        <v>0.6</v>
      </c>
    </row>
    <row r="32" spans="1:26" s="19" customFormat="1" ht="15.75" x14ac:dyDescent="0.25">
      <c r="A32" s="344">
        <v>8</v>
      </c>
      <c r="B32" s="340" t="s">
        <v>21</v>
      </c>
      <c r="C32" s="340">
        <v>98</v>
      </c>
      <c r="D32" s="483">
        <v>134</v>
      </c>
      <c r="E32" s="48">
        <v>358</v>
      </c>
      <c r="F32" s="47">
        <f>(E32-$D$32)/$D$32</f>
        <v>1.6716417910447761</v>
      </c>
      <c r="G32" s="22">
        <v>4</v>
      </c>
      <c r="H32" s="198" t="s">
        <v>39</v>
      </c>
      <c r="I32" s="187">
        <v>1</v>
      </c>
      <c r="J32" s="59">
        <v>2</v>
      </c>
      <c r="K32" s="21">
        <v>50</v>
      </c>
      <c r="L32" s="21">
        <v>16</v>
      </c>
      <c r="M32" s="21">
        <v>0.7</v>
      </c>
      <c r="N32" s="21">
        <v>0.7</v>
      </c>
      <c r="O32" s="21">
        <v>0.6</v>
      </c>
      <c r="P32" s="21">
        <v>0.05</v>
      </c>
      <c r="Q32" s="21">
        <v>5.0000000000000001E-3</v>
      </c>
      <c r="R32" s="21">
        <v>0.38</v>
      </c>
      <c r="S32" s="21">
        <v>200</v>
      </c>
      <c r="T32" s="21">
        <v>10000</v>
      </c>
      <c r="U32" s="21">
        <v>2</v>
      </c>
      <c r="V32" s="21">
        <v>1.5</v>
      </c>
      <c r="W32" s="21">
        <v>0.5</v>
      </c>
      <c r="X32" s="21">
        <v>0.1</v>
      </c>
      <c r="Y32" s="21">
        <v>1.4</v>
      </c>
      <c r="Z32" s="21">
        <v>0.6</v>
      </c>
    </row>
    <row r="33" spans="1:29" s="17" customFormat="1" ht="15.75" x14ac:dyDescent="0.25">
      <c r="A33" s="345"/>
      <c r="B33" s="341"/>
      <c r="C33" s="341"/>
      <c r="D33" s="458"/>
      <c r="E33" s="16">
        <v>229</v>
      </c>
      <c r="F33" s="12">
        <f>(E33-$D$32)/$D$32</f>
        <v>0.70895522388059706</v>
      </c>
      <c r="G33" s="24">
        <v>4</v>
      </c>
      <c r="H33" s="199">
        <v>0.1</v>
      </c>
      <c r="I33" s="183">
        <f>_xlfn.CEILING.MATH($C$32*H33)</f>
        <v>10</v>
      </c>
      <c r="J33" s="57">
        <v>2</v>
      </c>
      <c r="K33" s="13">
        <v>50</v>
      </c>
      <c r="L33" s="13">
        <v>16</v>
      </c>
      <c r="M33" s="13">
        <v>0.7</v>
      </c>
      <c r="N33" s="13">
        <v>0.7</v>
      </c>
      <c r="O33" s="13">
        <v>0.6</v>
      </c>
      <c r="P33" s="13">
        <v>0.05</v>
      </c>
      <c r="Q33" s="13">
        <v>5.0000000000000001E-3</v>
      </c>
      <c r="R33" s="13">
        <v>0.38</v>
      </c>
      <c r="S33" s="13">
        <v>200</v>
      </c>
      <c r="T33" s="13">
        <v>10000</v>
      </c>
      <c r="U33" s="13">
        <v>2</v>
      </c>
      <c r="V33" s="13">
        <v>1.5</v>
      </c>
      <c r="W33" s="13">
        <v>0.5</v>
      </c>
      <c r="X33" s="13">
        <v>0.1</v>
      </c>
      <c r="Y33" s="13">
        <v>1.4</v>
      </c>
      <c r="Z33" s="13">
        <v>0.6</v>
      </c>
    </row>
    <row r="34" spans="1:29" s="17" customFormat="1" ht="13.7" customHeight="1" x14ac:dyDescent="0.25">
      <c r="A34" s="345"/>
      <c r="B34" s="341"/>
      <c r="C34" s="341"/>
      <c r="D34" s="458"/>
      <c r="E34" s="16">
        <v>229</v>
      </c>
      <c r="F34" s="12">
        <f t="shared" ref="F34:F35" si="12">(E34-$D$32)/$D$32</f>
        <v>0.70895522388059706</v>
      </c>
      <c r="G34" s="24">
        <v>4</v>
      </c>
      <c r="H34" s="199">
        <v>0.25</v>
      </c>
      <c r="I34" s="183">
        <f t="shared" ref="I34:I35" si="13">_xlfn.CEILING.MATH($C$32*H34)</f>
        <v>25</v>
      </c>
      <c r="J34" s="57">
        <v>2</v>
      </c>
      <c r="K34" s="13">
        <v>50</v>
      </c>
      <c r="L34" s="13">
        <v>16</v>
      </c>
      <c r="M34" s="13">
        <v>0.7</v>
      </c>
      <c r="N34" s="13">
        <v>0.7</v>
      </c>
      <c r="O34" s="13">
        <v>0.6</v>
      </c>
      <c r="P34" s="13">
        <v>0.05</v>
      </c>
      <c r="Q34" s="13">
        <v>5.0000000000000001E-3</v>
      </c>
      <c r="R34" s="13">
        <v>0.38</v>
      </c>
      <c r="S34" s="13">
        <v>200</v>
      </c>
      <c r="T34" s="13">
        <v>10000</v>
      </c>
      <c r="U34" s="13">
        <v>2</v>
      </c>
      <c r="V34" s="13">
        <v>1.5</v>
      </c>
      <c r="W34" s="13">
        <v>0.5</v>
      </c>
      <c r="X34" s="13">
        <v>0.1</v>
      </c>
      <c r="Y34" s="13">
        <v>1.4</v>
      </c>
      <c r="Z34" s="13">
        <v>0.6</v>
      </c>
    </row>
    <row r="35" spans="1:29" s="17" customFormat="1" ht="15.75" x14ac:dyDescent="0.25">
      <c r="A35" s="336"/>
      <c r="B35" s="334"/>
      <c r="C35" s="334"/>
      <c r="D35" s="343"/>
      <c r="E35" s="60">
        <v>229</v>
      </c>
      <c r="F35" s="14">
        <f t="shared" si="12"/>
        <v>0.70895522388059706</v>
      </c>
      <c r="G35" s="32">
        <v>4</v>
      </c>
      <c r="H35" s="196">
        <v>0.5</v>
      </c>
      <c r="I35" s="184">
        <f t="shared" si="13"/>
        <v>49</v>
      </c>
      <c r="J35" s="58">
        <v>2</v>
      </c>
      <c r="K35" s="15">
        <v>50</v>
      </c>
      <c r="L35" s="15">
        <v>16</v>
      </c>
      <c r="M35" s="15">
        <v>0.7</v>
      </c>
      <c r="N35" s="15">
        <v>0.7</v>
      </c>
      <c r="O35" s="15">
        <v>0.6</v>
      </c>
      <c r="P35" s="15">
        <v>0.05</v>
      </c>
      <c r="Q35" s="15">
        <v>5.0000000000000001E-3</v>
      </c>
      <c r="R35" s="15">
        <v>0.38</v>
      </c>
      <c r="S35" s="15">
        <v>200</v>
      </c>
      <c r="T35" s="15">
        <v>10000</v>
      </c>
      <c r="U35" s="15">
        <v>2</v>
      </c>
      <c r="V35" s="15">
        <v>1.5</v>
      </c>
      <c r="W35" s="15">
        <v>0.5</v>
      </c>
      <c r="X35" s="15">
        <v>0.1</v>
      </c>
      <c r="Y35" s="15">
        <v>1.4</v>
      </c>
      <c r="Z35" s="15">
        <v>0.6</v>
      </c>
      <c r="AA35" s="18"/>
      <c r="AB35" s="18"/>
      <c r="AC35" s="18"/>
    </row>
    <row r="36" spans="1:29" s="19" customFormat="1" ht="15.75" x14ac:dyDescent="0.25">
      <c r="A36" s="337">
        <v>9</v>
      </c>
      <c r="B36" s="340" t="s">
        <v>23</v>
      </c>
      <c r="C36" s="340">
        <v>64</v>
      </c>
      <c r="D36" s="483">
        <v>260</v>
      </c>
      <c r="E36" s="158">
        <v>525</v>
      </c>
      <c r="F36" s="26">
        <f>(E36-$D$36)/$D$36</f>
        <v>1.0192307692307692</v>
      </c>
      <c r="G36" s="22">
        <v>2</v>
      </c>
      <c r="H36" s="197" t="s">
        <v>39</v>
      </c>
      <c r="I36" s="187">
        <v>1</v>
      </c>
      <c r="J36" s="59">
        <v>2</v>
      </c>
      <c r="K36" s="21">
        <v>50</v>
      </c>
      <c r="L36" s="21">
        <v>16</v>
      </c>
      <c r="M36" s="21">
        <v>0.7</v>
      </c>
      <c r="N36" s="21">
        <v>0.7</v>
      </c>
      <c r="O36" s="21">
        <v>0.6</v>
      </c>
      <c r="P36" s="21">
        <v>0.05</v>
      </c>
      <c r="Q36" s="21">
        <v>5.0000000000000001E-3</v>
      </c>
      <c r="R36" s="21">
        <v>0.38</v>
      </c>
      <c r="S36" s="21">
        <v>200</v>
      </c>
      <c r="T36" s="21">
        <v>10000</v>
      </c>
      <c r="U36" s="21">
        <v>2</v>
      </c>
      <c r="V36" s="21">
        <v>1.5</v>
      </c>
      <c r="W36" s="21">
        <v>0.5</v>
      </c>
      <c r="X36" s="21">
        <v>0.1</v>
      </c>
      <c r="Y36" s="21">
        <v>1.4</v>
      </c>
      <c r="Z36" s="21">
        <v>0.6</v>
      </c>
      <c r="AA36" s="17"/>
      <c r="AB36" s="17"/>
      <c r="AC36" s="17"/>
    </row>
    <row r="37" spans="1:29" s="17" customFormat="1" ht="15.75" x14ac:dyDescent="0.25">
      <c r="A37" s="338"/>
      <c r="B37" s="341"/>
      <c r="C37" s="341"/>
      <c r="D37" s="458"/>
      <c r="E37" s="16">
        <v>435</v>
      </c>
      <c r="F37" s="12">
        <f>(E37-$D$36)/$D$36</f>
        <v>0.67307692307692313</v>
      </c>
      <c r="G37" s="24">
        <v>2</v>
      </c>
      <c r="H37" s="199">
        <v>0.1</v>
      </c>
      <c r="I37" s="183">
        <f>_xlfn.CEILING.MATH($C$36*H37)</f>
        <v>7</v>
      </c>
      <c r="J37" s="57">
        <v>2</v>
      </c>
      <c r="K37" s="13">
        <v>50</v>
      </c>
      <c r="L37" s="13">
        <v>16</v>
      </c>
      <c r="M37" s="13">
        <v>0.7</v>
      </c>
      <c r="N37" s="13">
        <v>0.7</v>
      </c>
      <c r="O37" s="13">
        <v>0.6</v>
      </c>
      <c r="P37" s="13">
        <v>0.05</v>
      </c>
      <c r="Q37" s="13">
        <v>5.0000000000000001E-3</v>
      </c>
      <c r="R37" s="13">
        <v>0.38</v>
      </c>
      <c r="S37" s="13">
        <v>200</v>
      </c>
      <c r="T37" s="13">
        <v>10000</v>
      </c>
      <c r="U37" s="13">
        <v>2</v>
      </c>
      <c r="V37" s="13">
        <v>1.5</v>
      </c>
      <c r="W37" s="13">
        <v>0.5</v>
      </c>
      <c r="X37" s="13">
        <v>0.1</v>
      </c>
      <c r="Y37" s="13">
        <v>1.4</v>
      </c>
      <c r="Z37" s="13">
        <v>0.6</v>
      </c>
    </row>
    <row r="38" spans="1:29" s="17" customFormat="1" ht="15.75" x14ac:dyDescent="0.25">
      <c r="A38" s="338"/>
      <c r="B38" s="341"/>
      <c r="C38" s="341"/>
      <c r="D38" s="458"/>
      <c r="E38" s="16">
        <v>435</v>
      </c>
      <c r="F38" s="12">
        <f t="shared" ref="F38:F39" si="14">(E38-$D$36)/$D$36</f>
        <v>0.67307692307692313</v>
      </c>
      <c r="G38" s="24">
        <v>2</v>
      </c>
      <c r="H38" s="199">
        <v>0.25</v>
      </c>
      <c r="I38" s="183">
        <f t="shared" ref="I38:I39" si="15">_xlfn.CEILING.MATH($C$36*H38)</f>
        <v>16</v>
      </c>
      <c r="J38" s="57">
        <v>2</v>
      </c>
      <c r="K38" s="13">
        <v>50</v>
      </c>
      <c r="L38" s="13">
        <v>16</v>
      </c>
      <c r="M38" s="13">
        <v>0.7</v>
      </c>
      <c r="N38" s="13">
        <v>0.7</v>
      </c>
      <c r="O38" s="13">
        <v>0.6</v>
      </c>
      <c r="P38" s="13">
        <v>0.05</v>
      </c>
      <c r="Q38" s="13">
        <v>5.0000000000000001E-3</v>
      </c>
      <c r="R38" s="13">
        <v>0.38</v>
      </c>
      <c r="S38" s="13">
        <v>200</v>
      </c>
      <c r="T38" s="13">
        <v>10000</v>
      </c>
      <c r="U38" s="13">
        <v>2</v>
      </c>
      <c r="V38" s="13">
        <v>1.5</v>
      </c>
      <c r="W38" s="13">
        <v>0.5</v>
      </c>
      <c r="X38" s="13">
        <v>0.1</v>
      </c>
      <c r="Y38" s="13">
        <v>1.4</v>
      </c>
      <c r="Z38" s="13">
        <v>0.6</v>
      </c>
    </row>
    <row r="39" spans="1:29" s="17" customFormat="1" ht="15.75" x14ac:dyDescent="0.25">
      <c r="A39" s="339"/>
      <c r="B39" s="334"/>
      <c r="C39" s="334"/>
      <c r="D39" s="343"/>
      <c r="E39" s="31">
        <v>435</v>
      </c>
      <c r="F39" s="14">
        <f t="shared" si="14"/>
        <v>0.67307692307692313</v>
      </c>
      <c r="G39" s="24">
        <v>2</v>
      </c>
      <c r="H39" s="196">
        <v>0.5</v>
      </c>
      <c r="I39" s="184">
        <f t="shared" si="15"/>
        <v>32</v>
      </c>
      <c r="J39" s="58">
        <v>2</v>
      </c>
      <c r="K39" s="15">
        <v>50</v>
      </c>
      <c r="L39" s="15">
        <v>16</v>
      </c>
      <c r="M39" s="15">
        <v>0.7</v>
      </c>
      <c r="N39" s="15">
        <v>0.7</v>
      </c>
      <c r="O39" s="15">
        <v>0.6</v>
      </c>
      <c r="P39" s="15">
        <v>0.05</v>
      </c>
      <c r="Q39" s="15">
        <v>5.0000000000000001E-3</v>
      </c>
      <c r="R39" s="15">
        <v>0.38</v>
      </c>
      <c r="S39" s="15">
        <v>200</v>
      </c>
      <c r="T39" s="15">
        <v>10000</v>
      </c>
      <c r="U39" s="15">
        <v>2</v>
      </c>
      <c r="V39" s="15">
        <v>1.5</v>
      </c>
      <c r="W39" s="15">
        <v>0.5</v>
      </c>
      <c r="X39" s="15">
        <v>0.1</v>
      </c>
      <c r="Y39" s="15">
        <v>1.4</v>
      </c>
      <c r="Z39" s="15">
        <v>0.6</v>
      </c>
    </row>
    <row r="40" spans="1:29" s="19" customFormat="1" ht="15.75" x14ac:dyDescent="0.25">
      <c r="A40" s="337">
        <v>10</v>
      </c>
      <c r="B40" s="340" t="s">
        <v>24</v>
      </c>
      <c r="C40" s="340">
        <v>64</v>
      </c>
      <c r="D40" s="483">
        <v>345</v>
      </c>
      <c r="E40" s="20">
        <v>255</v>
      </c>
      <c r="F40" s="12">
        <f>(E40-$D$40)/$D$40</f>
        <v>-0.2608695652173913</v>
      </c>
      <c r="G40" s="34">
        <v>2</v>
      </c>
      <c r="H40" s="170" t="s">
        <v>39</v>
      </c>
      <c r="I40" s="188">
        <v>1</v>
      </c>
      <c r="J40" s="59">
        <v>2</v>
      </c>
      <c r="K40" s="21">
        <v>50</v>
      </c>
      <c r="L40" s="21">
        <v>16</v>
      </c>
      <c r="M40" s="21">
        <v>0.7</v>
      </c>
      <c r="N40" s="21">
        <v>0.7</v>
      </c>
      <c r="O40" s="21">
        <v>0.6</v>
      </c>
      <c r="P40" s="21">
        <v>0.05</v>
      </c>
      <c r="Q40" s="21">
        <v>5.0000000000000001E-3</v>
      </c>
      <c r="R40" s="21">
        <v>0.38</v>
      </c>
      <c r="S40" s="21">
        <v>200</v>
      </c>
      <c r="T40" s="21">
        <v>10000</v>
      </c>
      <c r="U40" s="21">
        <v>2</v>
      </c>
      <c r="V40" s="21">
        <v>1.5</v>
      </c>
      <c r="W40" s="21">
        <v>0.5</v>
      </c>
      <c r="X40" s="21">
        <v>0.1</v>
      </c>
      <c r="Y40" s="21">
        <v>1.4</v>
      </c>
      <c r="Z40" s="21">
        <v>0.6</v>
      </c>
    </row>
    <row r="41" spans="1:29" s="17" customFormat="1" ht="15.75" x14ac:dyDescent="0.25">
      <c r="A41" s="338"/>
      <c r="B41" s="341"/>
      <c r="C41" s="341"/>
      <c r="D41" s="458"/>
      <c r="E41" s="159">
        <v>365</v>
      </c>
      <c r="F41" s="26">
        <f>(E41-$D$40)/$D$40</f>
        <v>5.7971014492753624E-2</v>
      </c>
      <c r="G41" s="22">
        <v>2</v>
      </c>
      <c r="H41" s="200">
        <v>0.1</v>
      </c>
      <c r="I41" s="182">
        <f>_xlfn.CEILING.MATH($C$40*H41)</f>
        <v>7</v>
      </c>
      <c r="J41" s="57">
        <v>2</v>
      </c>
      <c r="K41" s="13">
        <v>50</v>
      </c>
      <c r="L41" s="13">
        <v>16</v>
      </c>
      <c r="M41" s="13">
        <v>0.7</v>
      </c>
      <c r="N41" s="13">
        <v>0.7</v>
      </c>
      <c r="O41" s="13">
        <v>0.6</v>
      </c>
      <c r="P41" s="13">
        <v>0.05</v>
      </c>
      <c r="Q41" s="13">
        <v>5.0000000000000001E-3</v>
      </c>
      <c r="R41" s="13">
        <v>0.38</v>
      </c>
      <c r="S41" s="13">
        <v>200</v>
      </c>
      <c r="T41" s="13">
        <v>10000</v>
      </c>
      <c r="U41" s="13">
        <v>2</v>
      </c>
      <c r="V41" s="13">
        <v>1.5</v>
      </c>
      <c r="W41" s="13">
        <v>0.5</v>
      </c>
      <c r="X41" s="13">
        <v>0.1</v>
      </c>
      <c r="Y41" s="13">
        <v>1.4</v>
      </c>
      <c r="Z41" s="13">
        <v>0.6</v>
      </c>
    </row>
    <row r="42" spans="1:29" s="17" customFormat="1" ht="15.75" x14ac:dyDescent="0.25">
      <c r="A42" s="338"/>
      <c r="B42" s="341"/>
      <c r="C42" s="341"/>
      <c r="D42" s="458"/>
      <c r="E42" s="163">
        <v>155</v>
      </c>
      <c r="F42" s="12">
        <f>(E42-$D$40)/$D$40</f>
        <v>-0.55072463768115942</v>
      </c>
      <c r="G42" s="24">
        <v>2</v>
      </c>
      <c r="H42" s="199">
        <v>0.25</v>
      </c>
      <c r="I42" s="183">
        <f t="shared" ref="I42:I43" si="16">_xlfn.CEILING.MATH($C$40*H42)</f>
        <v>16</v>
      </c>
      <c r="J42" s="57">
        <v>2</v>
      </c>
      <c r="K42" s="13">
        <v>50</v>
      </c>
      <c r="L42" s="13">
        <v>16</v>
      </c>
      <c r="M42" s="13">
        <v>0.7</v>
      </c>
      <c r="N42" s="13">
        <v>0.7</v>
      </c>
      <c r="O42" s="13">
        <v>0.6</v>
      </c>
      <c r="P42" s="13">
        <v>0.05</v>
      </c>
      <c r="Q42" s="13">
        <v>5.0000000000000001E-3</v>
      </c>
      <c r="R42" s="13">
        <v>0.38</v>
      </c>
      <c r="S42" s="13">
        <v>200</v>
      </c>
      <c r="T42" s="13">
        <v>10000</v>
      </c>
      <c r="U42" s="13">
        <v>2</v>
      </c>
      <c r="V42" s="13">
        <v>1.5</v>
      </c>
      <c r="W42" s="13">
        <v>0.5</v>
      </c>
      <c r="X42" s="13">
        <v>0.1</v>
      </c>
      <c r="Y42" s="13">
        <v>1.4</v>
      </c>
      <c r="Z42" s="13">
        <v>0.6</v>
      </c>
    </row>
    <row r="43" spans="1:29" s="17" customFormat="1" ht="15.75" x14ac:dyDescent="0.25">
      <c r="A43" s="339"/>
      <c r="B43" s="334"/>
      <c r="C43" s="334"/>
      <c r="D43" s="343"/>
      <c r="E43" s="60">
        <v>155</v>
      </c>
      <c r="F43" s="14">
        <f>(E43-$D$40)/$D$40</f>
        <v>-0.55072463768115942</v>
      </c>
      <c r="G43" s="24">
        <v>2</v>
      </c>
      <c r="H43" s="196">
        <v>0.5</v>
      </c>
      <c r="I43" s="184">
        <f t="shared" si="16"/>
        <v>32</v>
      </c>
      <c r="J43" s="58">
        <v>2</v>
      </c>
      <c r="K43" s="15">
        <v>50</v>
      </c>
      <c r="L43" s="15">
        <v>16</v>
      </c>
      <c r="M43" s="15">
        <v>0.7</v>
      </c>
      <c r="N43" s="15">
        <v>0.7</v>
      </c>
      <c r="O43" s="15">
        <v>0.6</v>
      </c>
      <c r="P43" s="15">
        <v>0.05</v>
      </c>
      <c r="Q43" s="15">
        <v>5.0000000000000001E-3</v>
      </c>
      <c r="R43" s="15">
        <v>0.38</v>
      </c>
      <c r="S43" s="15">
        <v>200</v>
      </c>
      <c r="T43" s="15">
        <v>10000</v>
      </c>
      <c r="U43" s="15">
        <v>2</v>
      </c>
      <c r="V43" s="15">
        <v>1.5</v>
      </c>
      <c r="W43" s="15">
        <v>0.5</v>
      </c>
      <c r="X43" s="15">
        <v>0.1</v>
      </c>
      <c r="Y43" s="15">
        <v>1.4</v>
      </c>
      <c r="Z43" s="15">
        <v>0.6</v>
      </c>
    </row>
    <row r="44" spans="1:29" s="17" customFormat="1" ht="15.75" x14ac:dyDescent="0.25">
      <c r="A44" s="335">
        <v>11</v>
      </c>
      <c r="B44" s="333" t="s">
        <v>25</v>
      </c>
      <c r="C44" s="333">
        <v>62</v>
      </c>
      <c r="D44" s="342">
        <v>696</v>
      </c>
      <c r="E44" s="51">
        <v>420</v>
      </c>
      <c r="F44" s="42">
        <f>(E44-$D$44)/$D$44</f>
        <v>-0.39655172413793105</v>
      </c>
      <c r="G44" s="52">
        <v>4</v>
      </c>
      <c r="H44" s="197" t="s">
        <v>39</v>
      </c>
      <c r="I44" s="182">
        <v>1</v>
      </c>
      <c r="J44" s="56">
        <v>2</v>
      </c>
      <c r="K44" s="10">
        <v>50</v>
      </c>
      <c r="L44" s="10">
        <v>16</v>
      </c>
      <c r="M44" s="10">
        <v>0.7</v>
      </c>
      <c r="N44" s="10">
        <v>0.7</v>
      </c>
      <c r="O44" s="10">
        <v>0.6</v>
      </c>
      <c r="P44" s="10">
        <v>0.05</v>
      </c>
      <c r="Q44" s="10">
        <v>5.0000000000000001E-3</v>
      </c>
      <c r="R44" s="10">
        <v>0.38</v>
      </c>
      <c r="S44" s="10">
        <v>200</v>
      </c>
      <c r="T44" s="10">
        <v>10000</v>
      </c>
      <c r="U44" s="10">
        <v>2</v>
      </c>
      <c r="V44" s="10">
        <v>1.5</v>
      </c>
      <c r="W44" s="10">
        <v>0.5</v>
      </c>
      <c r="X44" s="10">
        <v>0.1</v>
      </c>
      <c r="Y44" s="10">
        <v>1.4</v>
      </c>
      <c r="Z44" s="10">
        <v>0.6</v>
      </c>
    </row>
    <row r="45" spans="1:29" s="17" customFormat="1" ht="15.75" x14ac:dyDescent="0.25">
      <c r="A45" s="335"/>
      <c r="B45" s="333"/>
      <c r="C45" s="333"/>
      <c r="D45" s="342"/>
      <c r="E45" s="49">
        <v>318</v>
      </c>
      <c r="F45" s="41">
        <f t="shared" ref="F45" si="17">(E45-$D$44)/$D$44</f>
        <v>-0.5431034482758621</v>
      </c>
      <c r="G45" s="24">
        <v>4</v>
      </c>
      <c r="H45" s="199">
        <v>0.1</v>
      </c>
      <c r="I45" s="183">
        <f>_xlfn.CEILING.MATH($C$44*H45)</f>
        <v>7</v>
      </c>
      <c r="J45" s="56">
        <v>2</v>
      </c>
      <c r="K45" s="10">
        <v>50</v>
      </c>
      <c r="L45" s="10">
        <v>16</v>
      </c>
      <c r="M45" s="10">
        <v>0.7</v>
      </c>
      <c r="N45" s="10">
        <v>0.7</v>
      </c>
      <c r="O45" s="10">
        <v>0.6</v>
      </c>
      <c r="P45" s="10">
        <v>0.05</v>
      </c>
      <c r="Q45" s="10">
        <v>5.0000000000000001E-3</v>
      </c>
      <c r="R45" s="10">
        <v>0.38</v>
      </c>
      <c r="S45" s="10">
        <v>200</v>
      </c>
      <c r="T45" s="10">
        <v>10000</v>
      </c>
      <c r="U45" s="10">
        <v>2</v>
      </c>
      <c r="V45" s="10">
        <v>1.5</v>
      </c>
      <c r="W45" s="10">
        <v>0.5</v>
      </c>
      <c r="X45" s="10">
        <v>0.1</v>
      </c>
      <c r="Y45" s="10">
        <v>1.4</v>
      </c>
      <c r="Z45" s="10">
        <v>0.6</v>
      </c>
    </row>
    <row r="46" spans="1:29" s="17" customFormat="1" ht="15.75" x14ac:dyDescent="0.25">
      <c r="A46" s="335"/>
      <c r="B46" s="333"/>
      <c r="C46" s="333"/>
      <c r="D46" s="342"/>
      <c r="E46" s="49">
        <v>402</v>
      </c>
      <c r="F46" s="41">
        <f>(E46-$D$44)/$D$44</f>
        <v>-0.42241379310344829</v>
      </c>
      <c r="G46" s="24">
        <v>4</v>
      </c>
      <c r="H46" s="199">
        <v>0.25</v>
      </c>
      <c r="I46" s="183">
        <f t="shared" ref="I46:I47" si="18">_xlfn.CEILING.MATH($C$44*H46)</f>
        <v>16</v>
      </c>
      <c r="J46" s="56">
        <v>2</v>
      </c>
      <c r="K46" s="10">
        <v>50</v>
      </c>
      <c r="L46" s="10">
        <v>16</v>
      </c>
      <c r="M46" s="10">
        <v>0.7</v>
      </c>
      <c r="N46" s="10">
        <v>0.7</v>
      </c>
      <c r="O46" s="10">
        <v>0.6</v>
      </c>
      <c r="P46" s="10">
        <v>0.05</v>
      </c>
      <c r="Q46" s="10">
        <v>5.0000000000000001E-3</v>
      </c>
      <c r="R46" s="10">
        <v>0.38</v>
      </c>
      <c r="S46" s="10">
        <v>200</v>
      </c>
      <c r="T46" s="10">
        <v>10000</v>
      </c>
      <c r="U46" s="10">
        <v>2</v>
      </c>
      <c r="V46" s="10">
        <v>1.5</v>
      </c>
      <c r="W46" s="10">
        <v>0.5</v>
      </c>
      <c r="X46" s="10">
        <v>0.1</v>
      </c>
      <c r="Y46" s="10">
        <v>1.4</v>
      </c>
      <c r="Z46" s="10">
        <v>0.6</v>
      </c>
    </row>
    <row r="47" spans="1:29" ht="15.75" x14ac:dyDescent="0.25">
      <c r="A47" s="336"/>
      <c r="B47" s="334"/>
      <c r="C47" s="334"/>
      <c r="D47" s="343"/>
      <c r="E47" s="50">
        <v>174</v>
      </c>
      <c r="F47" s="45">
        <f>(E47-$D$44)/$D$44</f>
        <v>-0.75</v>
      </c>
      <c r="G47" s="24">
        <v>4</v>
      </c>
      <c r="H47" s="196">
        <v>0.5</v>
      </c>
      <c r="I47" s="184">
        <f t="shared" si="18"/>
        <v>31</v>
      </c>
      <c r="J47" s="58">
        <v>2</v>
      </c>
      <c r="K47" s="15">
        <v>50</v>
      </c>
      <c r="L47" s="15">
        <v>16</v>
      </c>
      <c r="M47" s="15">
        <v>0.7</v>
      </c>
      <c r="N47" s="15">
        <v>0.7</v>
      </c>
      <c r="O47" s="15">
        <v>0.6</v>
      </c>
      <c r="P47" s="15">
        <v>0.05</v>
      </c>
      <c r="Q47" s="15">
        <v>5.0000000000000001E-3</v>
      </c>
      <c r="R47" s="15">
        <v>0.38</v>
      </c>
      <c r="S47" s="15">
        <v>200</v>
      </c>
      <c r="T47" s="15">
        <v>10000</v>
      </c>
      <c r="U47" s="15">
        <v>2</v>
      </c>
      <c r="V47" s="15">
        <v>1.5</v>
      </c>
      <c r="W47" s="15">
        <v>0.5</v>
      </c>
      <c r="X47" s="15">
        <v>0.1</v>
      </c>
      <c r="Y47" s="15">
        <v>1.4</v>
      </c>
      <c r="Z47" s="15">
        <v>0.6</v>
      </c>
    </row>
    <row r="48" spans="1:29" s="19" customFormat="1" ht="15.75" x14ac:dyDescent="0.25">
      <c r="A48" s="335">
        <v>12</v>
      </c>
      <c r="B48" s="333" t="s">
        <v>29</v>
      </c>
      <c r="C48" s="333">
        <v>62</v>
      </c>
      <c r="D48" s="342">
        <v>342</v>
      </c>
      <c r="E48" s="53">
        <v>390</v>
      </c>
      <c r="F48" s="42">
        <f>(E48-$D$48)/$D$48</f>
        <v>0.14035087719298245</v>
      </c>
      <c r="G48" s="52">
        <v>4</v>
      </c>
      <c r="H48" s="197" t="s">
        <v>39</v>
      </c>
      <c r="I48" s="187">
        <v>1</v>
      </c>
      <c r="J48" s="56">
        <v>2</v>
      </c>
      <c r="K48" s="10">
        <v>50</v>
      </c>
      <c r="L48" s="10">
        <v>16</v>
      </c>
      <c r="M48" s="10">
        <v>0.7</v>
      </c>
      <c r="N48" s="10">
        <v>0.7</v>
      </c>
      <c r="O48" s="10">
        <v>0.6</v>
      </c>
      <c r="P48" s="10">
        <v>0.05</v>
      </c>
      <c r="Q48" s="10">
        <v>5.0000000000000001E-3</v>
      </c>
      <c r="R48" s="10">
        <v>0.38</v>
      </c>
      <c r="S48" s="10">
        <v>200</v>
      </c>
      <c r="T48" s="10">
        <v>10000</v>
      </c>
      <c r="U48" s="10">
        <v>2</v>
      </c>
      <c r="V48" s="10">
        <v>1.5</v>
      </c>
      <c r="W48" s="10">
        <v>0.5</v>
      </c>
      <c r="X48" s="10">
        <v>0.1</v>
      </c>
      <c r="Y48" s="10">
        <v>1.4</v>
      </c>
      <c r="Z48" s="10">
        <v>0.6</v>
      </c>
    </row>
    <row r="49" spans="1:26" s="17" customFormat="1" ht="15.75" x14ac:dyDescent="0.25">
      <c r="A49" s="335"/>
      <c r="B49" s="333"/>
      <c r="C49" s="333"/>
      <c r="D49" s="342"/>
      <c r="E49" s="49">
        <v>228</v>
      </c>
      <c r="F49" s="41">
        <f t="shared" ref="F49:F51" si="19">(E49-$D$48)/$D$48</f>
        <v>-0.33333333333333331</v>
      </c>
      <c r="G49" s="24">
        <v>4</v>
      </c>
      <c r="H49" s="199">
        <v>0.1</v>
      </c>
      <c r="I49" s="185">
        <f>_xlfn.CEILING.MATH($C$48*H49)</f>
        <v>7</v>
      </c>
      <c r="J49" s="56">
        <v>2</v>
      </c>
      <c r="K49" s="10">
        <v>50</v>
      </c>
      <c r="L49" s="10">
        <v>16</v>
      </c>
      <c r="M49" s="10">
        <v>0.7</v>
      </c>
      <c r="N49" s="10">
        <v>0.7</v>
      </c>
      <c r="O49" s="10">
        <v>0.6</v>
      </c>
      <c r="P49" s="10">
        <v>0.05</v>
      </c>
      <c r="Q49" s="10">
        <v>5.0000000000000001E-3</v>
      </c>
      <c r="R49" s="10">
        <v>0.38</v>
      </c>
      <c r="S49" s="10">
        <v>200</v>
      </c>
      <c r="T49" s="10">
        <v>10000</v>
      </c>
      <c r="U49" s="10">
        <v>2</v>
      </c>
      <c r="V49" s="10">
        <v>1.5</v>
      </c>
      <c r="W49" s="10">
        <v>0.5</v>
      </c>
      <c r="X49" s="10">
        <v>0.1</v>
      </c>
      <c r="Y49" s="10">
        <v>1.4</v>
      </c>
      <c r="Z49" s="10">
        <v>0.6</v>
      </c>
    </row>
    <row r="50" spans="1:26" s="17" customFormat="1" ht="15.75" x14ac:dyDescent="0.25">
      <c r="A50" s="335"/>
      <c r="B50" s="333"/>
      <c r="C50" s="333"/>
      <c r="D50" s="342"/>
      <c r="E50" s="49">
        <v>246</v>
      </c>
      <c r="F50" s="41">
        <f t="shared" si="19"/>
        <v>-0.2807017543859649</v>
      </c>
      <c r="G50" s="24">
        <v>4</v>
      </c>
      <c r="H50" s="199">
        <v>0.25</v>
      </c>
      <c r="I50" s="185">
        <f t="shared" ref="I50:I51" si="20">_xlfn.CEILING.MATH($C$48*H50)</f>
        <v>16</v>
      </c>
      <c r="J50" s="56">
        <v>2</v>
      </c>
      <c r="K50" s="10">
        <v>50</v>
      </c>
      <c r="L50" s="10">
        <v>16</v>
      </c>
      <c r="M50" s="10">
        <v>0.7</v>
      </c>
      <c r="N50" s="10">
        <v>0.7</v>
      </c>
      <c r="O50" s="10">
        <v>0.6</v>
      </c>
      <c r="P50" s="10">
        <v>0.05</v>
      </c>
      <c r="Q50" s="10">
        <v>5.0000000000000001E-3</v>
      </c>
      <c r="R50" s="10">
        <v>0.38</v>
      </c>
      <c r="S50" s="10">
        <v>200</v>
      </c>
      <c r="T50" s="10">
        <v>10000</v>
      </c>
      <c r="U50" s="10">
        <v>2</v>
      </c>
      <c r="V50" s="10">
        <v>1.5</v>
      </c>
      <c r="W50" s="10">
        <v>0.5</v>
      </c>
      <c r="X50" s="10">
        <v>0.1</v>
      </c>
      <c r="Y50" s="10">
        <v>1.4</v>
      </c>
      <c r="Z50" s="10">
        <v>0.6</v>
      </c>
    </row>
    <row r="51" spans="1:26" ht="15.75" x14ac:dyDescent="0.25">
      <c r="A51" s="336"/>
      <c r="B51" s="334"/>
      <c r="C51" s="334"/>
      <c r="D51" s="343"/>
      <c r="E51" s="50">
        <v>246</v>
      </c>
      <c r="F51" s="45">
        <f t="shared" si="19"/>
        <v>-0.2807017543859649</v>
      </c>
      <c r="G51" s="32">
        <v>4</v>
      </c>
      <c r="H51" s="196">
        <v>0.5</v>
      </c>
      <c r="I51" s="185">
        <f t="shared" si="20"/>
        <v>31</v>
      </c>
      <c r="J51" s="58">
        <v>2</v>
      </c>
      <c r="K51" s="15">
        <v>50</v>
      </c>
      <c r="L51" s="15">
        <v>16</v>
      </c>
      <c r="M51" s="15">
        <v>0.7</v>
      </c>
      <c r="N51" s="15">
        <v>0.7</v>
      </c>
      <c r="O51" s="15">
        <v>0.6</v>
      </c>
      <c r="P51" s="15">
        <v>0.05</v>
      </c>
      <c r="Q51" s="15">
        <v>5.0000000000000001E-3</v>
      </c>
      <c r="R51" s="15">
        <v>0.38</v>
      </c>
      <c r="S51" s="15">
        <v>200</v>
      </c>
      <c r="T51" s="15">
        <v>10000</v>
      </c>
      <c r="U51" s="15">
        <v>2</v>
      </c>
      <c r="V51" s="15">
        <v>1.5</v>
      </c>
      <c r="W51" s="15">
        <v>0.5</v>
      </c>
      <c r="X51" s="15">
        <v>0.1</v>
      </c>
      <c r="Y51" s="15">
        <v>1.4</v>
      </c>
      <c r="Z51" s="15">
        <v>0.6</v>
      </c>
    </row>
    <row r="52" spans="1:26" s="19" customFormat="1" ht="15.75" x14ac:dyDescent="0.25">
      <c r="A52" s="331">
        <v>13</v>
      </c>
      <c r="B52" s="333" t="s">
        <v>28</v>
      </c>
      <c r="C52" s="333">
        <v>62</v>
      </c>
      <c r="D52" s="342">
        <v>192</v>
      </c>
      <c r="E52" s="46">
        <v>204</v>
      </c>
      <c r="F52" s="47">
        <f>(E52-$D$52)/$D$52</f>
        <v>6.25E-2</v>
      </c>
      <c r="G52" s="22">
        <v>4</v>
      </c>
      <c r="H52" s="197" t="s">
        <v>39</v>
      </c>
      <c r="I52" s="187">
        <v>1</v>
      </c>
      <c r="J52" s="56">
        <v>2</v>
      </c>
      <c r="K52" s="10">
        <v>50</v>
      </c>
      <c r="L52" s="10">
        <v>16</v>
      </c>
      <c r="M52" s="10">
        <v>0.7</v>
      </c>
      <c r="N52" s="10">
        <v>0.7</v>
      </c>
      <c r="O52" s="10">
        <v>0.6</v>
      </c>
      <c r="P52" s="10">
        <v>0.05</v>
      </c>
      <c r="Q52" s="10">
        <v>5.0000000000000001E-3</v>
      </c>
      <c r="R52" s="10">
        <v>0.38</v>
      </c>
      <c r="S52" s="10">
        <v>200</v>
      </c>
      <c r="T52" s="10">
        <v>10000</v>
      </c>
      <c r="U52" s="10">
        <v>2</v>
      </c>
      <c r="V52" s="10">
        <v>1.5</v>
      </c>
      <c r="W52" s="10">
        <v>0.5</v>
      </c>
      <c r="X52" s="10">
        <v>0.1</v>
      </c>
      <c r="Y52" s="10">
        <v>1.4</v>
      </c>
      <c r="Z52" s="10">
        <v>0.6</v>
      </c>
    </row>
    <row r="53" spans="1:26" s="17" customFormat="1" ht="15.75" x14ac:dyDescent="0.25">
      <c r="A53" s="331"/>
      <c r="B53" s="333"/>
      <c r="C53" s="333"/>
      <c r="D53" s="342"/>
      <c r="E53" s="16">
        <v>132</v>
      </c>
      <c r="F53" s="12">
        <f t="shared" ref="F53:F55" si="21">(E53-$D$52)/$D$52</f>
        <v>-0.3125</v>
      </c>
      <c r="G53" s="24">
        <v>4</v>
      </c>
      <c r="H53" s="199">
        <v>0.1</v>
      </c>
      <c r="I53" s="185">
        <f>_xlfn.CEILING.MATH($C$52*H53)</f>
        <v>7</v>
      </c>
      <c r="J53" s="56">
        <v>2</v>
      </c>
      <c r="K53" s="10">
        <v>50</v>
      </c>
      <c r="L53" s="10">
        <v>16</v>
      </c>
      <c r="M53" s="10">
        <v>0.7</v>
      </c>
      <c r="N53" s="10">
        <v>0.7</v>
      </c>
      <c r="O53" s="10">
        <v>0.6</v>
      </c>
      <c r="P53" s="10">
        <v>0.05</v>
      </c>
      <c r="Q53" s="10">
        <v>5.0000000000000001E-3</v>
      </c>
      <c r="R53" s="10">
        <v>0.38</v>
      </c>
      <c r="S53" s="10">
        <v>200</v>
      </c>
      <c r="T53" s="10">
        <v>10000</v>
      </c>
      <c r="U53" s="10">
        <v>2</v>
      </c>
      <c r="V53" s="10">
        <v>1.5</v>
      </c>
      <c r="W53" s="10">
        <v>0.5</v>
      </c>
      <c r="X53" s="10">
        <v>0.1</v>
      </c>
      <c r="Y53" s="10">
        <v>1.4</v>
      </c>
      <c r="Z53" s="10">
        <v>0.6</v>
      </c>
    </row>
    <row r="54" spans="1:26" s="17" customFormat="1" ht="15.75" x14ac:dyDescent="0.25">
      <c r="A54" s="331"/>
      <c r="B54" s="333"/>
      <c r="C54" s="333"/>
      <c r="D54" s="342"/>
      <c r="E54" s="16">
        <v>108</v>
      </c>
      <c r="F54" s="12">
        <f t="shared" si="21"/>
        <v>-0.4375</v>
      </c>
      <c r="G54" s="24">
        <v>4</v>
      </c>
      <c r="H54" s="199">
        <v>0.25</v>
      </c>
      <c r="I54" s="185">
        <f t="shared" ref="I54:I55" si="22">_xlfn.CEILING.MATH($C$52*H54)</f>
        <v>16</v>
      </c>
      <c r="J54" s="56">
        <v>2</v>
      </c>
      <c r="K54" s="10">
        <v>50</v>
      </c>
      <c r="L54" s="10">
        <v>16</v>
      </c>
      <c r="M54" s="10">
        <v>0.7</v>
      </c>
      <c r="N54" s="10">
        <v>0.7</v>
      </c>
      <c r="O54" s="10">
        <v>0.6</v>
      </c>
      <c r="P54" s="10">
        <v>0.05</v>
      </c>
      <c r="Q54" s="10">
        <v>5.0000000000000001E-3</v>
      </c>
      <c r="R54" s="10">
        <v>0.38</v>
      </c>
      <c r="S54" s="10">
        <v>200</v>
      </c>
      <c r="T54" s="10">
        <v>10000</v>
      </c>
      <c r="U54" s="10">
        <v>2</v>
      </c>
      <c r="V54" s="10">
        <v>1.5</v>
      </c>
      <c r="W54" s="10">
        <v>0.5</v>
      </c>
      <c r="X54" s="10">
        <v>0.1</v>
      </c>
      <c r="Y54" s="10">
        <v>1.4</v>
      </c>
      <c r="Z54" s="10">
        <v>0.6</v>
      </c>
    </row>
    <row r="55" spans="1:26" ht="15.75" x14ac:dyDescent="0.25">
      <c r="A55" s="332"/>
      <c r="B55" s="334"/>
      <c r="C55" s="334"/>
      <c r="D55" s="343"/>
      <c r="E55" s="31">
        <v>144</v>
      </c>
      <c r="F55" s="14">
        <f t="shared" si="21"/>
        <v>-0.25</v>
      </c>
      <c r="G55" s="32">
        <v>4</v>
      </c>
      <c r="H55" s="196">
        <v>0.5</v>
      </c>
      <c r="I55" s="184">
        <f t="shared" si="22"/>
        <v>31</v>
      </c>
      <c r="J55" s="58">
        <v>2</v>
      </c>
      <c r="K55" s="15">
        <v>50</v>
      </c>
      <c r="L55" s="15">
        <v>16</v>
      </c>
      <c r="M55" s="15">
        <v>0.7</v>
      </c>
      <c r="N55" s="15">
        <v>0.7</v>
      </c>
      <c r="O55" s="15">
        <v>0.6</v>
      </c>
      <c r="P55" s="15">
        <v>0.05</v>
      </c>
      <c r="Q55" s="15">
        <v>5.0000000000000001E-3</v>
      </c>
      <c r="R55" s="15">
        <v>0.38</v>
      </c>
      <c r="S55" s="15">
        <v>200</v>
      </c>
      <c r="T55" s="15">
        <v>10000</v>
      </c>
      <c r="U55" s="15">
        <v>2</v>
      </c>
      <c r="V55" s="15">
        <v>1.5</v>
      </c>
      <c r="W55" s="15">
        <v>0.5</v>
      </c>
      <c r="X55" s="15">
        <v>0.1</v>
      </c>
      <c r="Y55" s="15">
        <v>1.4</v>
      </c>
      <c r="Z55" s="15">
        <v>0.6</v>
      </c>
    </row>
    <row r="56" spans="1:26" s="19" customFormat="1" ht="15.75" x14ac:dyDescent="0.25">
      <c r="A56" s="331">
        <v>14</v>
      </c>
      <c r="B56" s="333" t="s">
        <v>27</v>
      </c>
      <c r="C56" s="333">
        <v>100</v>
      </c>
      <c r="D56" s="342">
        <v>77</v>
      </c>
      <c r="E56" s="23">
        <v>174</v>
      </c>
      <c r="F56" s="26">
        <f>(E56-$D$56)/$D$56</f>
        <v>1.2597402597402598</v>
      </c>
      <c r="G56" s="22">
        <v>4</v>
      </c>
      <c r="H56" s="197" t="s">
        <v>39</v>
      </c>
      <c r="I56" s="187">
        <v>1</v>
      </c>
      <c r="J56" s="56">
        <v>2</v>
      </c>
      <c r="K56" s="10">
        <v>50</v>
      </c>
      <c r="L56" s="10">
        <v>16</v>
      </c>
      <c r="M56" s="10">
        <v>0.7</v>
      </c>
      <c r="N56" s="10">
        <v>0.7</v>
      </c>
      <c r="O56" s="10">
        <v>0.6</v>
      </c>
      <c r="P56" s="10">
        <v>0.05</v>
      </c>
      <c r="Q56" s="10">
        <v>5.0000000000000001E-3</v>
      </c>
      <c r="R56" s="10">
        <v>0.38</v>
      </c>
      <c r="S56" s="10">
        <v>200</v>
      </c>
      <c r="T56" s="10">
        <v>10000</v>
      </c>
      <c r="U56" s="10">
        <v>2</v>
      </c>
      <c r="V56" s="10">
        <v>1.5</v>
      </c>
      <c r="W56" s="10">
        <v>0.5</v>
      </c>
      <c r="X56" s="10">
        <v>0.1</v>
      </c>
      <c r="Y56" s="10">
        <v>1.4</v>
      </c>
      <c r="Z56" s="10">
        <v>0.6</v>
      </c>
    </row>
    <row r="57" spans="1:26" s="17" customFormat="1" ht="15.75" x14ac:dyDescent="0.25">
      <c r="A57" s="331"/>
      <c r="B57" s="333"/>
      <c r="C57" s="333"/>
      <c r="D57" s="342"/>
      <c r="E57" s="16">
        <v>48</v>
      </c>
      <c r="F57" s="12">
        <f t="shared" ref="F57:F59" si="23">(E57-$D$56)/$D$56</f>
        <v>-0.37662337662337664</v>
      </c>
      <c r="G57" s="24">
        <v>4</v>
      </c>
      <c r="H57" s="199">
        <v>0.1</v>
      </c>
      <c r="I57" s="185">
        <f>_xlfn.CEILING.MATH($C$56*H57)</f>
        <v>10</v>
      </c>
      <c r="J57" s="56">
        <v>2</v>
      </c>
      <c r="K57" s="10">
        <v>50</v>
      </c>
      <c r="L57" s="10">
        <v>16</v>
      </c>
      <c r="M57" s="10">
        <v>0.7</v>
      </c>
      <c r="N57" s="10">
        <v>0.7</v>
      </c>
      <c r="O57" s="10">
        <v>0.6</v>
      </c>
      <c r="P57" s="10">
        <v>0.05</v>
      </c>
      <c r="Q57" s="10">
        <v>5.0000000000000001E-3</v>
      </c>
      <c r="R57" s="10">
        <v>0.38</v>
      </c>
      <c r="S57" s="10">
        <v>200</v>
      </c>
      <c r="T57" s="10">
        <v>10000</v>
      </c>
      <c r="U57" s="10">
        <v>2</v>
      </c>
      <c r="V57" s="10">
        <v>1.5</v>
      </c>
      <c r="W57" s="10">
        <v>0.5</v>
      </c>
      <c r="X57" s="10">
        <v>0.1</v>
      </c>
      <c r="Y57" s="10">
        <v>1.4</v>
      </c>
      <c r="Z57" s="10">
        <v>0.6</v>
      </c>
    </row>
    <row r="58" spans="1:26" s="17" customFormat="1" ht="15.75" x14ac:dyDescent="0.25">
      <c r="A58" s="331"/>
      <c r="B58" s="333"/>
      <c r="C58" s="333"/>
      <c r="D58" s="342"/>
      <c r="E58" s="16">
        <v>77</v>
      </c>
      <c r="F58" s="12">
        <f t="shared" si="23"/>
        <v>0</v>
      </c>
      <c r="G58" s="24">
        <v>4</v>
      </c>
      <c r="H58" s="199">
        <v>0.25</v>
      </c>
      <c r="I58" s="185">
        <f t="shared" ref="I58:I59" si="24">_xlfn.CEILING.MATH($C$56*H58)</f>
        <v>25</v>
      </c>
      <c r="J58" s="56">
        <v>2</v>
      </c>
      <c r="K58" s="10">
        <v>50</v>
      </c>
      <c r="L58" s="10">
        <v>16</v>
      </c>
      <c r="M58" s="10">
        <v>0.7</v>
      </c>
      <c r="N58" s="10">
        <v>0.7</v>
      </c>
      <c r="O58" s="10">
        <v>0.6</v>
      </c>
      <c r="P58" s="10">
        <v>0.05</v>
      </c>
      <c r="Q58" s="10">
        <v>5.0000000000000001E-3</v>
      </c>
      <c r="R58" s="10">
        <v>0.38</v>
      </c>
      <c r="S58" s="10">
        <v>200</v>
      </c>
      <c r="T58" s="10">
        <v>10000</v>
      </c>
      <c r="U58" s="10">
        <v>2</v>
      </c>
      <c r="V58" s="10">
        <v>1.5</v>
      </c>
      <c r="W58" s="10">
        <v>0.5</v>
      </c>
      <c r="X58" s="10">
        <v>0.1</v>
      </c>
      <c r="Y58" s="10">
        <v>1.4</v>
      </c>
      <c r="Z58" s="10">
        <v>0.6</v>
      </c>
    </row>
    <row r="59" spans="1:26" ht="15" customHeight="1" x14ac:dyDescent="0.25">
      <c r="A59" s="332"/>
      <c r="B59" s="334"/>
      <c r="C59" s="334"/>
      <c r="D59" s="343"/>
      <c r="E59" s="33">
        <v>38</v>
      </c>
      <c r="F59" s="14">
        <f t="shared" si="23"/>
        <v>-0.50649350649350644</v>
      </c>
      <c r="G59" s="32">
        <v>4</v>
      </c>
      <c r="H59" s="196">
        <v>0.5</v>
      </c>
      <c r="I59" s="184">
        <f t="shared" si="24"/>
        <v>50</v>
      </c>
      <c r="J59" s="58">
        <v>2</v>
      </c>
      <c r="K59" s="15">
        <v>50</v>
      </c>
      <c r="L59" s="15">
        <v>16</v>
      </c>
      <c r="M59" s="15">
        <v>0.7</v>
      </c>
      <c r="N59" s="15">
        <v>0.7</v>
      </c>
      <c r="O59" s="15">
        <v>0.6</v>
      </c>
      <c r="P59" s="15">
        <v>0.05</v>
      </c>
      <c r="Q59" s="15">
        <v>5.0000000000000001E-3</v>
      </c>
      <c r="R59" s="15">
        <v>0.38</v>
      </c>
      <c r="S59" s="15">
        <v>200</v>
      </c>
      <c r="T59" s="15">
        <v>10000</v>
      </c>
      <c r="U59" s="15">
        <v>2</v>
      </c>
      <c r="V59" s="15">
        <v>1.5</v>
      </c>
      <c r="W59" s="15">
        <v>0.5</v>
      </c>
      <c r="X59" s="15">
        <v>0.1</v>
      </c>
      <c r="Y59" s="15">
        <v>1.4</v>
      </c>
      <c r="Z59" s="15">
        <v>0.6</v>
      </c>
    </row>
    <row r="60" spans="1:26" s="19" customFormat="1" ht="15.75" x14ac:dyDescent="0.25">
      <c r="A60" s="331">
        <v>15</v>
      </c>
      <c r="B60" s="333" t="s">
        <v>26</v>
      </c>
      <c r="C60" s="333">
        <v>100</v>
      </c>
      <c r="D60" s="342">
        <v>96</v>
      </c>
      <c r="E60" s="20">
        <v>161</v>
      </c>
      <c r="F60" s="12">
        <f>(E60-$D$60)/$D$60</f>
        <v>0.67708333333333337</v>
      </c>
      <c r="G60" s="24">
        <v>4</v>
      </c>
      <c r="H60" s="170" t="s">
        <v>39</v>
      </c>
      <c r="I60" s="188">
        <v>1</v>
      </c>
      <c r="J60" s="56">
        <v>2</v>
      </c>
      <c r="K60" s="10">
        <v>50</v>
      </c>
      <c r="L60" s="10">
        <v>16</v>
      </c>
      <c r="M60" s="10">
        <v>0.7</v>
      </c>
      <c r="N60" s="10">
        <v>0.7</v>
      </c>
      <c r="O60" s="10">
        <v>0.6</v>
      </c>
      <c r="P60" s="10">
        <v>0.05</v>
      </c>
      <c r="Q60" s="10">
        <v>5.0000000000000001E-3</v>
      </c>
      <c r="R60" s="10">
        <v>0.38</v>
      </c>
      <c r="S60" s="10">
        <v>200</v>
      </c>
      <c r="T60" s="10">
        <v>10000</v>
      </c>
      <c r="U60" s="10">
        <v>2</v>
      </c>
      <c r="V60" s="10">
        <v>1.5</v>
      </c>
      <c r="W60" s="10">
        <v>0.5</v>
      </c>
      <c r="X60" s="10">
        <v>0.1</v>
      </c>
      <c r="Y60" s="10">
        <v>1.4</v>
      </c>
      <c r="Z60" s="10">
        <v>0.6</v>
      </c>
    </row>
    <row r="61" spans="1:26" s="17" customFormat="1" ht="15.75" x14ac:dyDescent="0.25">
      <c r="A61" s="331"/>
      <c r="B61" s="333"/>
      <c r="C61" s="333"/>
      <c r="D61" s="342"/>
      <c r="E61" s="23">
        <v>250</v>
      </c>
      <c r="F61" s="26">
        <f>(E61-$D$60)/$D$60</f>
        <v>1.6041666666666667</v>
      </c>
      <c r="G61" s="22">
        <v>4</v>
      </c>
      <c r="H61" s="192">
        <f>I61/D60</f>
        <v>0.10416666666666667</v>
      </c>
      <c r="I61" s="182">
        <v>10</v>
      </c>
      <c r="J61" s="56">
        <v>2</v>
      </c>
      <c r="K61" s="54">
        <v>50</v>
      </c>
      <c r="L61" s="54">
        <v>16</v>
      </c>
      <c r="M61" s="54">
        <v>0.7</v>
      </c>
      <c r="N61" s="54">
        <v>0.7</v>
      </c>
      <c r="O61" s="54">
        <v>0.6</v>
      </c>
      <c r="P61" s="54">
        <v>0.05</v>
      </c>
      <c r="Q61" s="54">
        <v>5.0000000000000001E-3</v>
      </c>
      <c r="R61" s="54">
        <v>0.38</v>
      </c>
      <c r="S61" s="54">
        <v>200</v>
      </c>
      <c r="T61" s="54">
        <v>10000</v>
      </c>
      <c r="U61" s="54">
        <v>2</v>
      </c>
      <c r="V61" s="54">
        <v>1.5</v>
      </c>
      <c r="W61" s="54">
        <v>0.5</v>
      </c>
      <c r="X61" s="54">
        <v>0.1</v>
      </c>
      <c r="Y61" s="54">
        <v>1.4</v>
      </c>
      <c r="Z61" s="54">
        <v>0.6</v>
      </c>
    </row>
    <row r="62" spans="1:26" s="17" customFormat="1" ht="15.75" x14ac:dyDescent="0.25">
      <c r="A62" s="331"/>
      <c r="B62" s="333"/>
      <c r="C62" s="333"/>
      <c r="D62" s="342"/>
      <c r="E62" s="16">
        <v>98</v>
      </c>
      <c r="F62" s="12">
        <f>(E62-$D$60)/$D$60</f>
        <v>2.0833333333333332E-2</v>
      </c>
      <c r="G62" s="24">
        <v>4</v>
      </c>
      <c r="H62" s="199">
        <v>0.25</v>
      </c>
      <c r="I62" s="185">
        <f>_xlfn.CEILING.MATH($C$60*H62)</f>
        <v>25</v>
      </c>
      <c r="J62" s="56">
        <v>2</v>
      </c>
      <c r="K62" s="10">
        <v>50</v>
      </c>
      <c r="L62" s="10">
        <v>16</v>
      </c>
      <c r="M62" s="10">
        <v>0.7</v>
      </c>
      <c r="N62" s="10">
        <v>0.7</v>
      </c>
      <c r="O62" s="10">
        <v>0.6</v>
      </c>
      <c r="P62" s="10">
        <v>0.05</v>
      </c>
      <c r="Q62" s="10">
        <v>5.0000000000000001E-3</v>
      </c>
      <c r="R62" s="10">
        <v>0.38</v>
      </c>
      <c r="S62" s="10">
        <v>200</v>
      </c>
      <c r="T62" s="10">
        <v>10000</v>
      </c>
      <c r="U62" s="10">
        <v>2</v>
      </c>
      <c r="V62" s="10">
        <v>1.5</v>
      </c>
      <c r="W62" s="10">
        <v>0.5</v>
      </c>
      <c r="X62" s="10">
        <v>0.1</v>
      </c>
      <c r="Y62" s="10">
        <v>1.4</v>
      </c>
      <c r="Z62" s="10">
        <v>0.6</v>
      </c>
    </row>
    <row r="63" spans="1:26" s="18" customFormat="1" ht="15.75" x14ac:dyDescent="0.25">
      <c r="A63" s="332"/>
      <c r="B63" s="334"/>
      <c r="C63" s="334"/>
      <c r="D63" s="343"/>
      <c r="E63" s="31">
        <v>93</v>
      </c>
      <c r="F63" s="14">
        <f>(E63-$D$60)/$D$60</f>
        <v>-3.125E-2</v>
      </c>
      <c r="G63" s="32">
        <v>4</v>
      </c>
      <c r="H63" s="196">
        <v>0.5</v>
      </c>
      <c r="I63" s="184">
        <f t="shared" ref="I63" si="25">_xlfn.CEILING.MATH($C$60*H63)</f>
        <v>50</v>
      </c>
      <c r="J63" s="58">
        <v>2</v>
      </c>
      <c r="K63" s="15">
        <v>50</v>
      </c>
      <c r="L63" s="15">
        <v>16</v>
      </c>
      <c r="M63" s="15">
        <v>0.7</v>
      </c>
      <c r="N63" s="15">
        <v>0.7</v>
      </c>
      <c r="O63" s="15">
        <v>0.6</v>
      </c>
      <c r="P63" s="15">
        <v>0.05</v>
      </c>
      <c r="Q63" s="15">
        <v>5.0000000000000001E-3</v>
      </c>
      <c r="R63" s="15">
        <v>0.38</v>
      </c>
      <c r="S63" s="15">
        <v>200</v>
      </c>
      <c r="T63" s="15">
        <v>10000</v>
      </c>
      <c r="U63" s="15">
        <v>2</v>
      </c>
      <c r="V63" s="15">
        <v>1.5</v>
      </c>
      <c r="W63" s="15">
        <v>0.5</v>
      </c>
      <c r="X63" s="15">
        <v>0.1</v>
      </c>
      <c r="Y63" s="15">
        <v>1.4</v>
      </c>
      <c r="Z63" s="15">
        <v>0.6</v>
      </c>
    </row>
    <row r="64" spans="1:26" ht="15.75" thickBot="1" x14ac:dyDescent="0.3"/>
    <row r="65" spans="5:6" x14ac:dyDescent="0.25">
      <c r="E65" s="321" t="s">
        <v>39</v>
      </c>
      <c r="F65" s="322">
        <f>AVERAGE(F4,F8,F12,F16,F20,F24,F28,F32,F36,F40,F44,F48,F52,F56,F60)</f>
        <v>0.27020115817105622</v>
      </c>
    </row>
    <row r="66" spans="5:6" x14ac:dyDescent="0.25">
      <c r="E66" s="327">
        <v>0.10416666666666667</v>
      </c>
      <c r="F66" s="323">
        <f t="shared" ref="F66:F68" si="26">AVERAGE(F5,F9,F13,F17,F21,F25,F29,F33,F37,F41,F45,F49,F53,F57,F61)</f>
        <v>6.6366229812003005E-2</v>
      </c>
    </row>
    <row r="67" spans="5:6" x14ac:dyDescent="0.25">
      <c r="E67" s="324">
        <v>0.25</v>
      </c>
      <c r="F67" s="323">
        <f t="shared" si="26"/>
        <v>-6.6294319043211675E-2</v>
      </c>
    </row>
    <row r="68" spans="5:6" ht="15.75" thickBot="1" x14ac:dyDescent="0.3">
      <c r="E68" s="325">
        <v>0.5</v>
      </c>
      <c r="F68" s="326">
        <f t="shared" si="26"/>
        <v>-0.14139656749441068</v>
      </c>
    </row>
  </sheetData>
  <mergeCells count="66">
    <mergeCell ref="A3:B3"/>
    <mergeCell ref="A4:A7"/>
    <mergeCell ref="J2:Z2"/>
    <mergeCell ref="A1:B1"/>
    <mergeCell ref="B4:B7"/>
    <mergeCell ref="D4:D7"/>
    <mergeCell ref="A2:I2"/>
    <mergeCell ref="D1:F1"/>
    <mergeCell ref="G1:H1"/>
    <mergeCell ref="C4:C7"/>
    <mergeCell ref="A8:A11"/>
    <mergeCell ref="B8:B11"/>
    <mergeCell ref="D8:D11"/>
    <mergeCell ref="A12:A15"/>
    <mergeCell ref="B12:B15"/>
    <mergeCell ref="D12:D15"/>
    <mergeCell ref="C8:C11"/>
    <mergeCell ref="C12:C15"/>
    <mergeCell ref="A16:A19"/>
    <mergeCell ref="B16:B19"/>
    <mergeCell ref="D16:D19"/>
    <mergeCell ref="A20:A23"/>
    <mergeCell ref="B20:B23"/>
    <mergeCell ref="D20:D23"/>
    <mergeCell ref="C16:C19"/>
    <mergeCell ref="C20:C23"/>
    <mergeCell ref="A24:A27"/>
    <mergeCell ref="B24:B27"/>
    <mergeCell ref="D24:D27"/>
    <mergeCell ref="A28:A31"/>
    <mergeCell ref="B28:B31"/>
    <mergeCell ref="D28:D31"/>
    <mergeCell ref="C24:C27"/>
    <mergeCell ref="C28:C31"/>
    <mergeCell ref="A32:A35"/>
    <mergeCell ref="B32:B35"/>
    <mergeCell ref="D32:D35"/>
    <mergeCell ref="A36:A39"/>
    <mergeCell ref="B36:B39"/>
    <mergeCell ref="D36:D39"/>
    <mergeCell ref="C32:C35"/>
    <mergeCell ref="C36:C39"/>
    <mergeCell ref="A40:A43"/>
    <mergeCell ref="B40:B43"/>
    <mergeCell ref="D40:D43"/>
    <mergeCell ref="A44:A47"/>
    <mergeCell ref="B44:B47"/>
    <mergeCell ref="D44:D47"/>
    <mergeCell ref="C40:C43"/>
    <mergeCell ref="C44:C47"/>
    <mergeCell ref="A48:A51"/>
    <mergeCell ref="B48:B51"/>
    <mergeCell ref="D48:D51"/>
    <mergeCell ref="A52:A55"/>
    <mergeCell ref="B52:B55"/>
    <mergeCell ref="D52:D55"/>
    <mergeCell ref="C48:C51"/>
    <mergeCell ref="C52:C55"/>
    <mergeCell ref="A56:A59"/>
    <mergeCell ref="B56:B59"/>
    <mergeCell ref="D56:D59"/>
    <mergeCell ref="A60:A63"/>
    <mergeCell ref="B60:B63"/>
    <mergeCell ref="D60:D63"/>
    <mergeCell ref="C56:C59"/>
    <mergeCell ref="C60:C6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C52"/>
  <sheetViews>
    <sheetView zoomScale="91" zoomScaleNormal="85" zoomScalePageLayoutView="85" workbookViewId="0">
      <selection activeCell="G3" sqref="G3"/>
    </sheetView>
  </sheetViews>
  <sheetFormatPr defaultColWidth="8.85546875" defaultRowHeight="15" x14ac:dyDescent="0.25"/>
  <cols>
    <col min="1" max="2" width="8.85546875" style="63"/>
    <col min="3" max="3" width="8.85546875" style="63" customWidth="1"/>
    <col min="4" max="4" width="15.7109375" style="63" bestFit="1" customWidth="1"/>
    <col min="5" max="5" width="24.85546875" style="91" bestFit="1" customWidth="1"/>
    <col min="6" max="6" width="24.28515625" style="91" bestFit="1" customWidth="1"/>
    <col min="7" max="7" width="9" style="91" bestFit="1" customWidth="1"/>
    <col min="8" max="8" width="14.28515625" style="91" bestFit="1" customWidth="1"/>
    <col min="9" max="9" width="8.28515625" style="173" bestFit="1" customWidth="1"/>
    <col min="10" max="10" width="9.85546875" style="92" bestFit="1" customWidth="1"/>
    <col min="11" max="11" width="28" style="63" bestFit="1" customWidth="1"/>
    <col min="12" max="12" width="46" style="63" bestFit="1" customWidth="1"/>
    <col min="13" max="13" width="9.140625" style="63" bestFit="1" customWidth="1"/>
    <col min="14" max="14" width="7.140625" style="63" bestFit="1" customWidth="1"/>
    <col min="15" max="15" width="20.85546875" style="63" bestFit="1" customWidth="1"/>
    <col min="16" max="16" width="19" style="63" bestFit="1" customWidth="1"/>
    <col min="17" max="17" width="18" style="63" bestFit="1" customWidth="1"/>
    <col min="18" max="18" width="12.7109375" style="63" bestFit="1" customWidth="1"/>
    <col min="19" max="19" width="22.7109375" style="63" bestFit="1" customWidth="1"/>
    <col min="20" max="20" width="42.85546875" style="63" bestFit="1" customWidth="1"/>
    <col min="21" max="24" width="20.28515625" style="63" bestFit="1" customWidth="1"/>
    <col min="25" max="25" width="35" style="63" bestFit="1" customWidth="1"/>
    <col min="26" max="26" width="40.85546875" style="63" bestFit="1" customWidth="1"/>
    <col min="27" max="16384" width="8.85546875" style="63"/>
  </cols>
  <sheetData>
    <row r="1" spans="1:26" ht="19.5" thickBot="1" x14ac:dyDescent="0.3">
      <c r="A1" s="377" t="s">
        <v>3</v>
      </c>
      <c r="B1" s="377"/>
      <c r="C1" s="61"/>
      <c r="D1" s="377"/>
      <c r="E1" s="377"/>
      <c r="F1" s="377"/>
      <c r="G1" s="375" t="s">
        <v>41</v>
      </c>
      <c r="H1" s="376"/>
      <c r="I1" s="62" t="s">
        <v>38</v>
      </c>
      <c r="J1" s="63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6" ht="18.600000000000001" customHeight="1" x14ac:dyDescent="0.25">
      <c r="A2" s="357"/>
      <c r="B2" s="357"/>
      <c r="C2" s="357"/>
      <c r="D2" s="357"/>
      <c r="E2" s="357"/>
      <c r="F2" s="357"/>
      <c r="G2" s="357"/>
      <c r="H2" s="357"/>
      <c r="I2" s="357"/>
      <c r="J2" s="357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</row>
    <row r="3" spans="1:26" ht="18.75" x14ac:dyDescent="0.25">
      <c r="A3" s="364" t="s">
        <v>30</v>
      </c>
      <c r="B3" s="364"/>
      <c r="C3" s="65" t="s">
        <v>42</v>
      </c>
      <c r="D3" s="65" t="s">
        <v>0</v>
      </c>
      <c r="E3" s="66" t="s">
        <v>31</v>
      </c>
      <c r="F3" s="66" t="s">
        <v>37</v>
      </c>
      <c r="G3" s="9" t="s">
        <v>65</v>
      </c>
      <c r="H3" s="66" t="s">
        <v>40</v>
      </c>
      <c r="I3" s="172" t="s">
        <v>48</v>
      </c>
      <c r="J3" s="68" t="s">
        <v>3</v>
      </c>
      <c r="K3" s="67" t="s">
        <v>4</v>
      </c>
      <c r="L3" s="67" t="s">
        <v>5</v>
      </c>
      <c r="M3" s="67" t="s">
        <v>6</v>
      </c>
      <c r="N3" s="67" t="s">
        <v>7</v>
      </c>
      <c r="O3" s="67" t="s">
        <v>8</v>
      </c>
      <c r="P3" s="67" t="s">
        <v>9</v>
      </c>
      <c r="Q3" s="67" t="s">
        <v>10</v>
      </c>
      <c r="R3" s="67" t="s">
        <v>11</v>
      </c>
      <c r="S3" s="67" t="s">
        <v>12</v>
      </c>
      <c r="T3" s="67" t="s">
        <v>32</v>
      </c>
      <c r="U3" s="67" t="s">
        <v>33</v>
      </c>
      <c r="V3" s="67" t="s">
        <v>34</v>
      </c>
      <c r="W3" s="67" t="s">
        <v>35</v>
      </c>
      <c r="X3" s="67" t="s">
        <v>36</v>
      </c>
      <c r="Y3" s="67" t="s">
        <v>13</v>
      </c>
      <c r="Z3" s="69" t="s">
        <v>14</v>
      </c>
    </row>
    <row r="4" spans="1:26" ht="15.75" x14ac:dyDescent="0.25">
      <c r="A4" s="365">
        <v>1</v>
      </c>
      <c r="B4" s="360" t="s">
        <v>15</v>
      </c>
      <c r="C4" s="360">
        <v>30</v>
      </c>
      <c r="D4" s="360">
        <v>115</v>
      </c>
      <c r="E4" s="70">
        <v>95</v>
      </c>
      <c r="F4" s="71">
        <f>(E4-$D$4)/$D$4</f>
        <v>-0.17391304347826086</v>
      </c>
      <c r="G4" s="72">
        <v>2</v>
      </c>
      <c r="H4" s="369" t="s">
        <v>39</v>
      </c>
      <c r="I4" s="367">
        <v>1</v>
      </c>
      <c r="J4" s="182">
        <v>2</v>
      </c>
      <c r="K4" s="73">
        <v>50</v>
      </c>
      <c r="L4" s="73">
        <v>16</v>
      </c>
      <c r="M4" s="73">
        <v>0.7</v>
      </c>
      <c r="N4" s="73">
        <v>0.7</v>
      </c>
      <c r="O4" s="73">
        <v>0.6</v>
      </c>
      <c r="P4" s="73">
        <v>0.05</v>
      </c>
      <c r="Q4" s="73">
        <v>5.0000000000000001E-3</v>
      </c>
      <c r="R4" s="73">
        <v>0.38</v>
      </c>
      <c r="S4" s="73">
        <v>200</v>
      </c>
      <c r="T4" s="73">
        <v>10000</v>
      </c>
      <c r="U4" s="73">
        <v>2</v>
      </c>
      <c r="V4" s="73">
        <v>1.5</v>
      </c>
      <c r="W4" s="73">
        <v>0.5</v>
      </c>
      <c r="X4" s="73">
        <v>0.1</v>
      </c>
      <c r="Y4" s="73">
        <v>1.4</v>
      </c>
      <c r="Z4" s="73">
        <v>0.6</v>
      </c>
    </row>
    <row r="5" spans="1:26" ht="15.75" x14ac:dyDescent="0.25">
      <c r="A5" s="365"/>
      <c r="B5" s="360"/>
      <c r="C5" s="360"/>
      <c r="D5" s="360"/>
      <c r="E5" s="74">
        <v>90</v>
      </c>
      <c r="F5" s="75">
        <f t="shared" ref="F5:F6" si="0">(E5-$D$4)/$D$4</f>
        <v>-0.21739130434782608</v>
      </c>
      <c r="G5" s="76">
        <v>2</v>
      </c>
      <c r="H5" s="369"/>
      <c r="I5" s="367"/>
      <c r="J5" s="183">
        <v>1</v>
      </c>
      <c r="K5" s="73">
        <v>50</v>
      </c>
      <c r="L5" s="73">
        <v>16</v>
      </c>
      <c r="M5" s="73">
        <v>0.7</v>
      </c>
      <c r="N5" s="73">
        <v>0.7</v>
      </c>
      <c r="O5" s="73">
        <v>0.6</v>
      </c>
      <c r="P5" s="73">
        <v>0.05</v>
      </c>
      <c r="Q5" s="73">
        <v>5.0000000000000001E-3</v>
      </c>
      <c r="R5" s="73">
        <v>0.38</v>
      </c>
      <c r="S5" s="73">
        <v>200</v>
      </c>
      <c r="T5" s="73">
        <v>10000</v>
      </c>
      <c r="U5" s="73">
        <v>2</v>
      </c>
      <c r="V5" s="73">
        <v>1.5</v>
      </c>
      <c r="W5" s="73">
        <v>0.5</v>
      </c>
      <c r="X5" s="73">
        <v>0.1</v>
      </c>
      <c r="Y5" s="73">
        <v>1.4</v>
      </c>
      <c r="Z5" s="73">
        <v>0.6</v>
      </c>
    </row>
    <row r="6" spans="1:26" ht="15.75" x14ac:dyDescent="0.25">
      <c r="A6" s="362"/>
      <c r="B6" s="358"/>
      <c r="C6" s="358"/>
      <c r="D6" s="358"/>
      <c r="E6" s="77">
        <v>90</v>
      </c>
      <c r="F6" s="78">
        <f t="shared" si="0"/>
        <v>-0.21739130434782608</v>
      </c>
      <c r="G6" s="79">
        <v>2</v>
      </c>
      <c r="H6" s="370"/>
      <c r="I6" s="368"/>
      <c r="J6" s="184">
        <f>IF(H4="base",I4,_xlfn.CEILING.MATH(I4/(1+H4)))</f>
        <v>1</v>
      </c>
      <c r="K6" s="80">
        <v>50</v>
      </c>
      <c r="L6" s="80">
        <v>16</v>
      </c>
      <c r="M6" s="80">
        <v>0.7</v>
      </c>
      <c r="N6" s="80">
        <v>0.7</v>
      </c>
      <c r="O6" s="80">
        <v>0.6</v>
      </c>
      <c r="P6" s="80">
        <v>0.05</v>
      </c>
      <c r="Q6" s="80">
        <v>5.0000000000000001E-3</v>
      </c>
      <c r="R6" s="80">
        <v>0.38</v>
      </c>
      <c r="S6" s="80">
        <v>200</v>
      </c>
      <c r="T6" s="80">
        <v>10000</v>
      </c>
      <c r="U6" s="80">
        <v>2</v>
      </c>
      <c r="V6" s="80">
        <v>1.5</v>
      </c>
      <c r="W6" s="80">
        <v>0.5</v>
      </c>
      <c r="X6" s="80">
        <v>0.1</v>
      </c>
      <c r="Y6" s="80">
        <v>1.4</v>
      </c>
      <c r="Z6" s="80">
        <v>0.6</v>
      </c>
    </row>
    <row r="7" spans="1:26" s="81" customFormat="1" ht="15.75" x14ac:dyDescent="0.25">
      <c r="A7" s="361">
        <v>2</v>
      </c>
      <c r="B7" s="357" t="s">
        <v>16</v>
      </c>
      <c r="C7" s="357">
        <v>30</v>
      </c>
      <c r="D7" s="357">
        <v>95</v>
      </c>
      <c r="E7" s="70">
        <v>85</v>
      </c>
      <c r="F7" s="71">
        <f>(E7-$D$7)/$D$7</f>
        <v>-0.10526315789473684</v>
      </c>
      <c r="G7" s="72">
        <v>2</v>
      </c>
      <c r="H7" s="371">
        <v>0.1</v>
      </c>
      <c r="I7" s="366">
        <v>3</v>
      </c>
      <c r="J7" s="182">
        <v>2</v>
      </c>
      <c r="K7" s="67">
        <v>50</v>
      </c>
      <c r="L7" s="67">
        <v>16</v>
      </c>
      <c r="M7" s="67">
        <v>0.7</v>
      </c>
      <c r="N7" s="67">
        <v>0.7</v>
      </c>
      <c r="O7" s="67">
        <v>0.6</v>
      </c>
      <c r="P7" s="67">
        <v>0.05</v>
      </c>
      <c r="Q7" s="67">
        <v>5.0000000000000001E-3</v>
      </c>
      <c r="R7" s="67">
        <v>0.38</v>
      </c>
      <c r="S7" s="67">
        <v>200</v>
      </c>
      <c r="T7" s="67">
        <v>10000</v>
      </c>
      <c r="U7" s="67">
        <v>2</v>
      </c>
      <c r="V7" s="67">
        <v>1.5</v>
      </c>
      <c r="W7" s="67">
        <v>0.5</v>
      </c>
      <c r="X7" s="67">
        <v>0.1</v>
      </c>
      <c r="Y7" s="67">
        <v>1.4</v>
      </c>
      <c r="Z7" s="67">
        <v>0.6</v>
      </c>
    </row>
    <row r="8" spans="1:26" ht="15.75" x14ac:dyDescent="0.25">
      <c r="A8" s="361"/>
      <c r="B8" s="357"/>
      <c r="C8" s="357"/>
      <c r="D8" s="357"/>
      <c r="E8" s="82">
        <v>65</v>
      </c>
      <c r="F8" s="75">
        <f t="shared" ref="F8:F9" si="1">(E8-$D$7)/$D$7</f>
        <v>-0.31578947368421051</v>
      </c>
      <c r="G8" s="76">
        <v>2</v>
      </c>
      <c r="H8" s="369"/>
      <c r="I8" s="367"/>
      <c r="J8" s="183">
        <v>1</v>
      </c>
      <c r="K8" s="67">
        <v>50</v>
      </c>
      <c r="L8" s="67">
        <v>16</v>
      </c>
      <c r="M8" s="67">
        <v>0.7</v>
      </c>
      <c r="N8" s="67">
        <v>0.7</v>
      </c>
      <c r="O8" s="67">
        <v>0.6</v>
      </c>
      <c r="P8" s="67">
        <v>0.05</v>
      </c>
      <c r="Q8" s="67">
        <v>5.0000000000000001E-3</v>
      </c>
      <c r="R8" s="67">
        <v>0.38</v>
      </c>
      <c r="S8" s="67">
        <v>200</v>
      </c>
      <c r="T8" s="67">
        <v>10000</v>
      </c>
      <c r="U8" s="67">
        <v>2</v>
      </c>
      <c r="V8" s="67">
        <v>1.5</v>
      </c>
      <c r="W8" s="67">
        <v>0.5</v>
      </c>
      <c r="X8" s="67">
        <v>0.1</v>
      </c>
      <c r="Y8" s="67">
        <v>1.4</v>
      </c>
      <c r="Z8" s="67">
        <v>0.6</v>
      </c>
    </row>
    <row r="9" spans="1:26" s="83" customFormat="1" ht="15.75" x14ac:dyDescent="0.25">
      <c r="A9" s="362"/>
      <c r="B9" s="358"/>
      <c r="C9" s="358"/>
      <c r="D9" s="358"/>
      <c r="E9" s="77">
        <v>80</v>
      </c>
      <c r="F9" s="78">
        <f t="shared" si="1"/>
        <v>-0.15789473684210525</v>
      </c>
      <c r="G9" s="79">
        <v>2</v>
      </c>
      <c r="H9" s="370"/>
      <c r="I9" s="368"/>
      <c r="J9" s="184">
        <f>IF(H7="base",I7,_xlfn.CEILING.MATH(I7/(1+H7)))</f>
        <v>3</v>
      </c>
      <c r="K9" s="80">
        <v>50</v>
      </c>
      <c r="L9" s="80">
        <v>16</v>
      </c>
      <c r="M9" s="80">
        <v>0.7</v>
      </c>
      <c r="N9" s="80">
        <v>0.7</v>
      </c>
      <c r="O9" s="80">
        <v>0.6</v>
      </c>
      <c r="P9" s="80">
        <v>0.05</v>
      </c>
      <c r="Q9" s="80">
        <v>5.0000000000000001E-3</v>
      </c>
      <c r="R9" s="80">
        <v>0.38</v>
      </c>
      <c r="S9" s="80">
        <v>200</v>
      </c>
      <c r="T9" s="80">
        <v>10000</v>
      </c>
      <c r="U9" s="80">
        <v>2</v>
      </c>
      <c r="V9" s="80">
        <v>1.5</v>
      </c>
      <c r="W9" s="80">
        <v>0.5</v>
      </c>
      <c r="X9" s="80">
        <v>0.1</v>
      </c>
      <c r="Y9" s="80">
        <v>1.4</v>
      </c>
      <c r="Z9" s="80">
        <v>0.6</v>
      </c>
    </row>
    <row r="10" spans="1:26" s="81" customFormat="1" ht="15.75" x14ac:dyDescent="0.25">
      <c r="A10" s="361">
        <v>3</v>
      </c>
      <c r="B10" s="357" t="s">
        <v>19</v>
      </c>
      <c r="C10" s="357">
        <v>30</v>
      </c>
      <c r="D10" s="357">
        <v>75</v>
      </c>
      <c r="E10" s="74">
        <v>60</v>
      </c>
      <c r="F10" s="75">
        <f>(E10-$D$10)/$D$10</f>
        <v>-0.2</v>
      </c>
      <c r="G10" s="76">
        <v>2</v>
      </c>
      <c r="H10" s="372" t="s">
        <v>39</v>
      </c>
      <c r="I10" s="366">
        <v>1</v>
      </c>
      <c r="J10" s="183">
        <v>2</v>
      </c>
      <c r="K10" s="67">
        <v>50</v>
      </c>
      <c r="L10" s="67">
        <v>16</v>
      </c>
      <c r="M10" s="67">
        <v>0.7</v>
      </c>
      <c r="N10" s="67">
        <v>0.7</v>
      </c>
      <c r="O10" s="67">
        <v>0.6</v>
      </c>
      <c r="P10" s="67">
        <v>0.05</v>
      </c>
      <c r="Q10" s="67">
        <v>5.0000000000000001E-3</v>
      </c>
      <c r="R10" s="67">
        <v>0.38</v>
      </c>
      <c r="S10" s="67">
        <v>200</v>
      </c>
      <c r="T10" s="67">
        <v>10000</v>
      </c>
      <c r="U10" s="67">
        <v>2</v>
      </c>
      <c r="V10" s="67">
        <v>1.5</v>
      </c>
      <c r="W10" s="67">
        <v>0.5</v>
      </c>
      <c r="X10" s="67">
        <v>0.1</v>
      </c>
      <c r="Y10" s="67">
        <v>1.4</v>
      </c>
      <c r="Z10" s="67">
        <v>0.6</v>
      </c>
    </row>
    <row r="11" spans="1:26" s="81" customFormat="1" ht="15.75" x14ac:dyDescent="0.25">
      <c r="A11" s="361"/>
      <c r="B11" s="357"/>
      <c r="C11" s="357"/>
      <c r="D11" s="357"/>
      <c r="E11" s="70">
        <v>65</v>
      </c>
      <c r="F11" s="71">
        <f t="shared" ref="F11:F12" si="2">(E11-$D$10)/$D$10</f>
        <v>-0.13333333333333333</v>
      </c>
      <c r="G11" s="72">
        <v>2</v>
      </c>
      <c r="H11" s="373"/>
      <c r="I11" s="367"/>
      <c r="J11" s="182">
        <v>1</v>
      </c>
      <c r="K11" s="67">
        <v>50</v>
      </c>
      <c r="L11" s="67">
        <v>16</v>
      </c>
      <c r="M11" s="67">
        <v>0.7</v>
      </c>
      <c r="N11" s="67">
        <v>0.7</v>
      </c>
      <c r="O11" s="67">
        <v>0.6</v>
      </c>
      <c r="P11" s="67">
        <v>0.05</v>
      </c>
      <c r="Q11" s="67">
        <v>5.0000000000000001E-3</v>
      </c>
      <c r="R11" s="67">
        <v>0.38</v>
      </c>
      <c r="S11" s="67">
        <v>200</v>
      </c>
      <c r="T11" s="67">
        <v>10000</v>
      </c>
      <c r="U11" s="67">
        <v>2</v>
      </c>
      <c r="V11" s="67">
        <v>1.5</v>
      </c>
      <c r="W11" s="67">
        <v>0.5</v>
      </c>
      <c r="X11" s="67">
        <v>0.1</v>
      </c>
      <c r="Y11" s="67">
        <v>1.4</v>
      </c>
      <c r="Z11" s="67">
        <v>0.6</v>
      </c>
    </row>
    <row r="12" spans="1:26" s="83" customFormat="1" ht="15.75" x14ac:dyDescent="0.25">
      <c r="A12" s="362"/>
      <c r="B12" s="358"/>
      <c r="C12" s="358"/>
      <c r="D12" s="358"/>
      <c r="E12" s="77">
        <v>65</v>
      </c>
      <c r="F12" s="78">
        <f t="shared" si="2"/>
        <v>-0.13333333333333333</v>
      </c>
      <c r="G12" s="79">
        <v>2</v>
      </c>
      <c r="H12" s="374"/>
      <c r="I12" s="368"/>
      <c r="J12" s="184">
        <f>IF(H10="base",I10,_xlfn.CEILING.MATH(I10/(1+H10)))</f>
        <v>1</v>
      </c>
      <c r="K12" s="80">
        <v>50</v>
      </c>
      <c r="L12" s="80">
        <v>16</v>
      </c>
      <c r="M12" s="80">
        <v>0.7</v>
      </c>
      <c r="N12" s="80">
        <v>0.7</v>
      </c>
      <c r="O12" s="80">
        <v>0.6</v>
      </c>
      <c r="P12" s="80">
        <v>0.05</v>
      </c>
      <c r="Q12" s="80">
        <v>5.0000000000000001E-3</v>
      </c>
      <c r="R12" s="80">
        <v>0.38</v>
      </c>
      <c r="S12" s="80">
        <v>200</v>
      </c>
      <c r="T12" s="80">
        <v>10000</v>
      </c>
      <c r="U12" s="80">
        <v>2</v>
      </c>
      <c r="V12" s="80">
        <v>1.5</v>
      </c>
      <c r="W12" s="80">
        <v>0.5</v>
      </c>
      <c r="X12" s="80">
        <v>0.1</v>
      </c>
      <c r="Y12" s="80">
        <v>1.4</v>
      </c>
      <c r="Z12" s="80">
        <v>0.6</v>
      </c>
    </row>
    <row r="13" spans="1:26" s="81" customFormat="1" ht="15.75" x14ac:dyDescent="0.25">
      <c r="A13" s="387">
        <v>4</v>
      </c>
      <c r="B13" s="357" t="s">
        <v>17</v>
      </c>
      <c r="C13" s="357">
        <v>30</v>
      </c>
      <c r="D13" s="357">
        <v>65</v>
      </c>
      <c r="E13" s="70">
        <v>70</v>
      </c>
      <c r="F13" s="71">
        <f>(E13-$D$13)/$D$13</f>
        <v>7.6923076923076927E-2</v>
      </c>
      <c r="G13" s="72">
        <v>2</v>
      </c>
      <c r="H13" s="372" t="s">
        <v>39</v>
      </c>
      <c r="I13" s="366">
        <v>1</v>
      </c>
      <c r="J13" s="182">
        <v>2</v>
      </c>
      <c r="K13" s="67">
        <v>50</v>
      </c>
      <c r="L13" s="67">
        <v>16</v>
      </c>
      <c r="M13" s="67">
        <v>0.7</v>
      </c>
      <c r="N13" s="67">
        <v>0.7</v>
      </c>
      <c r="O13" s="67">
        <v>0.6</v>
      </c>
      <c r="P13" s="67">
        <v>0.05</v>
      </c>
      <c r="Q13" s="67">
        <v>5.0000000000000001E-3</v>
      </c>
      <c r="R13" s="67">
        <v>0.38</v>
      </c>
      <c r="S13" s="67">
        <v>200</v>
      </c>
      <c r="T13" s="67">
        <v>10000</v>
      </c>
      <c r="U13" s="67">
        <v>2</v>
      </c>
      <c r="V13" s="67">
        <v>1.5</v>
      </c>
      <c r="W13" s="67">
        <v>0.5</v>
      </c>
      <c r="X13" s="67">
        <v>0.1</v>
      </c>
      <c r="Y13" s="67">
        <v>1.4</v>
      </c>
      <c r="Z13" s="67">
        <v>0.6</v>
      </c>
    </row>
    <row r="14" spans="1:26" s="81" customFormat="1" ht="15.75" x14ac:dyDescent="0.25">
      <c r="A14" s="387"/>
      <c r="B14" s="357"/>
      <c r="C14" s="357"/>
      <c r="D14" s="357"/>
      <c r="E14" s="74">
        <v>60</v>
      </c>
      <c r="F14" s="75">
        <f t="shared" ref="F14:F15" si="3">(E14-$D$13)/$D$13</f>
        <v>-7.6923076923076927E-2</v>
      </c>
      <c r="G14" s="76">
        <v>2</v>
      </c>
      <c r="H14" s="373"/>
      <c r="I14" s="367"/>
      <c r="J14" s="183">
        <v>1</v>
      </c>
      <c r="K14" s="67">
        <v>50</v>
      </c>
      <c r="L14" s="67">
        <v>16</v>
      </c>
      <c r="M14" s="67">
        <v>0.7</v>
      </c>
      <c r="N14" s="67">
        <v>0.7</v>
      </c>
      <c r="O14" s="67">
        <v>0.6</v>
      </c>
      <c r="P14" s="67">
        <v>0.05</v>
      </c>
      <c r="Q14" s="67">
        <v>5.0000000000000001E-3</v>
      </c>
      <c r="R14" s="67">
        <v>0.38</v>
      </c>
      <c r="S14" s="67">
        <v>200</v>
      </c>
      <c r="T14" s="67">
        <v>10000</v>
      </c>
      <c r="U14" s="67">
        <v>2</v>
      </c>
      <c r="V14" s="67">
        <v>1.5</v>
      </c>
      <c r="W14" s="67">
        <v>0.5</v>
      </c>
      <c r="X14" s="67">
        <v>0.1</v>
      </c>
      <c r="Y14" s="67">
        <v>1.4</v>
      </c>
      <c r="Z14" s="67">
        <v>0.6</v>
      </c>
    </row>
    <row r="15" spans="1:26" s="83" customFormat="1" ht="15.75" x14ac:dyDescent="0.25">
      <c r="A15" s="388"/>
      <c r="B15" s="358"/>
      <c r="C15" s="358"/>
      <c r="D15" s="358"/>
      <c r="E15" s="77">
        <v>60</v>
      </c>
      <c r="F15" s="78">
        <f t="shared" si="3"/>
        <v>-7.6923076923076927E-2</v>
      </c>
      <c r="G15" s="79">
        <v>2</v>
      </c>
      <c r="H15" s="374"/>
      <c r="I15" s="368"/>
      <c r="J15" s="184">
        <f>IF(H13="base",I13,_xlfn.CEILING.MATH(I13/(1+H13)))</f>
        <v>1</v>
      </c>
      <c r="K15" s="80">
        <v>50</v>
      </c>
      <c r="L15" s="80">
        <v>16</v>
      </c>
      <c r="M15" s="80">
        <v>0.7</v>
      </c>
      <c r="N15" s="80">
        <v>0.7</v>
      </c>
      <c r="O15" s="80">
        <v>0.6</v>
      </c>
      <c r="P15" s="80">
        <v>0.05</v>
      </c>
      <c r="Q15" s="80">
        <v>5.0000000000000001E-3</v>
      </c>
      <c r="R15" s="80">
        <v>0.38</v>
      </c>
      <c r="S15" s="80">
        <v>200</v>
      </c>
      <c r="T15" s="80">
        <v>10000</v>
      </c>
      <c r="U15" s="80">
        <v>2</v>
      </c>
      <c r="V15" s="80">
        <v>1.5</v>
      </c>
      <c r="W15" s="80">
        <v>0.5</v>
      </c>
      <c r="X15" s="80">
        <v>0.1</v>
      </c>
      <c r="Y15" s="80">
        <v>1.4</v>
      </c>
      <c r="Z15" s="80">
        <v>0.6</v>
      </c>
    </row>
    <row r="16" spans="1:26" s="81" customFormat="1" ht="15.75" x14ac:dyDescent="0.25">
      <c r="A16" s="387">
        <v>5</v>
      </c>
      <c r="B16" s="357" t="s">
        <v>18</v>
      </c>
      <c r="C16" s="357">
        <v>19</v>
      </c>
      <c r="D16" s="357">
        <v>90</v>
      </c>
      <c r="E16" s="70">
        <v>110</v>
      </c>
      <c r="F16" s="71">
        <f>(E16-$D$16)/$D$16</f>
        <v>0.22222222222222221</v>
      </c>
      <c r="G16" s="72">
        <v>2</v>
      </c>
      <c r="H16" s="372" t="s">
        <v>39</v>
      </c>
      <c r="I16" s="366">
        <v>1</v>
      </c>
      <c r="J16" s="182">
        <v>2</v>
      </c>
      <c r="K16" s="67">
        <v>50</v>
      </c>
      <c r="L16" s="67">
        <v>16</v>
      </c>
      <c r="M16" s="67">
        <v>0.7</v>
      </c>
      <c r="N16" s="67">
        <v>0.7</v>
      </c>
      <c r="O16" s="67">
        <v>0.6</v>
      </c>
      <c r="P16" s="67">
        <v>0.05</v>
      </c>
      <c r="Q16" s="67">
        <v>5.0000000000000001E-3</v>
      </c>
      <c r="R16" s="67">
        <v>0.38</v>
      </c>
      <c r="S16" s="67">
        <v>200</v>
      </c>
      <c r="T16" s="67">
        <v>10000</v>
      </c>
      <c r="U16" s="67">
        <v>2</v>
      </c>
      <c r="V16" s="67">
        <v>1.5</v>
      </c>
      <c r="W16" s="67">
        <v>0.5</v>
      </c>
      <c r="X16" s="67">
        <v>0.1</v>
      </c>
      <c r="Y16" s="67">
        <v>1.4</v>
      </c>
      <c r="Z16" s="67">
        <v>0.6</v>
      </c>
    </row>
    <row r="17" spans="1:29" s="81" customFormat="1" ht="15.75" x14ac:dyDescent="0.25">
      <c r="A17" s="387"/>
      <c r="B17" s="357"/>
      <c r="C17" s="357"/>
      <c r="D17" s="357"/>
      <c r="E17" s="74">
        <v>110</v>
      </c>
      <c r="F17" s="75">
        <f t="shared" ref="F17:F18" si="4">(E17-$D$16)/$D$16</f>
        <v>0.22222222222222221</v>
      </c>
      <c r="G17" s="76">
        <v>2</v>
      </c>
      <c r="H17" s="373"/>
      <c r="I17" s="367"/>
      <c r="J17" s="185">
        <v>1</v>
      </c>
      <c r="K17" s="67">
        <v>50</v>
      </c>
      <c r="L17" s="67">
        <v>16</v>
      </c>
      <c r="M17" s="67">
        <v>0.7</v>
      </c>
      <c r="N17" s="67">
        <v>0.7</v>
      </c>
      <c r="O17" s="67">
        <v>0.6</v>
      </c>
      <c r="P17" s="67">
        <v>0.05</v>
      </c>
      <c r="Q17" s="67">
        <v>5.0000000000000001E-3</v>
      </c>
      <c r="R17" s="67">
        <v>0.38</v>
      </c>
      <c r="S17" s="67">
        <v>200</v>
      </c>
      <c r="T17" s="67">
        <v>10000</v>
      </c>
      <c r="U17" s="67">
        <v>2</v>
      </c>
      <c r="V17" s="67">
        <v>1.5</v>
      </c>
      <c r="W17" s="67">
        <v>0.5</v>
      </c>
      <c r="X17" s="67">
        <v>0.1</v>
      </c>
      <c r="Y17" s="67">
        <v>1.4</v>
      </c>
      <c r="Z17" s="67">
        <v>0.6</v>
      </c>
    </row>
    <row r="18" spans="1:29" ht="15.75" x14ac:dyDescent="0.25">
      <c r="A18" s="388"/>
      <c r="B18" s="358"/>
      <c r="C18" s="358"/>
      <c r="D18" s="358"/>
      <c r="E18" s="82">
        <v>110</v>
      </c>
      <c r="F18" s="75">
        <f t="shared" si="4"/>
        <v>0.22222222222222221</v>
      </c>
      <c r="G18" s="79">
        <v>2</v>
      </c>
      <c r="H18" s="374"/>
      <c r="I18" s="368"/>
      <c r="J18" s="184">
        <f>IF(H16="base",I16,_xlfn.CEILING.MATH(I16/(1+H16)))</f>
        <v>1</v>
      </c>
      <c r="K18" s="80">
        <v>50</v>
      </c>
      <c r="L18" s="80">
        <v>16</v>
      </c>
      <c r="M18" s="80">
        <v>0.7</v>
      </c>
      <c r="N18" s="80">
        <v>0.7</v>
      </c>
      <c r="O18" s="80">
        <v>0.6</v>
      </c>
      <c r="P18" s="80">
        <v>0.05</v>
      </c>
      <c r="Q18" s="80">
        <v>5.0000000000000001E-3</v>
      </c>
      <c r="R18" s="80">
        <v>0.38</v>
      </c>
      <c r="S18" s="80">
        <v>200</v>
      </c>
      <c r="T18" s="80">
        <v>10000</v>
      </c>
      <c r="U18" s="80">
        <v>2</v>
      </c>
      <c r="V18" s="80">
        <v>1.5</v>
      </c>
      <c r="W18" s="80">
        <v>0.5</v>
      </c>
      <c r="X18" s="80">
        <v>0.1</v>
      </c>
      <c r="Y18" s="80">
        <v>1.4</v>
      </c>
      <c r="Z18" s="80">
        <v>0.6</v>
      </c>
    </row>
    <row r="19" spans="1:29" s="86" customFormat="1" ht="15.75" x14ac:dyDescent="0.25">
      <c r="A19" s="387">
        <v>6</v>
      </c>
      <c r="B19" s="357" t="s">
        <v>22</v>
      </c>
      <c r="C19" s="357">
        <v>31</v>
      </c>
      <c r="D19" s="357">
        <v>210</v>
      </c>
      <c r="E19" s="84">
        <v>240</v>
      </c>
      <c r="F19" s="85">
        <f>(E19-$D$19)/$D$19</f>
        <v>0.14285714285714285</v>
      </c>
      <c r="G19" s="72">
        <v>2</v>
      </c>
      <c r="H19" s="372" t="s">
        <v>39</v>
      </c>
      <c r="I19" s="366">
        <v>1</v>
      </c>
      <c r="J19" s="182">
        <v>2</v>
      </c>
      <c r="K19" s="67">
        <v>50</v>
      </c>
      <c r="L19" s="67">
        <v>16</v>
      </c>
      <c r="M19" s="67">
        <v>0.7</v>
      </c>
      <c r="N19" s="67">
        <v>0.7</v>
      </c>
      <c r="O19" s="67">
        <v>0.6</v>
      </c>
      <c r="P19" s="67">
        <v>0.05</v>
      </c>
      <c r="Q19" s="67">
        <v>5.0000000000000001E-3</v>
      </c>
      <c r="R19" s="67">
        <v>0.38</v>
      </c>
      <c r="S19" s="67">
        <v>200</v>
      </c>
      <c r="T19" s="67">
        <v>10000</v>
      </c>
      <c r="U19" s="67">
        <v>2</v>
      </c>
      <c r="V19" s="67">
        <v>1.5</v>
      </c>
      <c r="W19" s="67">
        <v>0.5</v>
      </c>
      <c r="X19" s="67">
        <v>0.1</v>
      </c>
      <c r="Y19" s="67">
        <v>1.4</v>
      </c>
      <c r="Z19" s="67">
        <v>0.6</v>
      </c>
    </row>
    <row r="20" spans="1:29" s="81" customFormat="1" ht="15.75" x14ac:dyDescent="0.25">
      <c r="A20" s="387"/>
      <c r="B20" s="357"/>
      <c r="C20" s="357"/>
      <c r="D20" s="357"/>
      <c r="E20" s="74">
        <v>230</v>
      </c>
      <c r="F20" s="75">
        <f t="shared" ref="F20:F21" si="5">(E20-$D$19)/$D$19</f>
        <v>9.5238095238095233E-2</v>
      </c>
      <c r="G20" s="76">
        <v>2</v>
      </c>
      <c r="H20" s="373"/>
      <c r="I20" s="367"/>
      <c r="J20" s="185">
        <v>1</v>
      </c>
      <c r="K20" s="67">
        <v>50</v>
      </c>
      <c r="L20" s="67">
        <v>16</v>
      </c>
      <c r="M20" s="67">
        <v>0.7</v>
      </c>
      <c r="N20" s="67">
        <v>0.7</v>
      </c>
      <c r="O20" s="67">
        <v>0.6</v>
      </c>
      <c r="P20" s="67">
        <v>0.05</v>
      </c>
      <c r="Q20" s="67">
        <v>5.0000000000000001E-3</v>
      </c>
      <c r="R20" s="67">
        <v>0.38</v>
      </c>
      <c r="S20" s="67">
        <v>200</v>
      </c>
      <c r="T20" s="67">
        <v>10000</v>
      </c>
      <c r="U20" s="67">
        <v>2</v>
      </c>
      <c r="V20" s="67">
        <v>1.5</v>
      </c>
      <c r="W20" s="67">
        <v>0.5</v>
      </c>
      <c r="X20" s="67">
        <v>0.1</v>
      </c>
      <c r="Y20" s="67">
        <v>1.4</v>
      </c>
      <c r="Z20" s="67">
        <v>0.6</v>
      </c>
    </row>
    <row r="21" spans="1:29" ht="15.75" x14ac:dyDescent="0.25">
      <c r="A21" s="388"/>
      <c r="B21" s="358"/>
      <c r="C21" s="358"/>
      <c r="D21" s="358"/>
      <c r="E21" s="82">
        <v>230</v>
      </c>
      <c r="F21" s="75">
        <f t="shared" si="5"/>
        <v>9.5238095238095233E-2</v>
      </c>
      <c r="G21" s="79">
        <v>2</v>
      </c>
      <c r="H21" s="374"/>
      <c r="I21" s="368"/>
      <c r="J21" s="184">
        <f>IF(H19="base",I19,_xlfn.CEILING.MATH(I19/(1+H19)))</f>
        <v>1</v>
      </c>
      <c r="K21" s="80">
        <v>50</v>
      </c>
      <c r="L21" s="80">
        <v>16</v>
      </c>
      <c r="M21" s="80">
        <v>0.7</v>
      </c>
      <c r="N21" s="80">
        <v>0.7</v>
      </c>
      <c r="O21" s="80">
        <v>0.6</v>
      </c>
      <c r="P21" s="80">
        <v>0.05</v>
      </c>
      <c r="Q21" s="80">
        <v>5.0000000000000001E-3</v>
      </c>
      <c r="R21" s="80">
        <v>0.38</v>
      </c>
      <c r="S21" s="80">
        <v>200</v>
      </c>
      <c r="T21" s="80">
        <v>10000</v>
      </c>
      <c r="U21" s="80">
        <v>2</v>
      </c>
      <c r="V21" s="80">
        <v>1.5</v>
      </c>
      <c r="W21" s="80">
        <v>0.5</v>
      </c>
      <c r="X21" s="80">
        <v>0.1</v>
      </c>
      <c r="Y21" s="80">
        <v>1.4</v>
      </c>
      <c r="Z21" s="80">
        <v>0.6</v>
      </c>
    </row>
    <row r="22" spans="1:29" s="86" customFormat="1" ht="15.75" x14ac:dyDescent="0.25">
      <c r="A22" s="389">
        <v>7</v>
      </c>
      <c r="B22" s="357" t="s">
        <v>20</v>
      </c>
      <c r="C22" s="357">
        <v>31</v>
      </c>
      <c r="D22" s="357">
        <v>330</v>
      </c>
      <c r="E22" s="87">
        <v>320</v>
      </c>
      <c r="F22" s="88">
        <f>(E22-$D$22)/$D$22</f>
        <v>-3.0303030303030304E-2</v>
      </c>
      <c r="G22" s="76">
        <v>2</v>
      </c>
      <c r="H22" s="372" t="s">
        <v>39</v>
      </c>
      <c r="I22" s="391">
        <v>1</v>
      </c>
      <c r="J22" s="183">
        <v>2</v>
      </c>
      <c r="K22" s="67">
        <v>50</v>
      </c>
      <c r="L22" s="67">
        <v>16</v>
      </c>
      <c r="M22" s="67">
        <v>0.7</v>
      </c>
      <c r="N22" s="67">
        <v>0.7</v>
      </c>
      <c r="O22" s="67">
        <v>0.6</v>
      </c>
      <c r="P22" s="67">
        <v>0.05</v>
      </c>
      <c r="Q22" s="67">
        <v>5.0000000000000001E-3</v>
      </c>
      <c r="R22" s="67">
        <v>0.38</v>
      </c>
      <c r="S22" s="67">
        <v>200</v>
      </c>
      <c r="T22" s="67">
        <v>10000</v>
      </c>
      <c r="U22" s="67">
        <v>2</v>
      </c>
      <c r="V22" s="67">
        <v>1.5</v>
      </c>
      <c r="W22" s="67">
        <v>0.5</v>
      </c>
      <c r="X22" s="67">
        <v>0.1</v>
      </c>
      <c r="Y22" s="67">
        <v>1.4</v>
      </c>
      <c r="Z22" s="67">
        <v>0.6</v>
      </c>
    </row>
    <row r="23" spans="1:29" s="81" customFormat="1" ht="15.75" x14ac:dyDescent="0.25">
      <c r="A23" s="389"/>
      <c r="B23" s="357"/>
      <c r="C23" s="357"/>
      <c r="D23" s="357"/>
      <c r="E23" s="161">
        <v>330</v>
      </c>
      <c r="F23" s="71">
        <f>(E23-$D$22)/$D$22</f>
        <v>0</v>
      </c>
      <c r="G23" s="72">
        <v>2</v>
      </c>
      <c r="H23" s="373"/>
      <c r="I23" s="392">
        <v>1</v>
      </c>
      <c r="J23" s="186">
        <v>1</v>
      </c>
      <c r="K23" s="67">
        <v>50</v>
      </c>
      <c r="L23" s="67">
        <v>16</v>
      </c>
      <c r="M23" s="67">
        <v>0.7</v>
      </c>
      <c r="N23" s="67">
        <v>0.7</v>
      </c>
      <c r="O23" s="67">
        <v>0.6</v>
      </c>
      <c r="P23" s="67">
        <v>0.05</v>
      </c>
      <c r="Q23" s="67">
        <v>5.0000000000000001E-3</v>
      </c>
      <c r="R23" s="67">
        <v>0.38</v>
      </c>
      <c r="S23" s="67">
        <v>200</v>
      </c>
      <c r="T23" s="67">
        <v>10000</v>
      </c>
      <c r="U23" s="67">
        <v>2</v>
      </c>
      <c r="V23" s="67">
        <v>1.5</v>
      </c>
      <c r="W23" s="67">
        <v>0.5</v>
      </c>
      <c r="X23" s="67">
        <v>0.1</v>
      </c>
      <c r="Y23" s="67">
        <v>1.4</v>
      </c>
      <c r="Z23" s="67">
        <v>0.6</v>
      </c>
    </row>
    <row r="24" spans="1:29" ht="15.75" x14ac:dyDescent="0.25">
      <c r="A24" s="383"/>
      <c r="B24" s="358"/>
      <c r="C24" s="358"/>
      <c r="D24" s="358"/>
      <c r="E24" s="164">
        <v>330</v>
      </c>
      <c r="F24" s="75">
        <f>(E24-$D$22)/$D$22</f>
        <v>0</v>
      </c>
      <c r="G24" s="79">
        <v>2</v>
      </c>
      <c r="H24" s="374"/>
      <c r="I24" s="393">
        <v>1</v>
      </c>
      <c r="J24" s="184">
        <f>IF(H22="base",I22,_xlfn.CEILING.MATH(I22/(1+H22)))</f>
        <v>1</v>
      </c>
      <c r="K24" s="80">
        <v>50</v>
      </c>
      <c r="L24" s="80">
        <v>16</v>
      </c>
      <c r="M24" s="80">
        <v>0.7</v>
      </c>
      <c r="N24" s="80">
        <v>0.7</v>
      </c>
      <c r="O24" s="80">
        <v>0.6</v>
      </c>
      <c r="P24" s="80">
        <v>0.05</v>
      </c>
      <c r="Q24" s="80">
        <v>5.0000000000000001E-3</v>
      </c>
      <c r="R24" s="80">
        <v>0.38</v>
      </c>
      <c r="S24" s="80">
        <v>200</v>
      </c>
      <c r="T24" s="80">
        <v>10000</v>
      </c>
      <c r="U24" s="80">
        <v>2</v>
      </c>
      <c r="V24" s="80">
        <v>1.5</v>
      </c>
      <c r="W24" s="80">
        <v>0.5</v>
      </c>
      <c r="X24" s="80">
        <v>0.1</v>
      </c>
      <c r="Y24" s="80">
        <v>1.4</v>
      </c>
      <c r="Z24" s="80">
        <v>0.6</v>
      </c>
    </row>
    <row r="25" spans="1:29" s="86" customFormat="1" ht="15.75" x14ac:dyDescent="0.25">
      <c r="A25" s="378">
        <v>8</v>
      </c>
      <c r="B25" s="359" t="s">
        <v>21</v>
      </c>
      <c r="C25" s="359">
        <v>98</v>
      </c>
      <c r="D25" s="359">
        <v>134</v>
      </c>
      <c r="E25" s="53">
        <v>358</v>
      </c>
      <c r="F25" s="96">
        <f>(E25-$D$25)/$D$25</f>
        <v>1.6716417910447761</v>
      </c>
      <c r="G25" s="97">
        <v>4</v>
      </c>
      <c r="H25" s="372" t="s">
        <v>39</v>
      </c>
      <c r="I25" s="391">
        <v>1</v>
      </c>
      <c r="J25" s="187">
        <v>2</v>
      </c>
      <c r="K25" s="89">
        <v>50</v>
      </c>
      <c r="L25" s="89">
        <v>16</v>
      </c>
      <c r="M25" s="89">
        <v>0.7</v>
      </c>
      <c r="N25" s="89">
        <v>0.7</v>
      </c>
      <c r="O25" s="89">
        <v>0.6</v>
      </c>
      <c r="P25" s="89">
        <v>0.05</v>
      </c>
      <c r="Q25" s="89">
        <v>5.0000000000000001E-3</v>
      </c>
      <c r="R25" s="89">
        <v>0.38</v>
      </c>
      <c r="S25" s="89">
        <v>200</v>
      </c>
      <c r="T25" s="89">
        <v>10000</v>
      </c>
      <c r="U25" s="89">
        <v>2</v>
      </c>
      <c r="V25" s="89">
        <v>1.5</v>
      </c>
      <c r="W25" s="89">
        <v>0.5</v>
      </c>
      <c r="X25" s="89">
        <v>0.1</v>
      </c>
      <c r="Y25" s="89">
        <v>1.4</v>
      </c>
      <c r="Z25" s="89">
        <v>0.6</v>
      </c>
    </row>
    <row r="26" spans="1:29" s="81" customFormat="1" ht="15.75" x14ac:dyDescent="0.25">
      <c r="A26" s="379"/>
      <c r="B26" s="360"/>
      <c r="C26" s="360"/>
      <c r="D26" s="360"/>
      <c r="E26" s="49">
        <v>319</v>
      </c>
      <c r="F26" s="41">
        <f t="shared" ref="F26:F27" si="6">(E26-$D$25)/$D$25</f>
        <v>1.3805970149253732</v>
      </c>
      <c r="G26" s="94">
        <v>4</v>
      </c>
      <c r="H26" s="373"/>
      <c r="I26" s="392"/>
      <c r="J26" s="183">
        <v>1</v>
      </c>
      <c r="K26" s="73">
        <v>50</v>
      </c>
      <c r="L26" s="73">
        <v>16</v>
      </c>
      <c r="M26" s="73">
        <v>0.7</v>
      </c>
      <c r="N26" s="73">
        <v>0.7</v>
      </c>
      <c r="O26" s="73">
        <v>0.6</v>
      </c>
      <c r="P26" s="73">
        <v>0.05</v>
      </c>
      <c r="Q26" s="73">
        <v>5.0000000000000001E-3</v>
      </c>
      <c r="R26" s="73">
        <v>0.38</v>
      </c>
      <c r="S26" s="73">
        <v>200</v>
      </c>
      <c r="T26" s="73">
        <v>10000</v>
      </c>
      <c r="U26" s="73">
        <v>2</v>
      </c>
      <c r="V26" s="73">
        <v>1.5</v>
      </c>
      <c r="W26" s="73">
        <v>0.5</v>
      </c>
      <c r="X26" s="73">
        <v>0.1</v>
      </c>
      <c r="Y26" s="73">
        <v>1.4</v>
      </c>
      <c r="Z26" s="73">
        <v>0.6</v>
      </c>
    </row>
    <row r="27" spans="1:29" s="81" customFormat="1" ht="15.75" x14ac:dyDescent="0.25">
      <c r="A27" s="380"/>
      <c r="B27" s="358"/>
      <c r="C27" s="358"/>
      <c r="D27" s="358"/>
      <c r="E27" s="98">
        <v>319</v>
      </c>
      <c r="F27" s="45">
        <f t="shared" si="6"/>
        <v>1.3805970149253732</v>
      </c>
      <c r="G27" s="95">
        <v>4</v>
      </c>
      <c r="H27" s="374"/>
      <c r="I27" s="393"/>
      <c r="J27" s="184">
        <f>IF(H25="base",I25,_xlfn.CEILING.MATH(I25/(1+H25)))</f>
        <v>1</v>
      </c>
      <c r="K27" s="80">
        <v>50</v>
      </c>
      <c r="L27" s="80">
        <v>16</v>
      </c>
      <c r="M27" s="80">
        <v>0.7</v>
      </c>
      <c r="N27" s="80">
        <v>0.7</v>
      </c>
      <c r="O27" s="80">
        <v>0.6</v>
      </c>
      <c r="P27" s="80">
        <v>0.05</v>
      </c>
      <c r="Q27" s="80">
        <v>5.0000000000000001E-3</v>
      </c>
      <c r="R27" s="80">
        <v>0.38</v>
      </c>
      <c r="S27" s="80">
        <v>200</v>
      </c>
      <c r="T27" s="80">
        <v>10000</v>
      </c>
      <c r="U27" s="80">
        <v>2</v>
      </c>
      <c r="V27" s="80">
        <v>1.5</v>
      </c>
      <c r="W27" s="80">
        <v>0.5</v>
      </c>
      <c r="X27" s="80">
        <v>0.1</v>
      </c>
      <c r="Y27" s="80">
        <v>1.4</v>
      </c>
      <c r="Z27" s="80">
        <v>0.6</v>
      </c>
      <c r="AA27" s="83"/>
      <c r="AB27" s="83"/>
      <c r="AC27" s="83"/>
    </row>
    <row r="28" spans="1:29" s="86" customFormat="1" ht="15.75" x14ac:dyDescent="0.25">
      <c r="A28" s="381">
        <v>9</v>
      </c>
      <c r="B28" s="359" t="s">
        <v>23</v>
      </c>
      <c r="C28" s="359">
        <v>64</v>
      </c>
      <c r="D28" s="359">
        <v>260</v>
      </c>
      <c r="E28" s="160">
        <v>525</v>
      </c>
      <c r="F28" s="71">
        <f>(E28-$D$28)/$D$28</f>
        <v>1.0192307692307692</v>
      </c>
      <c r="G28" s="72">
        <v>2</v>
      </c>
      <c r="H28" s="372" t="s">
        <v>39</v>
      </c>
      <c r="I28" s="366">
        <v>1</v>
      </c>
      <c r="J28" s="187">
        <v>2</v>
      </c>
      <c r="K28" s="89">
        <v>50</v>
      </c>
      <c r="L28" s="89">
        <v>16</v>
      </c>
      <c r="M28" s="89">
        <v>0.7</v>
      </c>
      <c r="N28" s="89">
        <v>0.7</v>
      </c>
      <c r="O28" s="89">
        <v>0.6</v>
      </c>
      <c r="P28" s="89">
        <v>0.05</v>
      </c>
      <c r="Q28" s="89">
        <v>5.0000000000000001E-3</v>
      </c>
      <c r="R28" s="89">
        <v>0.38</v>
      </c>
      <c r="S28" s="89">
        <v>200</v>
      </c>
      <c r="T28" s="89">
        <v>10000</v>
      </c>
      <c r="U28" s="89">
        <v>2</v>
      </c>
      <c r="V28" s="89">
        <v>1.5</v>
      </c>
      <c r="W28" s="89">
        <v>0.5</v>
      </c>
      <c r="X28" s="89">
        <v>0.1</v>
      </c>
      <c r="Y28" s="89">
        <v>1.4</v>
      </c>
      <c r="Z28" s="89">
        <v>0.6</v>
      </c>
      <c r="AA28" s="81"/>
      <c r="AB28" s="81"/>
      <c r="AC28" s="81"/>
    </row>
    <row r="29" spans="1:29" s="81" customFormat="1" ht="15.75" x14ac:dyDescent="0.25">
      <c r="A29" s="382"/>
      <c r="B29" s="360"/>
      <c r="C29" s="360"/>
      <c r="D29" s="360"/>
      <c r="E29" s="169">
        <v>435</v>
      </c>
      <c r="F29" s="75">
        <f>(E29-$D$28)/$D$28</f>
        <v>0.67307692307692313</v>
      </c>
      <c r="G29" s="76">
        <v>2</v>
      </c>
      <c r="H29" s="373"/>
      <c r="I29" s="367"/>
      <c r="J29" s="183">
        <v>1</v>
      </c>
      <c r="K29" s="73">
        <v>50</v>
      </c>
      <c r="L29" s="73">
        <v>16</v>
      </c>
      <c r="M29" s="73">
        <v>0.7</v>
      </c>
      <c r="N29" s="73">
        <v>0.7</v>
      </c>
      <c r="O29" s="73">
        <v>0.6</v>
      </c>
      <c r="P29" s="73">
        <v>0.05</v>
      </c>
      <c r="Q29" s="73">
        <v>5.0000000000000001E-3</v>
      </c>
      <c r="R29" s="73">
        <v>0.38</v>
      </c>
      <c r="S29" s="73">
        <v>200</v>
      </c>
      <c r="T29" s="73">
        <v>10000</v>
      </c>
      <c r="U29" s="73">
        <v>2</v>
      </c>
      <c r="V29" s="73">
        <v>1.5</v>
      </c>
      <c r="W29" s="73">
        <v>0.5</v>
      </c>
      <c r="X29" s="73">
        <v>0.1</v>
      </c>
      <c r="Y29" s="73">
        <v>1.4</v>
      </c>
      <c r="Z29" s="73">
        <v>0.6</v>
      </c>
    </row>
    <row r="30" spans="1:29" s="81" customFormat="1" ht="15.75" x14ac:dyDescent="0.25">
      <c r="A30" s="383"/>
      <c r="B30" s="358"/>
      <c r="C30" s="358"/>
      <c r="D30" s="358"/>
      <c r="E30" s="169">
        <v>435</v>
      </c>
      <c r="F30" s="78">
        <f>(E30-$D$28)/$D$28</f>
        <v>0.67307692307692313</v>
      </c>
      <c r="G30" s="76">
        <v>2</v>
      </c>
      <c r="H30" s="374"/>
      <c r="I30" s="368"/>
      <c r="J30" s="184">
        <f>IF(H28="base",I28,_xlfn.CEILING.MATH(I28/(1+H28)))</f>
        <v>1</v>
      </c>
      <c r="K30" s="80">
        <v>50</v>
      </c>
      <c r="L30" s="80">
        <v>16</v>
      </c>
      <c r="M30" s="80">
        <v>0.7</v>
      </c>
      <c r="N30" s="80">
        <v>0.7</v>
      </c>
      <c r="O30" s="80">
        <v>0.6</v>
      </c>
      <c r="P30" s="80">
        <v>0.05</v>
      </c>
      <c r="Q30" s="80">
        <v>5.0000000000000001E-3</v>
      </c>
      <c r="R30" s="80">
        <v>0.38</v>
      </c>
      <c r="S30" s="80">
        <v>200</v>
      </c>
      <c r="T30" s="80">
        <v>10000</v>
      </c>
      <c r="U30" s="80">
        <v>2</v>
      </c>
      <c r="V30" s="80">
        <v>1.5</v>
      </c>
      <c r="W30" s="80">
        <v>0.5</v>
      </c>
      <c r="X30" s="80">
        <v>0.1</v>
      </c>
      <c r="Y30" s="80">
        <v>1.4</v>
      </c>
      <c r="Z30" s="80">
        <v>0.6</v>
      </c>
    </row>
    <row r="31" spans="1:29" s="86" customFormat="1" ht="15.75" x14ac:dyDescent="0.25">
      <c r="A31" s="381">
        <v>10</v>
      </c>
      <c r="B31" s="359" t="s">
        <v>24</v>
      </c>
      <c r="C31" s="359">
        <v>64</v>
      </c>
      <c r="D31" s="359">
        <v>345</v>
      </c>
      <c r="E31" s="165">
        <v>365</v>
      </c>
      <c r="F31" s="75">
        <f>(E31-$D$31)/$D$31</f>
        <v>5.7971014492753624E-2</v>
      </c>
      <c r="G31" s="90">
        <v>2</v>
      </c>
      <c r="H31" s="390">
        <v>0.1</v>
      </c>
      <c r="I31" s="391">
        <v>7</v>
      </c>
      <c r="J31" s="188">
        <v>2</v>
      </c>
      <c r="K31" s="89">
        <v>50</v>
      </c>
      <c r="L31" s="89">
        <v>16</v>
      </c>
      <c r="M31" s="89">
        <v>0.7</v>
      </c>
      <c r="N31" s="89">
        <v>0.7</v>
      </c>
      <c r="O31" s="89">
        <v>0.6</v>
      </c>
      <c r="P31" s="89">
        <v>0.05</v>
      </c>
      <c r="Q31" s="89">
        <v>5.0000000000000001E-3</v>
      </c>
      <c r="R31" s="89">
        <v>0.38</v>
      </c>
      <c r="S31" s="89">
        <v>200</v>
      </c>
      <c r="T31" s="89">
        <v>10000</v>
      </c>
      <c r="U31" s="89">
        <v>2</v>
      </c>
      <c r="V31" s="89">
        <v>1.5</v>
      </c>
      <c r="W31" s="89">
        <v>0.5</v>
      </c>
      <c r="X31" s="89">
        <v>0.1</v>
      </c>
      <c r="Y31" s="89">
        <v>1.4</v>
      </c>
      <c r="Z31" s="89">
        <v>0.6</v>
      </c>
    </row>
    <row r="32" spans="1:29" s="81" customFormat="1" ht="15.75" x14ac:dyDescent="0.25">
      <c r="A32" s="382"/>
      <c r="B32" s="360"/>
      <c r="C32" s="360"/>
      <c r="D32" s="360"/>
      <c r="E32" s="74">
        <v>245</v>
      </c>
      <c r="F32" s="75">
        <f>(E32-$D$31)/$D$31</f>
        <v>-0.28985507246376813</v>
      </c>
      <c r="G32" s="76">
        <v>2</v>
      </c>
      <c r="H32" s="394"/>
      <c r="I32" s="392">
        <v>2</v>
      </c>
      <c r="J32" s="183">
        <v>1</v>
      </c>
      <c r="K32" s="73">
        <v>50</v>
      </c>
      <c r="L32" s="73">
        <v>16</v>
      </c>
      <c r="M32" s="73">
        <v>0.7</v>
      </c>
      <c r="N32" s="73">
        <v>0.7</v>
      </c>
      <c r="O32" s="73">
        <v>0.6</v>
      </c>
      <c r="P32" s="73">
        <v>0.05</v>
      </c>
      <c r="Q32" s="73">
        <v>5.0000000000000001E-3</v>
      </c>
      <c r="R32" s="73">
        <v>0.38</v>
      </c>
      <c r="S32" s="73">
        <v>200</v>
      </c>
      <c r="T32" s="73">
        <v>10000</v>
      </c>
      <c r="U32" s="73">
        <v>2</v>
      </c>
      <c r="V32" s="73">
        <v>1.5</v>
      </c>
      <c r="W32" s="73">
        <v>0.5</v>
      </c>
      <c r="X32" s="73">
        <v>0.1</v>
      </c>
      <c r="Y32" s="73">
        <v>1.4</v>
      </c>
      <c r="Z32" s="73">
        <v>0.6</v>
      </c>
    </row>
    <row r="33" spans="1:26" s="81" customFormat="1" ht="15.75" x14ac:dyDescent="0.25">
      <c r="A33" s="383"/>
      <c r="B33" s="358"/>
      <c r="C33" s="358"/>
      <c r="D33" s="358"/>
      <c r="E33" s="162">
        <v>420</v>
      </c>
      <c r="F33" s="171">
        <f>(E33-$D$31)/$D$31</f>
        <v>0.21739130434782608</v>
      </c>
      <c r="G33" s="72">
        <v>2</v>
      </c>
      <c r="H33" s="395"/>
      <c r="I33" s="393">
        <v>2</v>
      </c>
      <c r="J33" s="189">
        <f>IF(H31="base",I31,_xlfn.CEILING.MATH(I31/(1+H31)))</f>
        <v>7</v>
      </c>
      <c r="K33" s="80">
        <v>50</v>
      </c>
      <c r="L33" s="80">
        <v>16</v>
      </c>
      <c r="M33" s="80">
        <v>0.7</v>
      </c>
      <c r="N33" s="80">
        <v>0.7</v>
      </c>
      <c r="O33" s="80">
        <v>0.6</v>
      </c>
      <c r="P33" s="80">
        <v>0.05</v>
      </c>
      <c r="Q33" s="80">
        <v>5.0000000000000001E-3</v>
      </c>
      <c r="R33" s="80">
        <v>0.38</v>
      </c>
      <c r="S33" s="80">
        <v>200</v>
      </c>
      <c r="T33" s="80">
        <v>10000</v>
      </c>
      <c r="U33" s="80">
        <v>2</v>
      </c>
      <c r="V33" s="80">
        <v>1.5</v>
      </c>
      <c r="W33" s="80">
        <v>0.5</v>
      </c>
      <c r="X33" s="80">
        <v>0.1</v>
      </c>
      <c r="Y33" s="80">
        <v>1.4</v>
      </c>
      <c r="Z33" s="80">
        <v>0.6</v>
      </c>
    </row>
    <row r="34" spans="1:26" s="81" customFormat="1" ht="15.75" x14ac:dyDescent="0.25">
      <c r="A34" s="386">
        <v>11</v>
      </c>
      <c r="B34" s="357" t="s">
        <v>25</v>
      </c>
      <c r="C34" s="357">
        <v>62</v>
      </c>
      <c r="D34" s="357">
        <v>696</v>
      </c>
      <c r="E34" s="51">
        <v>420</v>
      </c>
      <c r="F34" s="42">
        <f>(E34-$D$34)/$D$34</f>
        <v>-0.39655172413793105</v>
      </c>
      <c r="G34" s="93">
        <v>4</v>
      </c>
      <c r="H34" s="372" t="s">
        <v>39</v>
      </c>
      <c r="I34" s="391">
        <v>1</v>
      </c>
      <c r="J34" s="182">
        <v>2</v>
      </c>
      <c r="K34" s="67">
        <v>50</v>
      </c>
      <c r="L34" s="67">
        <v>16</v>
      </c>
      <c r="M34" s="67">
        <v>0.7</v>
      </c>
      <c r="N34" s="67">
        <v>0.7</v>
      </c>
      <c r="O34" s="67">
        <v>0.6</v>
      </c>
      <c r="P34" s="67">
        <v>0.05</v>
      </c>
      <c r="Q34" s="67">
        <v>5.0000000000000001E-3</v>
      </c>
      <c r="R34" s="67">
        <v>0.38</v>
      </c>
      <c r="S34" s="67">
        <v>200</v>
      </c>
      <c r="T34" s="67">
        <v>10000</v>
      </c>
      <c r="U34" s="67">
        <v>2</v>
      </c>
      <c r="V34" s="67">
        <v>1.5</v>
      </c>
      <c r="W34" s="67">
        <v>0.5</v>
      </c>
      <c r="X34" s="67">
        <v>0.1</v>
      </c>
      <c r="Y34" s="67">
        <v>1.4</v>
      </c>
      <c r="Z34" s="67">
        <v>0.6</v>
      </c>
    </row>
    <row r="35" spans="1:26" s="81" customFormat="1" ht="15.75" x14ac:dyDescent="0.25">
      <c r="A35" s="386"/>
      <c r="B35" s="357"/>
      <c r="C35" s="357"/>
      <c r="D35" s="357"/>
      <c r="E35" s="49">
        <v>372</v>
      </c>
      <c r="F35" s="41">
        <f t="shared" ref="F35:F36" si="7">(E35-$D$34)/$D$34</f>
        <v>-0.46551724137931033</v>
      </c>
      <c r="G35" s="94">
        <v>4</v>
      </c>
      <c r="H35" s="373"/>
      <c r="I35" s="392"/>
      <c r="J35" s="183">
        <v>1</v>
      </c>
      <c r="K35" s="67">
        <v>50</v>
      </c>
      <c r="L35" s="67">
        <v>16</v>
      </c>
      <c r="M35" s="67">
        <v>0.7</v>
      </c>
      <c r="N35" s="67">
        <v>0.7</v>
      </c>
      <c r="O35" s="67">
        <v>0.6</v>
      </c>
      <c r="P35" s="67">
        <v>0.05</v>
      </c>
      <c r="Q35" s="67">
        <v>5.0000000000000001E-3</v>
      </c>
      <c r="R35" s="67">
        <v>0.38</v>
      </c>
      <c r="S35" s="67">
        <v>200</v>
      </c>
      <c r="T35" s="67">
        <v>10000</v>
      </c>
      <c r="U35" s="67">
        <v>2</v>
      </c>
      <c r="V35" s="67">
        <v>1.5</v>
      </c>
      <c r="W35" s="67">
        <v>0.5</v>
      </c>
      <c r="X35" s="67">
        <v>0.1</v>
      </c>
      <c r="Y35" s="67">
        <v>1.4</v>
      </c>
      <c r="Z35" s="67">
        <v>0.6</v>
      </c>
    </row>
    <row r="36" spans="1:26" ht="15.75" x14ac:dyDescent="0.25">
      <c r="A36" s="380"/>
      <c r="B36" s="358"/>
      <c r="C36" s="358"/>
      <c r="D36" s="358"/>
      <c r="E36" s="50">
        <v>372</v>
      </c>
      <c r="F36" s="45">
        <f t="shared" si="7"/>
        <v>-0.46551724137931033</v>
      </c>
      <c r="G36" s="94">
        <v>4</v>
      </c>
      <c r="H36" s="374"/>
      <c r="I36" s="393"/>
      <c r="J36" s="184">
        <f>IF(H34="base",I34,_xlfn.CEILING.MATH(I34/(1+H34)))</f>
        <v>1</v>
      </c>
      <c r="K36" s="80">
        <v>50</v>
      </c>
      <c r="L36" s="80">
        <v>16</v>
      </c>
      <c r="M36" s="80">
        <v>0.7</v>
      </c>
      <c r="N36" s="80">
        <v>0.7</v>
      </c>
      <c r="O36" s="80">
        <v>0.6</v>
      </c>
      <c r="P36" s="80">
        <v>0.05</v>
      </c>
      <c r="Q36" s="80">
        <v>5.0000000000000001E-3</v>
      </c>
      <c r="R36" s="80">
        <v>0.38</v>
      </c>
      <c r="S36" s="80">
        <v>200</v>
      </c>
      <c r="T36" s="80">
        <v>10000</v>
      </c>
      <c r="U36" s="80">
        <v>2</v>
      </c>
      <c r="V36" s="80">
        <v>1.5</v>
      </c>
      <c r="W36" s="80">
        <v>0.5</v>
      </c>
      <c r="X36" s="80">
        <v>0.1</v>
      </c>
      <c r="Y36" s="80">
        <v>1.4</v>
      </c>
      <c r="Z36" s="80">
        <v>0.6</v>
      </c>
    </row>
    <row r="37" spans="1:26" s="86" customFormat="1" ht="15.75" x14ac:dyDescent="0.25">
      <c r="A37" s="386">
        <v>12</v>
      </c>
      <c r="B37" s="357" t="s">
        <v>29</v>
      </c>
      <c r="C37" s="357">
        <v>62</v>
      </c>
      <c r="D37" s="357">
        <v>342</v>
      </c>
      <c r="E37" s="53">
        <v>390</v>
      </c>
      <c r="F37" s="42">
        <f>(E37-$D$37)/$D$37</f>
        <v>0.14035087719298245</v>
      </c>
      <c r="G37" s="93">
        <v>4</v>
      </c>
      <c r="H37" s="372" t="s">
        <v>39</v>
      </c>
      <c r="I37" s="391">
        <v>1</v>
      </c>
      <c r="J37" s="187">
        <v>2</v>
      </c>
      <c r="K37" s="67">
        <v>50</v>
      </c>
      <c r="L37" s="67">
        <v>16</v>
      </c>
      <c r="M37" s="67">
        <v>0.7</v>
      </c>
      <c r="N37" s="67">
        <v>0.7</v>
      </c>
      <c r="O37" s="67">
        <v>0.6</v>
      </c>
      <c r="P37" s="67">
        <v>0.05</v>
      </c>
      <c r="Q37" s="67">
        <v>5.0000000000000001E-3</v>
      </c>
      <c r="R37" s="67">
        <v>0.38</v>
      </c>
      <c r="S37" s="67">
        <v>200</v>
      </c>
      <c r="T37" s="67">
        <v>10000</v>
      </c>
      <c r="U37" s="67">
        <v>2</v>
      </c>
      <c r="V37" s="67">
        <v>1.5</v>
      </c>
      <c r="W37" s="67">
        <v>0.5</v>
      </c>
      <c r="X37" s="67">
        <v>0.1</v>
      </c>
      <c r="Y37" s="67">
        <v>1.4</v>
      </c>
      <c r="Z37" s="67">
        <v>0.6</v>
      </c>
    </row>
    <row r="38" spans="1:26" s="81" customFormat="1" ht="15.75" x14ac:dyDescent="0.25">
      <c r="A38" s="386"/>
      <c r="B38" s="357"/>
      <c r="C38" s="357"/>
      <c r="D38" s="357"/>
      <c r="E38" s="49">
        <v>204</v>
      </c>
      <c r="F38" s="41">
        <f t="shared" ref="F38:F39" si="8">(E38-$D$37)/$D$37</f>
        <v>-0.40350877192982454</v>
      </c>
      <c r="G38" s="94">
        <v>4</v>
      </c>
      <c r="H38" s="373"/>
      <c r="I38" s="392"/>
      <c r="J38" s="185">
        <v>1</v>
      </c>
      <c r="K38" s="67">
        <v>50</v>
      </c>
      <c r="L38" s="67">
        <v>16</v>
      </c>
      <c r="M38" s="67">
        <v>0.7</v>
      </c>
      <c r="N38" s="67">
        <v>0.7</v>
      </c>
      <c r="O38" s="67">
        <v>0.6</v>
      </c>
      <c r="P38" s="67">
        <v>0.05</v>
      </c>
      <c r="Q38" s="67">
        <v>5.0000000000000001E-3</v>
      </c>
      <c r="R38" s="67">
        <v>0.38</v>
      </c>
      <c r="S38" s="67">
        <v>200</v>
      </c>
      <c r="T38" s="67">
        <v>10000</v>
      </c>
      <c r="U38" s="67">
        <v>2</v>
      </c>
      <c r="V38" s="67">
        <v>1.5</v>
      </c>
      <c r="W38" s="67">
        <v>0.5</v>
      </c>
      <c r="X38" s="67">
        <v>0.1</v>
      </c>
      <c r="Y38" s="67">
        <v>1.4</v>
      </c>
      <c r="Z38" s="67">
        <v>0.6</v>
      </c>
    </row>
    <row r="39" spans="1:26" ht="15.75" x14ac:dyDescent="0.25">
      <c r="A39" s="380"/>
      <c r="B39" s="358"/>
      <c r="C39" s="358"/>
      <c r="D39" s="358"/>
      <c r="E39" s="50">
        <v>204</v>
      </c>
      <c r="F39" s="41">
        <f t="shared" si="8"/>
        <v>-0.40350877192982454</v>
      </c>
      <c r="G39" s="95">
        <v>4</v>
      </c>
      <c r="H39" s="374"/>
      <c r="I39" s="393"/>
      <c r="J39" s="185">
        <f>IF(H37="base",I37,_xlfn.CEILING.MATH(I37/(1+H37)))</f>
        <v>1</v>
      </c>
      <c r="K39" s="80">
        <v>50</v>
      </c>
      <c r="L39" s="80">
        <v>16</v>
      </c>
      <c r="M39" s="80">
        <v>0.7</v>
      </c>
      <c r="N39" s="80">
        <v>0.7</v>
      </c>
      <c r="O39" s="80">
        <v>0.6</v>
      </c>
      <c r="P39" s="80">
        <v>0.05</v>
      </c>
      <c r="Q39" s="80">
        <v>5.0000000000000001E-3</v>
      </c>
      <c r="R39" s="80">
        <v>0.38</v>
      </c>
      <c r="S39" s="80">
        <v>200</v>
      </c>
      <c r="T39" s="80">
        <v>10000</v>
      </c>
      <c r="U39" s="80">
        <v>2</v>
      </c>
      <c r="V39" s="80">
        <v>1.5</v>
      </c>
      <c r="W39" s="80">
        <v>0.5</v>
      </c>
      <c r="X39" s="80">
        <v>0.1</v>
      </c>
      <c r="Y39" s="80">
        <v>1.4</v>
      </c>
      <c r="Z39" s="80">
        <v>0.6</v>
      </c>
    </row>
    <row r="40" spans="1:26" s="86" customFormat="1" ht="15.75" x14ac:dyDescent="0.25">
      <c r="A40" s="384">
        <v>13</v>
      </c>
      <c r="B40" s="357" t="s">
        <v>28</v>
      </c>
      <c r="C40" s="357">
        <v>62</v>
      </c>
      <c r="D40" s="357">
        <v>192</v>
      </c>
      <c r="E40" s="87">
        <v>204</v>
      </c>
      <c r="F40" s="88">
        <f>(E40-$D$40)/$D$40</f>
        <v>6.25E-2</v>
      </c>
      <c r="G40" s="90">
        <v>4</v>
      </c>
      <c r="H40" s="372" t="s">
        <v>39</v>
      </c>
      <c r="I40" s="366">
        <v>1</v>
      </c>
      <c r="J40" s="188">
        <v>2</v>
      </c>
      <c r="K40" s="67">
        <v>50</v>
      </c>
      <c r="L40" s="67">
        <v>16</v>
      </c>
      <c r="M40" s="67">
        <v>0.7</v>
      </c>
      <c r="N40" s="67">
        <v>0.7</v>
      </c>
      <c r="O40" s="67">
        <v>0.6</v>
      </c>
      <c r="P40" s="67">
        <v>0.05</v>
      </c>
      <c r="Q40" s="67">
        <v>5.0000000000000001E-3</v>
      </c>
      <c r="R40" s="67">
        <v>0.38</v>
      </c>
      <c r="S40" s="67">
        <v>200</v>
      </c>
      <c r="T40" s="67">
        <v>10000</v>
      </c>
      <c r="U40" s="67">
        <v>2</v>
      </c>
      <c r="V40" s="67">
        <v>1.5</v>
      </c>
      <c r="W40" s="67">
        <v>0.5</v>
      </c>
      <c r="X40" s="67">
        <v>0.1</v>
      </c>
      <c r="Y40" s="67">
        <v>1.4</v>
      </c>
      <c r="Z40" s="67">
        <v>0.6</v>
      </c>
    </row>
    <row r="41" spans="1:26" s="81" customFormat="1" ht="15.75" x14ac:dyDescent="0.25">
      <c r="A41" s="384"/>
      <c r="B41" s="357"/>
      <c r="C41" s="357"/>
      <c r="D41" s="357"/>
      <c r="E41" s="99">
        <v>222</v>
      </c>
      <c r="F41" s="71">
        <f>(E41-$D$40)/$D$40</f>
        <v>0.15625</v>
      </c>
      <c r="G41" s="72">
        <v>4</v>
      </c>
      <c r="H41" s="373"/>
      <c r="I41" s="367"/>
      <c r="J41" s="182">
        <v>1</v>
      </c>
      <c r="K41" s="67">
        <v>50</v>
      </c>
      <c r="L41" s="67">
        <v>16</v>
      </c>
      <c r="M41" s="67">
        <v>0.7</v>
      </c>
      <c r="N41" s="67">
        <v>0.7</v>
      </c>
      <c r="O41" s="67">
        <v>0.6</v>
      </c>
      <c r="P41" s="67">
        <v>0.05</v>
      </c>
      <c r="Q41" s="67">
        <v>5.0000000000000001E-3</v>
      </c>
      <c r="R41" s="67">
        <v>0.38</v>
      </c>
      <c r="S41" s="67">
        <v>200</v>
      </c>
      <c r="T41" s="67">
        <v>10000</v>
      </c>
      <c r="U41" s="67">
        <v>2</v>
      </c>
      <c r="V41" s="67">
        <v>1.5</v>
      </c>
      <c r="W41" s="67">
        <v>0.5</v>
      </c>
      <c r="X41" s="67">
        <v>0.1</v>
      </c>
      <c r="Y41" s="67">
        <v>1.4</v>
      </c>
      <c r="Z41" s="67">
        <v>0.6</v>
      </c>
    </row>
    <row r="42" spans="1:26" ht="15.75" x14ac:dyDescent="0.25">
      <c r="A42" s="385"/>
      <c r="B42" s="358"/>
      <c r="C42" s="358"/>
      <c r="D42" s="358"/>
      <c r="E42" s="77">
        <v>204</v>
      </c>
      <c r="F42" s="78">
        <f>(E42-$D$40)/$D$40</f>
        <v>6.25E-2</v>
      </c>
      <c r="G42" s="79">
        <v>4</v>
      </c>
      <c r="H42" s="374"/>
      <c r="I42" s="368"/>
      <c r="J42" s="184">
        <f>IF(H40="base",I40,_xlfn.CEILING.MATH(I40/(1+H40)))</f>
        <v>1</v>
      </c>
      <c r="K42" s="80">
        <v>50</v>
      </c>
      <c r="L42" s="80">
        <v>16</v>
      </c>
      <c r="M42" s="80">
        <v>0.7</v>
      </c>
      <c r="N42" s="80">
        <v>0.7</v>
      </c>
      <c r="O42" s="80">
        <v>0.6</v>
      </c>
      <c r="P42" s="80">
        <v>0.05</v>
      </c>
      <c r="Q42" s="80">
        <v>5.0000000000000001E-3</v>
      </c>
      <c r="R42" s="80">
        <v>0.38</v>
      </c>
      <c r="S42" s="80">
        <v>200</v>
      </c>
      <c r="T42" s="80">
        <v>10000</v>
      </c>
      <c r="U42" s="80">
        <v>2</v>
      </c>
      <c r="V42" s="80">
        <v>1.5</v>
      </c>
      <c r="W42" s="80">
        <v>0.5</v>
      </c>
      <c r="X42" s="80">
        <v>0.1</v>
      </c>
      <c r="Y42" s="80">
        <v>1.4</v>
      </c>
      <c r="Z42" s="80">
        <v>0.6</v>
      </c>
    </row>
    <row r="43" spans="1:26" s="86" customFormat="1" ht="15.75" x14ac:dyDescent="0.25">
      <c r="A43" s="384">
        <v>14</v>
      </c>
      <c r="B43" s="357" t="s">
        <v>27</v>
      </c>
      <c r="C43" s="357">
        <v>100</v>
      </c>
      <c r="D43" s="357">
        <v>77</v>
      </c>
      <c r="E43" s="84">
        <v>174</v>
      </c>
      <c r="F43" s="85">
        <f>(E43-$D$43)/$D$43</f>
        <v>1.2597402597402598</v>
      </c>
      <c r="G43" s="72">
        <v>4</v>
      </c>
      <c r="H43" s="372" t="s">
        <v>39</v>
      </c>
      <c r="I43" s="366">
        <v>1</v>
      </c>
      <c r="J43" s="182">
        <v>2</v>
      </c>
      <c r="K43" s="67">
        <v>50</v>
      </c>
      <c r="L43" s="67">
        <v>16</v>
      </c>
      <c r="M43" s="67">
        <v>0.7</v>
      </c>
      <c r="N43" s="67">
        <v>0.7</v>
      </c>
      <c r="O43" s="67">
        <v>0.6</v>
      </c>
      <c r="P43" s="67">
        <v>0.05</v>
      </c>
      <c r="Q43" s="67">
        <v>5.0000000000000001E-3</v>
      </c>
      <c r="R43" s="67">
        <v>0.38</v>
      </c>
      <c r="S43" s="67">
        <v>200</v>
      </c>
      <c r="T43" s="67">
        <v>10000</v>
      </c>
      <c r="U43" s="67">
        <v>2</v>
      </c>
      <c r="V43" s="67">
        <v>1.5</v>
      </c>
      <c r="W43" s="67">
        <v>0.5</v>
      </c>
      <c r="X43" s="67">
        <v>0.1</v>
      </c>
      <c r="Y43" s="67">
        <v>1.4</v>
      </c>
      <c r="Z43" s="67">
        <v>0.6</v>
      </c>
    </row>
    <row r="44" spans="1:26" s="81" customFormat="1" ht="15.75" x14ac:dyDescent="0.25">
      <c r="A44" s="384"/>
      <c r="B44" s="357"/>
      <c r="C44" s="357"/>
      <c r="D44" s="357"/>
      <c r="E44" s="74">
        <v>150</v>
      </c>
      <c r="F44" s="75">
        <f>(E44-$D$43)/$D$43</f>
        <v>0.94805194805194803</v>
      </c>
      <c r="G44" s="76">
        <v>4</v>
      </c>
      <c r="H44" s="373"/>
      <c r="I44" s="367"/>
      <c r="J44" s="185">
        <v>1</v>
      </c>
      <c r="K44" s="67">
        <v>50</v>
      </c>
      <c r="L44" s="67">
        <v>16</v>
      </c>
      <c r="M44" s="67">
        <v>0.7</v>
      </c>
      <c r="N44" s="67">
        <v>0.7</v>
      </c>
      <c r="O44" s="67">
        <v>0.6</v>
      </c>
      <c r="P44" s="67">
        <v>0.05</v>
      </c>
      <c r="Q44" s="67">
        <v>5.0000000000000001E-3</v>
      </c>
      <c r="R44" s="67">
        <v>0.38</v>
      </c>
      <c r="S44" s="67">
        <v>200</v>
      </c>
      <c r="T44" s="67">
        <v>10000</v>
      </c>
      <c r="U44" s="67">
        <v>2</v>
      </c>
      <c r="V44" s="67">
        <v>1.5</v>
      </c>
      <c r="W44" s="67">
        <v>0.5</v>
      </c>
      <c r="X44" s="67">
        <v>0.1</v>
      </c>
      <c r="Y44" s="67">
        <v>1.4</v>
      </c>
      <c r="Z44" s="67">
        <v>0.6</v>
      </c>
    </row>
    <row r="45" spans="1:26" ht="15" customHeight="1" x14ac:dyDescent="0.25">
      <c r="A45" s="385"/>
      <c r="B45" s="358"/>
      <c r="C45" s="358"/>
      <c r="D45" s="358"/>
      <c r="E45" s="82">
        <v>150</v>
      </c>
      <c r="F45" s="78">
        <f>(E45-$D$43)/$D$43</f>
        <v>0.94805194805194803</v>
      </c>
      <c r="G45" s="79">
        <v>4</v>
      </c>
      <c r="H45" s="374"/>
      <c r="I45" s="368"/>
      <c r="J45" s="184">
        <f>IF(H43="base",I43,_xlfn.CEILING.MATH(I43/(1+H43)))</f>
        <v>1</v>
      </c>
      <c r="K45" s="80">
        <v>50</v>
      </c>
      <c r="L45" s="80">
        <v>16</v>
      </c>
      <c r="M45" s="80">
        <v>0.7</v>
      </c>
      <c r="N45" s="80">
        <v>0.7</v>
      </c>
      <c r="O45" s="80">
        <v>0.6</v>
      </c>
      <c r="P45" s="80">
        <v>0.05</v>
      </c>
      <c r="Q45" s="80">
        <v>5.0000000000000001E-3</v>
      </c>
      <c r="R45" s="80">
        <v>0.38</v>
      </c>
      <c r="S45" s="80">
        <v>200</v>
      </c>
      <c r="T45" s="80">
        <v>10000</v>
      </c>
      <c r="U45" s="80">
        <v>2</v>
      </c>
      <c r="V45" s="80">
        <v>1.5</v>
      </c>
      <c r="W45" s="80">
        <v>0.5</v>
      </c>
      <c r="X45" s="80">
        <v>0.1</v>
      </c>
      <c r="Y45" s="80">
        <v>1.4</v>
      </c>
      <c r="Z45" s="80">
        <v>0.6</v>
      </c>
    </row>
    <row r="46" spans="1:26" s="86" customFormat="1" ht="15.75" x14ac:dyDescent="0.25">
      <c r="A46" s="384">
        <v>15</v>
      </c>
      <c r="B46" s="357" t="s">
        <v>26</v>
      </c>
      <c r="C46" s="357">
        <v>100</v>
      </c>
      <c r="D46" s="357">
        <v>96</v>
      </c>
      <c r="E46" s="84">
        <v>250</v>
      </c>
      <c r="F46" s="85">
        <f>(E46-$D$46)/$D$46</f>
        <v>1.6041666666666667</v>
      </c>
      <c r="G46" s="72">
        <v>4</v>
      </c>
      <c r="H46" s="390">
        <v>0.1</v>
      </c>
      <c r="I46" s="366">
        <v>10</v>
      </c>
      <c r="J46" s="182">
        <v>2</v>
      </c>
      <c r="K46" s="67">
        <v>50</v>
      </c>
      <c r="L46" s="67">
        <v>16</v>
      </c>
      <c r="M46" s="67">
        <v>0.7</v>
      </c>
      <c r="N46" s="67">
        <v>0.7</v>
      </c>
      <c r="O46" s="67">
        <v>0.6</v>
      </c>
      <c r="P46" s="67">
        <v>0.05</v>
      </c>
      <c r="Q46" s="67">
        <v>5.0000000000000001E-3</v>
      </c>
      <c r="R46" s="67">
        <v>0.38</v>
      </c>
      <c r="S46" s="67">
        <v>200</v>
      </c>
      <c r="T46" s="67">
        <v>10000</v>
      </c>
      <c r="U46" s="67">
        <v>2</v>
      </c>
      <c r="V46" s="67">
        <v>1.5</v>
      </c>
      <c r="W46" s="67">
        <v>0.5</v>
      </c>
      <c r="X46" s="67">
        <v>0.1</v>
      </c>
      <c r="Y46" s="67">
        <v>1.4</v>
      </c>
      <c r="Z46" s="67">
        <v>0.6</v>
      </c>
    </row>
    <row r="47" spans="1:26" s="81" customFormat="1" ht="16.5" customHeight="1" x14ac:dyDescent="0.25">
      <c r="A47" s="384"/>
      <c r="B47" s="357"/>
      <c r="C47" s="357"/>
      <c r="D47" s="357"/>
      <c r="E47" s="74">
        <v>124</v>
      </c>
      <c r="F47" s="75">
        <f>(E47-$D$46)/$D$46</f>
        <v>0.29166666666666669</v>
      </c>
      <c r="G47" s="76">
        <v>4</v>
      </c>
      <c r="H47" s="373"/>
      <c r="I47" s="367"/>
      <c r="J47" s="183">
        <v>1</v>
      </c>
      <c r="K47" s="73">
        <v>50</v>
      </c>
      <c r="L47" s="73">
        <v>16</v>
      </c>
      <c r="M47" s="73">
        <v>0.7</v>
      </c>
      <c r="N47" s="73">
        <v>0.7</v>
      </c>
      <c r="O47" s="73">
        <v>0.6</v>
      </c>
      <c r="P47" s="73">
        <v>0.05</v>
      </c>
      <c r="Q47" s="73">
        <v>5.0000000000000001E-3</v>
      </c>
      <c r="R47" s="73">
        <v>0.38</v>
      </c>
      <c r="S47" s="73">
        <v>200</v>
      </c>
      <c r="T47" s="73">
        <v>10000</v>
      </c>
      <c r="U47" s="73">
        <v>2</v>
      </c>
      <c r="V47" s="73">
        <v>1.5</v>
      </c>
      <c r="W47" s="73">
        <v>0.5</v>
      </c>
      <c r="X47" s="73">
        <v>0.1</v>
      </c>
      <c r="Y47" s="73">
        <v>1.4</v>
      </c>
      <c r="Z47" s="73">
        <v>0.6</v>
      </c>
    </row>
    <row r="48" spans="1:26" s="83" customFormat="1" ht="15.75" x14ac:dyDescent="0.25">
      <c r="A48" s="385"/>
      <c r="B48" s="358"/>
      <c r="C48" s="358"/>
      <c r="D48" s="358"/>
      <c r="E48" s="77">
        <v>93</v>
      </c>
      <c r="F48" s="78">
        <f>(E48-$D$46)/$D$46</f>
        <v>-3.125E-2</v>
      </c>
      <c r="G48" s="79">
        <v>4</v>
      </c>
      <c r="H48" s="374"/>
      <c r="I48" s="368"/>
      <c r="J48" s="184">
        <f>IF(H46="base",I46,_xlfn.CEILING.MATH(I46/(1+H46)))</f>
        <v>10</v>
      </c>
      <c r="K48" s="80">
        <v>50</v>
      </c>
      <c r="L48" s="80">
        <v>16</v>
      </c>
      <c r="M48" s="80">
        <v>0.7</v>
      </c>
      <c r="N48" s="80">
        <v>0.7</v>
      </c>
      <c r="O48" s="80">
        <v>0.6</v>
      </c>
      <c r="P48" s="80">
        <v>0.05</v>
      </c>
      <c r="Q48" s="80">
        <v>5.0000000000000001E-3</v>
      </c>
      <c r="R48" s="80">
        <v>0.38</v>
      </c>
      <c r="S48" s="80">
        <v>200</v>
      </c>
      <c r="T48" s="80">
        <v>10000</v>
      </c>
      <c r="U48" s="80">
        <v>2</v>
      </c>
      <c r="V48" s="80">
        <v>1.5</v>
      </c>
      <c r="W48" s="80">
        <v>0.5</v>
      </c>
      <c r="X48" s="80">
        <v>0.1</v>
      </c>
      <c r="Y48" s="80">
        <v>1.4</v>
      </c>
      <c r="Z48" s="80">
        <v>0.6</v>
      </c>
    </row>
    <row r="49" spans="5:6" ht="15.75" thickBot="1" x14ac:dyDescent="0.3"/>
    <row r="50" spans="5:6" x14ac:dyDescent="0.25">
      <c r="E50" s="328" t="s">
        <v>57</v>
      </c>
      <c r="F50" s="322">
        <f>AVERAGE(F4,F7,F10,F13,F16,F19,F22,F25,F28,F31,F40,F43,F34,F37,F46)</f>
        <v>0.3567715243037794</v>
      </c>
    </row>
    <row r="51" spans="5:6" x14ac:dyDescent="0.25">
      <c r="E51" s="329" t="s">
        <v>58</v>
      </c>
      <c r="F51" s="323">
        <f t="shared" ref="F51:F52" si="9">AVERAGE(F5,F8,F11,F14,F17,F20,F23,F26,F29,F32,F41,F44,F35,F38,F47)</f>
        <v>0.1243189730746586</v>
      </c>
    </row>
    <row r="52" spans="5:6" ht="15.75" thickBot="1" x14ac:dyDescent="0.3">
      <c r="E52" s="330" t="s">
        <v>59</v>
      </c>
      <c r="F52" s="326">
        <f t="shared" si="9"/>
        <v>0.14088393620712741</v>
      </c>
    </row>
  </sheetData>
  <mergeCells count="96">
    <mergeCell ref="I13:I15"/>
    <mergeCell ref="I16:I18"/>
    <mergeCell ref="I19:I21"/>
    <mergeCell ref="H40:H42"/>
    <mergeCell ref="H43:H45"/>
    <mergeCell ref="H22:H24"/>
    <mergeCell ref="H19:H21"/>
    <mergeCell ref="H16:H18"/>
    <mergeCell ref="H13:H15"/>
    <mergeCell ref="I40:I42"/>
    <mergeCell ref="I43:I45"/>
    <mergeCell ref="I22:I24"/>
    <mergeCell ref="I31:I33"/>
    <mergeCell ref="H31:H33"/>
    <mergeCell ref="I25:I27"/>
    <mergeCell ref="H46:H48"/>
    <mergeCell ref="I46:I48"/>
    <mergeCell ref="H37:H39"/>
    <mergeCell ref="I37:I39"/>
    <mergeCell ref="H25:H27"/>
    <mergeCell ref="H34:H36"/>
    <mergeCell ref="I34:I36"/>
    <mergeCell ref="I28:I30"/>
    <mergeCell ref="H28:H30"/>
    <mergeCell ref="A13:A15"/>
    <mergeCell ref="B13:B15"/>
    <mergeCell ref="C13:C15"/>
    <mergeCell ref="A16:A18"/>
    <mergeCell ref="B16:B18"/>
    <mergeCell ref="C16:C18"/>
    <mergeCell ref="A28:A30"/>
    <mergeCell ref="B28:B30"/>
    <mergeCell ref="C28:C30"/>
    <mergeCell ref="A19:A21"/>
    <mergeCell ref="B19:B21"/>
    <mergeCell ref="C25:C27"/>
    <mergeCell ref="C19:C21"/>
    <mergeCell ref="A22:A24"/>
    <mergeCell ref="B22:B24"/>
    <mergeCell ref="C22:C24"/>
    <mergeCell ref="A31:A33"/>
    <mergeCell ref="B31:B33"/>
    <mergeCell ref="A46:A48"/>
    <mergeCell ref="B46:B48"/>
    <mergeCell ref="C46:C48"/>
    <mergeCell ref="A34:A36"/>
    <mergeCell ref="B34:B36"/>
    <mergeCell ref="C34:C36"/>
    <mergeCell ref="A37:A39"/>
    <mergeCell ref="B37:B39"/>
    <mergeCell ref="C37:C39"/>
    <mergeCell ref="A40:A42"/>
    <mergeCell ref="B40:B42"/>
    <mergeCell ref="C40:C42"/>
    <mergeCell ref="A43:A45"/>
    <mergeCell ref="B43:B45"/>
    <mergeCell ref="C43:C45"/>
    <mergeCell ref="G1:H1"/>
    <mergeCell ref="A2:J2"/>
    <mergeCell ref="A1:B1"/>
    <mergeCell ref="D7:D9"/>
    <mergeCell ref="A7:A9"/>
    <mergeCell ref="B7:B9"/>
    <mergeCell ref="C7:C9"/>
    <mergeCell ref="D13:D15"/>
    <mergeCell ref="D16:D18"/>
    <mergeCell ref="D19:D21"/>
    <mergeCell ref="C31:C33"/>
    <mergeCell ref="D1:F1"/>
    <mergeCell ref="C10:C12"/>
    <mergeCell ref="A25:A27"/>
    <mergeCell ref="B25:B27"/>
    <mergeCell ref="A10:A12"/>
    <mergeCell ref="B10:B12"/>
    <mergeCell ref="K2:Z2"/>
    <mergeCell ref="D4:D6"/>
    <mergeCell ref="A3:B3"/>
    <mergeCell ref="A4:A6"/>
    <mergeCell ref="B4:B6"/>
    <mergeCell ref="C4:C6"/>
    <mergeCell ref="D10:D12"/>
    <mergeCell ref="I10:I12"/>
    <mergeCell ref="I7:I9"/>
    <mergeCell ref="I4:I6"/>
    <mergeCell ref="H4:H6"/>
    <mergeCell ref="H7:H9"/>
    <mergeCell ref="H10:H12"/>
    <mergeCell ref="D46:D48"/>
    <mergeCell ref="D22:D24"/>
    <mergeCell ref="D25:D27"/>
    <mergeCell ref="D28:D30"/>
    <mergeCell ref="D31:D33"/>
    <mergeCell ref="D34:D36"/>
    <mergeCell ref="D40:D42"/>
    <mergeCell ref="D43:D45"/>
    <mergeCell ref="D37:D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AC52"/>
  <sheetViews>
    <sheetView zoomScale="80" zoomScaleNormal="80" zoomScalePageLayoutView="80" workbookViewId="0">
      <selection activeCell="G3" sqref="G3"/>
    </sheetView>
  </sheetViews>
  <sheetFormatPr defaultColWidth="8.85546875" defaultRowHeight="18.75" x14ac:dyDescent="0.3"/>
  <cols>
    <col min="1" max="2" width="8.85546875" style="106"/>
    <col min="3" max="3" width="8.85546875" style="106" customWidth="1"/>
    <col min="4" max="4" width="15.7109375" style="106" bestFit="1" customWidth="1"/>
    <col min="5" max="5" width="24.85546875" style="132" bestFit="1" customWidth="1"/>
    <col min="6" max="6" width="24.28515625" style="132" bestFit="1" customWidth="1"/>
    <col min="7" max="7" width="9" style="132" bestFit="1" customWidth="1"/>
    <col min="8" max="8" width="9.85546875" style="133" bestFit="1" customWidth="1"/>
    <col min="9" max="9" width="8.28515625" style="106" bestFit="1" customWidth="1"/>
    <col min="10" max="11" width="8.28515625" style="134" customWidth="1"/>
    <col min="12" max="12" width="47.28515625" style="181" bestFit="1" customWidth="1"/>
    <col min="13" max="13" width="9.140625" style="106" bestFit="1" customWidth="1"/>
    <col min="14" max="14" width="7.140625" style="106" bestFit="1" customWidth="1"/>
    <col min="15" max="15" width="20.85546875" style="106" bestFit="1" customWidth="1"/>
    <col min="16" max="16" width="19" style="106" bestFit="1" customWidth="1"/>
    <col min="17" max="17" width="18" style="106" bestFit="1" customWidth="1"/>
    <col min="18" max="18" width="12.7109375" style="106" bestFit="1" customWidth="1"/>
    <col min="19" max="19" width="22.7109375" style="106" bestFit="1" customWidth="1"/>
    <col min="20" max="20" width="42.85546875" style="106" bestFit="1" customWidth="1"/>
    <col min="21" max="24" width="20.28515625" style="106" bestFit="1" customWidth="1"/>
    <col min="25" max="25" width="35" style="106" bestFit="1" customWidth="1"/>
    <col min="26" max="26" width="40.85546875" style="106" bestFit="1" customWidth="1"/>
    <col min="27" max="16384" width="8.85546875" style="106"/>
  </cols>
  <sheetData>
    <row r="1" spans="1:26" ht="19.5" thickBot="1" x14ac:dyDescent="0.3">
      <c r="A1" s="422" t="s">
        <v>5</v>
      </c>
      <c r="B1" s="422"/>
      <c r="C1" s="422"/>
      <c r="D1" s="422"/>
      <c r="E1" s="422"/>
      <c r="F1" s="423"/>
      <c r="G1" s="101" t="s">
        <v>41</v>
      </c>
      <c r="H1" s="102" t="s">
        <v>38</v>
      </c>
      <c r="I1" s="103"/>
      <c r="J1" s="104"/>
      <c r="K1" s="104"/>
      <c r="L1" s="180"/>
      <c r="M1" s="103"/>
      <c r="N1" s="103"/>
      <c r="O1" s="103"/>
      <c r="P1" s="103"/>
      <c r="Q1" s="103"/>
      <c r="R1" s="103"/>
      <c r="S1" s="103"/>
      <c r="T1" s="103"/>
      <c r="U1" s="103"/>
    </row>
    <row r="2" spans="1:26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5" t="s">
        <v>30</v>
      </c>
      <c r="B3" s="425"/>
      <c r="C3" s="107" t="s">
        <v>42</v>
      </c>
      <c r="D3" s="107" t="s">
        <v>0</v>
      </c>
      <c r="E3" s="108" t="s">
        <v>31</v>
      </c>
      <c r="F3" s="108" t="s">
        <v>37</v>
      </c>
      <c r="G3" s="9" t="s">
        <v>65</v>
      </c>
      <c r="H3" s="109" t="s">
        <v>2</v>
      </c>
      <c r="I3" s="109" t="s">
        <v>3</v>
      </c>
      <c r="J3" s="110" t="s">
        <v>49</v>
      </c>
      <c r="K3" s="110" t="s">
        <v>50</v>
      </c>
      <c r="L3" s="168" t="s">
        <v>5</v>
      </c>
      <c r="M3" s="109" t="s">
        <v>6</v>
      </c>
      <c r="N3" s="109" t="s">
        <v>7</v>
      </c>
      <c r="O3" s="109" t="s">
        <v>8</v>
      </c>
      <c r="P3" s="109" t="s">
        <v>9</v>
      </c>
      <c r="Q3" s="109" t="s">
        <v>10</v>
      </c>
      <c r="R3" s="109" t="s">
        <v>11</v>
      </c>
      <c r="S3" s="109" t="s">
        <v>12</v>
      </c>
      <c r="T3" s="109" t="s">
        <v>32</v>
      </c>
      <c r="U3" s="109" t="s">
        <v>33</v>
      </c>
      <c r="V3" s="109" t="s">
        <v>34</v>
      </c>
      <c r="W3" s="109" t="s">
        <v>35</v>
      </c>
      <c r="X3" s="109" t="s">
        <v>36</v>
      </c>
      <c r="Y3" s="109" t="s">
        <v>13</v>
      </c>
      <c r="Z3" s="112" t="s">
        <v>14</v>
      </c>
    </row>
    <row r="4" spans="1:26" ht="21" x14ac:dyDescent="0.25">
      <c r="A4" s="426">
        <v>1</v>
      </c>
      <c r="B4" s="407" t="s">
        <v>15</v>
      </c>
      <c r="C4" s="407">
        <v>30</v>
      </c>
      <c r="D4" s="407">
        <v>115</v>
      </c>
      <c r="E4" s="113">
        <v>95</v>
      </c>
      <c r="F4" s="114">
        <f>(E4-$D$4)/$D$4</f>
        <v>-0.17391304347826086</v>
      </c>
      <c r="G4" s="115">
        <v>2</v>
      </c>
      <c r="H4" s="401">
        <v>1</v>
      </c>
      <c r="I4" s="401">
        <v>2</v>
      </c>
      <c r="J4" s="399">
        <f>_xlfn.CEILING.MATH((C4-H4)/I4)</f>
        <v>15</v>
      </c>
      <c r="K4" s="399">
        <f>(60*30)/(50*20*J4)</f>
        <v>0.12</v>
      </c>
      <c r="L4" s="174">
        <v>16</v>
      </c>
      <c r="M4" s="116">
        <v>0.7</v>
      </c>
      <c r="N4" s="116">
        <v>0.7</v>
      </c>
      <c r="O4" s="116">
        <v>0.6</v>
      </c>
      <c r="P4" s="116">
        <v>0.05</v>
      </c>
      <c r="Q4" s="116">
        <v>5.0000000000000001E-3</v>
      </c>
      <c r="R4" s="116">
        <v>0.38</v>
      </c>
      <c r="S4" s="116">
        <v>200</v>
      </c>
      <c r="T4" s="116">
        <v>10000</v>
      </c>
      <c r="U4" s="116">
        <v>2</v>
      </c>
      <c r="V4" s="116">
        <v>1.5</v>
      </c>
      <c r="W4" s="116">
        <v>0.5</v>
      </c>
      <c r="X4" s="116">
        <v>0.1</v>
      </c>
      <c r="Y4" s="116">
        <v>1.4</v>
      </c>
      <c r="Z4" s="116">
        <v>0.6</v>
      </c>
    </row>
    <row r="5" spans="1:26" ht="21" x14ac:dyDescent="0.25">
      <c r="A5" s="426"/>
      <c r="B5" s="407"/>
      <c r="C5" s="407"/>
      <c r="D5" s="407"/>
      <c r="E5" s="113">
        <v>100</v>
      </c>
      <c r="F5" s="114">
        <f>(E5-$D$4)/$D$4</f>
        <v>-0.13043478260869565</v>
      </c>
      <c r="G5" s="115">
        <v>2</v>
      </c>
      <c r="H5" s="401"/>
      <c r="I5" s="401"/>
      <c r="J5" s="397"/>
      <c r="K5" s="399"/>
      <c r="L5" s="174">
        <f>IF(K4&gt;1, 50,ROUND(50*K4*2,0))</f>
        <v>12</v>
      </c>
      <c r="M5" s="116">
        <v>0.7</v>
      </c>
      <c r="N5" s="116">
        <v>0.7</v>
      </c>
      <c r="O5" s="116">
        <v>0.6</v>
      </c>
      <c r="P5" s="116">
        <v>0.05</v>
      </c>
      <c r="Q5" s="116">
        <v>5.0000000000000001E-3</v>
      </c>
      <c r="R5" s="116">
        <v>0.38</v>
      </c>
      <c r="S5" s="116">
        <v>200</v>
      </c>
      <c r="T5" s="116">
        <v>10000</v>
      </c>
      <c r="U5" s="116">
        <v>2</v>
      </c>
      <c r="V5" s="116">
        <v>1.5</v>
      </c>
      <c r="W5" s="116">
        <v>0.5</v>
      </c>
      <c r="X5" s="116">
        <v>0.1</v>
      </c>
      <c r="Y5" s="116">
        <v>1.4</v>
      </c>
      <c r="Z5" s="116">
        <v>0.6</v>
      </c>
    </row>
    <row r="6" spans="1:26" ht="21" x14ac:dyDescent="0.25">
      <c r="A6" s="421"/>
      <c r="B6" s="408"/>
      <c r="C6" s="408"/>
      <c r="D6" s="408"/>
      <c r="E6" s="214">
        <v>120</v>
      </c>
      <c r="F6" s="136">
        <f>(E6-$D$4)/$D$4</f>
        <v>4.3478260869565216E-2</v>
      </c>
      <c r="G6" s="137">
        <v>2</v>
      </c>
      <c r="H6" s="402"/>
      <c r="I6" s="402"/>
      <c r="J6" s="398"/>
      <c r="K6" s="398"/>
      <c r="L6" s="216">
        <v>5</v>
      </c>
      <c r="M6" s="120">
        <v>0.7</v>
      </c>
      <c r="N6" s="120">
        <v>0.7</v>
      </c>
      <c r="O6" s="120">
        <v>0.6</v>
      </c>
      <c r="P6" s="120">
        <v>0.05</v>
      </c>
      <c r="Q6" s="120">
        <v>5.0000000000000001E-3</v>
      </c>
      <c r="R6" s="120">
        <v>0.38</v>
      </c>
      <c r="S6" s="120">
        <v>200</v>
      </c>
      <c r="T6" s="120">
        <v>10000</v>
      </c>
      <c r="U6" s="120">
        <v>2</v>
      </c>
      <c r="V6" s="120">
        <v>1.5</v>
      </c>
      <c r="W6" s="120">
        <v>0.5</v>
      </c>
      <c r="X6" s="120">
        <v>0.1</v>
      </c>
      <c r="Y6" s="120">
        <v>1.4</v>
      </c>
      <c r="Z6" s="120">
        <v>0.6</v>
      </c>
    </row>
    <row r="7" spans="1:26" s="121" customFormat="1" ht="21" x14ac:dyDescent="0.25">
      <c r="A7" s="420">
        <v>2</v>
      </c>
      <c r="B7" s="414" t="s">
        <v>16</v>
      </c>
      <c r="C7" s="414">
        <v>30</v>
      </c>
      <c r="D7" s="414">
        <v>95</v>
      </c>
      <c r="E7" s="215">
        <v>85</v>
      </c>
      <c r="F7" s="129">
        <f>(E7-$D$7)/$D$7</f>
        <v>-0.10526315789473684</v>
      </c>
      <c r="G7" s="148">
        <v>2</v>
      </c>
      <c r="H7" s="400">
        <v>3</v>
      </c>
      <c r="I7" s="400">
        <v>2</v>
      </c>
      <c r="J7" s="399">
        <f>_xlfn.CEILING.MATH((C7-H7)/I7)</f>
        <v>14</v>
      </c>
      <c r="K7" s="399">
        <f>(60*30)/(50*20*J7)</f>
        <v>0.12857142857142856</v>
      </c>
      <c r="L7" s="176">
        <v>16</v>
      </c>
      <c r="M7" s="109">
        <v>0.7</v>
      </c>
      <c r="N7" s="109">
        <v>0.7</v>
      </c>
      <c r="O7" s="109">
        <v>0.6</v>
      </c>
      <c r="P7" s="109">
        <v>0.05</v>
      </c>
      <c r="Q7" s="109">
        <v>5.0000000000000001E-3</v>
      </c>
      <c r="R7" s="109">
        <v>0.38</v>
      </c>
      <c r="S7" s="109">
        <v>200</v>
      </c>
      <c r="T7" s="109">
        <v>10000</v>
      </c>
      <c r="U7" s="109">
        <v>2</v>
      </c>
      <c r="V7" s="109">
        <v>1.5</v>
      </c>
      <c r="W7" s="109">
        <v>0.5</v>
      </c>
      <c r="X7" s="109">
        <v>0.1</v>
      </c>
      <c r="Y7" s="109">
        <v>1.4</v>
      </c>
      <c r="Z7" s="109">
        <v>0.6</v>
      </c>
    </row>
    <row r="8" spans="1:26" ht="21" x14ac:dyDescent="0.25">
      <c r="A8" s="420"/>
      <c r="B8" s="414"/>
      <c r="C8" s="414"/>
      <c r="D8" s="414"/>
      <c r="E8" s="122">
        <v>80</v>
      </c>
      <c r="F8" s="114">
        <f t="shared" ref="F8:F9" si="0">(E8-$D$7)/$D$7</f>
        <v>-0.15789473684210525</v>
      </c>
      <c r="G8" s="115">
        <v>2</v>
      </c>
      <c r="H8" s="419"/>
      <c r="I8" s="419"/>
      <c r="J8" s="397"/>
      <c r="K8" s="399"/>
      <c r="L8" s="174">
        <f>IF(K7&gt;1, 50,ROUND(50*K7*2,0))</f>
        <v>13</v>
      </c>
      <c r="M8" s="109">
        <v>0.7</v>
      </c>
      <c r="N8" s="109">
        <v>0.7</v>
      </c>
      <c r="O8" s="109">
        <v>0.6</v>
      </c>
      <c r="P8" s="109">
        <v>0.05</v>
      </c>
      <c r="Q8" s="109">
        <v>5.0000000000000001E-3</v>
      </c>
      <c r="R8" s="109">
        <v>0.38</v>
      </c>
      <c r="S8" s="109">
        <v>200</v>
      </c>
      <c r="T8" s="109">
        <v>10000</v>
      </c>
      <c r="U8" s="109">
        <v>2</v>
      </c>
      <c r="V8" s="109">
        <v>1.5</v>
      </c>
      <c r="W8" s="109">
        <v>0.5</v>
      </c>
      <c r="X8" s="109">
        <v>0.1</v>
      </c>
      <c r="Y8" s="109">
        <v>1.4</v>
      </c>
      <c r="Z8" s="109">
        <v>0.6</v>
      </c>
    </row>
    <row r="9" spans="1:26" s="123" customFormat="1" ht="21" x14ac:dyDescent="0.25">
      <c r="A9" s="421"/>
      <c r="B9" s="408"/>
      <c r="C9" s="408"/>
      <c r="D9" s="408"/>
      <c r="E9" s="117">
        <v>80</v>
      </c>
      <c r="F9" s="118">
        <f t="shared" si="0"/>
        <v>-0.15789473684210525</v>
      </c>
      <c r="G9" s="119">
        <v>2</v>
      </c>
      <c r="H9" s="402"/>
      <c r="I9" s="402"/>
      <c r="J9" s="398"/>
      <c r="K9" s="398"/>
      <c r="L9" s="175">
        <v>5</v>
      </c>
      <c r="M9" s="120">
        <v>0.7</v>
      </c>
      <c r="N9" s="120">
        <v>0.7</v>
      </c>
      <c r="O9" s="120">
        <v>0.6</v>
      </c>
      <c r="P9" s="120">
        <v>0.05</v>
      </c>
      <c r="Q9" s="120">
        <v>5.0000000000000001E-3</v>
      </c>
      <c r="R9" s="120">
        <v>0.38</v>
      </c>
      <c r="S9" s="120">
        <v>200</v>
      </c>
      <c r="T9" s="120">
        <v>10000</v>
      </c>
      <c r="U9" s="120">
        <v>2</v>
      </c>
      <c r="V9" s="120">
        <v>1.5</v>
      </c>
      <c r="W9" s="120">
        <v>0.5</v>
      </c>
      <c r="X9" s="120">
        <v>0.1</v>
      </c>
      <c r="Y9" s="120">
        <v>1.4</v>
      </c>
      <c r="Z9" s="120">
        <v>0.6</v>
      </c>
    </row>
    <row r="10" spans="1:26" s="121" customFormat="1" ht="21" x14ac:dyDescent="0.25">
      <c r="A10" s="420">
        <v>3</v>
      </c>
      <c r="B10" s="414" t="s">
        <v>19</v>
      </c>
      <c r="C10" s="414">
        <v>30</v>
      </c>
      <c r="D10" s="414">
        <v>75</v>
      </c>
      <c r="E10" s="113">
        <v>65</v>
      </c>
      <c r="F10" s="114">
        <f>(E10-$D$10)/$D$10</f>
        <v>-0.13333333333333333</v>
      </c>
      <c r="G10" s="115">
        <v>2</v>
      </c>
      <c r="H10" s="400">
        <v>2</v>
      </c>
      <c r="I10" s="400">
        <v>1</v>
      </c>
      <c r="J10" s="399">
        <f>_xlfn.CEILING.MATH((C10-H10)/I10)</f>
        <v>28</v>
      </c>
      <c r="K10" s="399">
        <f>(60*30)/(50*20*J10)</f>
        <v>6.4285714285714279E-2</v>
      </c>
      <c r="L10" s="174">
        <v>16</v>
      </c>
      <c r="M10" s="109">
        <v>0.7</v>
      </c>
      <c r="N10" s="109">
        <v>0.7</v>
      </c>
      <c r="O10" s="109">
        <v>0.6</v>
      </c>
      <c r="P10" s="109">
        <v>0.05</v>
      </c>
      <c r="Q10" s="109">
        <v>5.0000000000000001E-3</v>
      </c>
      <c r="R10" s="109">
        <v>0.38</v>
      </c>
      <c r="S10" s="109">
        <v>200</v>
      </c>
      <c r="T10" s="109">
        <v>10000</v>
      </c>
      <c r="U10" s="109">
        <v>2</v>
      </c>
      <c r="V10" s="109">
        <v>1.5</v>
      </c>
      <c r="W10" s="109">
        <v>0.5</v>
      </c>
      <c r="X10" s="109">
        <v>0.1</v>
      </c>
      <c r="Y10" s="109">
        <v>1.4</v>
      </c>
      <c r="Z10" s="109">
        <v>0.6</v>
      </c>
    </row>
    <row r="11" spans="1:26" s="121" customFormat="1" ht="21" x14ac:dyDescent="0.25">
      <c r="A11" s="420"/>
      <c r="B11" s="414"/>
      <c r="C11" s="414"/>
      <c r="D11" s="414"/>
      <c r="E11" s="219">
        <v>70</v>
      </c>
      <c r="F11" s="129">
        <f>(E11-$D$10)/$D$10</f>
        <v>-6.6666666666666666E-2</v>
      </c>
      <c r="G11" s="148">
        <v>2</v>
      </c>
      <c r="H11" s="419"/>
      <c r="I11" s="419"/>
      <c r="J11" s="397"/>
      <c r="K11" s="399"/>
      <c r="L11" s="176">
        <f>IF(K10&gt;1, 50,ROUND(50*K10*2,0))</f>
        <v>6</v>
      </c>
      <c r="M11" s="109">
        <v>0.7</v>
      </c>
      <c r="N11" s="109">
        <v>0.7</v>
      </c>
      <c r="O11" s="109">
        <v>0.6</v>
      </c>
      <c r="P11" s="109">
        <v>0.05</v>
      </c>
      <c r="Q11" s="109">
        <v>5.0000000000000001E-3</v>
      </c>
      <c r="R11" s="109">
        <v>0.38</v>
      </c>
      <c r="S11" s="109">
        <v>200</v>
      </c>
      <c r="T11" s="109">
        <v>10000</v>
      </c>
      <c r="U11" s="109">
        <v>2</v>
      </c>
      <c r="V11" s="109">
        <v>1.5</v>
      </c>
      <c r="W11" s="109">
        <v>0.5</v>
      </c>
      <c r="X11" s="109">
        <v>0.1</v>
      </c>
      <c r="Y11" s="109">
        <v>1.4</v>
      </c>
      <c r="Z11" s="109">
        <v>0.6</v>
      </c>
    </row>
    <row r="12" spans="1:26" s="123" customFormat="1" ht="21" x14ac:dyDescent="0.25">
      <c r="A12" s="421"/>
      <c r="B12" s="408"/>
      <c r="C12" s="408"/>
      <c r="D12" s="408"/>
      <c r="E12" s="117">
        <v>60</v>
      </c>
      <c r="F12" s="118">
        <f>(E12-$D$10)/$D$10</f>
        <v>-0.2</v>
      </c>
      <c r="G12" s="119">
        <v>2</v>
      </c>
      <c r="H12" s="402"/>
      <c r="I12" s="402"/>
      <c r="J12" s="398"/>
      <c r="K12" s="398"/>
      <c r="L12" s="175">
        <v>5</v>
      </c>
      <c r="M12" s="120">
        <v>0.7</v>
      </c>
      <c r="N12" s="120">
        <v>0.7</v>
      </c>
      <c r="O12" s="120">
        <v>0.6</v>
      </c>
      <c r="P12" s="120">
        <v>0.05</v>
      </c>
      <c r="Q12" s="120">
        <v>5.0000000000000001E-3</v>
      </c>
      <c r="R12" s="120">
        <v>0.38</v>
      </c>
      <c r="S12" s="120">
        <v>200</v>
      </c>
      <c r="T12" s="120">
        <v>10000</v>
      </c>
      <c r="U12" s="120">
        <v>2</v>
      </c>
      <c r="V12" s="120">
        <v>1.5</v>
      </c>
      <c r="W12" s="120">
        <v>0.5</v>
      </c>
      <c r="X12" s="120">
        <v>0.1</v>
      </c>
      <c r="Y12" s="120">
        <v>1.4</v>
      </c>
      <c r="Z12" s="120">
        <v>0.6</v>
      </c>
    </row>
    <row r="13" spans="1:26" s="121" customFormat="1" ht="21" x14ac:dyDescent="0.25">
      <c r="A13" s="417">
        <v>4</v>
      </c>
      <c r="B13" s="414" t="s">
        <v>17</v>
      </c>
      <c r="C13" s="414">
        <v>30</v>
      </c>
      <c r="D13" s="414">
        <v>65</v>
      </c>
      <c r="E13" s="113">
        <v>70</v>
      </c>
      <c r="F13" s="114">
        <f>(E13-$D$13)/$D$13</f>
        <v>7.6923076923076927E-2</v>
      </c>
      <c r="G13" s="115">
        <v>2</v>
      </c>
      <c r="H13" s="400">
        <v>1</v>
      </c>
      <c r="I13" s="400">
        <v>2</v>
      </c>
      <c r="J13" s="396">
        <f>_xlfn.CEILING.MATH((C13-H13)/I13)</f>
        <v>15</v>
      </c>
      <c r="K13" s="396">
        <f>(60*30)/(50*20*J13)</f>
        <v>0.12</v>
      </c>
      <c r="L13" s="174">
        <v>16</v>
      </c>
      <c r="M13" s="109">
        <v>0.7</v>
      </c>
      <c r="N13" s="109">
        <v>0.7</v>
      </c>
      <c r="O13" s="109">
        <v>0.6</v>
      </c>
      <c r="P13" s="109">
        <v>0.05</v>
      </c>
      <c r="Q13" s="109">
        <v>5.0000000000000001E-3</v>
      </c>
      <c r="R13" s="109">
        <v>0.38</v>
      </c>
      <c r="S13" s="109">
        <v>200</v>
      </c>
      <c r="T13" s="109">
        <v>10000</v>
      </c>
      <c r="U13" s="109">
        <v>2</v>
      </c>
      <c r="V13" s="109">
        <v>1.5</v>
      </c>
      <c r="W13" s="109">
        <v>0.5</v>
      </c>
      <c r="X13" s="109">
        <v>0.1</v>
      </c>
      <c r="Y13" s="109">
        <v>1.4</v>
      </c>
      <c r="Z13" s="109">
        <v>0.6</v>
      </c>
    </row>
    <row r="14" spans="1:26" s="121" customFormat="1" ht="21" x14ac:dyDescent="0.25">
      <c r="A14" s="417"/>
      <c r="B14" s="414"/>
      <c r="C14" s="414"/>
      <c r="D14" s="414"/>
      <c r="E14" s="149">
        <v>75</v>
      </c>
      <c r="F14" s="129">
        <f>(E14-$D$13)/$D$13</f>
        <v>0.15384615384615385</v>
      </c>
      <c r="G14" s="148">
        <v>2</v>
      </c>
      <c r="H14" s="419"/>
      <c r="I14" s="419"/>
      <c r="J14" s="397"/>
      <c r="K14" s="399"/>
      <c r="L14" s="176">
        <f>IF(K13&gt;1, 50,ROUND(50*K13*2,0))</f>
        <v>12</v>
      </c>
      <c r="M14" s="109">
        <v>0.7</v>
      </c>
      <c r="N14" s="109">
        <v>0.7</v>
      </c>
      <c r="O14" s="109">
        <v>0.6</v>
      </c>
      <c r="P14" s="109">
        <v>0.05</v>
      </c>
      <c r="Q14" s="109">
        <v>5.0000000000000001E-3</v>
      </c>
      <c r="R14" s="109">
        <v>0.38</v>
      </c>
      <c r="S14" s="109">
        <v>200</v>
      </c>
      <c r="T14" s="109">
        <v>10000</v>
      </c>
      <c r="U14" s="109">
        <v>2</v>
      </c>
      <c r="V14" s="109">
        <v>1.5</v>
      </c>
      <c r="W14" s="109">
        <v>0.5</v>
      </c>
      <c r="X14" s="109">
        <v>0.1</v>
      </c>
      <c r="Y14" s="109">
        <v>1.4</v>
      </c>
      <c r="Z14" s="109">
        <v>0.6</v>
      </c>
    </row>
    <row r="15" spans="1:26" s="123" customFormat="1" ht="21" x14ac:dyDescent="0.25">
      <c r="A15" s="418"/>
      <c r="B15" s="408"/>
      <c r="C15" s="408"/>
      <c r="D15" s="408"/>
      <c r="E15" s="139">
        <v>65</v>
      </c>
      <c r="F15" s="118">
        <f>(E15-$D$13)/$D$13</f>
        <v>0</v>
      </c>
      <c r="G15" s="119">
        <v>2</v>
      </c>
      <c r="H15" s="402"/>
      <c r="I15" s="402"/>
      <c r="J15" s="398"/>
      <c r="K15" s="399"/>
      <c r="L15" s="175">
        <v>5</v>
      </c>
      <c r="M15" s="120">
        <v>0.7</v>
      </c>
      <c r="N15" s="120">
        <v>0.7</v>
      </c>
      <c r="O15" s="120">
        <v>0.6</v>
      </c>
      <c r="P15" s="120">
        <v>0.05</v>
      </c>
      <c r="Q15" s="120">
        <v>5.0000000000000001E-3</v>
      </c>
      <c r="R15" s="120">
        <v>0.38</v>
      </c>
      <c r="S15" s="120">
        <v>200</v>
      </c>
      <c r="T15" s="120">
        <v>10000</v>
      </c>
      <c r="U15" s="120">
        <v>2</v>
      </c>
      <c r="V15" s="120">
        <v>1.5</v>
      </c>
      <c r="W15" s="120">
        <v>0.5</v>
      </c>
      <c r="X15" s="120">
        <v>0.1</v>
      </c>
      <c r="Y15" s="120">
        <v>1.4</v>
      </c>
      <c r="Z15" s="120">
        <v>0.6</v>
      </c>
    </row>
    <row r="16" spans="1:26" s="121" customFormat="1" ht="21" x14ac:dyDescent="0.25">
      <c r="A16" s="417">
        <v>5</v>
      </c>
      <c r="B16" s="414" t="s">
        <v>18</v>
      </c>
      <c r="C16" s="414">
        <v>19</v>
      </c>
      <c r="D16" s="414">
        <v>90</v>
      </c>
      <c r="E16" s="144">
        <v>110</v>
      </c>
      <c r="F16" s="129">
        <f>(E16-$D$16)/$D$16</f>
        <v>0.22222222222222221</v>
      </c>
      <c r="G16" s="148">
        <v>2</v>
      </c>
      <c r="H16" s="400">
        <v>1</v>
      </c>
      <c r="I16" s="400">
        <v>2</v>
      </c>
      <c r="J16" s="396">
        <f>_xlfn.CEILING.MATH((C16-H16)/I16)</f>
        <v>9</v>
      </c>
      <c r="K16" s="396">
        <f>(60*30)/(50*20*J16)</f>
        <v>0.2</v>
      </c>
      <c r="L16" s="176">
        <v>16</v>
      </c>
      <c r="M16" s="109">
        <v>0.7</v>
      </c>
      <c r="N16" s="109">
        <v>0.7</v>
      </c>
      <c r="O16" s="109">
        <v>0.6</v>
      </c>
      <c r="P16" s="109">
        <v>0.05</v>
      </c>
      <c r="Q16" s="109">
        <v>5.0000000000000001E-3</v>
      </c>
      <c r="R16" s="109">
        <v>0.38</v>
      </c>
      <c r="S16" s="109">
        <v>200</v>
      </c>
      <c r="T16" s="109">
        <v>10000</v>
      </c>
      <c r="U16" s="109">
        <v>2</v>
      </c>
      <c r="V16" s="109">
        <v>1.5</v>
      </c>
      <c r="W16" s="109">
        <v>0.5</v>
      </c>
      <c r="X16" s="109">
        <v>0.1</v>
      </c>
      <c r="Y16" s="109">
        <v>1.4</v>
      </c>
      <c r="Z16" s="109">
        <v>0.6</v>
      </c>
    </row>
    <row r="17" spans="1:29" s="121" customFormat="1" ht="21" x14ac:dyDescent="0.25">
      <c r="A17" s="417"/>
      <c r="B17" s="414"/>
      <c r="C17" s="414"/>
      <c r="D17" s="414"/>
      <c r="E17" s="113">
        <v>110</v>
      </c>
      <c r="F17" s="114">
        <f>(E17-$D$16)/$D$16</f>
        <v>0.22222222222222221</v>
      </c>
      <c r="G17" s="115">
        <v>2</v>
      </c>
      <c r="H17" s="419"/>
      <c r="I17" s="419"/>
      <c r="J17" s="397"/>
      <c r="K17" s="399"/>
      <c r="L17" s="174">
        <f>IF(K16&gt;1, 50,ROUND(50*K16*2,0))</f>
        <v>20</v>
      </c>
      <c r="M17" s="109">
        <v>0.7</v>
      </c>
      <c r="N17" s="109">
        <v>0.7</v>
      </c>
      <c r="O17" s="109">
        <v>0.6</v>
      </c>
      <c r="P17" s="109">
        <v>0.05</v>
      </c>
      <c r="Q17" s="109">
        <v>5.0000000000000001E-3</v>
      </c>
      <c r="R17" s="109">
        <v>0.38</v>
      </c>
      <c r="S17" s="109">
        <v>200</v>
      </c>
      <c r="T17" s="109">
        <v>10000</v>
      </c>
      <c r="U17" s="109">
        <v>2</v>
      </c>
      <c r="V17" s="109">
        <v>1.5</v>
      </c>
      <c r="W17" s="109">
        <v>0.5</v>
      </c>
      <c r="X17" s="109">
        <v>0.1</v>
      </c>
      <c r="Y17" s="109">
        <v>1.4</v>
      </c>
      <c r="Z17" s="109">
        <v>0.6</v>
      </c>
    </row>
    <row r="18" spans="1:29" ht="21" x14ac:dyDescent="0.25">
      <c r="A18" s="418"/>
      <c r="B18" s="408"/>
      <c r="C18" s="408"/>
      <c r="D18" s="408"/>
      <c r="E18" s="122">
        <v>110</v>
      </c>
      <c r="F18" s="114">
        <f>(E18-$D$16)/$D$16</f>
        <v>0.22222222222222221</v>
      </c>
      <c r="G18" s="119">
        <v>2</v>
      </c>
      <c r="H18" s="402"/>
      <c r="I18" s="402"/>
      <c r="J18" s="398"/>
      <c r="K18" s="398"/>
      <c r="L18" s="175">
        <v>5</v>
      </c>
      <c r="M18" s="120">
        <v>0.7</v>
      </c>
      <c r="N18" s="120">
        <v>0.7</v>
      </c>
      <c r="O18" s="120">
        <v>0.6</v>
      </c>
      <c r="P18" s="120">
        <v>0.05</v>
      </c>
      <c r="Q18" s="120">
        <v>5.0000000000000001E-3</v>
      </c>
      <c r="R18" s="120">
        <v>0.38</v>
      </c>
      <c r="S18" s="120">
        <v>200</v>
      </c>
      <c r="T18" s="120">
        <v>10000</v>
      </c>
      <c r="U18" s="120">
        <v>2</v>
      </c>
      <c r="V18" s="120">
        <v>1.5</v>
      </c>
      <c r="W18" s="120">
        <v>0.5</v>
      </c>
      <c r="X18" s="120">
        <v>0.1</v>
      </c>
      <c r="Y18" s="120">
        <v>1.4</v>
      </c>
      <c r="Z18" s="120">
        <v>0.6</v>
      </c>
    </row>
    <row r="19" spans="1:29" s="126" customFormat="1" ht="21" x14ac:dyDescent="0.25">
      <c r="A19" s="417">
        <v>6</v>
      </c>
      <c r="B19" s="414" t="s">
        <v>22</v>
      </c>
      <c r="C19" s="414">
        <v>31</v>
      </c>
      <c r="D19" s="414">
        <v>210</v>
      </c>
      <c r="E19" s="143">
        <v>240</v>
      </c>
      <c r="F19" s="147">
        <f>(E19-$D$19)/$D$19</f>
        <v>0.14285714285714285</v>
      </c>
      <c r="G19" s="148">
        <v>2</v>
      </c>
      <c r="H19" s="400">
        <v>1</v>
      </c>
      <c r="I19" s="400">
        <v>2</v>
      </c>
      <c r="J19" s="396">
        <f>_xlfn.CEILING.MATH((C19-H19)/I19)</f>
        <v>15</v>
      </c>
      <c r="K19" s="396">
        <f>(60*30)/(50*20*J19)</f>
        <v>0.12</v>
      </c>
      <c r="L19" s="176">
        <v>16</v>
      </c>
      <c r="M19" s="109">
        <v>0.7</v>
      </c>
      <c r="N19" s="109">
        <v>0.7</v>
      </c>
      <c r="O19" s="109">
        <v>0.6</v>
      </c>
      <c r="P19" s="109">
        <v>0.05</v>
      </c>
      <c r="Q19" s="109">
        <v>5.0000000000000001E-3</v>
      </c>
      <c r="R19" s="109">
        <v>0.38</v>
      </c>
      <c r="S19" s="109">
        <v>200</v>
      </c>
      <c r="T19" s="109">
        <v>10000</v>
      </c>
      <c r="U19" s="109">
        <v>2</v>
      </c>
      <c r="V19" s="109">
        <v>1.5</v>
      </c>
      <c r="W19" s="109">
        <v>0.5</v>
      </c>
      <c r="X19" s="109">
        <v>0.1</v>
      </c>
      <c r="Y19" s="109">
        <v>1.4</v>
      </c>
      <c r="Z19" s="109">
        <v>0.6</v>
      </c>
    </row>
    <row r="20" spans="1:29" s="121" customFormat="1" ht="16.5" customHeight="1" x14ac:dyDescent="0.25">
      <c r="A20" s="417"/>
      <c r="B20" s="414"/>
      <c r="C20" s="414"/>
      <c r="D20" s="414"/>
      <c r="E20" s="113">
        <v>240</v>
      </c>
      <c r="F20" s="114">
        <f>(E20-$D$19)/$D$19</f>
        <v>0.14285714285714285</v>
      </c>
      <c r="G20" s="115">
        <v>2</v>
      </c>
      <c r="H20" s="419"/>
      <c r="I20" s="419"/>
      <c r="J20" s="397"/>
      <c r="K20" s="399"/>
      <c r="L20" s="174">
        <f>IF(K19&gt;1, 50,ROUND(50*K19*2,0))</f>
        <v>12</v>
      </c>
      <c r="M20" s="109">
        <v>0.7</v>
      </c>
      <c r="N20" s="109">
        <v>0.7</v>
      </c>
      <c r="O20" s="109">
        <v>0.6</v>
      </c>
      <c r="P20" s="109">
        <v>0.05</v>
      </c>
      <c r="Q20" s="109">
        <v>5.0000000000000001E-3</v>
      </c>
      <c r="R20" s="109">
        <v>0.38</v>
      </c>
      <c r="S20" s="109">
        <v>200</v>
      </c>
      <c r="T20" s="109">
        <v>10000</v>
      </c>
      <c r="U20" s="109">
        <v>2</v>
      </c>
      <c r="V20" s="109">
        <v>1.5</v>
      </c>
      <c r="W20" s="109">
        <v>0.5</v>
      </c>
      <c r="X20" s="109">
        <v>0.1</v>
      </c>
      <c r="Y20" s="109">
        <v>1.4</v>
      </c>
      <c r="Z20" s="109">
        <v>0.6</v>
      </c>
    </row>
    <row r="21" spans="1:29" ht="21" x14ac:dyDescent="0.25">
      <c r="A21" s="418"/>
      <c r="B21" s="408"/>
      <c r="C21" s="408"/>
      <c r="D21" s="408"/>
      <c r="E21" s="122">
        <v>230</v>
      </c>
      <c r="F21" s="114">
        <f>(E21-$D$19)/$D$19</f>
        <v>9.5238095238095233E-2</v>
      </c>
      <c r="G21" s="119">
        <v>2</v>
      </c>
      <c r="H21" s="402"/>
      <c r="I21" s="402"/>
      <c r="J21" s="398"/>
      <c r="K21" s="398"/>
      <c r="L21" s="175">
        <v>5</v>
      </c>
      <c r="M21" s="120">
        <v>0.7</v>
      </c>
      <c r="N21" s="120">
        <v>0.7</v>
      </c>
      <c r="O21" s="120">
        <v>0.6</v>
      </c>
      <c r="P21" s="120">
        <v>0.05</v>
      </c>
      <c r="Q21" s="120">
        <v>5.0000000000000001E-3</v>
      </c>
      <c r="R21" s="120">
        <v>0.38</v>
      </c>
      <c r="S21" s="120">
        <v>200</v>
      </c>
      <c r="T21" s="120">
        <v>10000</v>
      </c>
      <c r="U21" s="120">
        <v>2</v>
      </c>
      <c r="V21" s="120">
        <v>1.5</v>
      </c>
      <c r="W21" s="120">
        <v>0.5</v>
      </c>
      <c r="X21" s="120">
        <v>0.1</v>
      </c>
      <c r="Y21" s="120">
        <v>1.4</v>
      </c>
      <c r="Z21" s="120">
        <v>0.6</v>
      </c>
    </row>
    <row r="22" spans="1:29" s="126" customFormat="1" ht="21" x14ac:dyDescent="0.25">
      <c r="A22" s="416">
        <v>7</v>
      </c>
      <c r="B22" s="414" t="s">
        <v>20</v>
      </c>
      <c r="C22" s="414">
        <v>31</v>
      </c>
      <c r="D22" s="414">
        <v>330</v>
      </c>
      <c r="E22" s="124">
        <v>330</v>
      </c>
      <c r="F22" s="125">
        <f>(E22-$D$22)/$D$22</f>
        <v>0</v>
      </c>
      <c r="G22" s="115">
        <v>2</v>
      </c>
      <c r="H22" s="400">
        <v>1</v>
      </c>
      <c r="I22" s="400">
        <v>1</v>
      </c>
      <c r="J22" s="396">
        <f>_xlfn.CEILING.MATH((C22-H22)/I22)</f>
        <v>30</v>
      </c>
      <c r="K22" s="396">
        <f>(60*30)/(50*20*J22)</f>
        <v>0.06</v>
      </c>
      <c r="L22" s="174">
        <v>16</v>
      </c>
      <c r="M22" s="109">
        <v>0.7</v>
      </c>
      <c r="N22" s="109">
        <v>0.7</v>
      </c>
      <c r="O22" s="109">
        <v>0.6</v>
      </c>
      <c r="P22" s="109">
        <v>0.05</v>
      </c>
      <c r="Q22" s="109">
        <v>5.0000000000000001E-3</v>
      </c>
      <c r="R22" s="109">
        <v>0.38</v>
      </c>
      <c r="S22" s="109">
        <v>200</v>
      </c>
      <c r="T22" s="109">
        <v>10000</v>
      </c>
      <c r="U22" s="109">
        <v>2</v>
      </c>
      <c r="V22" s="109">
        <v>1.5</v>
      </c>
      <c r="W22" s="109">
        <v>0.5</v>
      </c>
      <c r="X22" s="109">
        <v>0.1</v>
      </c>
      <c r="Y22" s="109">
        <v>1.4</v>
      </c>
      <c r="Z22" s="109">
        <v>0.6</v>
      </c>
    </row>
    <row r="23" spans="1:29" s="121" customFormat="1" ht="21" x14ac:dyDescent="0.25">
      <c r="A23" s="416"/>
      <c r="B23" s="414"/>
      <c r="C23" s="414"/>
      <c r="D23" s="414"/>
      <c r="E23" s="202">
        <v>350</v>
      </c>
      <c r="F23" s="129">
        <f>(E23-$D$22)/$D$22</f>
        <v>6.0606060606060608E-2</v>
      </c>
      <c r="G23" s="148">
        <v>2</v>
      </c>
      <c r="H23" s="419"/>
      <c r="I23" s="419"/>
      <c r="J23" s="397"/>
      <c r="K23" s="399"/>
      <c r="L23" s="232">
        <f>IF(K22&gt;1,50,ROUND(50*2*K22,0))</f>
        <v>6</v>
      </c>
      <c r="M23" s="109">
        <v>0.7</v>
      </c>
      <c r="N23" s="109">
        <v>0.7</v>
      </c>
      <c r="O23" s="109">
        <v>0.6</v>
      </c>
      <c r="P23" s="109">
        <v>0.05</v>
      </c>
      <c r="Q23" s="109">
        <v>5.0000000000000001E-3</v>
      </c>
      <c r="R23" s="109">
        <v>0.38</v>
      </c>
      <c r="S23" s="109">
        <v>200</v>
      </c>
      <c r="T23" s="109">
        <v>10000</v>
      </c>
      <c r="U23" s="109">
        <v>2</v>
      </c>
      <c r="V23" s="109">
        <v>1.5</v>
      </c>
      <c r="W23" s="109">
        <v>0.5</v>
      </c>
      <c r="X23" s="109">
        <v>0.1</v>
      </c>
      <c r="Y23" s="109">
        <v>1.4</v>
      </c>
      <c r="Z23" s="109">
        <v>0.6</v>
      </c>
    </row>
    <row r="24" spans="1:29" ht="21" x14ac:dyDescent="0.25">
      <c r="A24" s="405"/>
      <c r="B24" s="408"/>
      <c r="C24" s="408"/>
      <c r="D24" s="408"/>
      <c r="E24" s="122">
        <v>300</v>
      </c>
      <c r="F24" s="114">
        <f>(E24-$D$22)/$D$22</f>
        <v>-9.0909090909090912E-2</v>
      </c>
      <c r="G24" s="119">
        <v>2</v>
      </c>
      <c r="H24" s="402"/>
      <c r="I24" s="402"/>
      <c r="J24" s="398"/>
      <c r="K24" s="398"/>
      <c r="L24" s="175">
        <v>5</v>
      </c>
      <c r="M24" s="120">
        <v>0.7</v>
      </c>
      <c r="N24" s="120">
        <v>0.7</v>
      </c>
      <c r="O24" s="120">
        <v>0.6</v>
      </c>
      <c r="P24" s="120">
        <v>0.05</v>
      </c>
      <c r="Q24" s="120">
        <v>5.0000000000000001E-3</v>
      </c>
      <c r="R24" s="120">
        <v>0.38</v>
      </c>
      <c r="S24" s="120">
        <v>200</v>
      </c>
      <c r="T24" s="120">
        <v>10000</v>
      </c>
      <c r="U24" s="120">
        <v>2</v>
      </c>
      <c r="V24" s="120">
        <v>1.5</v>
      </c>
      <c r="W24" s="120">
        <v>0.5</v>
      </c>
      <c r="X24" s="120">
        <v>0.1</v>
      </c>
      <c r="Y24" s="120">
        <v>1.4</v>
      </c>
      <c r="Z24" s="120">
        <v>0.6</v>
      </c>
    </row>
    <row r="25" spans="1:29" s="126" customFormat="1" ht="21" x14ac:dyDescent="0.25">
      <c r="A25" s="409">
        <v>8</v>
      </c>
      <c r="B25" s="406" t="s">
        <v>21</v>
      </c>
      <c r="C25" s="406">
        <v>98</v>
      </c>
      <c r="D25" s="406">
        <v>134</v>
      </c>
      <c r="E25" s="124">
        <v>358</v>
      </c>
      <c r="F25" s="125">
        <f>(E25-$D$25)/$D$25</f>
        <v>1.6716417910447761</v>
      </c>
      <c r="G25" s="115">
        <v>4</v>
      </c>
      <c r="H25" s="427">
        <v>1</v>
      </c>
      <c r="I25" s="427">
        <v>2</v>
      </c>
      <c r="J25" s="372">
        <f>_xlfn.CEILING.MATH((C25-H25)/I25)</f>
        <v>49</v>
      </c>
      <c r="K25" s="372">
        <f>(60*30)/(50*20*J25)</f>
        <v>3.6734693877551024E-2</v>
      </c>
      <c r="L25" s="178">
        <v>16</v>
      </c>
      <c r="M25" s="127">
        <v>0.7</v>
      </c>
      <c r="N25" s="127">
        <v>0.7</v>
      </c>
      <c r="O25" s="127">
        <v>0.6</v>
      </c>
      <c r="P25" s="127">
        <v>0.05</v>
      </c>
      <c r="Q25" s="127">
        <v>5.0000000000000001E-3</v>
      </c>
      <c r="R25" s="127">
        <v>0.38</v>
      </c>
      <c r="S25" s="127">
        <v>200</v>
      </c>
      <c r="T25" s="127">
        <v>10000</v>
      </c>
      <c r="U25" s="127">
        <v>2</v>
      </c>
      <c r="V25" s="127">
        <v>1.5</v>
      </c>
      <c r="W25" s="127">
        <v>0.5</v>
      </c>
      <c r="X25" s="127">
        <v>0.1</v>
      </c>
      <c r="Y25" s="127">
        <v>1.4</v>
      </c>
      <c r="Z25" s="127">
        <v>0.6</v>
      </c>
    </row>
    <row r="26" spans="1:29" s="121" customFormat="1" ht="13.7" customHeight="1" x14ac:dyDescent="0.25">
      <c r="A26" s="410"/>
      <c r="B26" s="407"/>
      <c r="C26" s="407"/>
      <c r="D26" s="407"/>
      <c r="E26" s="113">
        <v>328</v>
      </c>
      <c r="F26" s="114">
        <f>(E26-$D$25)/$D$25</f>
        <v>1.4477611940298507</v>
      </c>
      <c r="G26" s="115">
        <v>4</v>
      </c>
      <c r="H26" s="428"/>
      <c r="I26" s="428"/>
      <c r="J26" s="373"/>
      <c r="K26" s="373"/>
      <c r="L26" s="174">
        <f>IF(K25&gt;1, 50,ROUND(50*K25*2,0))</f>
        <v>4</v>
      </c>
      <c r="M26" s="116">
        <v>0.7</v>
      </c>
      <c r="N26" s="116">
        <v>0.7</v>
      </c>
      <c r="O26" s="116">
        <v>0.6</v>
      </c>
      <c r="P26" s="116">
        <v>0.05</v>
      </c>
      <c r="Q26" s="116">
        <v>5.0000000000000001E-3</v>
      </c>
      <c r="R26" s="116">
        <v>0.38</v>
      </c>
      <c r="S26" s="116">
        <v>200</v>
      </c>
      <c r="T26" s="116">
        <v>10000</v>
      </c>
      <c r="U26" s="116">
        <v>2</v>
      </c>
      <c r="V26" s="116">
        <v>1.5</v>
      </c>
      <c r="W26" s="116">
        <v>0.5</v>
      </c>
      <c r="X26" s="116">
        <v>0.1</v>
      </c>
      <c r="Y26" s="116">
        <v>1.4</v>
      </c>
      <c r="Z26" s="116">
        <v>0.6</v>
      </c>
    </row>
    <row r="27" spans="1:29" s="121" customFormat="1" ht="21" x14ac:dyDescent="0.25">
      <c r="A27" s="411"/>
      <c r="B27" s="408"/>
      <c r="C27" s="408"/>
      <c r="D27" s="408"/>
      <c r="E27" s="138">
        <v>396</v>
      </c>
      <c r="F27" s="136">
        <f>(E27-$D$25)/$D$25</f>
        <v>1.955223880597015</v>
      </c>
      <c r="G27" s="137">
        <v>4</v>
      </c>
      <c r="H27" s="428"/>
      <c r="I27" s="428"/>
      <c r="J27" s="373"/>
      <c r="K27" s="373"/>
      <c r="L27" s="176">
        <v>5</v>
      </c>
      <c r="M27" s="120">
        <v>0.7</v>
      </c>
      <c r="N27" s="120">
        <v>0.7</v>
      </c>
      <c r="O27" s="120">
        <v>0.6</v>
      </c>
      <c r="P27" s="120">
        <v>0.05</v>
      </c>
      <c r="Q27" s="120">
        <v>5.0000000000000001E-3</v>
      </c>
      <c r="R27" s="120">
        <v>0.38</v>
      </c>
      <c r="S27" s="120">
        <v>200</v>
      </c>
      <c r="T27" s="120">
        <v>10000</v>
      </c>
      <c r="U27" s="120">
        <v>2</v>
      </c>
      <c r="V27" s="120">
        <v>1.5</v>
      </c>
      <c r="W27" s="120">
        <v>0.5</v>
      </c>
      <c r="X27" s="120">
        <v>0.1</v>
      </c>
      <c r="Y27" s="120">
        <v>1.4</v>
      </c>
      <c r="Z27" s="120">
        <v>0.6</v>
      </c>
      <c r="AA27" s="123"/>
      <c r="AB27" s="123"/>
      <c r="AC27" s="123"/>
    </row>
    <row r="28" spans="1:29" s="126" customFormat="1" ht="21" x14ac:dyDescent="0.25">
      <c r="A28" s="403">
        <v>9</v>
      </c>
      <c r="B28" s="406" t="s">
        <v>23</v>
      </c>
      <c r="C28" s="406">
        <v>64</v>
      </c>
      <c r="D28" s="406">
        <v>260</v>
      </c>
      <c r="E28" s="201">
        <v>525</v>
      </c>
      <c r="F28" s="129">
        <f>(E28-$D$28)/$D$28</f>
        <v>1.0192307692307692</v>
      </c>
      <c r="G28" s="148">
        <v>2</v>
      </c>
      <c r="H28" s="400">
        <v>1</v>
      </c>
      <c r="I28" s="400">
        <v>2</v>
      </c>
      <c r="J28" s="372">
        <f>_xlfn.CEILING.MATH((C28-H28)/I28)</f>
        <v>32</v>
      </c>
      <c r="K28" s="396">
        <f>(60*30)/(50*20*J28)</f>
        <v>5.6250000000000001E-2</v>
      </c>
      <c r="L28" s="179">
        <v>16</v>
      </c>
      <c r="M28" s="127">
        <v>0.7</v>
      </c>
      <c r="N28" s="127">
        <v>0.7</v>
      </c>
      <c r="O28" s="127">
        <v>0.6</v>
      </c>
      <c r="P28" s="127">
        <v>0.05</v>
      </c>
      <c r="Q28" s="127">
        <v>5.0000000000000001E-3</v>
      </c>
      <c r="R28" s="127">
        <v>0.38</v>
      </c>
      <c r="S28" s="127">
        <v>200</v>
      </c>
      <c r="T28" s="127">
        <v>10000</v>
      </c>
      <c r="U28" s="127">
        <v>2</v>
      </c>
      <c r="V28" s="127">
        <v>1.5</v>
      </c>
      <c r="W28" s="127">
        <v>0.5</v>
      </c>
      <c r="X28" s="127">
        <v>0.1</v>
      </c>
      <c r="Y28" s="127">
        <v>1.4</v>
      </c>
      <c r="Z28" s="127">
        <v>0.6</v>
      </c>
      <c r="AA28" s="121"/>
      <c r="AB28" s="121"/>
      <c r="AC28" s="121"/>
    </row>
    <row r="29" spans="1:29" s="121" customFormat="1" ht="21" x14ac:dyDescent="0.25">
      <c r="A29" s="404"/>
      <c r="B29" s="407"/>
      <c r="C29" s="407"/>
      <c r="D29" s="407"/>
      <c r="E29" s="113">
        <v>435</v>
      </c>
      <c r="F29" s="114">
        <f>(E29-$D$28)/$D$28</f>
        <v>0.67307692307692313</v>
      </c>
      <c r="G29" s="115">
        <v>2</v>
      </c>
      <c r="H29" s="401"/>
      <c r="I29" s="401"/>
      <c r="J29" s="373"/>
      <c r="K29" s="399"/>
      <c r="L29" s="174">
        <f>IF(K28&gt;1,50,ROUND(50*2*K28,0))</f>
        <v>6</v>
      </c>
      <c r="M29" s="116">
        <v>0.7</v>
      </c>
      <c r="N29" s="116">
        <v>0.7</v>
      </c>
      <c r="O29" s="116">
        <v>0.6</v>
      </c>
      <c r="P29" s="116">
        <v>0.05</v>
      </c>
      <c r="Q29" s="116">
        <v>5.0000000000000001E-3</v>
      </c>
      <c r="R29" s="116">
        <v>0.38</v>
      </c>
      <c r="S29" s="116">
        <v>200</v>
      </c>
      <c r="T29" s="116">
        <v>10000</v>
      </c>
      <c r="U29" s="116">
        <v>2</v>
      </c>
      <c r="V29" s="116">
        <v>1.5</v>
      </c>
      <c r="W29" s="116">
        <v>0.5</v>
      </c>
      <c r="X29" s="116">
        <v>0.1</v>
      </c>
      <c r="Y29" s="116">
        <v>1.4</v>
      </c>
      <c r="Z29" s="116">
        <v>0.6</v>
      </c>
    </row>
    <row r="30" spans="1:29" s="121" customFormat="1" ht="21" x14ac:dyDescent="0.25">
      <c r="A30" s="405"/>
      <c r="B30" s="408"/>
      <c r="C30" s="408"/>
      <c r="D30" s="408"/>
      <c r="E30" s="117">
        <v>435</v>
      </c>
      <c r="F30" s="114">
        <f>(E30-$D$28)/$D$28</f>
        <v>0.67307692307692313</v>
      </c>
      <c r="G30" s="115">
        <v>2</v>
      </c>
      <c r="H30" s="402"/>
      <c r="I30" s="402"/>
      <c r="J30" s="373"/>
      <c r="K30" s="398"/>
      <c r="L30" s="175">
        <v>5</v>
      </c>
      <c r="M30" s="120">
        <v>0.7</v>
      </c>
      <c r="N30" s="120">
        <v>0.7</v>
      </c>
      <c r="O30" s="120">
        <v>0.6</v>
      </c>
      <c r="P30" s="120">
        <v>0.05</v>
      </c>
      <c r="Q30" s="120">
        <v>5.0000000000000001E-3</v>
      </c>
      <c r="R30" s="120">
        <v>0.38</v>
      </c>
      <c r="S30" s="120">
        <v>200</v>
      </c>
      <c r="T30" s="120">
        <v>10000</v>
      </c>
      <c r="U30" s="120">
        <v>2</v>
      </c>
      <c r="V30" s="120">
        <v>1.5</v>
      </c>
      <c r="W30" s="120">
        <v>0.5</v>
      </c>
      <c r="X30" s="120">
        <v>0.1</v>
      </c>
      <c r="Y30" s="120">
        <v>1.4</v>
      </c>
      <c r="Z30" s="120">
        <v>0.6</v>
      </c>
    </row>
    <row r="31" spans="1:29" s="126" customFormat="1" ht="21" x14ac:dyDescent="0.25">
      <c r="A31" s="403">
        <v>10</v>
      </c>
      <c r="B31" s="406" t="s">
        <v>24</v>
      </c>
      <c r="C31" s="406">
        <v>64</v>
      </c>
      <c r="D31" s="406">
        <v>345</v>
      </c>
      <c r="E31" s="201">
        <v>420</v>
      </c>
      <c r="F31" s="147">
        <f>(E31-$D$31)/$D$31</f>
        <v>0.21739130434782608</v>
      </c>
      <c r="G31" s="130">
        <v>2</v>
      </c>
      <c r="H31" s="400">
        <v>7</v>
      </c>
      <c r="I31" s="400">
        <v>7</v>
      </c>
      <c r="J31" s="372">
        <f>_xlfn.CEILING.MATH((C31-H31)/I31)</f>
        <v>9</v>
      </c>
      <c r="K31" s="396">
        <f>(60*30)/(50*20*J31)</f>
        <v>0.2</v>
      </c>
      <c r="L31" s="179">
        <v>16</v>
      </c>
      <c r="M31" s="127">
        <v>0.7</v>
      </c>
      <c r="N31" s="127">
        <v>0.7</v>
      </c>
      <c r="O31" s="127">
        <v>0.6</v>
      </c>
      <c r="P31" s="127">
        <v>0.05</v>
      </c>
      <c r="Q31" s="127">
        <v>5.0000000000000001E-3</v>
      </c>
      <c r="R31" s="127">
        <v>0.38</v>
      </c>
      <c r="S31" s="127">
        <v>200</v>
      </c>
      <c r="T31" s="127">
        <v>10000</v>
      </c>
      <c r="U31" s="127">
        <v>2</v>
      </c>
      <c r="V31" s="127">
        <v>1.5</v>
      </c>
      <c r="W31" s="127">
        <v>0.5</v>
      </c>
      <c r="X31" s="127">
        <v>0.1</v>
      </c>
      <c r="Y31" s="127">
        <v>1.4</v>
      </c>
      <c r="Z31" s="127">
        <v>0.6</v>
      </c>
    </row>
    <row r="32" spans="1:29" s="121" customFormat="1" ht="21" x14ac:dyDescent="0.25">
      <c r="A32" s="404"/>
      <c r="B32" s="407"/>
      <c r="C32" s="407"/>
      <c r="D32" s="407"/>
      <c r="E32" s="113">
        <v>385</v>
      </c>
      <c r="F32" s="114">
        <f>(E32-$D$31)/$D$31</f>
        <v>0.11594202898550725</v>
      </c>
      <c r="G32" s="115">
        <v>2</v>
      </c>
      <c r="H32" s="401"/>
      <c r="I32" s="401"/>
      <c r="J32" s="373"/>
      <c r="K32" s="399"/>
      <c r="L32" s="174">
        <f>IF(K31&gt;1,50,ROUND(50*K31*2,0))</f>
        <v>20</v>
      </c>
      <c r="M32" s="116">
        <v>0.7</v>
      </c>
      <c r="N32" s="116">
        <v>0.7</v>
      </c>
      <c r="O32" s="116">
        <v>0.6</v>
      </c>
      <c r="P32" s="116">
        <v>0.05</v>
      </c>
      <c r="Q32" s="116">
        <v>5.0000000000000001E-3</v>
      </c>
      <c r="R32" s="116">
        <v>0.38</v>
      </c>
      <c r="S32" s="116">
        <v>200</v>
      </c>
      <c r="T32" s="116">
        <v>10000</v>
      </c>
      <c r="U32" s="116">
        <v>2</v>
      </c>
      <c r="V32" s="116">
        <v>1.5</v>
      </c>
      <c r="W32" s="116">
        <v>0.5</v>
      </c>
      <c r="X32" s="116">
        <v>0.1</v>
      </c>
      <c r="Y32" s="116">
        <v>1.4</v>
      </c>
      <c r="Z32" s="116">
        <v>0.6</v>
      </c>
    </row>
    <row r="33" spans="1:26" s="121" customFormat="1" ht="21" x14ac:dyDescent="0.25">
      <c r="A33" s="405"/>
      <c r="B33" s="408"/>
      <c r="C33" s="408"/>
      <c r="D33" s="408"/>
      <c r="E33" s="117">
        <v>250</v>
      </c>
      <c r="F33" s="118">
        <f>(E33-$D$31)/$D$31</f>
        <v>-0.27536231884057971</v>
      </c>
      <c r="G33" s="115">
        <v>2</v>
      </c>
      <c r="H33" s="402"/>
      <c r="I33" s="402"/>
      <c r="J33" s="373"/>
      <c r="K33" s="398"/>
      <c r="L33" s="175">
        <v>5</v>
      </c>
      <c r="M33" s="120">
        <v>0.7</v>
      </c>
      <c r="N33" s="120">
        <v>0.7</v>
      </c>
      <c r="O33" s="120">
        <v>0.6</v>
      </c>
      <c r="P33" s="120">
        <v>0.05</v>
      </c>
      <c r="Q33" s="120">
        <v>5.0000000000000001E-3</v>
      </c>
      <c r="R33" s="120">
        <v>0.38</v>
      </c>
      <c r="S33" s="120">
        <v>200</v>
      </c>
      <c r="T33" s="120">
        <v>10000</v>
      </c>
      <c r="U33" s="120">
        <v>2</v>
      </c>
      <c r="V33" s="120">
        <v>1.5</v>
      </c>
      <c r="W33" s="120">
        <v>0.5</v>
      </c>
      <c r="X33" s="120">
        <v>0.1</v>
      </c>
      <c r="Y33" s="120">
        <v>1.4</v>
      </c>
      <c r="Z33" s="120">
        <v>0.6</v>
      </c>
    </row>
    <row r="34" spans="1:26" s="121" customFormat="1" ht="21" x14ac:dyDescent="0.25">
      <c r="A34" s="409">
        <v>11</v>
      </c>
      <c r="B34" s="406" t="s">
        <v>25</v>
      </c>
      <c r="C34" s="406">
        <v>62</v>
      </c>
      <c r="D34" s="406">
        <v>696</v>
      </c>
      <c r="E34" s="124">
        <v>420</v>
      </c>
      <c r="F34" s="114">
        <f>(E34-$D$34)/$D$34</f>
        <v>-0.39655172413793105</v>
      </c>
      <c r="G34" s="128">
        <v>4</v>
      </c>
      <c r="H34" s="427">
        <v>1</v>
      </c>
      <c r="I34" s="427">
        <v>2</v>
      </c>
      <c r="J34" s="372">
        <f>_xlfn.CEILING.MATH((C34-H34)/I34)</f>
        <v>31</v>
      </c>
      <c r="K34" s="372">
        <f>(60*30)/(50*20*J34)</f>
        <v>5.8064516129032261E-2</v>
      </c>
      <c r="L34" s="174">
        <v>16</v>
      </c>
      <c r="M34" s="109">
        <v>0.7</v>
      </c>
      <c r="N34" s="109">
        <v>0.7</v>
      </c>
      <c r="O34" s="109">
        <v>0.6</v>
      </c>
      <c r="P34" s="109">
        <v>0.05</v>
      </c>
      <c r="Q34" s="109">
        <v>5.0000000000000001E-3</v>
      </c>
      <c r="R34" s="109">
        <v>0.38</v>
      </c>
      <c r="S34" s="109">
        <v>200</v>
      </c>
      <c r="T34" s="109">
        <v>10000</v>
      </c>
      <c r="U34" s="109">
        <v>2</v>
      </c>
      <c r="V34" s="109">
        <v>1.5</v>
      </c>
      <c r="W34" s="109">
        <v>0.5</v>
      </c>
      <c r="X34" s="109">
        <v>0.1</v>
      </c>
      <c r="Y34" s="109">
        <v>1.4</v>
      </c>
      <c r="Z34" s="109">
        <v>0.6</v>
      </c>
    </row>
    <row r="35" spans="1:26" s="121" customFormat="1" ht="21" x14ac:dyDescent="0.25">
      <c r="A35" s="410"/>
      <c r="B35" s="407"/>
      <c r="C35" s="407"/>
      <c r="D35" s="407"/>
      <c r="E35" s="113">
        <v>402</v>
      </c>
      <c r="F35" s="114">
        <f t="shared" ref="F35:F36" si="1">(E35-$D$34)/$D$34</f>
        <v>-0.42241379310344829</v>
      </c>
      <c r="G35" s="115">
        <v>4</v>
      </c>
      <c r="H35" s="428"/>
      <c r="I35" s="428"/>
      <c r="J35" s="373"/>
      <c r="K35" s="373"/>
      <c r="L35" s="174">
        <f>IF(K34&gt;1, 50,ROUND(50*K34*2,0))</f>
        <v>6</v>
      </c>
      <c r="M35" s="109">
        <v>0.7</v>
      </c>
      <c r="N35" s="109">
        <v>0.7</v>
      </c>
      <c r="O35" s="109">
        <v>0.6</v>
      </c>
      <c r="P35" s="109">
        <v>0.05</v>
      </c>
      <c r="Q35" s="109">
        <v>5.0000000000000001E-3</v>
      </c>
      <c r="R35" s="109">
        <v>0.38</v>
      </c>
      <c r="S35" s="109">
        <v>200</v>
      </c>
      <c r="T35" s="109">
        <v>10000</v>
      </c>
      <c r="U35" s="109">
        <v>2</v>
      </c>
      <c r="V35" s="109">
        <v>1.5</v>
      </c>
      <c r="W35" s="109">
        <v>0.5</v>
      </c>
      <c r="X35" s="109">
        <v>0.1</v>
      </c>
      <c r="Y35" s="109">
        <v>1.4</v>
      </c>
      <c r="Z35" s="109">
        <v>0.6</v>
      </c>
    </row>
    <row r="36" spans="1:26" s="123" customFormat="1" ht="15" customHeight="1" x14ac:dyDescent="0.25">
      <c r="A36" s="411"/>
      <c r="B36" s="408"/>
      <c r="C36" s="408"/>
      <c r="D36" s="408"/>
      <c r="E36" s="135">
        <v>666</v>
      </c>
      <c r="F36" s="136">
        <f t="shared" si="1"/>
        <v>-4.3103448275862072E-2</v>
      </c>
      <c r="G36" s="137">
        <v>4</v>
      </c>
      <c r="H36" s="429"/>
      <c r="I36" s="429"/>
      <c r="J36" s="374"/>
      <c r="K36" s="374"/>
      <c r="L36" s="176">
        <v>5</v>
      </c>
      <c r="M36" s="120">
        <v>0.7</v>
      </c>
      <c r="N36" s="120">
        <v>0.7</v>
      </c>
      <c r="O36" s="120">
        <v>0.6</v>
      </c>
      <c r="P36" s="120">
        <v>0.05</v>
      </c>
      <c r="Q36" s="120">
        <v>5.0000000000000001E-3</v>
      </c>
      <c r="R36" s="120">
        <v>0.38</v>
      </c>
      <c r="S36" s="120">
        <v>200</v>
      </c>
      <c r="T36" s="120">
        <v>10000</v>
      </c>
      <c r="U36" s="120">
        <v>2</v>
      </c>
      <c r="V36" s="120">
        <v>1.5</v>
      </c>
      <c r="W36" s="120">
        <v>0.5</v>
      </c>
      <c r="X36" s="120">
        <v>0.1</v>
      </c>
      <c r="Y36" s="120">
        <v>1.4</v>
      </c>
      <c r="Z36" s="120">
        <v>0.6</v>
      </c>
    </row>
    <row r="37" spans="1:26" s="121" customFormat="1" ht="21" x14ac:dyDescent="0.25">
      <c r="A37" s="415">
        <v>12</v>
      </c>
      <c r="B37" s="414" t="s">
        <v>29</v>
      </c>
      <c r="C37" s="414">
        <v>62</v>
      </c>
      <c r="D37" s="414">
        <v>342</v>
      </c>
      <c r="E37" s="131">
        <v>390</v>
      </c>
      <c r="F37" s="129">
        <f>(E37-$D$37)/$D$37</f>
        <v>0.14035087719298245</v>
      </c>
      <c r="G37" s="130">
        <v>4</v>
      </c>
      <c r="H37" s="400">
        <v>1</v>
      </c>
      <c r="I37" s="400">
        <v>2</v>
      </c>
      <c r="J37" s="396">
        <f>_xlfn.CEILING.MATH((C37-H37)/I37)</f>
        <v>31</v>
      </c>
      <c r="K37" s="396">
        <f>(60*30)/(50*20*J37)</f>
        <v>5.8064516129032261E-2</v>
      </c>
      <c r="L37" s="179">
        <v>16</v>
      </c>
      <c r="M37" s="109">
        <v>0.7</v>
      </c>
      <c r="N37" s="109">
        <v>0.7</v>
      </c>
      <c r="O37" s="109">
        <v>0.6</v>
      </c>
      <c r="P37" s="109">
        <v>0.05</v>
      </c>
      <c r="Q37" s="109">
        <v>5.0000000000000001E-3</v>
      </c>
      <c r="R37" s="109">
        <v>0.38</v>
      </c>
      <c r="S37" s="109">
        <v>200</v>
      </c>
      <c r="T37" s="109">
        <v>10000</v>
      </c>
      <c r="U37" s="109">
        <v>2</v>
      </c>
      <c r="V37" s="109">
        <v>1.5</v>
      </c>
      <c r="W37" s="109">
        <v>0.5</v>
      </c>
      <c r="X37" s="109">
        <v>0.1</v>
      </c>
      <c r="Y37" s="109">
        <v>1.4</v>
      </c>
      <c r="Z37" s="109">
        <v>0.6</v>
      </c>
    </row>
    <row r="38" spans="1:26" s="121" customFormat="1" ht="21" x14ac:dyDescent="0.25">
      <c r="A38" s="415"/>
      <c r="B38" s="414"/>
      <c r="C38" s="414"/>
      <c r="D38" s="414"/>
      <c r="E38" s="113">
        <v>348</v>
      </c>
      <c r="F38" s="114">
        <f>(E38-$D$37)/$D$37</f>
        <v>1.7543859649122806E-2</v>
      </c>
      <c r="G38" s="115">
        <v>4</v>
      </c>
      <c r="H38" s="401"/>
      <c r="I38" s="401"/>
      <c r="J38" s="399"/>
      <c r="K38" s="399"/>
      <c r="L38" s="174">
        <f>IF(K37&gt;1, 50,ROUND(50*K37*2,0))</f>
        <v>6</v>
      </c>
      <c r="M38" s="109">
        <v>0.7</v>
      </c>
      <c r="N38" s="109">
        <v>0.7</v>
      </c>
      <c r="O38" s="109">
        <v>0.6</v>
      </c>
      <c r="P38" s="109">
        <v>0.05</v>
      </c>
      <c r="Q38" s="109">
        <v>5.0000000000000001E-3</v>
      </c>
      <c r="R38" s="109">
        <v>0.38</v>
      </c>
      <c r="S38" s="109">
        <v>200</v>
      </c>
      <c r="T38" s="109">
        <v>10000</v>
      </c>
      <c r="U38" s="109">
        <v>2</v>
      </c>
      <c r="V38" s="109">
        <v>1.5</v>
      </c>
      <c r="W38" s="109">
        <v>0.5</v>
      </c>
      <c r="X38" s="109">
        <v>0.1</v>
      </c>
      <c r="Y38" s="109">
        <v>1.4</v>
      </c>
      <c r="Z38" s="109">
        <v>0.6</v>
      </c>
    </row>
    <row r="39" spans="1:26" ht="21" x14ac:dyDescent="0.25">
      <c r="A39" s="411"/>
      <c r="B39" s="408"/>
      <c r="C39" s="408"/>
      <c r="D39" s="408"/>
      <c r="E39" s="113">
        <v>264</v>
      </c>
      <c r="F39" s="114">
        <f>(E39-$D$37)/$D$37</f>
        <v>-0.22807017543859648</v>
      </c>
      <c r="G39" s="119">
        <v>4</v>
      </c>
      <c r="H39" s="402"/>
      <c r="I39" s="402"/>
      <c r="J39" s="398"/>
      <c r="K39" s="398"/>
      <c r="L39" s="177">
        <v>5</v>
      </c>
      <c r="M39" s="120">
        <v>0.7</v>
      </c>
      <c r="N39" s="120">
        <v>0.7</v>
      </c>
      <c r="O39" s="120">
        <v>0.6</v>
      </c>
      <c r="P39" s="120">
        <v>0.05</v>
      </c>
      <c r="Q39" s="120">
        <v>5.0000000000000001E-3</v>
      </c>
      <c r="R39" s="120">
        <v>0.38</v>
      </c>
      <c r="S39" s="120">
        <v>200</v>
      </c>
      <c r="T39" s="120">
        <v>10000</v>
      </c>
      <c r="U39" s="120">
        <v>2</v>
      </c>
      <c r="V39" s="120">
        <v>1.5</v>
      </c>
      <c r="W39" s="120">
        <v>0.5</v>
      </c>
      <c r="X39" s="120">
        <v>0.1</v>
      </c>
      <c r="Y39" s="120">
        <v>1.4</v>
      </c>
      <c r="Z39" s="120">
        <v>0.6</v>
      </c>
    </row>
    <row r="40" spans="1:26" s="126" customFormat="1" ht="21" x14ac:dyDescent="0.25">
      <c r="A40" s="412">
        <v>13</v>
      </c>
      <c r="B40" s="414" t="s">
        <v>28</v>
      </c>
      <c r="C40" s="414">
        <v>62</v>
      </c>
      <c r="D40" s="414">
        <v>192</v>
      </c>
      <c r="E40" s="143">
        <v>222</v>
      </c>
      <c r="F40" s="147">
        <f>(E40-$D$40)/$D$40</f>
        <v>0.15625</v>
      </c>
      <c r="G40" s="148">
        <v>4</v>
      </c>
      <c r="H40" s="400">
        <v>1</v>
      </c>
      <c r="I40" s="400">
        <v>1</v>
      </c>
      <c r="J40" s="396">
        <f>_xlfn.CEILING.MATH((C40-H40)/I40)</f>
        <v>61</v>
      </c>
      <c r="K40" s="396">
        <f>(60*30)/(50*20*J40)</f>
        <v>2.9508196721311476E-2</v>
      </c>
      <c r="L40" s="179">
        <v>16</v>
      </c>
      <c r="M40" s="109">
        <v>0.7</v>
      </c>
      <c r="N40" s="109">
        <v>0.7</v>
      </c>
      <c r="O40" s="109">
        <v>0.6</v>
      </c>
      <c r="P40" s="109">
        <v>0.05</v>
      </c>
      <c r="Q40" s="109">
        <v>5.0000000000000001E-3</v>
      </c>
      <c r="R40" s="109">
        <v>0.38</v>
      </c>
      <c r="S40" s="109">
        <v>200</v>
      </c>
      <c r="T40" s="109">
        <v>10000</v>
      </c>
      <c r="U40" s="109">
        <v>2</v>
      </c>
      <c r="V40" s="109">
        <v>1.5</v>
      </c>
      <c r="W40" s="109">
        <v>0.5</v>
      </c>
      <c r="X40" s="109">
        <v>0.1</v>
      </c>
      <c r="Y40" s="109">
        <v>1.4</v>
      </c>
      <c r="Z40" s="109">
        <v>0.6</v>
      </c>
    </row>
    <row r="41" spans="1:26" s="121" customFormat="1" ht="21" x14ac:dyDescent="0.25">
      <c r="A41" s="412"/>
      <c r="B41" s="414"/>
      <c r="C41" s="414"/>
      <c r="D41" s="414"/>
      <c r="E41" s="113">
        <v>222</v>
      </c>
      <c r="F41" s="114">
        <f t="shared" ref="F41:F42" si="2">(E41-$D$40)/$D$40</f>
        <v>0.15625</v>
      </c>
      <c r="G41" s="115">
        <v>4</v>
      </c>
      <c r="H41" s="401"/>
      <c r="I41" s="401"/>
      <c r="J41" s="399"/>
      <c r="K41" s="399"/>
      <c r="L41" s="174">
        <f>IF(K40&gt;1, 50,ROUND(50*K40*2,0))</f>
        <v>3</v>
      </c>
      <c r="M41" s="109">
        <v>0.7</v>
      </c>
      <c r="N41" s="109">
        <v>0.7</v>
      </c>
      <c r="O41" s="109">
        <v>0.6</v>
      </c>
      <c r="P41" s="109">
        <v>0.05</v>
      </c>
      <c r="Q41" s="109">
        <v>5.0000000000000001E-3</v>
      </c>
      <c r="R41" s="109">
        <v>0.38</v>
      </c>
      <c r="S41" s="109">
        <v>200</v>
      </c>
      <c r="T41" s="109">
        <v>10000</v>
      </c>
      <c r="U41" s="109">
        <v>2</v>
      </c>
      <c r="V41" s="109">
        <v>1.5</v>
      </c>
      <c r="W41" s="109">
        <v>0.5</v>
      </c>
      <c r="X41" s="109">
        <v>0.1</v>
      </c>
      <c r="Y41" s="109">
        <v>1.4</v>
      </c>
      <c r="Z41" s="109">
        <v>0.6</v>
      </c>
    </row>
    <row r="42" spans="1:26" ht="21" x14ac:dyDescent="0.25">
      <c r="A42" s="413"/>
      <c r="B42" s="408"/>
      <c r="C42" s="408"/>
      <c r="D42" s="408"/>
      <c r="E42" s="117">
        <v>222</v>
      </c>
      <c r="F42" s="118">
        <f t="shared" si="2"/>
        <v>0.15625</v>
      </c>
      <c r="G42" s="119">
        <v>4</v>
      </c>
      <c r="H42" s="402"/>
      <c r="I42" s="402"/>
      <c r="J42" s="398"/>
      <c r="K42" s="398"/>
      <c r="L42" s="175">
        <v>5</v>
      </c>
      <c r="M42" s="120">
        <v>0.7</v>
      </c>
      <c r="N42" s="120">
        <v>0.7</v>
      </c>
      <c r="O42" s="120">
        <v>0.6</v>
      </c>
      <c r="P42" s="120">
        <v>0.05</v>
      </c>
      <c r="Q42" s="120">
        <v>5.0000000000000001E-3</v>
      </c>
      <c r="R42" s="120">
        <v>0.38</v>
      </c>
      <c r="S42" s="120">
        <v>200</v>
      </c>
      <c r="T42" s="120">
        <v>10000</v>
      </c>
      <c r="U42" s="120">
        <v>2</v>
      </c>
      <c r="V42" s="120">
        <v>1.5</v>
      </c>
      <c r="W42" s="120">
        <v>0.5</v>
      </c>
      <c r="X42" s="120">
        <v>0.1</v>
      </c>
      <c r="Y42" s="120">
        <v>1.4</v>
      </c>
      <c r="Z42" s="120">
        <v>0.6</v>
      </c>
    </row>
    <row r="43" spans="1:26" s="126" customFormat="1" ht="21" x14ac:dyDescent="0.25">
      <c r="A43" s="412">
        <v>14</v>
      </c>
      <c r="B43" s="414" t="s">
        <v>27</v>
      </c>
      <c r="C43" s="414">
        <v>100</v>
      </c>
      <c r="D43" s="414">
        <v>77</v>
      </c>
      <c r="E43" s="144">
        <v>174</v>
      </c>
      <c r="F43" s="129">
        <f>(E43-$D$43)/$D$43</f>
        <v>1.2597402597402598</v>
      </c>
      <c r="G43" s="148">
        <v>4</v>
      </c>
      <c r="H43" s="400">
        <v>1</v>
      </c>
      <c r="I43" s="400">
        <v>2</v>
      </c>
      <c r="J43" s="396">
        <f>_xlfn.CEILING.MATH((C43-H43)/I43)</f>
        <v>50</v>
      </c>
      <c r="K43" s="396">
        <f>(60*30)/(50*20*J43)</f>
        <v>3.5999999999999997E-2</v>
      </c>
      <c r="L43" s="179">
        <v>16</v>
      </c>
      <c r="M43" s="109">
        <v>0.7</v>
      </c>
      <c r="N43" s="109">
        <v>0.7</v>
      </c>
      <c r="O43" s="109">
        <v>0.6</v>
      </c>
      <c r="P43" s="109">
        <v>0.05</v>
      </c>
      <c r="Q43" s="109">
        <v>5.0000000000000001E-3</v>
      </c>
      <c r="R43" s="109">
        <v>0.38</v>
      </c>
      <c r="S43" s="109">
        <v>200</v>
      </c>
      <c r="T43" s="109">
        <v>10000</v>
      </c>
      <c r="U43" s="109">
        <v>2</v>
      </c>
      <c r="V43" s="109">
        <v>1.5</v>
      </c>
      <c r="W43" s="109">
        <v>0.5</v>
      </c>
      <c r="X43" s="109">
        <v>0.1</v>
      </c>
      <c r="Y43" s="109">
        <v>1.4</v>
      </c>
      <c r="Z43" s="109">
        <v>0.6</v>
      </c>
    </row>
    <row r="44" spans="1:26" s="121" customFormat="1" ht="21" x14ac:dyDescent="0.25">
      <c r="A44" s="412"/>
      <c r="B44" s="414"/>
      <c r="C44" s="414"/>
      <c r="D44" s="414"/>
      <c r="E44" s="113">
        <v>126</v>
      </c>
      <c r="F44" s="114">
        <f t="shared" ref="F44:F45" si="3">(E44-$D$43)/$D$43</f>
        <v>0.63636363636363635</v>
      </c>
      <c r="G44" s="115">
        <v>4</v>
      </c>
      <c r="H44" s="401"/>
      <c r="I44" s="401"/>
      <c r="J44" s="399"/>
      <c r="K44" s="399"/>
      <c r="L44" s="174">
        <f>IF(K43&gt;1, 50,ROUND(50*K43*2,0))</f>
        <v>4</v>
      </c>
      <c r="M44" s="109">
        <v>0.7</v>
      </c>
      <c r="N44" s="109">
        <v>0.7</v>
      </c>
      <c r="O44" s="109">
        <v>0.6</v>
      </c>
      <c r="P44" s="109">
        <v>0.05</v>
      </c>
      <c r="Q44" s="109">
        <v>5.0000000000000001E-3</v>
      </c>
      <c r="R44" s="109">
        <v>0.38</v>
      </c>
      <c r="S44" s="109">
        <v>200</v>
      </c>
      <c r="T44" s="109">
        <v>10000</v>
      </c>
      <c r="U44" s="109">
        <v>2</v>
      </c>
      <c r="V44" s="109">
        <v>1.5</v>
      </c>
      <c r="W44" s="109">
        <v>0.5</v>
      </c>
      <c r="X44" s="109">
        <v>0.1</v>
      </c>
      <c r="Y44" s="109">
        <v>1.4</v>
      </c>
      <c r="Z44" s="109">
        <v>0.6</v>
      </c>
    </row>
    <row r="45" spans="1:26" ht="15" customHeight="1" x14ac:dyDescent="0.25">
      <c r="A45" s="413"/>
      <c r="B45" s="408"/>
      <c r="C45" s="408"/>
      <c r="D45" s="408"/>
      <c r="E45" s="122">
        <v>112</v>
      </c>
      <c r="F45" s="118">
        <f t="shared" si="3"/>
        <v>0.45454545454545453</v>
      </c>
      <c r="G45" s="119">
        <v>4</v>
      </c>
      <c r="H45" s="402"/>
      <c r="I45" s="402"/>
      <c r="J45" s="398"/>
      <c r="K45" s="398"/>
      <c r="L45" s="175">
        <v>5</v>
      </c>
      <c r="M45" s="120">
        <v>0.7</v>
      </c>
      <c r="N45" s="120">
        <v>0.7</v>
      </c>
      <c r="O45" s="120">
        <v>0.6</v>
      </c>
      <c r="P45" s="120">
        <v>0.05</v>
      </c>
      <c r="Q45" s="120">
        <v>5.0000000000000001E-3</v>
      </c>
      <c r="R45" s="120">
        <v>0.38</v>
      </c>
      <c r="S45" s="120">
        <v>200</v>
      </c>
      <c r="T45" s="120">
        <v>10000</v>
      </c>
      <c r="U45" s="120">
        <v>2</v>
      </c>
      <c r="V45" s="120">
        <v>1.5</v>
      </c>
      <c r="W45" s="120">
        <v>0.5</v>
      </c>
      <c r="X45" s="120">
        <v>0.1</v>
      </c>
      <c r="Y45" s="120">
        <v>1.4</v>
      </c>
      <c r="Z45" s="120">
        <v>0.6</v>
      </c>
    </row>
    <row r="46" spans="1:26" s="126" customFormat="1" ht="21" x14ac:dyDescent="0.25">
      <c r="A46" s="412">
        <v>15</v>
      </c>
      <c r="B46" s="414" t="s">
        <v>26</v>
      </c>
      <c r="C46" s="414">
        <v>100</v>
      </c>
      <c r="D46" s="414">
        <v>96</v>
      </c>
      <c r="E46" s="143">
        <v>250</v>
      </c>
      <c r="F46" s="129">
        <f>(E46-$D$46)/$D$46</f>
        <v>1.6041666666666667</v>
      </c>
      <c r="G46" s="148">
        <v>4</v>
      </c>
      <c r="H46" s="427">
        <v>10</v>
      </c>
      <c r="I46" s="427">
        <v>2</v>
      </c>
      <c r="J46" s="396">
        <f>_xlfn.CEILING.MATH((C46-H46)/I46)</f>
        <v>45</v>
      </c>
      <c r="K46" s="396">
        <f>(60*30)/(50*20*J46)</f>
        <v>0.04</v>
      </c>
      <c r="L46" s="179">
        <v>16</v>
      </c>
      <c r="M46" s="109">
        <v>0.7</v>
      </c>
      <c r="N46" s="109">
        <v>0.7</v>
      </c>
      <c r="O46" s="109">
        <v>0.6</v>
      </c>
      <c r="P46" s="109">
        <v>0.05</v>
      </c>
      <c r="Q46" s="109">
        <v>5.0000000000000001E-3</v>
      </c>
      <c r="R46" s="109">
        <v>0.38</v>
      </c>
      <c r="S46" s="109">
        <v>200</v>
      </c>
      <c r="T46" s="109">
        <v>10000</v>
      </c>
      <c r="U46" s="109">
        <v>2</v>
      </c>
      <c r="V46" s="109">
        <v>1.5</v>
      </c>
      <c r="W46" s="109">
        <v>0.5</v>
      </c>
      <c r="X46" s="109">
        <v>0.1</v>
      </c>
      <c r="Y46" s="109">
        <v>1.4</v>
      </c>
      <c r="Z46" s="109">
        <v>0.6</v>
      </c>
    </row>
    <row r="47" spans="1:26" s="121" customFormat="1" ht="21" x14ac:dyDescent="0.25">
      <c r="A47" s="412"/>
      <c r="B47" s="414"/>
      <c r="C47" s="414"/>
      <c r="D47" s="414"/>
      <c r="E47" s="113">
        <v>205</v>
      </c>
      <c r="F47" s="114">
        <f>(E47-$D$46)/$D$46</f>
        <v>1.1354166666666667</v>
      </c>
      <c r="G47" s="115">
        <v>4</v>
      </c>
      <c r="H47" s="428"/>
      <c r="I47" s="428"/>
      <c r="J47" s="399"/>
      <c r="K47" s="399"/>
      <c r="L47" s="174">
        <f>IF(K46&gt;1, 50,ROUND(50*K46*2,0))</f>
        <v>4</v>
      </c>
      <c r="M47" s="109">
        <v>0.7</v>
      </c>
      <c r="N47" s="109">
        <v>0.7</v>
      </c>
      <c r="O47" s="109">
        <v>0.6</v>
      </c>
      <c r="P47" s="109">
        <v>0.05</v>
      </c>
      <c r="Q47" s="109">
        <v>5.0000000000000001E-3</v>
      </c>
      <c r="R47" s="109">
        <v>0.38</v>
      </c>
      <c r="S47" s="109">
        <v>200</v>
      </c>
      <c r="T47" s="109">
        <v>10000</v>
      </c>
      <c r="U47" s="109">
        <v>2</v>
      </c>
      <c r="V47" s="109">
        <v>1.5</v>
      </c>
      <c r="W47" s="109">
        <v>0.5</v>
      </c>
      <c r="X47" s="109">
        <v>0.1</v>
      </c>
      <c r="Y47" s="109">
        <v>1.4</v>
      </c>
      <c r="Z47" s="109">
        <v>0.6</v>
      </c>
    </row>
    <row r="48" spans="1:26" s="123" customFormat="1" ht="21" x14ac:dyDescent="0.25">
      <c r="A48" s="413"/>
      <c r="B48" s="408"/>
      <c r="C48" s="408"/>
      <c r="D48" s="408"/>
      <c r="E48" s="117">
        <v>134</v>
      </c>
      <c r="F48" s="118">
        <f>(E48-$D$46)/$D$46</f>
        <v>0.39583333333333331</v>
      </c>
      <c r="G48" s="119">
        <v>4</v>
      </c>
      <c r="H48" s="429"/>
      <c r="I48" s="429"/>
      <c r="J48" s="398"/>
      <c r="K48" s="398"/>
      <c r="L48" s="175">
        <v>5</v>
      </c>
      <c r="M48" s="120">
        <v>0.7</v>
      </c>
      <c r="N48" s="120">
        <v>0.7</v>
      </c>
      <c r="O48" s="120">
        <v>0.6</v>
      </c>
      <c r="P48" s="120">
        <v>0.05</v>
      </c>
      <c r="Q48" s="120">
        <v>5.0000000000000001E-3</v>
      </c>
      <c r="R48" s="120">
        <v>0.38</v>
      </c>
      <c r="S48" s="120">
        <v>200</v>
      </c>
      <c r="T48" s="120">
        <v>10000</v>
      </c>
      <c r="U48" s="120">
        <v>2</v>
      </c>
      <c r="V48" s="120">
        <v>1.5</v>
      </c>
      <c r="W48" s="120">
        <v>0.5</v>
      </c>
      <c r="X48" s="120">
        <v>0.1</v>
      </c>
      <c r="Y48" s="120">
        <v>1.4</v>
      </c>
      <c r="Z48" s="120">
        <v>0.6</v>
      </c>
    </row>
    <row r="49" spans="5:6" ht="19.5" thickBot="1" x14ac:dyDescent="0.35"/>
    <row r="50" spans="5:6" x14ac:dyDescent="0.3">
      <c r="E50" s="328" t="s">
        <v>57</v>
      </c>
      <c r="F50" s="322">
        <f>AVERAGE(F4,F7,F10,F13,F16,F19,F22,F25,F28,F31,F40,F43,F34,F37,F46)</f>
        <v>0.38011419009209735</v>
      </c>
    </row>
    <row r="51" spans="5:6" x14ac:dyDescent="0.3">
      <c r="E51" s="329" t="s">
        <v>61</v>
      </c>
      <c r="F51" s="323">
        <f t="shared" ref="F51:F52" si="4">AVERAGE(F5,F8,F11,F14,F17,F20,F23,F26,F29,F32,F41,F44,F35,F38,F47)</f>
        <v>0.265631727272158</v>
      </c>
    </row>
    <row r="52" spans="5:6" ht="19.5" thickBot="1" x14ac:dyDescent="0.35">
      <c r="E52" s="330" t="s">
        <v>60</v>
      </c>
      <c r="F52" s="326">
        <f t="shared" si="4"/>
        <v>0.20003522663842499</v>
      </c>
    </row>
  </sheetData>
  <mergeCells count="124">
    <mergeCell ref="H43:H45"/>
    <mergeCell ref="I43:I45"/>
    <mergeCell ref="H46:H48"/>
    <mergeCell ref="I46:I48"/>
    <mergeCell ref="J40:J42"/>
    <mergeCell ref="K40:K42"/>
    <mergeCell ref="J43:J45"/>
    <mergeCell ref="J46:J48"/>
    <mergeCell ref="K43:K45"/>
    <mergeCell ref="K46:K48"/>
    <mergeCell ref="I10:I12"/>
    <mergeCell ref="H10:H12"/>
    <mergeCell ref="J10:J12"/>
    <mergeCell ref="K10:K12"/>
    <mergeCell ref="J13:J15"/>
    <mergeCell ref="J16:J18"/>
    <mergeCell ref="K13:K15"/>
    <mergeCell ref="K16:K18"/>
    <mergeCell ref="H40:H42"/>
    <mergeCell ref="I40:I42"/>
    <mergeCell ref="I37:I39"/>
    <mergeCell ref="J37:J39"/>
    <mergeCell ref="K37:K39"/>
    <mergeCell ref="H37:H39"/>
    <mergeCell ref="I25:I27"/>
    <mergeCell ref="J25:J27"/>
    <mergeCell ref="K25:K27"/>
    <mergeCell ref="H34:H36"/>
    <mergeCell ref="I34:I36"/>
    <mergeCell ref="J34:J36"/>
    <mergeCell ref="K34:K36"/>
    <mergeCell ref="H25:H27"/>
    <mergeCell ref="H22:H24"/>
    <mergeCell ref="I22:I24"/>
    <mergeCell ref="A1:F1"/>
    <mergeCell ref="J19:J21"/>
    <mergeCell ref="K19:K21"/>
    <mergeCell ref="H13:H15"/>
    <mergeCell ref="I13:I15"/>
    <mergeCell ref="H16:H18"/>
    <mergeCell ref="I16:I18"/>
    <mergeCell ref="H19:H21"/>
    <mergeCell ref="I19:I21"/>
    <mergeCell ref="A10:A12"/>
    <mergeCell ref="B10:B12"/>
    <mergeCell ref="C10:C12"/>
    <mergeCell ref="D10:D12"/>
    <mergeCell ref="A13:A15"/>
    <mergeCell ref="B13:B15"/>
    <mergeCell ref="C13:C15"/>
    <mergeCell ref="D13:D15"/>
    <mergeCell ref="A16:A18"/>
    <mergeCell ref="I2:Z2"/>
    <mergeCell ref="A3:B3"/>
    <mergeCell ref="A4:A6"/>
    <mergeCell ref="B4:B6"/>
    <mergeCell ref="C4:C6"/>
    <mergeCell ref="B16:B18"/>
    <mergeCell ref="D4:D6"/>
    <mergeCell ref="J4:J6"/>
    <mergeCell ref="K4:K6"/>
    <mergeCell ref="I4:I6"/>
    <mergeCell ref="A2:H2"/>
    <mergeCell ref="A22:A24"/>
    <mergeCell ref="B22:B24"/>
    <mergeCell ref="C22:C24"/>
    <mergeCell ref="D22:D24"/>
    <mergeCell ref="H4:H6"/>
    <mergeCell ref="C16:C18"/>
    <mergeCell ref="D16:D18"/>
    <mergeCell ref="A19:A21"/>
    <mergeCell ref="B19:B21"/>
    <mergeCell ref="C19:C21"/>
    <mergeCell ref="D19:D21"/>
    <mergeCell ref="I7:I9"/>
    <mergeCell ref="J7:J9"/>
    <mergeCell ref="A7:A9"/>
    <mergeCell ref="B7:B9"/>
    <mergeCell ref="C7:C9"/>
    <mergeCell ref="D7:D9"/>
    <mergeCell ref="H7:H9"/>
    <mergeCell ref="K7:K9"/>
    <mergeCell ref="A25:A27"/>
    <mergeCell ref="B25:B27"/>
    <mergeCell ref="C25:C27"/>
    <mergeCell ref="D25:D27"/>
    <mergeCell ref="A28:A30"/>
    <mergeCell ref="B28:B30"/>
    <mergeCell ref="C28:C30"/>
    <mergeCell ref="D28:D30"/>
    <mergeCell ref="A46:A48"/>
    <mergeCell ref="B46:B48"/>
    <mergeCell ref="C46:C48"/>
    <mergeCell ref="D46:D48"/>
    <mergeCell ref="A40:A42"/>
    <mergeCell ref="B40:B42"/>
    <mergeCell ref="C40:C42"/>
    <mergeCell ref="D40:D42"/>
    <mergeCell ref="A43:A45"/>
    <mergeCell ref="B43:B45"/>
    <mergeCell ref="C43:C45"/>
    <mergeCell ref="D43:D45"/>
    <mergeCell ref="A37:A39"/>
    <mergeCell ref="B37:B39"/>
    <mergeCell ref="C37:C39"/>
    <mergeCell ref="D37:D39"/>
    <mergeCell ref="A31:A33"/>
    <mergeCell ref="B31:B33"/>
    <mergeCell ref="C31:C33"/>
    <mergeCell ref="D31:D33"/>
    <mergeCell ref="A34:A36"/>
    <mergeCell ref="B34:B36"/>
    <mergeCell ref="C34:C36"/>
    <mergeCell ref="D34:D36"/>
    <mergeCell ref="J28:J30"/>
    <mergeCell ref="J22:J24"/>
    <mergeCell ref="K22:K24"/>
    <mergeCell ref="H28:H30"/>
    <mergeCell ref="I28:I30"/>
    <mergeCell ref="K28:K30"/>
    <mergeCell ref="H31:H33"/>
    <mergeCell ref="I31:I33"/>
    <mergeCell ref="J31:J33"/>
    <mergeCell ref="K31:K33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A52"/>
  <sheetViews>
    <sheetView workbookViewId="0">
      <selection activeCell="B1" sqref="B1"/>
    </sheetView>
  </sheetViews>
  <sheetFormatPr defaultColWidth="8.85546875" defaultRowHeight="15" x14ac:dyDescent="0.25"/>
  <cols>
    <col min="1" max="3" width="8.85546875" style="106"/>
    <col min="4" max="4" width="15.7109375" style="106" bestFit="1" customWidth="1"/>
    <col min="5" max="5" width="24.85546875" style="132" bestFit="1" customWidth="1"/>
    <col min="6" max="6" width="24.28515625" style="132" bestFit="1" customWidth="1"/>
    <col min="7" max="7" width="9" style="132" bestFit="1" customWidth="1"/>
    <col min="8" max="8" width="9.85546875" style="133" bestFit="1" customWidth="1"/>
    <col min="9" max="9" width="8.28515625" style="106" bestFit="1" customWidth="1"/>
    <col min="10" max="10" width="25.28515625" style="153" customWidth="1"/>
    <col min="11" max="11" width="9.140625" style="106" bestFit="1" customWidth="1"/>
    <col min="12" max="12" width="7.140625" style="106" bestFit="1" customWidth="1"/>
    <col min="13" max="13" width="20.85546875" style="106" bestFit="1" customWidth="1"/>
    <col min="14" max="14" width="19" style="106" bestFit="1" customWidth="1"/>
    <col min="15" max="15" width="18" style="106" bestFit="1" customWidth="1"/>
    <col min="16" max="16" width="12.7109375" style="106" bestFit="1" customWidth="1"/>
    <col min="17" max="17" width="22.7109375" style="106" bestFit="1" customWidth="1"/>
    <col min="18" max="18" width="42.85546875" style="106" bestFit="1" customWidth="1"/>
    <col min="19" max="22" width="20.28515625" style="106" bestFit="1" customWidth="1"/>
    <col min="23" max="23" width="35" style="106" bestFit="1" customWidth="1"/>
    <col min="24" max="24" width="40.85546875" style="106" bestFit="1" customWidth="1"/>
    <col min="25" max="16384" width="8.85546875" style="106"/>
  </cols>
  <sheetData>
    <row r="1" spans="1:24" ht="19.5" thickBot="1" x14ac:dyDescent="0.3">
      <c r="A1" s="6" t="s">
        <v>6</v>
      </c>
      <c r="B1" s="6"/>
      <c r="C1" s="6"/>
      <c r="D1" s="6"/>
      <c r="E1" s="6"/>
      <c r="F1" s="150"/>
      <c r="G1" s="101" t="s">
        <v>41</v>
      </c>
      <c r="H1" s="102" t="s">
        <v>38</v>
      </c>
      <c r="I1" s="103"/>
      <c r="J1" s="105"/>
      <c r="K1" s="103"/>
      <c r="L1" s="103"/>
      <c r="M1" s="103"/>
      <c r="N1" s="103"/>
      <c r="O1" s="103"/>
      <c r="P1" s="103"/>
      <c r="Q1" s="103"/>
      <c r="R1" s="103"/>
      <c r="S1" s="103"/>
    </row>
    <row r="2" spans="1:24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4" ht="18.75" x14ac:dyDescent="0.25">
      <c r="A3" s="425" t="s">
        <v>30</v>
      </c>
      <c r="B3" s="425"/>
      <c r="C3" s="145" t="s">
        <v>42</v>
      </c>
      <c r="D3" s="145" t="s">
        <v>0</v>
      </c>
      <c r="E3" s="108" t="s">
        <v>31</v>
      </c>
      <c r="F3" s="108" t="s">
        <v>37</v>
      </c>
      <c r="G3" s="9" t="s">
        <v>65</v>
      </c>
      <c r="H3" s="146" t="s">
        <v>2</v>
      </c>
      <c r="I3" s="146" t="s">
        <v>3</v>
      </c>
      <c r="J3" s="154" t="s">
        <v>5</v>
      </c>
      <c r="K3" s="111" t="s">
        <v>6</v>
      </c>
      <c r="L3" s="146" t="s">
        <v>7</v>
      </c>
      <c r="M3" s="146" t="s">
        <v>8</v>
      </c>
      <c r="N3" s="146" t="s">
        <v>9</v>
      </c>
      <c r="O3" s="146" t="s">
        <v>10</v>
      </c>
      <c r="P3" s="146" t="s">
        <v>11</v>
      </c>
      <c r="Q3" s="146" t="s">
        <v>12</v>
      </c>
      <c r="R3" s="146" t="s">
        <v>32</v>
      </c>
      <c r="S3" s="146" t="s">
        <v>33</v>
      </c>
      <c r="T3" s="146" t="s">
        <v>34</v>
      </c>
      <c r="U3" s="146" t="s">
        <v>35</v>
      </c>
      <c r="V3" s="146" t="s">
        <v>36</v>
      </c>
      <c r="W3" s="146" t="s">
        <v>13</v>
      </c>
      <c r="X3" s="112" t="s">
        <v>14</v>
      </c>
    </row>
    <row r="4" spans="1:24" ht="18.75" x14ac:dyDescent="0.25">
      <c r="A4" s="426">
        <v>1</v>
      </c>
      <c r="B4" s="407" t="s">
        <v>15</v>
      </c>
      <c r="C4" s="407">
        <v>30</v>
      </c>
      <c r="D4" s="407">
        <v>115</v>
      </c>
      <c r="E4" s="213">
        <v>120</v>
      </c>
      <c r="F4" s="129">
        <f>(E4-$D$4)/$D$4</f>
        <v>4.3478260869565216E-2</v>
      </c>
      <c r="G4" s="148">
        <v>2</v>
      </c>
      <c r="H4" s="401">
        <v>1</v>
      </c>
      <c r="I4" s="401">
        <v>2</v>
      </c>
      <c r="J4" s="431">
        <v>5</v>
      </c>
      <c r="K4" s="210">
        <v>0.7</v>
      </c>
      <c r="L4" s="141">
        <v>0.7</v>
      </c>
      <c r="M4" s="141">
        <v>0.6</v>
      </c>
      <c r="N4" s="141">
        <v>0.05</v>
      </c>
      <c r="O4" s="141">
        <v>5.0000000000000001E-3</v>
      </c>
      <c r="P4" s="141">
        <v>0.38</v>
      </c>
      <c r="Q4" s="141">
        <v>200</v>
      </c>
      <c r="R4" s="141">
        <v>10000</v>
      </c>
      <c r="S4" s="141">
        <v>2</v>
      </c>
      <c r="T4" s="141">
        <v>1.5</v>
      </c>
      <c r="U4" s="141">
        <v>0.5</v>
      </c>
      <c r="V4" s="141">
        <v>0.1</v>
      </c>
      <c r="W4" s="141">
        <v>1.4</v>
      </c>
      <c r="X4" s="141">
        <v>0.6</v>
      </c>
    </row>
    <row r="5" spans="1:24" ht="18.75" x14ac:dyDescent="0.25">
      <c r="A5" s="426"/>
      <c r="B5" s="407"/>
      <c r="C5" s="407"/>
      <c r="D5" s="407"/>
      <c r="E5" s="113">
        <v>110</v>
      </c>
      <c r="F5" s="114">
        <f>(E5-$D$4)/$D$4</f>
        <v>-4.3478260869565216E-2</v>
      </c>
      <c r="G5" s="115">
        <v>2</v>
      </c>
      <c r="H5" s="401"/>
      <c r="I5" s="401"/>
      <c r="J5" s="431"/>
      <c r="K5" s="190" t="str">
        <f>IF(J4&gt;=16,"0,85","0,5")</f>
        <v>0,5</v>
      </c>
      <c r="L5" s="141">
        <v>0.7</v>
      </c>
      <c r="M5" s="141">
        <v>0.6</v>
      </c>
      <c r="N5" s="141">
        <v>0.05</v>
      </c>
      <c r="O5" s="141">
        <v>5.0000000000000001E-3</v>
      </c>
      <c r="P5" s="141">
        <v>0.38</v>
      </c>
      <c r="Q5" s="141">
        <v>200</v>
      </c>
      <c r="R5" s="141">
        <v>10000</v>
      </c>
      <c r="S5" s="141">
        <v>2</v>
      </c>
      <c r="T5" s="141">
        <v>1.5</v>
      </c>
      <c r="U5" s="141">
        <v>0.5</v>
      </c>
      <c r="V5" s="141">
        <v>0.1</v>
      </c>
      <c r="W5" s="141">
        <v>1.4</v>
      </c>
      <c r="X5" s="141">
        <v>0.6</v>
      </c>
    </row>
    <row r="6" spans="1:24" ht="18.75" x14ac:dyDescent="0.25">
      <c r="A6" s="421"/>
      <c r="B6" s="408"/>
      <c r="C6" s="408"/>
      <c r="D6" s="408"/>
      <c r="E6" s="117">
        <v>110</v>
      </c>
      <c r="F6" s="118">
        <f>(E6-$D$4)/$D$4</f>
        <v>-4.3478260869565216E-2</v>
      </c>
      <c r="G6" s="119">
        <v>2</v>
      </c>
      <c r="H6" s="402"/>
      <c r="I6" s="402"/>
      <c r="J6" s="432"/>
      <c r="K6" s="191" t="str">
        <f>IF(K5="0,5","0,3","0,5")</f>
        <v>0,3</v>
      </c>
      <c r="L6" s="142">
        <v>0.7</v>
      </c>
      <c r="M6" s="142">
        <v>0.6</v>
      </c>
      <c r="N6" s="142">
        <v>0.05</v>
      </c>
      <c r="O6" s="142">
        <v>5.0000000000000001E-3</v>
      </c>
      <c r="P6" s="142">
        <v>0.38</v>
      </c>
      <c r="Q6" s="142">
        <v>200</v>
      </c>
      <c r="R6" s="142">
        <v>10000</v>
      </c>
      <c r="S6" s="142">
        <v>2</v>
      </c>
      <c r="T6" s="142">
        <v>1.5</v>
      </c>
      <c r="U6" s="142">
        <v>0.5</v>
      </c>
      <c r="V6" s="142">
        <v>0.1</v>
      </c>
      <c r="W6" s="142">
        <v>1.4</v>
      </c>
      <c r="X6" s="142">
        <v>0.6</v>
      </c>
    </row>
    <row r="7" spans="1:24" s="121" customFormat="1" ht="18.75" x14ac:dyDescent="0.25">
      <c r="A7" s="420">
        <v>2</v>
      </c>
      <c r="B7" s="414" t="s">
        <v>16</v>
      </c>
      <c r="C7" s="414">
        <v>30</v>
      </c>
      <c r="D7" s="414">
        <v>95</v>
      </c>
      <c r="E7" s="217">
        <v>85</v>
      </c>
      <c r="F7" s="129">
        <f>(E7-$D$7)/$D$7</f>
        <v>-0.10526315789473684</v>
      </c>
      <c r="G7" s="148">
        <v>2</v>
      </c>
      <c r="H7" s="400">
        <v>3</v>
      </c>
      <c r="I7" s="400">
        <v>2</v>
      </c>
      <c r="J7" s="430">
        <v>16</v>
      </c>
      <c r="K7" s="210">
        <v>0.7</v>
      </c>
      <c r="L7" s="146">
        <v>0.7</v>
      </c>
      <c r="M7" s="146">
        <v>0.6</v>
      </c>
      <c r="N7" s="146">
        <v>0.05</v>
      </c>
      <c r="O7" s="146">
        <v>5.0000000000000001E-3</v>
      </c>
      <c r="P7" s="146">
        <v>0.38</v>
      </c>
      <c r="Q7" s="146">
        <v>200</v>
      </c>
      <c r="R7" s="146">
        <v>10000</v>
      </c>
      <c r="S7" s="146">
        <v>2</v>
      </c>
      <c r="T7" s="146">
        <v>1.5</v>
      </c>
      <c r="U7" s="146">
        <v>0.5</v>
      </c>
      <c r="V7" s="146">
        <v>0.1</v>
      </c>
      <c r="W7" s="146">
        <v>1.4</v>
      </c>
      <c r="X7" s="146">
        <v>0.6</v>
      </c>
    </row>
    <row r="8" spans="1:24" ht="18.75" x14ac:dyDescent="0.25">
      <c r="A8" s="420"/>
      <c r="B8" s="414"/>
      <c r="C8" s="414"/>
      <c r="D8" s="414"/>
      <c r="E8" s="122">
        <v>75</v>
      </c>
      <c r="F8" s="114">
        <f>(E8-$D$7)/$D$7</f>
        <v>-0.21052631578947367</v>
      </c>
      <c r="G8" s="115">
        <v>2</v>
      </c>
      <c r="H8" s="419"/>
      <c r="I8" s="419"/>
      <c r="J8" s="431"/>
      <c r="K8" s="190" t="str">
        <f>IF(J7&gt;=16,"0,85","0,5")</f>
        <v>0,85</v>
      </c>
      <c r="L8" s="146">
        <v>0.7</v>
      </c>
      <c r="M8" s="146">
        <v>0.6</v>
      </c>
      <c r="N8" s="146">
        <v>0.05</v>
      </c>
      <c r="O8" s="146">
        <v>5.0000000000000001E-3</v>
      </c>
      <c r="P8" s="146">
        <v>0.38</v>
      </c>
      <c r="Q8" s="146">
        <v>200</v>
      </c>
      <c r="R8" s="146">
        <v>10000</v>
      </c>
      <c r="S8" s="146">
        <v>2</v>
      </c>
      <c r="T8" s="146">
        <v>1.5</v>
      </c>
      <c r="U8" s="146">
        <v>0.5</v>
      </c>
      <c r="V8" s="146">
        <v>0.1</v>
      </c>
      <c r="W8" s="146">
        <v>1.4</v>
      </c>
      <c r="X8" s="146">
        <v>0.6</v>
      </c>
    </row>
    <row r="9" spans="1:24" s="123" customFormat="1" ht="18.75" x14ac:dyDescent="0.25">
      <c r="A9" s="421"/>
      <c r="B9" s="408"/>
      <c r="C9" s="408"/>
      <c r="D9" s="408"/>
      <c r="E9" s="117">
        <v>80</v>
      </c>
      <c r="F9" s="118">
        <f t="shared" ref="F9" si="0">(E9-$D$7)/$D$7</f>
        <v>-0.15789473684210525</v>
      </c>
      <c r="G9" s="119">
        <v>2</v>
      </c>
      <c r="H9" s="402"/>
      <c r="I9" s="402"/>
      <c r="J9" s="432"/>
      <c r="K9" s="191" t="str">
        <f>IF(K8="0,5","0,3","0,5")</f>
        <v>0,5</v>
      </c>
      <c r="L9" s="142">
        <v>0.7</v>
      </c>
      <c r="M9" s="142">
        <v>0.6</v>
      </c>
      <c r="N9" s="142">
        <v>0.05</v>
      </c>
      <c r="O9" s="142">
        <v>5.0000000000000001E-3</v>
      </c>
      <c r="P9" s="142">
        <v>0.38</v>
      </c>
      <c r="Q9" s="142">
        <v>200</v>
      </c>
      <c r="R9" s="142">
        <v>10000</v>
      </c>
      <c r="S9" s="142">
        <v>2</v>
      </c>
      <c r="T9" s="142">
        <v>1.5</v>
      </c>
      <c r="U9" s="142">
        <v>0.5</v>
      </c>
      <c r="V9" s="142">
        <v>0.1</v>
      </c>
      <c r="W9" s="142">
        <v>1.4</v>
      </c>
      <c r="X9" s="142">
        <v>0.6</v>
      </c>
    </row>
    <row r="10" spans="1:24" s="121" customFormat="1" ht="18.75" x14ac:dyDescent="0.25">
      <c r="A10" s="420">
        <v>3</v>
      </c>
      <c r="B10" s="414" t="s">
        <v>19</v>
      </c>
      <c r="C10" s="414">
        <v>30</v>
      </c>
      <c r="D10" s="414">
        <v>75</v>
      </c>
      <c r="E10" s="219">
        <v>70</v>
      </c>
      <c r="F10" s="129">
        <f>(E10-$D$10)/$D$10</f>
        <v>-6.6666666666666666E-2</v>
      </c>
      <c r="G10" s="148">
        <v>2</v>
      </c>
      <c r="H10" s="400">
        <v>2</v>
      </c>
      <c r="I10" s="400">
        <v>1</v>
      </c>
      <c r="J10" s="430">
        <v>6</v>
      </c>
      <c r="K10" s="210">
        <v>0.7</v>
      </c>
      <c r="L10" s="146">
        <v>0.7</v>
      </c>
      <c r="M10" s="146">
        <v>0.6</v>
      </c>
      <c r="N10" s="146">
        <v>0.05</v>
      </c>
      <c r="O10" s="146">
        <v>5.0000000000000001E-3</v>
      </c>
      <c r="P10" s="146">
        <v>0.38</v>
      </c>
      <c r="Q10" s="146">
        <v>200</v>
      </c>
      <c r="R10" s="146">
        <v>10000</v>
      </c>
      <c r="S10" s="146">
        <v>2</v>
      </c>
      <c r="T10" s="146">
        <v>1.5</v>
      </c>
      <c r="U10" s="146">
        <v>0.5</v>
      </c>
      <c r="V10" s="146">
        <v>0.1</v>
      </c>
      <c r="W10" s="146">
        <v>1.4</v>
      </c>
      <c r="X10" s="146">
        <v>0.6</v>
      </c>
    </row>
    <row r="11" spans="1:24" s="121" customFormat="1" ht="18.75" x14ac:dyDescent="0.25">
      <c r="A11" s="420"/>
      <c r="B11" s="414"/>
      <c r="C11" s="414"/>
      <c r="D11" s="414"/>
      <c r="E11" s="113">
        <v>65</v>
      </c>
      <c r="F11" s="114">
        <f>(E11-$D$10)/$D$10</f>
        <v>-0.13333333333333333</v>
      </c>
      <c r="G11" s="115">
        <v>2</v>
      </c>
      <c r="H11" s="419"/>
      <c r="I11" s="419"/>
      <c r="J11" s="431"/>
      <c r="K11" s="190" t="str">
        <f>IF(J10&gt;=16,"0,85","0,5")</f>
        <v>0,5</v>
      </c>
      <c r="L11" s="146">
        <v>0.7</v>
      </c>
      <c r="M11" s="146">
        <v>0.6</v>
      </c>
      <c r="N11" s="146">
        <v>0.05</v>
      </c>
      <c r="O11" s="146">
        <v>5.0000000000000001E-3</v>
      </c>
      <c r="P11" s="146">
        <v>0.38</v>
      </c>
      <c r="Q11" s="146">
        <v>200</v>
      </c>
      <c r="R11" s="146">
        <v>10000</v>
      </c>
      <c r="S11" s="146">
        <v>2</v>
      </c>
      <c r="T11" s="146">
        <v>1.5</v>
      </c>
      <c r="U11" s="146">
        <v>0.5</v>
      </c>
      <c r="V11" s="146">
        <v>0.1</v>
      </c>
      <c r="W11" s="146">
        <v>1.4</v>
      </c>
      <c r="X11" s="146">
        <v>0.6</v>
      </c>
    </row>
    <row r="12" spans="1:24" s="123" customFormat="1" ht="18.75" x14ac:dyDescent="0.25">
      <c r="A12" s="421"/>
      <c r="B12" s="408"/>
      <c r="C12" s="408"/>
      <c r="D12" s="408"/>
      <c r="E12" s="117">
        <v>60</v>
      </c>
      <c r="F12" s="118">
        <f>(E12-$D$10)/$D$10</f>
        <v>-0.2</v>
      </c>
      <c r="G12" s="119">
        <v>2</v>
      </c>
      <c r="H12" s="402"/>
      <c r="I12" s="402"/>
      <c r="J12" s="432"/>
      <c r="K12" s="191" t="str">
        <f>IF(K11="0,5","0,3","0,5")</f>
        <v>0,3</v>
      </c>
      <c r="L12" s="142">
        <v>0.7</v>
      </c>
      <c r="M12" s="142">
        <v>0.6</v>
      </c>
      <c r="N12" s="142">
        <v>0.05</v>
      </c>
      <c r="O12" s="142">
        <v>5.0000000000000001E-3</v>
      </c>
      <c r="P12" s="142">
        <v>0.38</v>
      </c>
      <c r="Q12" s="142">
        <v>200</v>
      </c>
      <c r="R12" s="142">
        <v>10000</v>
      </c>
      <c r="S12" s="142">
        <v>2</v>
      </c>
      <c r="T12" s="142">
        <v>1.5</v>
      </c>
      <c r="U12" s="142">
        <v>0.5</v>
      </c>
      <c r="V12" s="142">
        <v>0.1</v>
      </c>
      <c r="W12" s="142">
        <v>1.4</v>
      </c>
      <c r="X12" s="142">
        <v>0.6</v>
      </c>
    </row>
    <row r="13" spans="1:24" s="121" customFormat="1" ht="18.75" x14ac:dyDescent="0.25">
      <c r="A13" s="417">
        <v>4</v>
      </c>
      <c r="B13" s="414" t="s">
        <v>17</v>
      </c>
      <c r="C13" s="414">
        <v>30</v>
      </c>
      <c r="D13" s="414">
        <v>65</v>
      </c>
      <c r="E13" s="222">
        <v>75</v>
      </c>
      <c r="F13" s="129">
        <f>(E13-$D$13)/$D$13</f>
        <v>0.15384615384615385</v>
      </c>
      <c r="G13" s="148">
        <v>2</v>
      </c>
      <c r="H13" s="400">
        <v>1</v>
      </c>
      <c r="I13" s="400">
        <v>2</v>
      </c>
      <c r="J13" s="430">
        <v>12</v>
      </c>
      <c r="K13" s="210">
        <v>0.7</v>
      </c>
      <c r="L13" s="146">
        <v>0.7</v>
      </c>
      <c r="M13" s="146">
        <v>0.6</v>
      </c>
      <c r="N13" s="146">
        <v>0.05</v>
      </c>
      <c r="O13" s="146">
        <v>5.0000000000000001E-3</v>
      </c>
      <c r="P13" s="146">
        <v>0.38</v>
      </c>
      <c r="Q13" s="146">
        <v>200</v>
      </c>
      <c r="R13" s="146">
        <v>10000</v>
      </c>
      <c r="S13" s="146">
        <v>2</v>
      </c>
      <c r="T13" s="146">
        <v>1.5</v>
      </c>
      <c r="U13" s="146">
        <v>0.5</v>
      </c>
      <c r="V13" s="146">
        <v>0.1</v>
      </c>
      <c r="W13" s="146">
        <v>1.4</v>
      </c>
      <c r="X13" s="146">
        <v>0.6</v>
      </c>
    </row>
    <row r="14" spans="1:24" s="121" customFormat="1" ht="18.75" x14ac:dyDescent="0.25">
      <c r="A14" s="417"/>
      <c r="B14" s="414"/>
      <c r="C14" s="414"/>
      <c r="D14" s="414"/>
      <c r="E14" s="151">
        <v>65</v>
      </c>
      <c r="F14" s="114">
        <f>(E14-$D$13)/$D$13</f>
        <v>0</v>
      </c>
      <c r="G14" s="115">
        <v>2</v>
      </c>
      <c r="H14" s="419"/>
      <c r="I14" s="419"/>
      <c r="J14" s="431"/>
      <c r="K14" s="190" t="str">
        <f>IF(J13&gt;=16,"0,85","0,5")</f>
        <v>0,5</v>
      </c>
      <c r="L14" s="146">
        <v>0.7</v>
      </c>
      <c r="M14" s="146">
        <v>0.6</v>
      </c>
      <c r="N14" s="146">
        <v>0.05</v>
      </c>
      <c r="O14" s="146">
        <v>5.0000000000000001E-3</v>
      </c>
      <c r="P14" s="146">
        <v>0.38</v>
      </c>
      <c r="Q14" s="146">
        <v>200</v>
      </c>
      <c r="R14" s="146">
        <v>10000</v>
      </c>
      <c r="S14" s="146">
        <v>2</v>
      </c>
      <c r="T14" s="146">
        <v>1.5</v>
      </c>
      <c r="U14" s="146">
        <v>0.5</v>
      </c>
      <c r="V14" s="146">
        <v>0.1</v>
      </c>
      <c r="W14" s="146">
        <v>1.4</v>
      </c>
      <c r="X14" s="146">
        <v>0.6</v>
      </c>
    </row>
    <row r="15" spans="1:24" s="123" customFormat="1" ht="18.75" x14ac:dyDescent="0.25">
      <c r="A15" s="418"/>
      <c r="B15" s="408"/>
      <c r="C15" s="408"/>
      <c r="D15" s="408"/>
      <c r="E15" s="152">
        <v>75</v>
      </c>
      <c r="F15" s="118">
        <f>(E15-$D$13)/$D$13</f>
        <v>0.15384615384615385</v>
      </c>
      <c r="G15" s="119">
        <v>2</v>
      </c>
      <c r="H15" s="402"/>
      <c r="I15" s="402"/>
      <c r="J15" s="432"/>
      <c r="K15" s="191" t="str">
        <f>IF(K14="0,5","0,3","0,5")</f>
        <v>0,3</v>
      </c>
      <c r="L15" s="142">
        <v>0.7</v>
      </c>
      <c r="M15" s="142">
        <v>0.6</v>
      </c>
      <c r="N15" s="142">
        <v>0.05</v>
      </c>
      <c r="O15" s="142">
        <v>5.0000000000000001E-3</v>
      </c>
      <c r="P15" s="142">
        <v>0.38</v>
      </c>
      <c r="Q15" s="142">
        <v>200</v>
      </c>
      <c r="R15" s="142">
        <v>10000</v>
      </c>
      <c r="S15" s="142">
        <v>2</v>
      </c>
      <c r="T15" s="142">
        <v>1.5</v>
      </c>
      <c r="U15" s="142">
        <v>0.5</v>
      </c>
      <c r="V15" s="142">
        <v>0.1</v>
      </c>
      <c r="W15" s="142">
        <v>1.4</v>
      </c>
      <c r="X15" s="142">
        <v>0.6</v>
      </c>
    </row>
    <row r="16" spans="1:24" s="121" customFormat="1" ht="18.75" x14ac:dyDescent="0.25">
      <c r="A16" s="417">
        <v>5</v>
      </c>
      <c r="B16" s="414" t="s">
        <v>18</v>
      </c>
      <c r="C16" s="414">
        <v>19</v>
      </c>
      <c r="D16" s="414">
        <v>90</v>
      </c>
      <c r="E16" s="222">
        <v>110</v>
      </c>
      <c r="F16" s="129">
        <f>(E16-$D$16)/$D$16</f>
        <v>0.22222222222222221</v>
      </c>
      <c r="G16" s="148">
        <v>2</v>
      </c>
      <c r="H16" s="400">
        <v>1</v>
      </c>
      <c r="I16" s="400">
        <v>2</v>
      </c>
      <c r="J16" s="430">
        <v>16</v>
      </c>
      <c r="K16" s="210">
        <v>0.7</v>
      </c>
      <c r="L16" s="146">
        <v>0.7</v>
      </c>
      <c r="M16" s="146">
        <v>0.6</v>
      </c>
      <c r="N16" s="146">
        <v>0.05</v>
      </c>
      <c r="O16" s="146">
        <v>5.0000000000000001E-3</v>
      </c>
      <c r="P16" s="146">
        <v>0.38</v>
      </c>
      <c r="Q16" s="146">
        <v>200</v>
      </c>
      <c r="R16" s="146">
        <v>10000</v>
      </c>
      <c r="S16" s="146">
        <v>2</v>
      </c>
      <c r="T16" s="146">
        <v>1.5</v>
      </c>
      <c r="U16" s="146">
        <v>0.5</v>
      </c>
      <c r="V16" s="146">
        <v>0.1</v>
      </c>
      <c r="W16" s="146">
        <v>1.4</v>
      </c>
      <c r="X16" s="146">
        <v>0.6</v>
      </c>
    </row>
    <row r="17" spans="1:27" s="121" customFormat="1" ht="18.75" x14ac:dyDescent="0.25">
      <c r="A17" s="417"/>
      <c r="B17" s="414"/>
      <c r="C17" s="414"/>
      <c r="D17" s="414"/>
      <c r="E17" s="113">
        <v>110</v>
      </c>
      <c r="F17" s="114">
        <f>(E17-$D$16)/$D$16</f>
        <v>0.22222222222222221</v>
      </c>
      <c r="G17" s="115">
        <v>2</v>
      </c>
      <c r="H17" s="419"/>
      <c r="I17" s="419"/>
      <c r="J17" s="431"/>
      <c r="K17" s="190" t="str">
        <f>IF(J16&gt;=16,"0,85","0,5")</f>
        <v>0,85</v>
      </c>
      <c r="L17" s="146">
        <v>0.7</v>
      </c>
      <c r="M17" s="146">
        <v>0.6</v>
      </c>
      <c r="N17" s="146">
        <v>0.05</v>
      </c>
      <c r="O17" s="146">
        <v>5.0000000000000001E-3</v>
      </c>
      <c r="P17" s="146">
        <v>0.38</v>
      </c>
      <c r="Q17" s="146">
        <v>200</v>
      </c>
      <c r="R17" s="146">
        <v>10000</v>
      </c>
      <c r="S17" s="146">
        <v>2</v>
      </c>
      <c r="T17" s="146">
        <v>1.5</v>
      </c>
      <c r="U17" s="146">
        <v>0.5</v>
      </c>
      <c r="V17" s="146">
        <v>0.1</v>
      </c>
      <c r="W17" s="146">
        <v>1.4</v>
      </c>
      <c r="X17" s="146">
        <v>0.6</v>
      </c>
    </row>
    <row r="18" spans="1:27" ht="18.75" x14ac:dyDescent="0.25">
      <c r="A18" s="418"/>
      <c r="B18" s="408"/>
      <c r="C18" s="408"/>
      <c r="D18" s="408"/>
      <c r="E18" s="122">
        <v>110</v>
      </c>
      <c r="F18" s="114">
        <f>(E18-$D$16)/$D$16</f>
        <v>0.22222222222222221</v>
      </c>
      <c r="G18" s="119">
        <v>2</v>
      </c>
      <c r="H18" s="402"/>
      <c r="I18" s="402"/>
      <c r="J18" s="432"/>
      <c r="K18" s="191" t="str">
        <f>IF(K17="0,5","0,3","0,5")</f>
        <v>0,5</v>
      </c>
      <c r="L18" s="142">
        <v>0.7</v>
      </c>
      <c r="M18" s="142">
        <v>0.6</v>
      </c>
      <c r="N18" s="142">
        <v>0.05</v>
      </c>
      <c r="O18" s="142">
        <v>5.0000000000000001E-3</v>
      </c>
      <c r="P18" s="142">
        <v>0.38</v>
      </c>
      <c r="Q18" s="142">
        <v>200</v>
      </c>
      <c r="R18" s="142">
        <v>10000</v>
      </c>
      <c r="S18" s="142">
        <v>2</v>
      </c>
      <c r="T18" s="142">
        <v>1.5</v>
      </c>
      <c r="U18" s="142">
        <v>0.5</v>
      </c>
      <c r="V18" s="142">
        <v>0.1</v>
      </c>
      <c r="W18" s="142">
        <v>1.4</v>
      </c>
      <c r="X18" s="142">
        <v>0.6</v>
      </c>
    </row>
    <row r="19" spans="1:27" s="126" customFormat="1" ht="18.75" x14ac:dyDescent="0.25">
      <c r="A19" s="417">
        <v>6</v>
      </c>
      <c r="B19" s="414" t="s">
        <v>22</v>
      </c>
      <c r="C19" s="414">
        <v>31</v>
      </c>
      <c r="D19" s="414">
        <v>210</v>
      </c>
      <c r="E19" s="124">
        <v>240</v>
      </c>
      <c r="F19" s="125">
        <f>(E19-$D$19)/$D$19</f>
        <v>0.14285714285714285</v>
      </c>
      <c r="G19" s="115">
        <v>2</v>
      </c>
      <c r="H19" s="400">
        <v>1</v>
      </c>
      <c r="I19" s="400">
        <v>2</v>
      </c>
      <c r="J19" s="430">
        <v>16</v>
      </c>
      <c r="K19" s="190">
        <v>0.7</v>
      </c>
      <c r="L19" s="146">
        <v>0.7</v>
      </c>
      <c r="M19" s="146">
        <v>0.6</v>
      </c>
      <c r="N19" s="146">
        <v>0.05</v>
      </c>
      <c r="O19" s="146">
        <v>5.0000000000000001E-3</v>
      </c>
      <c r="P19" s="146">
        <v>0.38</v>
      </c>
      <c r="Q19" s="146">
        <v>200</v>
      </c>
      <c r="R19" s="146">
        <v>10000</v>
      </c>
      <c r="S19" s="146">
        <v>2</v>
      </c>
      <c r="T19" s="146">
        <v>1.5</v>
      </c>
      <c r="U19" s="146">
        <v>0.5</v>
      </c>
      <c r="V19" s="146">
        <v>0.1</v>
      </c>
      <c r="W19" s="146">
        <v>1.4</v>
      </c>
      <c r="X19" s="146">
        <v>0.6</v>
      </c>
    </row>
    <row r="20" spans="1:27" s="121" customFormat="1" ht="16.5" customHeight="1" x14ac:dyDescent="0.25">
      <c r="A20" s="417"/>
      <c r="B20" s="414"/>
      <c r="C20" s="414"/>
      <c r="D20" s="414"/>
      <c r="E20" s="113">
        <v>240</v>
      </c>
      <c r="F20" s="114">
        <f>(E20-$D$19)/$D$19</f>
        <v>0.14285714285714285</v>
      </c>
      <c r="G20" s="115">
        <v>2</v>
      </c>
      <c r="H20" s="419"/>
      <c r="I20" s="419"/>
      <c r="J20" s="431"/>
      <c r="K20" s="190" t="str">
        <f>IF(J19&gt;=16,"0,85","0,5")</f>
        <v>0,85</v>
      </c>
      <c r="L20" s="146">
        <v>0.7</v>
      </c>
      <c r="M20" s="146">
        <v>0.6</v>
      </c>
      <c r="N20" s="146">
        <v>0.05</v>
      </c>
      <c r="O20" s="146">
        <v>5.0000000000000001E-3</v>
      </c>
      <c r="P20" s="146">
        <v>0.38</v>
      </c>
      <c r="Q20" s="146">
        <v>200</v>
      </c>
      <c r="R20" s="146">
        <v>10000</v>
      </c>
      <c r="S20" s="146">
        <v>2</v>
      </c>
      <c r="T20" s="146">
        <v>1.5</v>
      </c>
      <c r="U20" s="146">
        <v>0.5</v>
      </c>
      <c r="V20" s="146">
        <v>0.1</v>
      </c>
      <c r="W20" s="146">
        <v>1.4</v>
      </c>
      <c r="X20" s="146">
        <v>0.6</v>
      </c>
    </row>
    <row r="21" spans="1:27" ht="18.75" x14ac:dyDescent="0.25">
      <c r="A21" s="418"/>
      <c r="B21" s="408"/>
      <c r="C21" s="408"/>
      <c r="D21" s="408"/>
      <c r="E21" s="223">
        <v>250</v>
      </c>
      <c r="F21" s="129">
        <f>(E21-$D$19)/$D$19</f>
        <v>0.19047619047619047</v>
      </c>
      <c r="G21" s="137">
        <v>2</v>
      </c>
      <c r="H21" s="402"/>
      <c r="I21" s="402"/>
      <c r="J21" s="432"/>
      <c r="K21" s="207" t="str">
        <f>IF(K20="0,5","0,3","0,5")</f>
        <v>0,5</v>
      </c>
      <c r="L21" s="142">
        <v>0.7</v>
      </c>
      <c r="M21" s="142">
        <v>0.6</v>
      </c>
      <c r="N21" s="142">
        <v>0.05</v>
      </c>
      <c r="O21" s="142">
        <v>5.0000000000000001E-3</v>
      </c>
      <c r="P21" s="142">
        <v>0.38</v>
      </c>
      <c r="Q21" s="142">
        <v>200</v>
      </c>
      <c r="R21" s="142">
        <v>10000</v>
      </c>
      <c r="S21" s="142">
        <v>2</v>
      </c>
      <c r="T21" s="142">
        <v>1.5</v>
      </c>
      <c r="U21" s="142">
        <v>0.5</v>
      </c>
      <c r="V21" s="142">
        <v>0.1</v>
      </c>
      <c r="W21" s="142">
        <v>1.4</v>
      </c>
      <c r="X21" s="142">
        <v>0.6</v>
      </c>
    </row>
    <row r="22" spans="1:27" s="126" customFormat="1" ht="18.75" x14ac:dyDescent="0.25">
      <c r="A22" s="416">
        <v>7</v>
      </c>
      <c r="B22" s="414" t="s">
        <v>20</v>
      </c>
      <c r="C22" s="414">
        <v>31</v>
      </c>
      <c r="D22" s="414">
        <v>330</v>
      </c>
      <c r="E22" s="124">
        <v>350</v>
      </c>
      <c r="F22" s="125">
        <f>(E22-$D$22)/$D$22</f>
        <v>6.0606060606060608E-2</v>
      </c>
      <c r="G22" s="115">
        <v>2</v>
      </c>
      <c r="H22" s="400">
        <v>1</v>
      </c>
      <c r="I22" s="400">
        <v>1</v>
      </c>
      <c r="J22" s="430">
        <v>6</v>
      </c>
      <c r="K22" s="190">
        <v>0.7</v>
      </c>
      <c r="L22" s="146">
        <v>0.7</v>
      </c>
      <c r="M22" s="146">
        <v>0.6</v>
      </c>
      <c r="N22" s="146">
        <v>0.05</v>
      </c>
      <c r="O22" s="146">
        <v>5.0000000000000001E-3</v>
      </c>
      <c r="P22" s="146">
        <v>0.38</v>
      </c>
      <c r="Q22" s="146">
        <v>200</v>
      </c>
      <c r="R22" s="146">
        <v>10000</v>
      </c>
      <c r="S22" s="146">
        <v>2</v>
      </c>
      <c r="T22" s="146">
        <v>1.5</v>
      </c>
      <c r="U22" s="146">
        <v>0.5</v>
      </c>
      <c r="V22" s="146">
        <v>0.1</v>
      </c>
      <c r="W22" s="146">
        <v>1.4</v>
      </c>
      <c r="X22" s="146">
        <v>0.6</v>
      </c>
    </row>
    <row r="23" spans="1:27" s="121" customFormat="1" ht="18.75" x14ac:dyDescent="0.25">
      <c r="A23" s="416"/>
      <c r="B23" s="414"/>
      <c r="C23" s="414"/>
      <c r="D23" s="414"/>
      <c r="E23" s="236">
        <v>360</v>
      </c>
      <c r="F23" s="147">
        <f>(E23-$D$22)/$D$22</f>
        <v>9.0909090909090912E-2</v>
      </c>
      <c r="G23" s="148">
        <v>2</v>
      </c>
      <c r="H23" s="419"/>
      <c r="I23" s="419"/>
      <c r="J23" s="431"/>
      <c r="K23" s="210" t="str">
        <f>IF(J22&gt;=16,"0,85","0,5")</f>
        <v>0,5</v>
      </c>
      <c r="L23" s="146">
        <v>0.7</v>
      </c>
      <c r="M23" s="146">
        <v>0.6</v>
      </c>
      <c r="N23" s="146">
        <v>0.05</v>
      </c>
      <c r="O23" s="146">
        <v>5.0000000000000001E-3</v>
      </c>
      <c r="P23" s="146">
        <v>0.38</v>
      </c>
      <c r="Q23" s="146">
        <v>200</v>
      </c>
      <c r="R23" s="146">
        <v>10000</v>
      </c>
      <c r="S23" s="146">
        <v>2</v>
      </c>
      <c r="T23" s="146">
        <v>1.5</v>
      </c>
      <c r="U23" s="146">
        <v>0.5</v>
      </c>
      <c r="V23" s="146">
        <v>0.1</v>
      </c>
      <c r="W23" s="146">
        <v>1.4</v>
      </c>
      <c r="X23" s="146">
        <v>0.6</v>
      </c>
    </row>
    <row r="24" spans="1:27" ht="18.75" x14ac:dyDescent="0.25">
      <c r="A24" s="405"/>
      <c r="B24" s="408"/>
      <c r="C24" s="408"/>
      <c r="D24" s="408"/>
      <c r="E24" s="122">
        <v>350</v>
      </c>
      <c r="F24" s="125">
        <f>(E24-$D$22)/$D$22</f>
        <v>6.0606060606060608E-2</v>
      </c>
      <c r="G24" s="119">
        <v>2</v>
      </c>
      <c r="H24" s="402"/>
      <c r="I24" s="402"/>
      <c r="J24" s="432"/>
      <c r="K24" s="191" t="str">
        <f>IF(K23="0,5","0,3","0,5")</f>
        <v>0,3</v>
      </c>
      <c r="L24" s="142">
        <v>0.7</v>
      </c>
      <c r="M24" s="142">
        <v>0.6</v>
      </c>
      <c r="N24" s="142">
        <v>0.05</v>
      </c>
      <c r="O24" s="142">
        <v>5.0000000000000001E-3</v>
      </c>
      <c r="P24" s="142">
        <v>0.38</v>
      </c>
      <c r="Q24" s="142">
        <v>200</v>
      </c>
      <c r="R24" s="142">
        <v>10000</v>
      </c>
      <c r="S24" s="142">
        <v>2</v>
      </c>
      <c r="T24" s="142">
        <v>1.5</v>
      </c>
      <c r="U24" s="142">
        <v>0.5</v>
      </c>
      <c r="V24" s="142">
        <v>0.1</v>
      </c>
      <c r="W24" s="142">
        <v>1.4</v>
      </c>
      <c r="X24" s="142">
        <v>0.6</v>
      </c>
    </row>
    <row r="25" spans="1:27" s="126" customFormat="1" ht="18.75" x14ac:dyDescent="0.25">
      <c r="A25" s="436">
        <v>8</v>
      </c>
      <c r="B25" s="439" t="s">
        <v>21</v>
      </c>
      <c r="C25" s="439">
        <v>98</v>
      </c>
      <c r="D25" s="439">
        <v>134</v>
      </c>
      <c r="E25" s="203">
        <v>396</v>
      </c>
      <c r="F25" s="204">
        <f>(E25-$D$25)/$D$25</f>
        <v>1.955223880597015</v>
      </c>
      <c r="G25" s="94">
        <v>4</v>
      </c>
      <c r="H25" s="391">
        <v>1</v>
      </c>
      <c r="I25" s="391">
        <v>2</v>
      </c>
      <c r="J25" s="430">
        <v>5</v>
      </c>
      <c r="K25" s="190">
        <v>0.7</v>
      </c>
      <c r="L25" s="140">
        <v>0.7</v>
      </c>
      <c r="M25" s="140">
        <v>0.6</v>
      </c>
      <c r="N25" s="140">
        <v>0.05</v>
      </c>
      <c r="O25" s="140">
        <v>5.0000000000000001E-3</v>
      </c>
      <c r="P25" s="140">
        <v>0.38</v>
      </c>
      <c r="Q25" s="140">
        <v>200</v>
      </c>
      <c r="R25" s="140">
        <v>10000</v>
      </c>
      <c r="S25" s="140">
        <v>2</v>
      </c>
      <c r="T25" s="140">
        <v>1.5</v>
      </c>
      <c r="U25" s="140">
        <v>0.5</v>
      </c>
      <c r="V25" s="140">
        <v>0.1</v>
      </c>
      <c r="W25" s="140">
        <v>1.4</v>
      </c>
      <c r="X25" s="140">
        <v>0.6</v>
      </c>
    </row>
    <row r="26" spans="1:27" s="121" customFormat="1" ht="13.7" customHeight="1" x14ac:dyDescent="0.25">
      <c r="A26" s="437"/>
      <c r="B26" s="440"/>
      <c r="C26" s="440"/>
      <c r="D26" s="440"/>
      <c r="E26" s="166">
        <v>325</v>
      </c>
      <c r="F26" s="41">
        <f>(E26-$D$25)/$D$25</f>
        <v>1.4253731343283582</v>
      </c>
      <c r="G26" s="94">
        <v>4</v>
      </c>
      <c r="H26" s="392"/>
      <c r="I26" s="392"/>
      <c r="J26" s="431"/>
      <c r="K26" s="190" t="str">
        <f>IF(J25&gt;=16,"0,85","0,5")</f>
        <v>0,5</v>
      </c>
      <c r="L26" s="141">
        <v>0.7</v>
      </c>
      <c r="M26" s="141">
        <v>0.6</v>
      </c>
      <c r="N26" s="141">
        <v>0.05</v>
      </c>
      <c r="O26" s="141">
        <v>5.0000000000000001E-3</v>
      </c>
      <c r="P26" s="141">
        <v>0.38</v>
      </c>
      <c r="Q26" s="141">
        <v>200</v>
      </c>
      <c r="R26" s="141">
        <v>10000</v>
      </c>
      <c r="S26" s="141">
        <v>2</v>
      </c>
      <c r="T26" s="141">
        <v>1.5</v>
      </c>
      <c r="U26" s="141">
        <v>0.5</v>
      </c>
      <c r="V26" s="141">
        <v>0.1</v>
      </c>
      <c r="W26" s="141">
        <v>1.4</v>
      </c>
      <c r="X26" s="141">
        <v>0.6</v>
      </c>
    </row>
    <row r="27" spans="1:27" s="121" customFormat="1" ht="18.75" x14ac:dyDescent="0.25">
      <c r="A27" s="438"/>
      <c r="B27" s="441"/>
      <c r="C27" s="441"/>
      <c r="D27" s="441"/>
      <c r="E27" s="51">
        <v>616</v>
      </c>
      <c r="F27" s="205">
        <f>(E27-$D$25)/$D$25</f>
        <v>3.5970149253731343</v>
      </c>
      <c r="G27" s="206">
        <v>4</v>
      </c>
      <c r="H27" s="392"/>
      <c r="I27" s="392"/>
      <c r="J27" s="432"/>
      <c r="K27" s="207" t="str">
        <f>IF(K26="0,5","0,3","0,5")</f>
        <v>0,3</v>
      </c>
      <c r="L27" s="142">
        <v>0.7</v>
      </c>
      <c r="M27" s="142">
        <v>0.6</v>
      </c>
      <c r="N27" s="142">
        <v>0.05</v>
      </c>
      <c r="O27" s="142">
        <v>5.0000000000000001E-3</v>
      </c>
      <c r="P27" s="142">
        <v>0.38</v>
      </c>
      <c r="Q27" s="142">
        <v>200</v>
      </c>
      <c r="R27" s="142">
        <v>10000</v>
      </c>
      <c r="S27" s="142">
        <v>2</v>
      </c>
      <c r="T27" s="142">
        <v>1.5</v>
      </c>
      <c r="U27" s="142">
        <v>0.5</v>
      </c>
      <c r="V27" s="142">
        <v>0.1</v>
      </c>
      <c r="W27" s="142">
        <v>1.4</v>
      </c>
      <c r="X27" s="142">
        <v>0.6</v>
      </c>
      <c r="Y27" s="123"/>
      <c r="Z27" s="123"/>
      <c r="AA27" s="123"/>
    </row>
    <row r="28" spans="1:27" s="126" customFormat="1" ht="18.75" x14ac:dyDescent="0.25">
      <c r="A28" s="403">
        <v>9</v>
      </c>
      <c r="B28" s="406" t="s">
        <v>23</v>
      </c>
      <c r="C28" s="406">
        <v>64</v>
      </c>
      <c r="D28" s="406">
        <v>260</v>
      </c>
      <c r="E28" s="235">
        <v>525</v>
      </c>
      <c r="F28" s="129">
        <f>(E28-$D$28)/$D$28</f>
        <v>1.0192307692307692</v>
      </c>
      <c r="G28" s="148">
        <v>2</v>
      </c>
      <c r="H28" s="400">
        <v>1</v>
      </c>
      <c r="I28" s="400">
        <v>2</v>
      </c>
      <c r="J28" s="430">
        <v>16</v>
      </c>
      <c r="K28" s="210">
        <v>0.7</v>
      </c>
      <c r="L28" s="140">
        <v>0.7</v>
      </c>
      <c r="M28" s="140">
        <v>0.6</v>
      </c>
      <c r="N28" s="140">
        <v>0.05</v>
      </c>
      <c r="O28" s="140">
        <v>5.0000000000000001E-3</v>
      </c>
      <c r="P28" s="140">
        <v>0.38</v>
      </c>
      <c r="Q28" s="140">
        <v>200</v>
      </c>
      <c r="R28" s="140">
        <v>10000</v>
      </c>
      <c r="S28" s="140">
        <v>2</v>
      </c>
      <c r="T28" s="140">
        <v>1.5</v>
      </c>
      <c r="U28" s="140">
        <v>0.5</v>
      </c>
      <c r="V28" s="140">
        <v>0.1</v>
      </c>
      <c r="W28" s="140">
        <v>1.4</v>
      </c>
      <c r="X28" s="140">
        <v>0.6</v>
      </c>
      <c r="Y28" s="121"/>
      <c r="Z28" s="121"/>
      <c r="AA28" s="121"/>
    </row>
    <row r="29" spans="1:27" s="121" customFormat="1" ht="18.75" x14ac:dyDescent="0.25">
      <c r="A29" s="404"/>
      <c r="B29" s="407"/>
      <c r="C29" s="407"/>
      <c r="D29" s="407"/>
      <c r="E29" s="113">
        <v>495</v>
      </c>
      <c r="F29" s="114">
        <f t="shared" ref="F29:F30" si="1">(E29-$D$28)/$D$28</f>
        <v>0.90384615384615385</v>
      </c>
      <c r="G29" s="115">
        <v>2</v>
      </c>
      <c r="H29" s="401"/>
      <c r="I29" s="401"/>
      <c r="J29" s="431"/>
      <c r="K29" s="190" t="str">
        <f>IF(J28&gt;=16,"0,85","0,5")</f>
        <v>0,85</v>
      </c>
      <c r="L29" s="141">
        <v>0.7</v>
      </c>
      <c r="M29" s="141">
        <v>0.6</v>
      </c>
      <c r="N29" s="141">
        <v>0.05</v>
      </c>
      <c r="O29" s="141">
        <v>5.0000000000000001E-3</v>
      </c>
      <c r="P29" s="141">
        <v>0.38</v>
      </c>
      <c r="Q29" s="141">
        <v>200</v>
      </c>
      <c r="R29" s="141">
        <v>10000</v>
      </c>
      <c r="S29" s="141">
        <v>2</v>
      </c>
      <c r="T29" s="141">
        <v>1.5</v>
      </c>
      <c r="U29" s="141">
        <v>0.5</v>
      </c>
      <c r="V29" s="141">
        <v>0.1</v>
      </c>
      <c r="W29" s="141">
        <v>1.4</v>
      </c>
      <c r="X29" s="141">
        <v>0.6</v>
      </c>
    </row>
    <row r="30" spans="1:27" s="121" customFormat="1" ht="18.75" x14ac:dyDescent="0.25">
      <c r="A30" s="405"/>
      <c r="B30" s="408"/>
      <c r="C30" s="408"/>
      <c r="D30" s="408"/>
      <c r="E30" s="117">
        <v>480</v>
      </c>
      <c r="F30" s="114">
        <f t="shared" si="1"/>
        <v>0.84615384615384615</v>
      </c>
      <c r="G30" s="115">
        <v>2</v>
      </c>
      <c r="H30" s="402"/>
      <c r="I30" s="402"/>
      <c r="J30" s="432"/>
      <c r="K30" s="191" t="str">
        <f>IF(K29="0,5","0,3","0,5")</f>
        <v>0,5</v>
      </c>
      <c r="L30" s="142">
        <v>0.7</v>
      </c>
      <c r="M30" s="142">
        <v>0.6</v>
      </c>
      <c r="N30" s="142">
        <v>0.05</v>
      </c>
      <c r="O30" s="142">
        <v>5.0000000000000001E-3</v>
      </c>
      <c r="P30" s="142">
        <v>0.38</v>
      </c>
      <c r="Q30" s="142">
        <v>200</v>
      </c>
      <c r="R30" s="142">
        <v>10000</v>
      </c>
      <c r="S30" s="142">
        <v>2</v>
      </c>
      <c r="T30" s="142">
        <v>1.5</v>
      </c>
      <c r="U30" s="142">
        <v>0.5</v>
      </c>
      <c r="V30" s="142">
        <v>0.1</v>
      </c>
      <c r="W30" s="142">
        <v>1.4</v>
      </c>
      <c r="X30" s="142">
        <v>0.6</v>
      </c>
    </row>
    <row r="31" spans="1:27" s="126" customFormat="1" ht="18.75" x14ac:dyDescent="0.25">
      <c r="A31" s="403">
        <v>10</v>
      </c>
      <c r="B31" s="406" t="s">
        <v>24</v>
      </c>
      <c r="C31" s="406">
        <v>64</v>
      </c>
      <c r="D31" s="406">
        <v>345</v>
      </c>
      <c r="E31" s="234">
        <v>420</v>
      </c>
      <c r="F31" s="129">
        <f>(E31-$D$31)/$D$31</f>
        <v>0.21739130434782608</v>
      </c>
      <c r="G31" s="130">
        <v>2</v>
      </c>
      <c r="H31" s="400">
        <v>7</v>
      </c>
      <c r="I31" s="400">
        <v>7</v>
      </c>
      <c r="J31" s="430">
        <v>16</v>
      </c>
      <c r="K31" s="210">
        <v>0.7</v>
      </c>
      <c r="L31" s="140">
        <v>0.7</v>
      </c>
      <c r="M31" s="140">
        <v>0.6</v>
      </c>
      <c r="N31" s="140">
        <v>0.05</v>
      </c>
      <c r="O31" s="140">
        <v>5.0000000000000001E-3</v>
      </c>
      <c r="P31" s="140">
        <v>0.38</v>
      </c>
      <c r="Q31" s="140">
        <v>200</v>
      </c>
      <c r="R31" s="140">
        <v>10000</v>
      </c>
      <c r="S31" s="140">
        <v>2</v>
      </c>
      <c r="T31" s="140">
        <v>1.5</v>
      </c>
      <c r="U31" s="140">
        <v>0.5</v>
      </c>
      <c r="V31" s="140">
        <v>0.1</v>
      </c>
      <c r="W31" s="140">
        <v>1.4</v>
      </c>
      <c r="X31" s="140">
        <v>0.6</v>
      </c>
    </row>
    <row r="32" spans="1:27" s="121" customFormat="1" ht="18.75" x14ac:dyDescent="0.25">
      <c r="A32" s="404"/>
      <c r="B32" s="407"/>
      <c r="C32" s="407"/>
      <c r="D32" s="407"/>
      <c r="E32" s="113">
        <v>260</v>
      </c>
      <c r="F32" s="114">
        <f t="shared" ref="F32:F33" si="2">(E32-$D$31)/$D$31</f>
        <v>-0.24637681159420291</v>
      </c>
      <c r="G32" s="115">
        <v>2</v>
      </c>
      <c r="H32" s="401"/>
      <c r="I32" s="401"/>
      <c r="J32" s="431"/>
      <c r="K32" s="190" t="str">
        <f>IF(J31&gt;=16,"0,85","0,5")</f>
        <v>0,85</v>
      </c>
      <c r="L32" s="141">
        <v>0.7</v>
      </c>
      <c r="M32" s="141">
        <v>0.6</v>
      </c>
      <c r="N32" s="141">
        <v>0.05</v>
      </c>
      <c r="O32" s="141">
        <v>5.0000000000000001E-3</v>
      </c>
      <c r="P32" s="141">
        <v>0.38</v>
      </c>
      <c r="Q32" s="141">
        <v>200</v>
      </c>
      <c r="R32" s="141">
        <v>10000</v>
      </c>
      <c r="S32" s="141">
        <v>2</v>
      </c>
      <c r="T32" s="141">
        <v>1.5</v>
      </c>
      <c r="U32" s="141">
        <v>0.5</v>
      </c>
      <c r="V32" s="141">
        <v>0.1</v>
      </c>
      <c r="W32" s="141">
        <v>1.4</v>
      </c>
      <c r="X32" s="141">
        <v>0.6</v>
      </c>
    </row>
    <row r="33" spans="1:24" s="121" customFormat="1" ht="18.75" x14ac:dyDescent="0.25">
      <c r="A33" s="405"/>
      <c r="B33" s="408"/>
      <c r="C33" s="408"/>
      <c r="D33" s="408"/>
      <c r="E33" s="117">
        <v>275</v>
      </c>
      <c r="F33" s="118">
        <f t="shared" si="2"/>
        <v>-0.20289855072463769</v>
      </c>
      <c r="G33" s="115">
        <v>2</v>
      </c>
      <c r="H33" s="402"/>
      <c r="I33" s="402"/>
      <c r="J33" s="432"/>
      <c r="K33" s="191" t="str">
        <f>IF(K32="0,5","0,3","0,5")</f>
        <v>0,5</v>
      </c>
      <c r="L33" s="142">
        <v>0.7</v>
      </c>
      <c r="M33" s="142">
        <v>0.6</v>
      </c>
      <c r="N33" s="142">
        <v>0.05</v>
      </c>
      <c r="O33" s="142">
        <v>5.0000000000000001E-3</v>
      </c>
      <c r="P33" s="142">
        <v>0.38</v>
      </c>
      <c r="Q33" s="142">
        <v>200</v>
      </c>
      <c r="R33" s="142">
        <v>10000</v>
      </c>
      <c r="S33" s="142">
        <v>2</v>
      </c>
      <c r="T33" s="142">
        <v>1.5</v>
      </c>
      <c r="U33" s="142">
        <v>0.5</v>
      </c>
      <c r="V33" s="142">
        <v>0.1</v>
      </c>
      <c r="W33" s="142">
        <v>1.4</v>
      </c>
      <c r="X33" s="142">
        <v>0.6</v>
      </c>
    </row>
    <row r="34" spans="1:24" s="121" customFormat="1" ht="18.75" x14ac:dyDescent="0.25">
      <c r="A34" s="409">
        <v>11</v>
      </c>
      <c r="B34" s="406" t="s">
        <v>25</v>
      </c>
      <c r="C34" s="406">
        <v>62</v>
      </c>
      <c r="D34" s="406">
        <v>696</v>
      </c>
      <c r="E34" s="203">
        <v>666</v>
      </c>
      <c r="F34" s="41">
        <f>(E34-$D$34)/$D$34</f>
        <v>-4.3103448275862072E-2</v>
      </c>
      <c r="G34" s="208">
        <v>4</v>
      </c>
      <c r="H34" s="391">
        <v>1</v>
      </c>
      <c r="I34" s="391">
        <v>2</v>
      </c>
      <c r="J34" s="430">
        <v>5</v>
      </c>
      <c r="K34" s="190">
        <v>0.7</v>
      </c>
      <c r="L34" s="146">
        <v>0.7</v>
      </c>
      <c r="M34" s="146">
        <v>0.6</v>
      </c>
      <c r="N34" s="146">
        <v>0.05</v>
      </c>
      <c r="O34" s="146">
        <v>5.0000000000000001E-3</v>
      </c>
      <c r="P34" s="146">
        <v>0.38</v>
      </c>
      <c r="Q34" s="146">
        <v>200</v>
      </c>
      <c r="R34" s="146">
        <v>10000</v>
      </c>
      <c r="S34" s="146">
        <v>2</v>
      </c>
      <c r="T34" s="146">
        <v>1.5</v>
      </c>
      <c r="U34" s="146">
        <v>0.5</v>
      </c>
      <c r="V34" s="146">
        <v>0.1</v>
      </c>
      <c r="W34" s="146">
        <v>1.4</v>
      </c>
      <c r="X34" s="146">
        <v>0.6</v>
      </c>
    </row>
    <row r="35" spans="1:24" s="121" customFormat="1" ht="18.75" x14ac:dyDescent="0.25">
      <c r="A35" s="410"/>
      <c r="B35" s="407"/>
      <c r="C35" s="407"/>
      <c r="D35" s="407"/>
      <c r="E35" s="166">
        <v>390</v>
      </c>
      <c r="F35" s="41">
        <f t="shared" ref="F35:F36" si="3">(E35-$D$34)/$D$34</f>
        <v>-0.43965517241379309</v>
      </c>
      <c r="G35" s="94">
        <v>4</v>
      </c>
      <c r="H35" s="392"/>
      <c r="I35" s="392"/>
      <c r="J35" s="431"/>
      <c r="K35" s="190" t="str">
        <f>IF(J34&gt;=16,"0,85","0,5")</f>
        <v>0,5</v>
      </c>
      <c r="L35" s="146">
        <v>0.7</v>
      </c>
      <c r="M35" s="146">
        <v>0.6</v>
      </c>
      <c r="N35" s="146">
        <v>0.05</v>
      </c>
      <c r="O35" s="146">
        <v>5.0000000000000001E-3</v>
      </c>
      <c r="P35" s="146">
        <v>0.38</v>
      </c>
      <c r="Q35" s="146">
        <v>200</v>
      </c>
      <c r="R35" s="146">
        <v>10000</v>
      </c>
      <c r="S35" s="146">
        <v>2</v>
      </c>
      <c r="T35" s="146">
        <v>1.5</v>
      </c>
      <c r="U35" s="146">
        <v>0.5</v>
      </c>
      <c r="V35" s="146">
        <v>0.1</v>
      </c>
      <c r="W35" s="146">
        <v>1.4</v>
      </c>
      <c r="X35" s="146">
        <v>0.6</v>
      </c>
    </row>
    <row r="36" spans="1:24" s="123" customFormat="1" ht="15" customHeight="1" x14ac:dyDescent="0.25">
      <c r="A36" s="411"/>
      <c r="B36" s="408"/>
      <c r="C36" s="408"/>
      <c r="D36" s="408"/>
      <c r="E36" s="209">
        <v>696</v>
      </c>
      <c r="F36" s="205">
        <f t="shared" si="3"/>
        <v>0</v>
      </c>
      <c r="G36" s="206">
        <v>4</v>
      </c>
      <c r="H36" s="393"/>
      <c r="I36" s="393"/>
      <c r="J36" s="432"/>
      <c r="K36" s="207" t="str">
        <f>IF(K35="0,5","0,3","0,5")</f>
        <v>0,3</v>
      </c>
      <c r="L36" s="142">
        <v>0.7</v>
      </c>
      <c r="M36" s="142">
        <v>0.6</v>
      </c>
      <c r="N36" s="142">
        <v>0.05</v>
      </c>
      <c r="O36" s="142">
        <v>5.0000000000000001E-3</v>
      </c>
      <c r="P36" s="142">
        <v>0.38</v>
      </c>
      <c r="Q36" s="142">
        <v>200</v>
      </c>
      <c r="R36" s="142">
        <v>10000</v>
      </c>
      <c r="S36" s="142">
        <v>2</v>
      </c>
      <c r="T36" s="142">
        <v>1.5</v>
      </c>
      <c r="U36" s="142">
        <v>0.5</v>
      </c>
      <c r="V36" s="142">
        <v>0.1</v>
      </c>
      <c r="W36" s="142">
        <v>1.4</v>
      </c>
      <c r="X36" s="142">
        <v>0.6</v>
      </c>
    </row>
    <row r="37" spans="1:24" s="121" customFormat="1" ht="18.75" x14ac:dyDescent="0.25">
      <c r="A37" s="409">
        <v>12</v>
      </c>
      <c r="B37" s="406" t="s">
        <v>29</v>
      </c>
      <c r="C37" s="406">
        <v>62</v>
      </c>
      <c r="D37" s="406">
        <v>342</v>
      </c>
      <c r="E37" s="166">
        <v>390</v>
      </c>
      <c r="F37" s="41">
        <f>(E37-$D$37)/$D$37</f>
        <v>0.14035087719298245</v>
      </c>
      <c r="G37" s="208">
        <v>4</v>
      </c>
      <c r="H37" s="433">
        <v>1</v>
      </c>
      <c r="I37" s="433">
        <v>2</v>
      </c>
      <c r="J37" s="430">
        <v>16</v>
      </c>
      <c r="K37" s="190">
        <v>0.7</v>
      </c>
      <c r="L37" s="146">
        <v>0.7</v>
      </c>
      <c r="M37" s="146">
        <v>0.6</v>
      </c>
      <c r="N37" s="146">
        <v>0.05</v>
      </c>
      <c r="O37" s="146">
        <v>5.0000000000000001E-3</v>
      </c>
      <c r="P37" s="146">
        <v>0.38</v>
      </c>
      <c r="Q37" s="146">
        <v>200</v>
      </c>
      <c r="R37" s="146">
        <v>10000</v>
      </c>
      <c r="S37" s="146">
        <v>2</v>
      </c>
      <c r="T37" s="146">
        <v>1.5</v>
      </c>
      <c r="U37" s="146">
        <v>0.5</v>
      </c>
      <c r="V37" s="146">
        <v>0.1</v>
      </c>
      <c r="W37" s="146">
        <v>1.4</v>
      </c>
      <c r="X37" s="146">
        <v>0.6</v>
      </c>
    </row>
    <row r="38" spans="1:24" s="121" customFormat="1" ht="18.75" x14ac:dyDescent="0.25">
      <c r="A38" s="415"/>
      <c r="B38" s="414"/>
      <c r="C38" s="414"/>
      <c r="D38" s="414"/>
      <c r="E38" s="51">
        <v>402</v>
      </c>
      <c r="F38" s="42">
        <f>(E38-$D$37)/$D$37</f>
        <v>0.17543859649122806</v>
      </c>
      <c r="G38" s="97">
        <v>4</v>
      </c>
      <c r="H38" s="434"/>
      <c r="I38" s="434"/>
      <c r="J38" s="431"/>
      <c r="K38" s="210" t="str">
        <f>IF(J37&gt;=16,"0,85","0,5")</f>
        <v>0,85</v>
      </c>
      <c r="L38" s="146">
        <v>0.7</v>
      </c>
      <c r="M38" s="146">
        <v>0.6</v>
      </c>
      <c r="N38" s="146">
        <v>0.05</v>
      </c>
      <c r="O38" s="146">
        <v>5.0000000000000001E-3</v>
      </c>
      <c r="P38" s="146">
        <v>0.38</v>
      </c>
      <c r="Q38" s="146">
        <v>200</v>
      </c>
      <c r="R38" s="146">
        <v>10000</v>
      </c>
      <c r="S38" s="146">
        <v>2</v>
      </c>
      <c r="T38" s="146">
        <v>1.5</v>
      </c>
      <c r="U38" s="146">
        <v>0.5</v>
      </c>
      <c r="V38" s="146">
        <v>0.1</v>
      </c>
      <c r="W38" s="146">
        <v>1.4</v>
      </c>
      <c r="X38" s="146">
        <v>0.6</v>
      </c>
    </row>
    <row r="39" spans="1:24" ht="18.75" x14ac:dyDescent="0.25">
      <c r="A39" s="411"/>
      <c r="B39" s="408"/>
      <c r="C39" s="408"/>
      <c r="D39" s="408"/>
      <c r="E39" s="166">
        <v>216</v>
      </c>
      <c r="F39" s="41">
        <f>(E39-$D$37)/$D$37</f>
        <v>-0.36842105263157893</v>
      </c>
      <c r="G39" s="95">
        <v>4</v>
      </c>
      <c r="H39" s="435"/>
      <c r="I39" s="435"/>
      <c r="J39" s="432"/>
      <c r="K39" s="191" t="str">
        <f>IF(K38="0,5","0,3","0,5")</f>
        <v>0,5</v>
      </c>
      <c r="L39" s="142">
        <v>0.7</v>
      </c>
      <c r="M39" s="142">
        <v>0.6</v>
      </c>
      <c r="N39" s="142">
        <v>0.05</v>
      </c>
      <c r="O39" s="142">
        <v>5.0000000000000001E-3</v>
      </c>
      <c r="P39" s="142">
        <v>0.38</v>
      </c>
      <c r="Q39" s="142">
        <v>200</v>
      </c>
      <c r="R39" s="142">
        <v>10000</v>
      </c>
      <c r="S39" s="142">
        <v>2</v>
      </c>
      <c r="T39" s="142">
        <v>1.5</v>
      </c>
      <c r="U39" s="142">
        <v>0.5</v>
      </c>
      <c r="V39" s="142">
        <v>0.1</v>
      </c>
      <c r="W39" s="142">
        <v>1.4</v>
      </c>
      <c r="X39" s="142">
        <v>0.6</v>
      </c>
    </row>
    <row r="40" spans="1:24" s="126" customFormat="1" ht="18.75" x14ac:dyDescent="0.25">
      <c r="A40" s="412">
        <v>13</v>
      </c>
      <c r="B40" s="414" t="s">
        <v>28</v>
      </c>
      <c r="C40" s="414">
        <v>62</v>
      </c>
      <c r="D40" s="414">
        <v>192</v>
      </c>
      <c r="E40" s="224">
        <v>222</v>
      </c>
      <c r="F40" s="147">
        <f>(E40-$D$40)/$D$40</f>
        <v>0.15625</v>
      </c>
      <c r="G40" s="148">
        <v>4</v>
      </c>
      <c r="H40" s="400">
        <v>1</v>
      </c>
      <c r="I40" s="400">
        <v>1</v>
      </c>
      <c r="J40" s="430">
        <v>16</v>
      </c>
      <c r="K40" s="210">
        <v>0.7</v>
      </c>
      <c r="L40" s="146">
        <v>0.7</v>
      </c>
      <c r="M40" s="146">
        <v>0.6</v>
      </c>
      <c r="N40" s="146">
        <v>0.05</v>
      </c>
      <c r="O40" s="146">
        <v>5.0000000000000001E-3</v>
      </c>
      <c r="P40" s="146">
        <v>0.38</v>
      </c>
      <c r="Q40" s="146">
        <v>200</v>
      </c>
      <c r="R40" s="146">
        <v>10000</v>
      </c>
      <c r="S40" s="146">
        <v>2</v>
      </c>
      <c r="T40" s="146">
        <v>1.5</v>
      </c>
      <c r="U40" s="146">
        <v>0.5</v>
      </c>
      <c r="V40" s="146">
        <v>0.1</v>
      </c>
      <c r="W40" s="146">
        <v>1.4</v>
      </c>
      <c r="X40" s="146">
        <v>0.6</v>
      </c>
    </row>
    <row r="41" spans="1:24" s="121" customFormat="1" ht="18.75" x14ac:dyDescent="0.25">
      <c r="A41" s="412"/>
      <c r="B41" s="414"/>
      <c r="C41" s="414"/>
      <c r="D41" s="414"/>
      <c r="E41" s="113">
        <v>150</v>
      </c>
      <c r="F41" s="114">
        <f t="shared" ref="F41:F42" si="4">(E41-$D$40)/$D$40</f>
        <v>-0.21875</v>
      </c>
      <c r="G41" s="115">
        <v>4</v>
      </c>
      <c r="H41" s="401"/>
      <c r="I41" s="401"/>
      <c r="J41" s="431"/>
      <c r="K41" s="190" t="str">
        <f>IF(J40&gt;=16,"0,85","0,5")</f>
        <v>0,85</v>
      </c>
      <c r="L41" s="146">
        <v>0.7</v>
      </c>
      <c r="M41" s="146">
        <v>0.6</v>
      </c>
      <c r="N41" s="146">
        <v>0.05</v>
      </c>
      <c r="O41" s="146">
        <v>5.0000000000000001E-3</v>
      </c>
      <c r="P41" s="146">
        <v>0.38</v>
      </c>
      <c r="Q41" s="146">
        <v>200</v>
      </c>
      <c r="R41" s="146">
        <v>10000</v>
      </c>
      <c r="S41" s="146">
        <v>2</v>
      </c>
      <c r="T41" s="146">
        <v>1.5</v>
      </c>
      <c r="U41" s="146">
        <v>0.5</v>
      </c>
      <c r="V41" s="146">
        <v>0.1</v>
      </c>
      <c r="W41" s="146">
        <v>1.4</v>
      </c>
      <c r="X41" s="146">
        <v>0.6</v>
      </c>
    </row>
    <row r="42" spans="1:24" ht="18.75" x14ac:dyDescent="0.25">
      <c r="A42" s="413"/>
      <c r="B42" s="408"/>
      <c r="C42" s="408"/>
      <c r="D42" s="408"/>
      <c r="E42" s="117">
        <v>192</v>
      </c>
      <c r="F42" s="118">
        <f t="shared" si="4"/>
        <v>0</v>
      </c>
      <c r="G42" s="119">
        <v>4</v>
      </c>
      <c r="H42" s="402"/>
      <c r="I42" s="402"/>
      <c r="J42" s="432"/>
      <c r="K42" s="191" t="str">
        <f>IF(K41="0,5","0,3","0,5")</f>
        <v>0,5</v>
      </c>
      <c r="L42" s="142">
        <v>0.7</v>
      </c>
      <c r="M42" s="142">
        <v>0.6</v>
      </c>
      <c r="N42" s="142">
        <v>0.05</v>
      </c>
      <c r="O42" s="142">
        <v>5.0000000000000001E-3</v>
      </c>
      <c r="P42" s="142">
        <v>0.38</v>
      </c>
      <c r="Q42" s="142">
        <v>200</v>
      </c>
      <c r="R42" s="142">
        <v>10000</v>
      </c>
      <c r="S42" s="142">
        <v>2</v>
      </c>
      <c r="T42" s="142">
        <v>1.5</v>
      </c>
      <c r="U42" s="142">
        <v>0.5</v>
      </c>
      <c r="V42" s="142">
        <v>0.1</v>
      </c>
      <c r="W42" s="142">
        <v>1.4</v>
      </c>
      <c r="X42" s="142">
        <v>0.6</v>
      </c>
    </row>
    <row r="43" spans="1:24" s="126" customFormat="1" ht="18.75" x14ac:dyDescent="0.25">
      <c r="A43" s="412">
        <v>14</v>
      </c>
      <c r="B43" s="414" t="s">
        <v>27</v>
      </c>
      <c r="C43" s="414">
        <v>100</v>
      </c>
      <c r="D43" s="414">
        <v>77</v>
      </c>
      <c r="E43" s="225">
        <v>174</v>
      </c>
      <c r="F43" s="129">
        <f>(E43-$D$43)/$D$43</f>
        <v>1.2597402597402598</v>
      </c>
      <c r="G43" s="148">
        <v>4</v>
      </c>
      <c r="H43" s="400">
        <v>1</v>
      </c>
      <c r="I43" s="400">
        <v>2</v>
      </c>
      <c r="J43" s="430">
        <v>16</v>
      </c>
      <c r="K43" s="210">
        <v>0.7</v>
      </c>
      <c r="L43" s="146">
        <v>0.7</v>
      </c>
      <c r="M43" s="146">
        <v>0.6</v>
      </c>
      <c r="N43" s="146">
        <v>0.05</v>
      </c>
      <c r="O43" s="146">
        <v>5.0000000000000001E-3</v>
      </c>
      <c r="P43" s="146">
        <v>0.38</v>
      </c>
      <c r="Q43" s="146">
        <v>200</v>
      </c>
      <c r="R43" s="146">
        <v>10000</v>
      </c>
      <c r="S43" s="146">
        <v>2</v>
      </c>
      <c r="T43" s="146">
        <v>1.5</v>
      </c>
      <c r="U43" s="146">
        <v>0.5</v>
      </c>
      <c r="V43" s="146">
        <v>0.1</v>
      </c>
      <c r="W43" s="146">
        <v>1.4</v>
      </c>
      <c r="X43" s="146">
        <v>0.6</v>
      </c>
    </row>
    <row r="44" spans="1:24" s="121" customFormat="1" ht="18.75" x14ac:dyDescent="0.25">
      <c r="A44" s="412"/>
      <c r="B44" s="414"/>
      <c r="C44" s="414"/>
      <c r="D44" s="414"/>
      <c r="E44" s="113">
        <v>135</v>
      </c>
      <c r="F44" s="114">
        <f t="shared" ref="F44:F45" si="5">(E44-$D$43)/$D$43</f>
        <v>0.75324675324675328</v>
      </c>
      <c r="G44" s="115">
        <v>4</v>
      </c>
      <c r="H44" s="401"/>
      <c r="I44" s="401"/>
      <c r="J44" s="431"/>
      <c r="K44" s="190" t="str">
        <f>IF(J43&gt;=16,"0,85","0,5")</f>
        <v>0,85</v>
      </c>
      <c r="L44" s="146">
        <v>0.7</v>
      </c>
      <c r="M44" s="146">
        <v>0.6</v>
      </c>
      <c r="N44" s="146">
        <v>0.05</v>
      </c>
      <c r="O44" s="146">
        <v>5.0000000000000001E-3</v>
      </c>
      <c r="P44" s="146">
        <v>0.38</v>
      </c>
      <c r="Q44" s="146">
        <v>200</v>
      </c>
      <c r="R44" s="146">
        <v>10000</v>
      </c>
      <c r="S44" s="146">
        <v>2</v>
      </c>
      <c r="T44" s="146">
        <v>1.5</v>
      </c>
      <c r="U44" s="146">
        <v>0.5</v>
      </c>
      <c r="V44" s="146">
        <v>0.1</v>
      </c>
      <c r="W44" s="146">
        <v>1.4</v>
      </c>
      <c r="X44" s="146">
        <v>0.6</v>
      </c>
    </row>
    <row r="45" spans="1:24" ht="15" customHeight="1" x14ac:dyDescent="0.25">
      <c r="A45" s="413"/>
      <c r="B45" s="408"/>
      <c r="C45" s="408"/>
      <c r="D45" s="408"/>
      <c r="E45" s="122">
        <v>152</v>
      </c>
      <c r="F45" s="118">
        <f t="shared" si="5"/>
        <v>0.97402597402597402</v>
      </c>
      <c r="G45" s="119">
        <v>4</v>
      </c>
      <c r="H45" s="402"/>
      <c r="I45" s="402"/>
      <c r="J45" s="432"/>
      <c r="K45" s="191" t="str">
        <f>IF(K44="0,5","0,3","0,5")</f>
        <v>0,5</v>
      </c>
      <c r="L45" s="142">
        <v>0.7</v>
      </c>
      <c r="M45" s="142">
        <v>0.6</v>
      </c>
      <c r="N45" s="142">
        <v>0.05</v>
      </c>
      <c r="O45" s="142">
        <v>5.0000000000000001E-3</v>
      </c>
      <c r="P45" s="142">
        <v>0.38</v>
      </c>
      <c r="Q45" s="142">
        <v>200</v>
      </c>
      <c r="R45" s="142">
        <v>10000</v>
      </c>
      <c r="S45" s="142">
        <v>2</v>
      </c>
      <c r="T45" s="142">
        <v>1.5</v>
      </c>
      <c r="U45" s="142">
        <v>0.5</v>
      </c>
      <c r="V45" s="142">
        <v>0.1</v>
      </c>
      <c r="W45" s="142">
        <v>1.4</v>
      </c>
      <c r="X45" s="142">
        <v>0.6</v>
      </c>
    </row>
    <row r="46" spans="1:24" s="126" customFormat="1" ht="18.75" x14ac:dyDescent="0.25">
      <c r="A46" s="412">
        <v>15</v>
      </c>
      <c r="B46" s="414" t="s">
        <v>26</v>
      </c>
      <c r="C46" s="414">
        <v>100</v>
      </c>
      <c r="D46" s="414">
        <v>96</v>
      </c>
      <c r="E46" s="124">
        <v>260</v>
      </c>
      <c r="F46" s="114">
        <f>(E46-$D$46)/$D$46</f>
        <v>1.7083333333333333</v>
      </c>
      <c r="G46" s="115">
        <v>4</v>
      </c>
      <c r="H46" s="427">
        <v>10</v>
      </c>
      <c r="I46" s="427">
        <v>2</v>
      </c>
      <c r="J46" s="430">
        <v>16</v>
      </c>
      <c r="K46" s="231">
        <v>0.7</v>
      </c>
      <c r="L46" s="146">
        <v>0.7</v>
      </c>
      <c r="M46" s="146">
        <v>0.6</v>
      </c>
      <c r="N46" s="146">
        <v>0.05</v>
      </c>
      <c r="O46" s="146">
        <v>5.0000000000000001E-3</v>
      </c>
      <c r="P46" s="146">
        <v>0.38</v>
      </c>
      <c r="Q46" s="146">
        <v>200</v>
      </c>
      <c r="R46" s="146">
        <v>10000</v>
      </c>
      <c r="S46" s="146">
        <v>2</v>
      </c>
      <c r="T46" s="146">
        <v>1.5</v>
      </c>
      <c r="U46" s="146">
        <v>0.5</v>
      </c>
      <c r="V46" s="146">
        <v>0.1</v>
      </c>
      <c r="W46" s="146">
        <v>1.4</v>
      </c>
      <c r="X46" s="146">
        <v>0.6</v>
      </c>
    </row>
    <row r="47" spans="1:24" s="121" customFormat="1" ht="18.75" x14ac:dyDescent="0.25">
      <c r="A47" s="412"/>
      <c r="B47" s="414"/>
      <c r="C47" s="414"/>
      <c r="D47" s="414"/>
      <c r="E47" s="166">
        <v>217</v>
      </c>
      <c r="F47" s="114">
        <f>(E47-$D$46)/$D$46</f>
        <v>1.2604166666666667</v>
      </c>
      <c r="G47" s="115">
        <v>4</v>
      </c>
      <c r="H47" s="428"/>
      <c r="I47" s="428"/>
      <c r="J47" s="431"/>
      <c r="K47" s="190" t="str">
        <f>IF(J46&gt;=16,"0,85","0,5")</f>
        <v>0,85</v>
      </c>
      <c r="L47" s="146">
        <v>0.7</v>
      </c>
      <c r="M47" s="146">
        <v>0.6</v>
      </c>
      <c r="N47" s="146">
        <v>0.05</v>
      </c>
      <c r="O47" s="146">
        <v>5.0000000000000001E-3</v>
      </c>
      <c r="P47" s="146">
        <v>0.38</v>
      </c>
      <c r="Q47" s="146">
        <v>200</v>
      </c>
      <c r="R47" s="146">
        <v>10000</v>
      </c>
      <c r="S47" s="146">
        <v>2</v>
      </c>
      <c r="T47" s="146">
        <v>1.5</v>
      </c>
      <c r="U47" s="146">
        <v>0.5</v>
      </c>
      <c r="V47" s="146">
        <v>0.1</v>
      </c>
      <c r="W47" s="146">
        <v>1.4</v>
      </c>
      <c r="X47" s="146">
        <v>0.6</v>
      </c>
    </row>
    <row r="48" spans="1:24" s="123" customFormat="1" ht="18.75" x14ac:dyDescent="0.25">
      <c r="A48" s="413"/>
      <c r="B48" s="408"/>
      <c r="C48" s="408"/>
      <c r="D48" s="408"/>
      <c r="E48" s="227">
        <v>260</v>
      </c>
      <c r="F48" s="136">
        <f>(E48-$D$46)/$D$46</f>
        <v>1.7083333333333333</v>
      </c>
      <c r="G48" s="137">
        <v>4</v>
      </c>
      <c r="H48" s="429"/>
      <c r="I48" s="429"/>
      <c r="J48" s="432"/>
      <c r="K48" s="207" t="str">
        <f>IF(K47="0,5","0,3","0,5")</f>
        <v>0,5</v>
      </c>
      <c r="L48" s="142">
        <v>0.7</v>
      </c>
      <c r="M48" s="142">
        <v>0.6</v>
      </c>
      <c r="N48" s="142">
        <v>0.05</v>
      </c>
      <c r="O48" s="142">
        <v>5.0000000000000001E-3</v>
      </c>
      <c r="P48" s="142">
        <v>0.38</v>
      </c>
      <c r="Q48" s="142">
        <v>200</v>
      </c>
      <c r="R48" s="142">
        <v>10000</v>
      </c>
      <c r="S48" s="142">
        <v>2</v>
      </c>
      <c r="T48" s="142">
        <v>1.5</v>
      </c>
      <c r="U48" s="142">
        <v>0.5</v>
      </c>
      <c r="V48" s="142">
        <v>0.1</v>
      </c>
      <c r="W48" s="142">
        <v>1.4</v>
      </c>
      <c r="X48" s="142">
        <v>0.6</v>
      </c>
    </row>
    <row r="49" spans="5:6" ht="15.75" thickBot="1" x14ac:dyDescent="0.3"/>
    <row r="50" spans="5:6" x14ac:dyDescent="0.25">
      <c r="E50" s="328" t="s">
        <v>57</v>
      </c>
      <c r="F50" s="322">
        <f>AVERAGE(F4,F7,F10,F13,F16,F19,F22,F25,F28,F31,F40,F43,F34,F37,F46)</f>
        <v>0.4576331328004043</v>
      </c>
    </row>
    <row r="51" spans="5:6" x14ac:dyDescent="0.25">
      <c r="E51" s="329" t="s">
        <v>62</v>
      </c>
      <c r="F51" s="323">
        <f t="shared" ref="F51:F52" si="6">AVERAGE(F5,F8,F11,F14,F17,F20,F23,F26,F29,F32,F41,F44,F35,F38,F47)</f>
        <v>0.2454793244378165</v>
      </c>
    </row>
    <row r="52" spans="5:6" ht="15.75" thickBot="1" x14ac:dyDescent="0.3">
      <c r="E52" s="330" t="s">
        <v>63</v>
      </c>
      <c r="F52" s="326">
        <f t="shared" si="6"/>
        <v>0.45199907366460185</v>
      </c>
    </row>
  </sheetData>
  <mergeCells count="108">
    <mergeCell ref="H31:H33"/>
    <mergeCell ref="I31:I33"/>
    <mergeCell ref="J28:J30"/>
    <mergeCell ref="J31:J33"/>
    <mergeCell ref="H22:H24"/>
    <mergeCell ref="I22:I24"/>
    <mergeCell ref="J22:J24"/>
    <mergeCell ref="H28:H30"/>
    <mergeCell ref="I28:I30"/>
    <mergeCell ref="I25:I27"/>
    <mergeCell ref="J25:J27"/>
    <mergeCell ref="A2:H2"/>
    <mergeCell ref="I2:X2"/>
    <mergeCell ref="A3:B3"/>
    <mergeCell ref="A4:A6"/>
    <mergeCell ref="B4:B6"/>
    <mergeCell ref="C4:C6"/>
    <mergeCell ref="D4:D6"/>
    <mergeCell ref="H4:H6"/>
    <mergeCell ref="I4:I6"/>
    <mergeCell ref="J4:J6"/>
    <mergeCell ref="A7:A9"/>
    <mergeCell ref="B7:B9"/>
    <mergeCell ref="C7:C9"/>
    <mergeCell ref="D7:D9"/>
    <mergeCell ref="H7:H9"/>
    <mergeCell ref="I7:I9"/>
    <mergeCell ref="J7:J9"/>
    <mergeCell ref="J10:J12"/>
    <mergeCell ref="A13:A15"/>
    <mergeCell ref="B13:B15"/>
    <mergeCell ref="C13:C15"/>
    <mergeCell ref="D13:D15"/>
    <mergeCell ref="H13:H15"/>
    <mergeCell ref="I13:I15"/>
    <mergeCell ref="J13:J15"/>
    <mergeCell ref="A10:A12"/>
    <mergeCell ref="B10:B12"/>
    <mergeCell ref="C10:C12"/>
    <mergeCell ref="D10:D12"/>
    <mergeCell ref="H10:H12"/>
    <mergeCell ref="I10:I12"/>
    <mergeCell ref="J16:J18"/>
    <mergeCell ref="A19:A21"/>
    <mergeCell ref="B19:B21"/>
    <mergeCell ref="C19:C21"/>
    <mergeCell ref="D19:D21"/>
    <mergeCell ref="H19:H21"/>
    <mergeCell ref="I19:I21"/>
    <mergeCell ref="J19:J21"/>
    <mergeCell ref="A16:A18"/>
    <mergeCell ref="B16:B18"/>
    <mergeCell ref="C16:C18"/>
    <mergeCell ref="D16:D18"/>
    <mergeCell ref="H16:H18"/>
    <mergeCell ref="I16:I18"/>
    <mergeCell ref="A22:A24"/>
    <mergeCell ref="B22:B24"/>
    <mergeCell ref="C22:C24"/>
    <mergeCell ref="D22:D24"/>
    <mergeCell ref="A25:A27"/>
    <mergeCell ref="B25:B27"/>
    <mergeCell ref="C25:C27"/>
    <mergeCell ref="D25:D27"/>
    <mergeCell ref="H25:H27"/>
    <mergeCell ref="A28:A30"/>
    <mergeCell ref="B28:B30"/>
    <mergeCell ref="C28:C30"/>
    <mergeCell ref="D28:D30"/>
    <mergeCell ref="A31:A33"/>
    <mergeCell ref="B31:B33"/>
    <mergeCell ref="C31:C33"/>
    <mergeCell ref="D31:D33"/>
    <mergeCell ref="A34:A36"/>
    <mergeCell ref="B34:B36"/>
    <mergeCell ref="C34:C36"/>
    <mergeCell ref="D34:D36"/>
    <mergeCell ref="H34:H36"/>
    <mergeCell ref="I34:I36"/>
    <mergeCell ref="A37:A39"/>
    <mergeCell ref="B37:B39"/>
    <mergeCell ref="C37:C39"/>
    <mergeCell ref="D37:D39"/>
    <mergeCell ref="H37:H39"/>
    <mergeCell ref="I37:I39"/>
    <mergeCell ref="J40:J42"/>
    <mergeCell ref="A40:A42"/>
    <mergeCell ref="B40:B42"/>
    <mergeCell ref="C40:C42"/>
    <mergeCell ref="D40:D42"/>
    <mergeCell ref="H40:H42"/>
    <mergeCell ref="I40:I42"/>
    <mergeCell ref="J37:J39"/>
    <mergeCell ref="J34:J36"/>
    <mergeCell ref="J46:J48"/>
    <mergeCell ref="A46:A48"/>
    <mergeCell ref="B46:B48"/>
    <mergeCell ref="C46:C48"/>
    <mergeCell ref="D46:D48"/>
    <mergeCell ref="H46:H48"/>
    <mergeCell ref="I46:I48"/>
    <mergeCell ref="A43:A45"/>
    <mergeCell ref="B43:B45"/>
    <mergeCell ref="C43:C45"/>
    <mergeCell ref="D43:D45"/>
    <mergeCell ref="H43:H45"/>
    <mergeCell ref="I43:I45"/>
    <mergeCell ref="J43:J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A52"/>
  <sheetViews>
    <sheetView zoomScale="85" zoomScaleNormal="85" zoomScalePageLayoutView="85" workbookViewId="0">
      <selection activeCell="A2" sqref="A2:H2"/>
    </sheetView>
  </sheetViews>
  <sheetFormatPr defaultColWidth="8.85546875" defaultRowHeight="15" x14ac:dyDescent="0.25"/>
  <cols>
    <col min="1" max="3" width="8.85546875" style="106"/>
    <col min="4" max="4" width="15.7109375" style="106" bestFit="1" customWidth="1"/>
    <col min="5" max="5" width="24.85546875" style="132" bestFit="1" customWidth="1"/>
    <col min="6" max="6" width="24.28515625" style="132" bestFit="1" customWidth="1"/>
    <col min="7" max="7" width="9" style="132" bestFit="1" customWidth="1"/>
    <col min="8" max="8" width="9.85546875" style="133" bestFit="1" customWidth="1"/>
    <col min="9" max="9" width="8.28515625" style="106" bestFit="1" customWidth="1"/>
    <col min="10" max="10" width="25.28515625" style="153" customWidth="1"/>
    <col min="11" max="11" width="9.140625" style="156" bestFit="1" customWidth="1"/>
    <col min="12" max="12" width="7.140625" style="157" bestFit="1" customWidth="1"/>
    <col min="13" max="13" width="20.85546875" style="106" bestFit="1" customWidth="1"/>
    <col min="14" max="14" width="19" style="106" bestFit="1" customWidth="1"/>
    <col min="15" max="15" width="18" style="106" bestFit="1" customWidth="1"/>
    <col min="16" max="16" width="12.7109375" style="106" bestFit="1" customWidth="1"/>
    <col min="17" max="17" width="22.7109375" style="106" bestFit="1" customWidth="1"/>
    <col min="18" max="18" width="42.85546875" style="106" bestFit="1" customWidth="1"/>
    <col min="19" max="22" width="20.28515625" style="106" bestFit="1" customWidth="1"/>
    <col min="23" max="23" width="35" style="106" bestFit="1" customWidth="1"/>
    <col min="24" max="24" width="40.85546875" style="106" bestFit="1" customWidth="1"/>
    <col min="25" max="16384" width="8.85546875" style="106"/>
  </cols>
  <sheetData>
    <row r="1" spans="1:24" ht="19.5" thickBot="1" x14ac:dyDescent="0.3">
      <c r="A1" s="6" t="s">
        <v>7</v>
      </c>
      <c r="B1" s="6"/>
      <c r="C1" s="6"/>
      <c r="D1" s="6"/>
      <c r="E1" s="6"/>
      <c r="F1" s="150"/>
      <c r="G1" s="101" t="s">
        <v>41</v>
      </c>
      <c r="H1" s="102" t="s">
        <v>38</v>
      </c>
      <c r="I1" s="103"/>
      <c r="J1" s="105"/>
      <c r="K1" s="155"/>
      <c r="L1" s="6"/>
      <c r="M1" s="103"/>
      <c r="N1" s="103"/>
      <c r="O1" s="103"/>
      <c r="P1" s="103"/>
      <c r="Q1" s="103"/>
      <c r="R1" s="103"/>
      <c r="S1" s="103"/>
    </row>
    <row r="2" spans="1:24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4" ht="18.75" x14ac:dyDescent="0.25">
      <c r="A3" s="425" t="s">
        <v>30</v>
      </c>
      <c r="B3" s="425"/>
      <c r="C3" s="145" t="s">
        <v>42</v>
      </c>
      <c r="D3" s="145" t="s">
        <v>0</v>
      </c>
      <c r="E3" s="108" t="s">
        <v>31</v>
      </c>
      <c r="F3" s="108" t="s">
        <v>37</v>
      </c>
      <c r="G3" s="9" t="s">
        <v>65</v>
      </c>
      <c r="H3" s="146" t="s">
        <v>2</v>
      </c>
      <c r="I3" s="146" t="s">
        <v>3</v>
      </c>
      <c r="J3" s="154" t="s">
        <v>5</v>
      </c>
      <c r="K3" s="154" t="s">
        <v>6</v>
      </c>
      <c r="L3" s="111" t="s">
        <v>7</v>
      </c>
      <c r="M3" s="146" t="s">
        <v>8</v>
      </c>
      <c r="N3" s="146" t="s">
        <v>9</v>
      </c>
      <c r="O3" s="146" t="s">
        <v>10</v>
      </c>
      <c r="P3" s="146" t="s">
        <v>11</v>
      </c>
      <c r="Q3" s="146" t="s">
        <v>12</v>
      </c>
      <c r="R3" s="146" t="s">
        <v>32</v>
      </c>
      <c r="S3" s="146" t="s">
        <v>33</v>
      </c>
      <c r="T3" s="146" t="s">
        <v>34</v>
      </c>
      <c r="U3" s="146" t="s">
        <v>35</v>
      </c>
      <c r="V3" s="146" t="s">
        <v>36</v>
      </c>
      <c r="W3" s="146" t="s">
        <v>13</v>
      </c>
      <c r="X3" s="112" t="s">
        <v>14</v>
      </c>
    </row>
    <row r="4" spans="1:24" ht="18.75" x14ac:dyDescent="0.25">
      <c r="A4" s="426">
        <v>1</v>
      </c>
      <c r="B4" s="407" t="s">
        <v>15</v>
      </c>
      <c r="C4" s="407">
        <v>30</v>
      </c>
      <c r="D4" s="407">
        <v>115</v>
      </c>
      <c r="E4" s="220">
        <v>120</v>
      </c>
      <c r="F4" s="129">
        <f>(E4-$D$4)/$D$4</f>
        <v>4.3478260869565216E-2</v>
      </c>
      <c r="G4" s="148">
        <v>2</v>
      </c>
      <c r="H4" s="401">
        <v>1</v>
      </c>
      <c r="I4" s="401">
        <v>2</v>
      </c>
      <c r="J4" s="431">
        <v>5</v>
      </c>
      <c r="K4" s="442">
        <v>0.7</v>
      </c>
      <c r="L4" s="210">
        <v>0.7</v>
      </c>
      <c r="M4" s="141">
        <v>0.6</v>
      </c>
      <c r="N4" s="141">
        <v>0.05</v>
      </c>
      <c r="O4" s="141">
        <v>5.0000000000000001E-3</v>
      </c>
      <c r="P4" s="141">
        <v>0.38</v>
      </c>
      <c r="Q4" s="141">
        <v>200</v>
      </c>
      <c r="R4" s="141">
        <v>10000</v>
      </c>
      <c r="S4" s="141">
        <v>2</v>
      </c>
      <c r="T4" s="141">
        <v>1.5</v>
      </c>
      <c r="U4" s="141">
        <v>0.5</v>
      </c>
      <c r="V4" s="141">
        <v>0.1</v>
      </c>
      <c r="W4" s="141">
        <v>1.4</v>
      </c>
      <c r="X4" s="141">
        <v>0.6</v>
      </c>
    </row>
    <row r="5" spans="1:24" ht="18.75" x14ac:dyDescent="0.25">
      <c r="A5" s="426"/>
      <c r="B5" s="407"/>
      <c r="C5" s="407"/>
      <c r="D5" s="407"/>
      <c r="E5" s="113">
        <v>120</v>
      </c>
      <c r="F5" s="114">
        <f>(E5-$D$4)/$D$4</f>
        <v>4.3478260869565216E-2</v>
      </c>
      <c r="G5" s="115">
        <v>2</v>
      </c>
      <c r="H5" s="401"/>
      <c r="I5" s="401"/>
      <c r="J5" s="431"/>
      <c r="K5" s="442"/>
      <c r="L5" s="190" t="str">
        <f>IF(J4&gt;=16,"0,85","0,5")</f>
        <v>0,5</v>
      </c>
      <c r="M5" s="141">
        <v>0.6</v>
      </c>
      <c r="N5" s="141">
        <v>0.05</v>
      </c>
      <c r="O5" s="141">
        <v>5.0000000000000001E-3</v>
      </c>
      <c r="P5" s="141">
        <v>0.38</v>
      </c>
      <c r="Q5" s="141">
        <v>200</v>
      </c>
      <c r="R5" s="141">
        <v>10000</v>
      </c>
      <c r="S5" s="141">
        <v>2</v>
      </c>
      <c r="T5" s="141">
        <v>1.5</v>
      </c>
      <c r="U5" s="141">
        <v>0.5</v>
      </c>
      <c r="V5" s="141">
        <v>0.1</v>
      </c>
      <c r="W5" s="141">
        <v>1.4</v>
      </c>
      <c r="X5" s="141">
        <v>0.6</v>
      </c>
    </row>
    <row r="6" spans="1:24" ht="18.75" x14ac:dyDescent="0.25">
      <c r="A6" s="421"/>
      <c r="B6" s="408"/>
      <c r="C6" s="408"/>
      <c r="D6" s="408"/>
      <c r="E6" s="113">
        <v>120</v>
      </c>
      <c r="F6" s="114">
        <f>(E6-$D$4)/$D$4</f>
        <v>4.3478260869565216E-2</v>
      </c>
      <c r="G6" s="119">
        <v>2</v>
      </c>
      <c r="H6" s="402"/>
      <c r="I6" s="402"/>
      <c r="J6" s="432"/>
      <c r="K6" s="443"/>
      <c r="L6" s="191" t="str">
        <f>IF(L5="0,5","0,3","0,5")</f>
        <v>0,3</v>
      </c>
      <c r="M6" s="142">
        <v>0.6</v>
      </c>
      <c r="N6" s="142">
        <v>0.05</v>
      </c>
      <c r="O6" s="142">
        <v>5.0000000000000001E-3</v>
      </c>
      <c r="P6" s="142">
        <v>0.38</v>
      </c>
      <c r="Q6" s="142">
        <v>200</v>
      </c>
      <c r="R6" s="142">
        <v>10000</v>
      </c>
      <c r="S6" s="142">
        <v>2</v>
      </c>
      <c r="T6" s="142">
        <v>1.5</v>
      </c>
      <c r="U6" s="142">
        <v>0.5</v>
      </c>
      <c r="V6" s="142">
        <v>0.1</v>
      </c>
      <c r="W6" s="142">
        <v>1.4</v>
      </c>
      <c r="X6" s="142">
        <v>0.6</v>
      </c>
    </row>
    <row r="7" spans="1:24" s="121" customFormat="1" ht="18.75" x14ac:dyDescent="0.25">
      <c r="A7" s="420">
        <v>2</v>
      </c>
      <c r="B7" s="414" t="s">
        <v>16</v>
      </c>
      <c r="C7" s="414">
        <v>30</v>
      </c>
      <c r="D7" s="414">
        <v>95</v>
      </c>
      <c r="E7" s="218">
        <v>85</v>
      </c>
      <c r="F7" s="147">
        <f>(E7-$D$7)/$D$7</f>
        <v>-0.10526315789473684</v>
      </c>
      <c r="G7" s="148">
        <v>2</v>
      </c>
      <c r="H7" s="400">
        <v>3</v>
      </c>
      <c r="I7" s="400">
        <v>2</v>
      </c>
      <c r="J7" s="431">
        <v>16</v>
      </c>
      <c r="K7" s="442">
        <v>0.7</v>
      </c>
      <c r="L7" s="210">
        <v>0.7</v>
      </c>
      <c r="M7" s="146">
        <v>0.6</v>
      </c>
      <c r="N7" s="146">
        <v>0.05</v>
      </c>
      <c r="O7" s="146">
        <v>5.0000000000000001E-3</v>
      </c>
      <c r="P7" s="146">
        <v>0.38</v>
      </c>
      <c r="Q7" s="146">
        <v>200</v>
      </c>
      <c r="R7" s="146">
        <v>10000</v>
      </c>
      <c r="S7" s="146">
        <v>2</v>
      </c>
      <c r="T7" s="146">
        <v>1.5</v>
      </c>
      <c r="U7" s="146">
        <v>0.5</v>
      </c>
      <c r="V7" s="146">
        <v>0.1</v>
      </c>
      <c r="W7" s="146">
        <v>1.4</v>
      </c>
      <c r="X7" s="146">
        <v>0.6</v>
      </c>
    </row>
    <row r="8" spans="1:24" ht="18.75" x14ac:dyDescent="0.25">
      <c r="A8" s="420"/>
      <c r="B8" s="414"/>
      <c r="C8" s="414"/>
      <c r="D8" s="414"/>
      <c r="E8" s="122">
        <v>80</v>
      </c>
      <c r="F8" s="114">
        <f>(E8-$D$7)/$D$7</f>
        <v>-0.15789473684210525</v>
      </c>
      <c r="G8" s="115">
        <v>2</v>
      </c>
      <c r="H8" s="419"/>
      <c r="I8" s="419"/>
      <c r="J8" s="431"/>
      <c r="K8" s="442"/>
      <c r="L8" s="190" t="str">
        <f>IF(J7&gt;=16,"0,85","0,5")</f>
        <v>0,85</v>
      </c>
      <c r="M8" s="146">
        <v>0.6</v>
      </c>
      <c r="N8" s="146">
        <v>0.05</v>
      </c>
      <c r="O8" s="146">
        <v>5.0000000000000001E-3</v>
      </c>
      <c r="P8" s="146">
        <v>0.38</v>
      </c>
      <c r="Q8" s="146">
        <v>200</v>
      </c>
      <c r="R8" s="146">
        <v>10000</v>
      </c>
      <c r="S8" s="146">
        <v>2</v>
      </c>
      <c r="T8" s="146">
        <v>1.5</v>
      </c>
      <c r="U8" s="146">
        <v>0.5</v>
      </c>
      <c r="V8" s="146">
        <v>0.1</v>
      </c>
      <c r="W8" s="146">
        <v>1.4</v>
      </c>
      <c r="X8" s="146">
        <v>0.6</v>
      </c>
    </row>
    <row r="9" spans="1:24" s="123" customFormat="1" ht="18.75" x14ac:dyDescent="0.25">
      <c r="A9" s="421"/>
      <c r="B9" s="408"/>
      <c r="C9" s="408"/>
      <c r="D9" s="408"/>
      <c r="E9" s="117">
        <v>65</v>
      </c>
      <c r="F9" s="114">
        <f>(E9-$D$7)/$D$7</f>
        <v>-0.31578947368421051</v>
      </c>
      <c r="G9" s="119">
        <v>2</v>
      </c>
      <c r="H9" s="402"/>
      <c r="I9" s="402"/>
      <c r="J9" s="432"/>
      <c r="K9" s="443"/>
      <c r="L9" s="191" t="str">
        <f>IF(L8="0,5","0,3","0,5")</f>
        <v>0,5</v>
      </c>
      <c r="M9" s="142">
        <v>0.6</v>
      </c>
      <c r="N9" s="142">
        <v>0.05</v>
      </c>
      <c r="O9" s="142">
        <v>5.0000000000000001E-3</v>
      </c>
      <c r="P9" s="142">
        <v>0.38</v>
      </c>
      <c r="Q9" s="142">
        <v>200</v>
      </c>
      <c r="R9" s="142">
        <v>10000</v>
      </c>
      <c r="S9" s="142">
        <v>2</v>
      </c>
      <c r="T9" s="142">
        <v>1.5</v>
      </c>
      <c r="U9" s="142">
        <v>0.5</v>
      </c>
      <c r="V9" s="142">
        <v>0.1</v>
      </c>
      <c r="W9" s="142">
        <v>1.4</v>
      </c>
      <c r="X9" s="142">
        <v>0.6</v>
      </c>
    </row>
    <row r="10" spans="1:24" s="121" customFormat="1" ht="18.75" x14ac:dyDescent="0.25">
      <c r="A10" s="420">
        <v>3</v>
      </c>
      <c r="B10" s="414" t="s">
        <v>19</v>
      </c>
      <c r="C10" s="414">
        <v>30</v>
      </c>
      <c r="D10" s="414">
        <v>75</v>
      </c>
      <c r="E10" s="220">
        <v>70</v>
      </c>
      <c r="F10" s="147">
        <f>(E10-$D$10)/$D$10</f>
        <v>-6.6666666666666666E-2</v>
      </c>
      <c r="G10" s="148">
        <v>2</v>
      </c>
      <c r="H10" s="400">
        <v>2</v>
      </c>
      <c r="I10" s="400">
        <v>1</v>
      </c>
      <c r="J10" s="431">
        <v>6</v>
      </c>
      <c r="K10" s="442">
        <v>0.7</v>
      </c>
      <c r="L10" s="210">
        <v>0.7</v>
      </c>
      <c r="M10" s="146">
        <v>0.6</v>
      </c>
      <c r="N10" s="146">
        <v>0.05</v>
      </c>
      <c r="O10" s="146">
        <v>5.0000000000000001E-3</v>
      </c>
      <c r="P10" s="146">
        <v>0.38</v>
      </c>
      <c r="Q10" s="146">
        <v>200</v>
      </c>
      <c r="R10" s="146">
        <v>10000</v>
      </c>
      <c r="S10" s="146">
        <v>2</v>
      </c>
      <c r="T10" s="146">
        <v>1.5</v>
      </c>
      <c r="U10" s="146">
        <v>0.5</v>
      </c>
      <c r="V10" s="146">
        <v>0.1</v>
      </c>
      <c r="W10" s="146">
        <v>1.4</v>
      </c>
      <c r="X10" s="146">
        <v>0.6</v>
      </c>
    </row>
    <row r="11" spans="1:24" s="121" customFormat="1" ht="18.75" x14ac:dyDescent="0.25">
      <c r="A11" s="420"/>
      <c r="B11" s="414"/>
      <c r="C11" s="414"/>
      <c r="D11" s="414"/>
      <c r="E11" s="113">
        <v>75</v>
      </c>
      <c r="F11" s="114">
        <f t="shared" ref="F11:F12" si="0">(E11-$D$10)/$D$10</f>
        <v>0</v>
      </c>
      <c r="G11" s="115">
        <v>2</v>
      </c>
      <c r="H11" s="419"/>
      <c r="I11" s="419"/>
      <c r="J11" s="431"/>
      <c r="K11" s="442"/>
      <c r="L11" s="190" t="str">
        <f>IF(J10&gt;=16,"0,85","0,5")</f>
        <v>0,5</v>
      </c>
      <c r="M11" s="146">
        <v>0.6</v>
      </c>
      <c r="N11" s="146">
        <v>0.05</v>
      </c>
      <c r="O11" s="146">
        <v>5.0000000000000001E-3</v>
      </c>
      <c r="P11" s="146">
        <v>0.38</v>
      </c>
      <c r="Q11" s="146">
        <v>200</v>
      </c>
      <c r="R11" s="146">
        <v>10000</v>
      </c>
      <c r="S11" s="146">
        <v>2</v>
      </c>
      <c r="T11" s="146">
        <v>1.5</v>
      </c>
      <c r="U11" s="146">
        <v>0.5</v>
      </c>
      <c r="V11" s="146">
        <v>0.1</v>
      </c>
      <c r="W11" s="146">
        <v>1.4</v>
      </c>
      <c r="X11" s="146">
        <v>0.6</v>
      </c>
    </row>
    <row r="12" spans="1:24" s="123" customFormat="1" ht="18.75" x14ac:dyDescent="0.25">
      <c r="A12" s="421"/>
      <c r="B12" s="408"/>
      <c r="C12" s="408"/>
      <c r="D12" s="408"/>
      <c r="E12" s="117">
        <v>55</v>
      </c>
      <c r="F12" s="114">
        <f t="shared" si="0"/>
        <v>-0.26666666666666666</v>
      </c>
      <c r="G12" s="119">
        <v>2</v>
      </c>
      <c r="H12" s="402"/>
      <c r="I12" s="402"/>
      <c r="J12" s="432"/>
      <c r="K12" s="443"/>
      <c r="L12" s="191" t="str">
        <f>IF(L11="0,5","0,3","0,5")</f>
        <v>0,3</v>
      </c>
      <c r="M12" s="142">
        <v>0.6</v>
      </c>
      <c r="N12" s="142">
        <v>0.05</v>
      </c>
      <c r="O12" s="142">
        <v>5.0000000000000001E-3</v>
      </c>
      <c r="P12" s="142">
        <v>0.38</v>
      </c>
      <c r="Q12" s="142">
        <v>200</v>
      </c>
      <c r="R12" s="142">
        <v>10000</v>
      </c>
      <c r="S12" s="142">
        <v>2</v>
      </c>
      <c r="T12" s="142">
        <v>1.5</v>
      </c>
      <c r="U12" s="142">
        <v>0.5</v>
      </c>
      <c r="V12" s="142">
        <v>0.1</v>
      </c>
      <c r="W12" s="142">
        <v>1.4</v>
      </c>
      <c r="X12" s="142">
        <v>0.6</v>
      </c>
    </row>
    <row r="13" spans="1:24" s="121" customFormat="1" ht="18.75" x14ac:dyDescent="0.25">
      <c r="A13" s="417">
        <v>4</v>
      </c>
      <c r="B13" s="414" t="s">
        <v>17</v>
      </c>
      <c r="C13" s="414">
        <v>30</v>
      </c>
      <c r="D13" s="414">
        <v>65</v>
      </c>
      <c r="E13" s="222">
        <v>75</v>
      </c>
      <c r="F13" s="147">
        <f>(E13-$D$13)/$D$13</f>
        <v>0.15384615384615385</v>
      </c>
      <c r="G13" s="148">
        <v>2</v>
      </c>
      <c r="H13" s="400">
        <v>1</v>
      </c>
      <c r="I13" s="400">
        <v>2</v>
      </c>
      <c r="J13" s="430">
        <v>12</v>
      </c>
      <c r="K13" s="442">
        <v>0.7</v>
      </c>
      <c r="L13" s="210">
        <v>0.7</v>
      </c>
      <c r="M13" s="146">
        <v>0.6</v>
      </c>
      <c r="N13" s="146">
        <v>0.05</v>
      </c>
      <c r="O13" s="146">
        <v>5.0000000000000001E-3</v>
      </c>
      <c r="P13" s="146">
        <v>0.38</v>
      </c>
      <c r="Q13" s="146">
        <v>200</v>
      </c>
      <c r="R13" s="146">
        <v>10000</v>
      </c>
      <c r="S13" s="146">
        <v>2</v>
      </c>
      <c r="T13" s="146">
        <v>1.5</v>
      </c>
      <c r="U13" s="146">
        <v>0.5</v>
      </c>
      <c r="V13" s="146">
        <v>0.1</v>
      </c>
      <c r="W13" s="146">
        <v>1.4</v>
      </c>
      <c r="X13" s="146">
        <v>0.6</v>
      </c>
    </row>
    <row r="14" spans="1:24" s="121" customFormat="1" ht="18.75" x14ac:dyDescent="0.25">
      <c r="A14" s="417"/>
      <c r="B14" s="414"/>
      <c r="C14" s="414"/>
      <c r="D14" s="414"/>
      <c r="E14" s="151">
        <v>65</v>
      </c>
      <c r="F14" s="114">
        <f t="shared" ref="F14:F15" si="1">(E14-$D$13)/$D$13</f>
        <v>0</v>
      </c>
      <c r="G14" s="115">
        <v>2</v>
      </c>
      <c r="H14" s="419"/>
      <c r="I14" s="419"/>
      <c r="J14" s="431"/>
      <c r="K14" s="442"/>
      <c r="L14" s="190" t="str">
        <f>IF(J13&gt;=16,"0,85","0,5")</f>
        <v>0,5</v>
      </c>
      <c r="M14" s="146">
        <v>0.6</v>
      </c>
      <c r="N14" s="146">
        <v>0.05</v>
      </c>
      <c r="O14" s="146">
        <v>5.0000000000000001E-3</v>
      </c>
      <c r="P14" s="146">
        <v>0.38</v>
      </c>
      <c r="Q14" s="146">
        <v>200</v>
      </c>
      <c r="R14" s="146">
        <v>10000</v>
      </c>
      <c r="S14" s="146">
        <v>2</v>
      </c>
      <c r="T14" s="146">
        <v>1.5</v>
      </c>
      <c r="U14" s="146">
        <v>0.5</v>
      </c>
      <c r="V14" s="146">
        <v>0.1</v>
      </c>
      <c r="W14" s="146">
        <v>1.4</v>
      </c>
      <c r="X14" s="146">
        <v>0.6</v>
      </c>
    </row>
    <row r="15" spans="1:24" s="123" customFormat="1" ht="18.75" x14ac:dyDescent="0.25">
      <c r="A15" s="418"/>
      <c r="B15" s="408"/>
      <c r="C15" s="408"/>
      <c r="D15" s="408"/>
      <c r="E15" s="152">
        <v>65</v>
      </c>
      <c r="F15" s="118">
        <f t="shared" si="1"/>
        <v>0</v>
      </c>
      <c r="G15" s="119">
        <v>2</v>
      </c>
      <c r="H15" s="402"/>
      <c r="I15" s="402"/>
      <c r="J15" s="432"/>
      <c r="K15" s="443"/>
      <c r="L15" s="191" t="str">
        <f>IF(L14="0,5","0,3","0,5")</f>
        <v>0,3</v>
      </c>
      <c r="M15" s="142">
        <v>0.6</v>
      </c>
      <c r="N15" s="142">
        <v>0.05</v>
      </c>
      <c r="O15" s="142">
        <v>5.0000000000000001E-3</v>
      </c>
      <c r="P15" s="142">
        <v>0.38</v>
      </c>
      <c r="Q15" s="142">
        <v>200</v>
      </c>
      <c r="R15" s="142">
        <v>10000</v>
      </c>
      <c r="S15" s="142">
        <v>2</v>
      </c>
      <c r="T15" s="142">
        <v>1.5</v>
      </c>
      <c r="U15" s="142">
        <v>0.5</v>
      </c>
      <c r="V15" s="142">
        <v>0.1</v>
      </c>
      <c r="W15" s="142">
        <v>1.4</v>
      </c>
      <c r="X15" s="142">
        <v>0.6</v>
      </c>
    </row>
    <row r="16" spans="1:24" s="121" customFormat="1" ht="18.75" x14ac:dyDescent="0.25">
      <c r="A16" s="417">
        <v>5</v>
      </c>
      <c r="B16" s="414" t="s">
        <v>18</v>
      </c>
      <c r="C16" s="414">
        <v>19</v>
      </c>
      <c r="D16" s="414">
        <v>90</v>
      </c>
      <c r="E16" s="222">
        <v>110</v>
      </c>
      <c r="F16" s="129">
        <f>(E16-$D$16)/$D$16</f>
        <v>0.22222222222222221</v>
      </c>
      <c r="G16" s="148">
        <v>2</v>
      </c>
      <c r="H16" s="400">
        <v>1</v>
      </c>
      <c r="I16" s="400">
        <v>2</v>
      </c>
      <c r="J16" s="430">
        <v>16</v>
      </c>
      <c r="K16" s="442">
        <v>0.7</v>
      </c>
      <c r="L16" s="210">
        <v>0.7</v>
      </c>
      <c r="M16" s="146">
        <v>0.6</v>
      </c>
      <c r="N16" s="146">
        <v>0.05</v>
      </c>
      <c r="O16" s="146">
        <v>5.0000000000000001E-3</v>
      </c>
      <c r="P16" s="146">
        <v>0.38</v>
      </c>
      <c r="Q16" s="146">
        <v>200</v>
      </c>
      <c r="R16" s="146">
        <v>10000</v>
      </c>
      <c r="S16" s="146">
        <v>2</v>
      </c>
      <c r="T16" s="146">
        <v>1.5</v>
      </c>
      <c r="U16" s="146">
        <v>0.5</v>
      </c>
      <c r="V16" s="146">
        <v>0.1</v>
      </c>
      <c r="W16" s="146">
        <v>1.4</v>
      </c>
      <c r="X16" s="146">
        <v>0.6</v>
      </c>
    </row>
    <row r="17" spans="1:27" s="121" customFormat="1" ht="18.75" x14ac:dyDescent="0.25">
      <c r="A17" s="417"/>
      <c r="B17" s="414"/>
      <c r="C17" s="414"/>
      <c r="D17" s="414"/>
      <c r="E17" s="113">
        <v>110</v>
      </c>
      <c r="F17" s="114">
        <f t="shared" ref="F17:F18" si="2">(E17-$D$16)/$D$16</f>
        <v>0.22222222222222221</v>
      </c>
      <c r="G17" s="115">
        <v>2</v>
      </c>
      <c r="H17" s="419"/>
      <c r="I17" s="419"/>
      <c r="J17" s="431"/>
      <c r="K17" s="442"/>
      <c r="L17" s="190" t="str">
        <f>IF(J16&gt;=16,"0,85","0,5")</f>
        <v>0,85</v>
      </c>
      <c r="M17" s="146">
        <v>0.6</v>
      </c>
      <c r="N17" s="146">
        <v>0.05</v>
      </c>
      <c r="O17" s="146">
        <v>5.0000000000000001E-3</v>
      </c>
      <c r="P17" s="146">
        <v>0.38</v>
      </c>
      <c r="Q17" s="146">
        <v>200</v>
      </c>
      <c r="R17" s="146">
        <v>10000</v>
      </c>
      <c r="S17" s="146">
        <v>2</v>
      </c>
      <c r="T17" s="146">
        <v>1.5</v>
      </c>
      <c r="U17" s="146">
        <v>0.5</v>
      </c>
      <c r="V17" s="146">
        <v>0.1</v>
      </c>
      <c r="W17" s="146">
        <v>1.4</v>
      </c>
      <c r="X17" s="146">
        <v>0.6</v>
      </c>
    </row>
    <row r="18" spans="1:27" ht="18.75" x14ac:dyDescent="0.25">
      <c r="A18" s="418"/>
      <c r="B18" s="408"/>
      <c r="C18" s="408"/>
      <c r="D18" s="408"/>
      <c r="E18" s="122">
        <v>110</v>
      </c>
      <c r="F18" s="114">
        <f t="shared" si="2"/>
        <v>0.22222222222222221</v>
      </c>
      <c r="G18" s="119">
        <v>2</v>
      </c>
      <c r="H18" s="402"/>
      <c r="I18" s="402"/>
      <c r="J18" s="432"/>
      <c r="K18" s="443"/>
      <c r="L18" s="191" t="str">
        <f>IF(L17="0,5","0,3","0,5")</f>
        <v>0,5</v>
      </c>
      <c r="M18" s="142">
        <v>0.6</v>
      </c>
      <c r="N18" s="142">
        <v>0.05</v>
      </c>
      <c r="O18" s="142">
        <v>5.0000000000000001E-3</v>
      </c>
      <c r="P18" s="142">
        <v>0.38</v>
      </c>
      <c r="Q18" s="142">
        <v>200</v>
      </c>
      <c r="R18" s="142">
        <v>10000</v>
      </c>
      <c r="S18" s="142">
        <v>2</v>
      </c>
      <c r="T18" s="142">
        <v>1.5</v>
      </c>
      <c r="U18" s="142">
        <v>0.5</v>
      </c>
      <c r="V18" s="142">
        <v>0.1</v>
      </c>
      <c r="W18" s="142">
        <v>1.4</v>
      </c>
      <c r="X18" s="142">
        <v>0.6</v>
      </c>
    </row>
    <row r="19" spans="1:27" s="126" customFormat="1" ht="18.75" x14ac:dyDescent="0.25">
      <c r="A19" s="417">
        <v>6</v>
      </c>
      <c r="B19" s="414" t="s">
        <v>22</v>
      </c>
      <c r="C19" s="414">
        <v>31</v>
      </c>
      <c r="D19" s="414">
        <v>210</v>
      </c>
      <c r="E19" s="221">
        <v>250</v>
      </c>
      <c r="F19" s="147">
        <f>(E19-$D$19)/$D$19</f>
        <v>0.19047619047619047</v>
      </c>
      <c r="G19" s="148">
        <v>2</v>
      </c>
      <c r="H19" s="400">
        <v>1</v>
      </c>
      <c r="I19" s="400">
        <v>2</v>
      </c>
      <c r="J19" s="430">
        <v>16</v>
      </c>
      <c r="K19" s="442">
        <v>0.5</v>
      </c>
      <c r="L19" s="210">
        <v>0.7</v>
      </c>
      <c r="M19" s="146">
        <v>0.6</v>
      </c>
      <c r="N19" s="146">
        <v>0.05</v>
      </c>
      <c r="O19" s="146">
        <v>5.0000000000000001E-3</v>
      </c>
      <c r="P19" s="146">
        <v>0.38</v>
      </c>
      <c r="Q19" s="146">
        <v>200</v>
      </c>
      <c r="R19" s="146">
        <v>10000</v>
      </c>
      <c r="S19" s="146">
        <v>2</v>
      </c>
      <c r="T19" s="146">
        <v>1.5</v>
      </c>
      <c r="U19" s="146">
        <v>0.5</v>
      </c>
      <c r="V19" s="146">
        <v>0.1</v>
      </c>
      <c r="W19" s="146">
        <v>1.4</v>
      </c>
      <c r="X19" s="146">
        <v>0.6</v>
      </c>
    </row>
    <row r="20" spans="1:27" s="121" customFormat="1" ht="16.5" customHeight="1" x14ac:dyDescent="0.25">
      <c r="A20" s="417"/>
      <c r="B20" s="414"/>
      <c r="C20" s="414"/>
      <c r="D20" s="414"/>
      <c r="E20" s="113">
        <v>220</v>
      </c>
      <c r="F20" s="114">
        <f t="shared" ref="F20:F21" si="3">(E20-$D$19)/$D$19</f>
        <v>4.7619047619047616E-2</v>
      </c>
      <c r="G20" s="115">
        <v>2</v>
      </c>
      <c r="H20" s="419"/>
      <c r="I20" s="419"/>
      <c r="J20" s="431"/>
      <c r="K20" s="442"/>
      <c r="L20" s="190" t="str">
        <f>IF(J19&gt;=16,"0,85","0,5")</f>
        <v>0,85</v>
      </c>
      <c r="M20" s="146">
        <v>0.6</v>
      </c>
      <c r="N20" s="146">
        <v>0.05</v>
      </c>
      <c r="O20" s="146">
        <v>5.0000000000000001E-3</v>
      </c>
      <c r="P20" s="146">
        <v>0.38</v>
      </c>
      <c r="Q20" s="146">
        <v>200</v>
      </c>
      <c r="R20" s="146">
        <v>10000</v>
      </c>
      <c r="S20" s="146">
        <v>2</v>
      </c>
      <c r="T20" s="146">
        <v>1.5</v>
      </c>
      <c r="U20" s="146">
        <v>0.5</v>
      </c>
      <c r="V20" s="146">
        <v>0.1</v>
      </c>
      <c r="W20" s="146">
        <v>1.4</v>
      </c>
      <c r="X20" s="146">
        <v>0.6</v>
      </c>
    </row>
    <row r="21" spans="1:27" ht="18.75" x14ac:dyDescent="0.25">
      <c r="A21" s="418"/>
      <c r="B21" s="408"/>
      <c r="C21" s="408"/>
      <c r="D21" s="408"/>
      <c r="E21" s="122">
        <v>250</v>
      </c>
      <c r="F21" s="114">
        <f t="shared" si="3"/>
        <v>0.19047619047619047</v>
      </c>
      <c r="G21" s="119">
        <v>2</v>
      </c>
      <c r="H21" s="402"/>
      <c r="I21" s="402"/>
      <c r="J21" s="432"/>
      <c r="K21" s="443"/>
      <c r="L21" s="191" t="str">
        <f>IF(L20="0,5","0,3","0,5")</f>
        <v>0,5</v>
      </c>
      <c r="M21" s="142">
        <v>0.6</v>
      </c>
      <c r="N21" s="142">
        <v>0.05</v>
      </c>
      <c r="O21" s="142">
        <v>5.0000000000000001E-3</v>
      </c>
      <c r="P21" s="142">
        <v>0.38</v>
      </c>
      <c r="Q21" s="142">
        <v>200</v>
      </c>
      <c r="R21" s="142">
        <v>10000</v>
      </c>
      <c r="S21" s="142">
        <v>2</v>
      </c>
      <c r="T21" s="142">
        <v>1.5</v>
      </c>
      <c r="U21" s="142">
        <v>0.5</v>
      </c>
      <c r="V21" s="142">
        <v>0.1</v>
      </c>
      <c r="W21" s="142">
        <v>1.4</v>
      </c>
      <c r="X21" s="142">
        <v>0.6</v>
      </c>
    </row>
    <row r="22" spans="1:27" s="126" customFormat="1" ht="18.75" x14ac:dyDescent="0.25">
      <c r="A22" s="416">
        <v>7</v>
      </c>
      <c r="B22" s="414" t="s">
        <v>20</v>
      </c>
      <c r="C22" s="414">
        <v>31</v>
      </c>
      <c r="D22" s="414">
        <v>330</v>
      </c>
      <c r="E22" s="235">
        <v>360</v>
      </c>
      <c r="F22" s="147">
        <f>(E22-$D$22)/$D$22</f>
        <v>9.0909090909090912E-2</v>
      </c>
      <c r="G22" s="148">
        <v>2</v>
      </c>
      <c r="H22" s="400">
        <v>1</v>
      </c>
      <c r="I22" s="400">
        <v>1</v>
      </c>
      <c r="J22" s="430">
        <v>16</v>
      </c>
      <c r="K22" s="444">
        <v>0.5</v>
      </c>
      <c r="L22" s="210">
        <v>0.7</v>
      </c>
      <c r="M22" s="146">
        <v>0.6</v>
      </c>
      <c r="N22" s="146">
        <v>0.05</v>
      </c>
      <c r="O22" s="146">
        <v>5.0000000000000001E-3</v>
      </c>
      <c r="P22" s="146">
        <v>0.38</v>
      </c>
      <c r="Q22" s="146">
        <v>200</v>
      </c>
      <c r="R22" s="146">
        <v>10000</v>
      </c>
      <c r="S22" s="146">
        <v>2</v>
      </c>
      <c r="T22" s="146">
        <v>1.5</v>
      </c>
      <c r="U22" s="146">
        <v>0.5</v>
      </c>
      <c r="V22" s="146">
        <v>0.1</v>
      </c>
      <c r="W22" s="146">
        <v>1.4</v>
      </c>
      <c r="X22" s="146">
        <v>0.6</v>
      </c>
    </row>
    <row r="23" spans="1:27" s="121" customFormat="1" ht="18.75" x14ac:dyDescent="0.25">
      <c r="A23" s="416"/>
      <c r="B23" s="414"/>
      <c r="C23" s="414"/>
      <c r="D23" s="414"/>
      <c r="E23" s="113">
        <v>330</v>
      </c>
      <c r="F23" s="114">
        <f t="shared" ref="F23:F24" si="4">(E23-$D$22)/$D$22</f>
        <v>0</v>
      </c>
      <c r="G23" s="115">
        <v>2</v>
      </c>
      <c r="H23" s="419"/>
      <c r="I23" s="419"/>
      <c r="J23" s="431"/>
      <c r="K23" s="444"/>
      <c r="L23" s="190" t="str">
        <f>IF(J22&gt;=16,"0,85","0,5")</f>
        <v>0,85</v>
      </c>
      <c r="M23" s="146">
        <v>0.6</v>
      </c>
      <c r="N23" s="146">
        <v>0.05</v>
      </c>
      <c r="O23" s="146">
        <v>5.0000000000000001E-3</v>
      </c>
      <c r="P23" s="146">
        <v>0.38</v>
      </c>
      <c r="Q23" s="146">
        <v>200</v>
      </c>
      <c r="R23" s="146">
        <v>10000</v>
      </c>
      <c r="S23" s="146">
        <v>2</v>
      </c>
      <c r="T23" s="146">
        <v>1.5</v>
      </c>
      <c r="U23" s="146">
        <v>0.5</v>
      </c>
      <c r="V23" s="146">
        <v>0.1</v>
      </c>
      <c r="W23" s="146">
        <v>1.4</v>
      </c>
      <c r="X23" s="146">
        <v>0.6</v>
      </c>
    </row>
    <row r="24" spans="1:27" ht="18.75" x14ac:dyDescent="0.25">
      <c r="A24" s="405"/>
      <c r="B24" s="408"/>
      <c r="C24" s="408"/>
      <c r="D24" s="408"/>
      <c r="E24" s="122">
        <v>340</v>
      </c>
      <c r="F24" s="118">
        <f t="shared" si="4"/>
        <v>3.0303030303030304E-2</v>
      </c>
      <c r="G24" s="119">
        <v>2</v>
      </c>
      <c r="H24" s="402"/>
      <c r="I24" s="402"/>
      <c r="J24" s="432"/>
      <c r="K24" s="445"/>
      <c r="L24" s="191" t="str">
        <f>IF(L23="0,5","0,3","0,5")</f>
        <v>0,5</v>
      </c>
      <c r="M24" s="142">
        <v>0.6</v>
      </c>
      <c r="N24" s="142">
        <v>0.05</v>
      </c>
      <c r="O24" s="142">
        <v>5.0000000000000001E-3</v>
      </c>
      <c r="P24" s="142">
        <v>0.38</v>
      </c>
      <c r="Q24" s="142">
        <v>200</v>
      </c>
      <c r="R24" s="142">
        <v>10000</v>
      </c>
      <c r="S24" s="142">
        <v>2</v>
      </c>
      <c r="T24" s="142">
        <v>1.5</v>
      </c>
      <c r="U24" s="142">
        <v>0.5</v>
      </c>
      <c r="V24" s="142">
        <v>0.1</v>
      </c>
      <c r="W24" s="142">
        <v>1.4</v>
      </c>
      <c r="X24" s="142">
        <v>0.6</v>
      </c>
    </row>
    <row r="25" spans="1:27" s="126" customFormat="1" ht="18.75" x14ac:dyDescent="0.25">
      <c r="A25" s="409">
        <v>8</v>
      </c>
      <c r="B25" s="406" t="s">
        <v>21</v>
      </c>
      <c r="C25" s="406">
        <v>98</v>
      </c>
      <c r="D25" s="406">
        <v>134</v>
      </c>
      <c r="E25" s="53">
        <v>616</v>
      </c>
      <c r="F25" s="42">
        <f>(E25-$D$25)/$D$25</f>
        <v>3.5970149253731343</v>
      </c>
      <c r="G25" s="97">
        <v>4</v>
      </c>
      <c r="H25" s="391">
        <v>1</v>
      </c>
      <c r="I25" s="391">
        <v>2</v>
      </c>
      <c r="J25" s="446">
        <v>5</v>
      </c>
      <c r="K25" s="442">
        <v>0.3</v>
      </c>
      <c r="L25" s="210">
        <v>0.7</v>
      </c>
      <c r="M25" s="140">
        <v>0.6</v>
      </c>
      <c r="N25" s="140">
        <v>0.05</v>
      </c>
      <c r="O25" s="140">
        <v>5.0000000000000001E-3</v>
      </c>
      <c r="P25" s="140">
        <v>0.38</v>
      </c>
      <c r="Q25" s="140">
        <v>200</v>
      </c>
      <c r="R25" s="140">
        <v>10000</v>
      </c>
      <c r="S25" s="140">
        <v>2</v>
      </c>
      <c r="T25" s="140">
        <v>1.5</v>
      </c>
      <c r="U25" s="140">
        <v>0.5</v>
      </c>
      <c r="V25" s="140">
        <v>0.1</v>
      </c>
      <c r="W25" s="140">
        <v>1.4</v>
      </c>
      <c r="X25" s="140">
        <v>0.6</v>
      </c>
    </row>
    <row r="26" spans="1:27" s="121" customFormat="1" ht="13.7" customHeight="1" x14ac:dyDescent="0.25">
      <c r="A26" s="410"/>
      <c r="B26" s="407"/>
      <c r="C26" s="407"/>
      <c r="D26" s="407"/>
      <c r="E26" s="166">
        <v>391</v>
      </c>
      <c r="F26" s="41">
        <f>(E26-$D$25)/$D$25</f>
        <v>1.9179104477611941</v>
      </c>
      <c r="G26" s="94">
        <v>4</v>
      </c>
      <c r="H26" s="392"/>
      <c r="I26" s="392"/>
      <c r="J26" s="447"/>
      <c r="K26" s="442"/>
      <c r="L26" s="190" t="str">
        <f>IF(J25&gt;=16,"0,85","0,5")</f>
        <v>0,5</v>
      </c>
      <c r="M26" s="141">
        <v>0.6</v>
      </c>
      <c r="N26" s="141">
        <v>0.05</v>
      </c>
      <c r="O26" s="141">
        <v>5.0000000000000001E-3</v>
      </c>
      <c r="P26" s="141">
        <v>0.38</v>
      </c>
      <c r="Q26" s="141">
        <v>200</v>
      </c>
      <c r="R26" s="141">
        <v>10000</v>
      </c>
      <c r="S26" s="141">
        <v>2</v>
      </c>
      <c r="T26" s="141">
        <v>1.5</v>
      </c>
      <c r="U26" s="141">
        <v>0.5</v>
      </c>
      <c r="V26" s="141">
        <v>0.1</v>
      </c>
      <c r="W26" s="141">
        <v>1.4</v>
      </c>
      <c r="X26" s="141">
        <v>0.6</v>
      </c>
    </row>
    <row r="27" spans="1:27" s="121" customFormat="1" ht="18.75" x14ac:dyDescent="0.25">
      <c r="A27" s="411"/>
      <c r="B27" s="408"/>
      <c r="C27" s="408"/>
      <c r="D27" s="408"/>
      <c r="E27" s="166">
        <v>349</v>
      </c>
      <c r="F27" s="45">
        <f>(E27-$D$25)/$D$25</f>
        <v>1.6044776119402986</v>
      </c>
      <c r="G27" s="95">
        <v>4</v>
      </c>
      <c r="H27" s="392"/>
      <c r="I27" s="392"/>
      <c r="J27" s="448"/>
      <c r="K27" s="443"/>
      <c r="L27" s="191" t="str">
        <f>IF(L26="0,5","0,3","0,5")</f>
        <v>0,3</v>
      </c>
      <c r="M27" s="142">
        <v>0.6</v>
      </c>
      <c r="N27" s="142">
        <v>0.05</v>
      </c>
      <c r="O27" s="142">
        <v>5.0000000000000001E-3</v>
      </c>
      <c r="P27" s="142">
        <v>0.38</v>
      </c>
      <c r="Q27" s="142">
        <v>200</v>
      </c>
      <c r="R27" s="142">
        <v>10000</v>
      </c>
      <c r="S27" s="142">
        <v>2</v>
      </c>
      <c r="T27" s="142">
        <v>1.5</v>
      </c>
      <c r="U27" s="142">
        <v>0.5</v>
      </c>
      <c r="V27" s="142">
        <v>0.1</v>
      </c>
      <c r="W27" s="142">
        <v>1.4</v>
      </c>
      <c r="X27" s="142">
        <v>0.6</v>
      </c>
      <c r="Y27" s="123"/>
      <c r="Z27" s="123"/>
      <c r="AA27" s="123"/>
    </row>
    <row r="28" spans="1:27" s="126" customFormat="1" ht="18.75" x14ac:dyDescent="0.25">
      <c r="A28" s="403">
        <v>9</v>
      </c>
      <c r="B28" s="406" t="s">
        <v>23</v>
      </c>
      <c r="C28" s="406">
        <v>64</v>
      </c>
      <c r="D28" s="406">
        <v>260</v>
      </c>
      <c r="E28" s="235">
        <v>525</v>
      </c>
      <c r="F28" s="147">
        <f>(E28-$D$28)/$D$28</f>
        <v>1.0192307692307692</v>
      </c>
      <c r="G28" s="148">
        <v>2</v>
      </c>
      <c r="H28" s="400">
        <v>1</v>
      </c>
      <c r="I28" s="400">
        <v>2</v>
      </c>
      <c r="J28" s="430">
        <v>6</v>
      </c>
      <c r="K28" s="444">
        <v>0.7</v>
      </c>
      <c r="L28" s="210">
        <v>0.7</v>
      </c>
      <c r="M28" s="140">
        <v>0.6</v>
      </c>
      <c r="N28" s="140">
        <v>0.05</v>
      </c>
      <c r="O28" s="140">
        <v>5.0000000000000001E-3</v>
      </c>
      <c r="P28" s="140">
        <v>0.38</v>
      </c>
      <c r="Q28" s="140">
        <v>200</v>
      </c>
      <c r="R28" s="140">
        <v>10000</v>
      </c>
      <c r="S28" s="140">
        <v>2</v>
      </c>
      <c r="T28" s="140">
        <v>1.5</v>
      </c>
      <c r="U28" s="140">
        <v>0.5</v>
      </c>
      <c r="V28" s="140">
        <v>0.1</v>
      </c>
      <c r="W28" s="140">
        <v>1.4</v>
      </c>
      <c r="X28" s="140">
        <v>0.6</v>
      </c>
      <c r="Y28" s="121"/>
      <c r="Z28" s="121"/>
      <c r="AA28" s="121"/>
    </row>
    <row r="29" spans="1:27" s="121" customFormat="1" ht="18.75" x14ac:dyDescent="0.25">
      <c r="A29" s="404"/>
      <c r="B29" s="407"/>
      <c r="C29" s="407"/>
      <c r="D29" s="407"/>
      <c r="E29" s="113">
        <v>480</v>
      </c>
      <c r="F29" s="114">
        <f>(E29-$D$28)/$D$28</f>
        <v>0.84615384615384615</v>
      </c>
      <c r="G29" s="115">
        <v>2</v>
      </c>
      <c r="H29" s="401"/>
      <c r="I29" s="401"/>
      <c r="J29" s="431"/>
      <c r="K29" s="444"/>
      <c r="L29" s="190" t="str">
        <f>IF(J28&gt;=16,"0,85","0,5")</f>
        <v>0,5</v>
      </c>
      <c r="M29" s="141">
        <v>0.6</v>
      </c>
      <c r="N29" s="141">
        <v>0.05</v>
      </c>
      <c r="O29" s="141">
        <v>5.0000000000000001E-3</v>
      </c>
      <c r="P29" s="141">
        <v>0.38</v>
      </c>
      <c r="Q29" s="141">
        <v>200</v>
      </c>
      <c r="R29" s="141">
        <v>10000</v>
      </c>
      <c r="S29" s="141">
        <v>2</v>
      </c>
      <c r="T29" s="141">
        <v>1.5</v>
      </c>
      <c r="U29" s="141">
        <v>0.5</v>
      </c>
      <c r="V29" s="141">
        <v>0.1</v>
      </c>
      <c r="W29" s="141">
        <v>1.4</v>
      </c>
      <c r="X29" s="141">
        <v>0.6</v>
      </c>
    </row>
    <row r="30" spans="1:27" s="121" customFormat="1" ht="18.75" x14ac:dyDescent="0.25">
      <c r="A30" s="405"/>
      <c r="B30" s="408"/>
      <c r="C30" s="408"/>
      <c r="D30" s="408"/>
      <c r="E30" s="117">
        <v>480</v>
      </c>
      <c r="F30" s="118">
        <f>(E30-$D$28)/$D$28</f>
        <v>0.84615384615384615</v>
      </c>
      <c r="G30" s="115">
        <v>2</v>
      </c>
      <c r="H30" s="402"/>
      <c r="I30" s="402"/>
      <c r="J30" s="432"/>
      <c r="K30" s="445"/>
      <c r="L30" s="191" t="str">
        <f>IF(L29="0,5","0,3","0,5")</f>
        <v>0,3</v>
      </c>
      <c r="M30" s="142">
        <v>0.6</v>
      </c>
      <c r="N30" s="142">
        <v>0.05</v>
      </c>
      <c r="O30" s="142">
        <v>5.0000000000000001E-3</v>
      </c>
      <c r="P30" s="142">
        <v>0.38</v>
      </c>
      <c r="Q30" s="142">
        <v>200</v>
      </c>
      <c r="R30" s="142">
        <v>10000</v>
      </c>
      <c r="S30" s="142">
        <v>2</v>
      </c>
      <c r="T30" s="142">
        <v>1.5</v>
      </c>
      <c r="U30" s="142">
        <v>0.5</v>
      </c>
      <c r="V30" s="142">
        <v>0.1</v>
      </c>
      <c r="W30" s="142">
        <v>1.4</v>
      </c>
      <c r="X30" s="142">
        <v>0.6</v>
      </c>
    </row>
    <row r="31" spans="1:27" s="126" customFormat="1" ht="18.75" x14ac:dyDescent="0.25">
      <c r="A31" s="403">
        <v>10</v>
      </c>
      <c r="B31" s="406" t="s">
        <v>24</v>
      </c>
      <c r="C31" s="406">
        <v>64</v>
      </c>
      <c r="D31" s="406">
        <v>345</v>
      </c>
      <c r="E31" s="234">
        <v>420</v>
      </c>
      <c r="F31" s="129">
        <f>(E31-$D$31)/$D$31</f>
        <v>0.21739130434782608</v>
      </c>
      <c r="G31" s="130">
        <v>2</v>
      </c>
      <c r="H31" s="400">
        <v>7</v>
      </c>
      <c r="I31" s="400">
        <v>7</v>
      </c>
      <c r="J31" s="430">
        <v>16</v>
      </c>
      <c r="K31" s="442">
        <v>0.7</v>
      </c>
      <c r="L31" s="210">
        <v>0.7</v>
      </c>
      <c r="M31" s="140">
        <v>0.6</v>
      </c>
      <c r="N31" s="140">
        <v>0.05</v>
      </c>
      <c r="O31" s="140">
        <v>5.0000000000000001E-3</v>
      </c>
      <c r="P31" s="140">
        <v>0.38</v>
      </c>
      <c r="Q31" s="140">
        <v>200</v>
      </c>
      <c r="R31" s="140">
        <v>10000</v>
      </c>
      <c r="S31" s="140">
        <v>2</v>
      </c>
      <c r="T31" s="140">
        <v>1.5</v>
      </c>
      <c r="U31" s="140">
        <v>0.5</v>
      </c>
      <c r="V31" s="140">
        <v>0.1</v>
      </c>
      <c r="W31" s="140">
        <v>1.4</v>
      </c>
      <c r="X31" s="140">
        <v>0.6</v>
      </c>
    </row>
    <row r="32" spans="1:27" s="121" customFormat="1" ht="18.75" x14ac:dyDescent="0.25">
      <c r="A32" s="404"/>
      <c r="B32" s="407"/>
      <c r="C32" s="407"/>
      <c r="D32" s="407"/>
      <c r="E32" s="113">
        <v>315</v>
      </c>
      <c r="F32" s="114">
        <f t="shared" ref="F32:F33" si="5">(E32-$D$31)/$D$31</f>
        <v>-8.6956521739130432E-2</v>
      </c>
      <c r="G32" s="115">
        <v>2</v>
      </c>
      <c r="H32" s="401"/>
      <c r="I32" s="401"/>
      <c r="J32" s="431"/>
      <c r="K32" s="442"/>
      <c r="L32" s="190" t="str">
        <f>IF(J31&gt;=16,"0,85","0,5")</f>
        <v>0,85</v>
      </c>
      <c r="M32" s="141">
        <v>0.6</v>
      </c>
      <c r="N32" s="141">
        <v>0.05</v>
      </c>
      <c r="O32" s="141">
        <v>5.0000000000000001E-3</v>
      </c>
      <c r="P32" s="141">
        <v>0.38</v>
      </c>
      <c r="Q32" s="141">
        <v>200</v>
      </c>
      <c r="R32" s="141">
        <v>10000</v>
      </c>
      <c r="S32" s="141">
        <v>2</v>
      </c>
      <c r="T32" s="141">
        <v>1.5</v>
      </c>
      <c r="U32" s="141">
        <v>0.5</v>
      </c>
      <c r="V32" s="141">
        <v>0.1</v>
      </c>
      <c r="W32" s="141">
        <v>1.4</v>
      </c>
      <c r="X32" s="141">
        <v>0.6</v>
      </c>
    </row>
    <row r="33" spans="1:24" s="121" customFormat="1" ht="18.75" x14ac:dyDescent="0.25">
      <c r="A33" s="405"/>
      <c r="B33" s="408"/>
      <c r="C33" s="408"/>
      <c r="D33" s="408"/>
      <c r="E33" s="117">
        <v>295</v>
      </c>
      <c r="F33" s="118">
        <f t="shared" si="5"/>
        <v>-0.14492753623188406</v>
      </c>
      <c r="G33" s="115">
        <v>2</v>
      </c>
      <c r="H33" s="402"/>
      <c r="I33" s="402"/>
      <c r="J33" s="432"/>
      <c r="K33" s="443"/>
      <c r="L33" s="191" t="str">
        <f>IF(L32="0,5","0,3","0,5")</f>
        <v>0,5</v>
      </c>
      <c r="M33" s="142">
        <v>0.6</v>
      </c>
      <c r="N33" s="142">
        <v>0.05</v>
      </c>
      <c r="O33" s="142">
        <v>5.0000000000000001E-3</v>
      </c>
      <c r="P33" s="142">
        <v>0.38</v>
      </c>
      <c r="Q33" s="142">
        <v>200</v>
      </c>
      <c r="R33" s="142">
        <v>10000</v>
      </c>
      <c r="S33" s="142">
        <v>2</v>
      </c>
      <c r="T33" s="142">
        <v>1.5</v>
      </c>
      <c r="U33" s="142">
        <v>0.5</v>
      </c>
      <c r="V33" s="142">
        <v>0.1</v>
      </c>
      <c r="W33" s="142">
        <v>1.4</v>
      </c>
      <c r="X33" s="142">
        <v>0.6</v>
      </c>
    </row>
    <row r="34" spans="1:24" s="121" customFormat="1" ht="18.75" x14ac:dyDescent="0.25">
      <c r="A34" s="409">
        <v>11</v>
      </c>
      <c r="B34" s="406" t="s">
        <v>25</v>
      </c>
      <c r="C34" s="406">
        <v>62</v>
      </c>
      <c r="D34" s="406">
        <v>696</v>
      </c>
      <c r="E34" s="53">
        <v>696</v>
      </c>
      <c r="F34" s="42">
        <f>(E34-$D$34)/$D$34</f>
        <v>0</v>
      </c>
      <c r="G34" s="93">
        <v>4</v>
      </c>
      <c r="H34" s="391">
        <v>1</v>
      </c>
      <c r="I34" s="391">
        <v>2</v>
      </c>
      <c r="J34" s="446">
        <v>5</v>
      </c>
      <c r="K34" s="442">
        <v>0.3</v>
      </c>
      <c r="L34" s="210">
        <v>0.7</v>
      </c>
      <c r="M34" s="146">
        <v>0.6</v>
      </c>
      <c r="N34" s="146">
        <v>0.05</v>
      </c>
      <c r="O34" s="146">
        <v>5.0000000000000001E-3</v>
      </c>
      <c r="P34" s="146">
        <v>0.38</v>
      </c>
      <c r="Q34" s="146">
        <v>200</v>
      </c>
      <c r="R34" s="146">
        <v>10000</v>
      </c>
      <c r="S34" s="146">
        <v>2</v>
      </c>
      <c r="T34" s="146">
        <v>1.5</v>
      </c>
      <c r="U34" s="146">
        <v>0.5</v>
      </c>
      <c r="V34" s="146">
        <v>0.1</v>
      </c>
      <c r="W34" s="146">
        <v>1.4</v>
      </c>
      <c r="X34" s="146">
        <v>0.6</v>
      </c>
    </row>
    <row r="35" spans="1:24" s="121" customFormat="1" ht="18.75" x14ac:dyDescent="0.25">
      <c r="A35" s="410"/>
      <c r="B35" s="407"/>
      <c r="C35" s="407"/>
      <c r="D35" s="407"/>
      <c r="E35" s="166">
        <v>420</v>
      </c>
      <c r="F35" s="41">
        <f t="shared" ref="F35:F36" si="6">(E35-$D$34)/$D$34</f>
        <v>-0.39655172413793105</v>
      </c>
      <c r="G35" s="94">
        <v>4</v>
      </c>
      <c r="H35" s="392"/>
      <c r="I35" s="392"/>
      <c r="J35" s="447"/>
      <c r="K35" s="442"/>
      <c r="L35" s="190" t="str">
        <f>IF(J34&gt;=16,"0,85","0,5")</f>
        <v>0,5</v>
      </c>
      <c r="M35" s="146">
        <v>0.6</v>
      </c>
      <c r="N35" s="146">
        <v>0.05</v>
      </c>
      <c r="O35" s="146">
        <v>5.0000000000000001E-3</v>
      </c>
      <c r="P35" s="146">
        <v>0.38</v>
      </c>
      <c r="Q35" s="146">
        <v>200</v>
      </c>
      <c r="R35" s="146">
        <v>10000</v>
      </c>
      <c r="S35" s="146">
        <v>2</v>
      </c>
      <c r="T35" s="146">
        <v>1.5</v>
      </c>
      <c r="U35" s="146">
        <v>0.5</v>
      </c>
      <c r="V35" s="146">
        <v>0.1</v>
      </c>
      <c r="W35" s="146">
        <v>1.4</v>
      </c>
      <c r="X35" s="146">
        <v>0.6</v>
      </c>
    </row>
    <row r="36" spans="1:24" s="123" customFormat="1" ht="15" customHeight="1" x14ac:dyDescent="0.25">
      <c r="A36" s="411"/>
      <c r="B36" s="408"/>
      <c r="C36" s="408"/>
      <c r="D36" s="408"/>
      <c r="E36" s="167">
        <v>432</v>
      </c>
      <c r="F36" s="45">
        <f t="shared" si="6"/>
        <v>-0.37931034482758619</v>
      </c>
      <c r="G36" s="95">
        <v>4</v>
      </c>
      <c r="H36" s="393"/>
      <c r="I36" s="393"/>
      <c r="J36" s="448"/>
      <c r="K36" s="443"/>
      <c r="L36" s="191" t="str">
        <f>IF(L35="0,5","0,3","0,5")</f>
        <v>0,3</v>
      </c>
      <c r="M36" s="142">
        <v>0.6</v>
      </c>
      <c r="N36" s="142">
        <v>0.05</v>
      </c>
      <c r="O36" s="142">
        <v>5.0000000000000001E-3</v>
      </c>
      <c r="P36" s="142">
        <v>0.38</v>
      </c>
      <c r="Q36" s="142">
        <v>200</v>
      </c>
      <c r="R36" s="142">
        <v>10000</v>
      </c>
      <c r="S36" s="142">
        <v>2</v>
      </c>
      <c r="T36" s="142">
        <v>1.5</v>
      </c>
      <c r="U36" s="142">
        <v>0.5</v>
      </c>
      <c r="V36" s="142">
        <v>0.1</v>
      </c>
      <c r="W36" s="142">
        <v>1.4</v>
      </c>
      <c r="X36" s="142">
        <v>0.6</v>
      </c>
    </row>
    <row r="37" spans="1:24" s="121" customFormat="1" ht="18.75" x14ac:dyDescent="0.25">
      <c r="A37" s="415">
        <v>12</v>
      </c>
      <c r="B37" s="414" t="s">
        <v>29</v>
      </c>
      <c r="C37" s="414">
        <v>62</v>
      </c>
      <c r="D37" s="414">
        <v>342</v>
      </c>
      <c r="E37" s="211">
        <v>402</v>
      </c>
      <c r="F37" s="42">
        <f>(E37-$D$37)/$D$37</f>
        <v>0.17543859649122806</v>
      </c>
      <c r="G37" s="212">
        <v>4</v>
      </c>
      <c r="H37" s="433">
        <v>1</v>
      </c>
      <c r="I37" s="433">
        <v>2</v>
      </c>
      <c r="J37" s="446">
        <v>16</v>
      </c>
      <c r="K37" s="442">
        <v>0.85</v>
      </c>
      <c r="L37" s="210">
        <v>0.7</v>
      </c>
      <c r="M37" s="146">
        <v>0.6</v>
      </c>
      <c r="N37" s="146">
        <v>0.05</v>
      </c>
      <c r="O37" s="146">
        <v>5.0000000000000001E-3</v>
      </c>
      <c r="P37" s="146">
        <v>0.38</v>
      </c>
      <c r="Q37" s="146">
        <v>200</v>
      </c>
      <c r="R37" s="146">
        <v>10000</v>
      </c>
      <c r="S37" s="146">
        <v>2</v>
      </c>
      <c r="T37" s="146">
        <v>1.5</v>
      </c>
      <c r="U37" s="146">
        <v>0.5</v>
      </c>
      <c r="V37" s="146">
        <v>0.1</v>
      </c>
      <c r="W37" s="146">
        <v>1.4</v>
      </c>
      <c r="X37" s="146">
        <v>0.6</v>
      </c>
    </row>
    <row r="38" spans="1:24" s="121" customFormat="1" ht="18.75" x14ac:dyDescent="0.25">
      <c r="A38" s="415"/>
      <c r="B38" s="414"/>
      <c r="C38" s="414"/>
      <c r="D38" s="414"/>
      <c r="E38" s="166">
        <v>390</v>
      </c>
      <c r="F38" s="41">
        <f t="shared" ref="F38:F39" si="7">(E38-$D$37)/$D$37</f>
        <v>0.14035087719298245</v>
      </c>
      <c r="G38" s="94">
        <v>4</v>
      </c>
      <c r="H38" s="434"/>
      <c r="I38" s="434"/>
      <c r="J38" s="447"/>
      <c r="K38" s="442"/>
      <c r="L38" s="190" t="str">
        <f>IF(J37&gt;=16,"0,85","0,5")</f>
        <v>0,85</v>
      </c>
      <c r="M38" s="146">
        <v>0.6</v>
      </c>
      <c r="N38" s="146">
        <v>0.05</v>
      </c>
      <c r="O38" s="146">
        <v>5.0000000000000001E-3</v>
      </c>
      <c r="P38" s="146">
        <v>0.38</v>
      </c>
      <c r="Q38" s="146">
        <v>200</v>
      </c>
      <c r="R38" s="146">
        <v>10000</v>
      </c>
      <c r="S38" s="146">
        <v>2</v>
      </c>
      <c r="T38" s="146">
        <v>1.5</v>
      </c>
      <c r="U38" s="146">
        <v>0.5</v>
      </c>
      <c r="V38" s="146">
        <v>0.1</v>
      </c>
      <c r="W38" s="146">
        <v>1.4</v>
      </c>
      <c r="X38" s="146">
        <v>0.6</v>
      </c>
    </row>
    <row r="39" spans="1:24" ht="18.75" x14ac:dyDescent="0.25">
      <c r="A39" s="411"/>
      <c r="B39" s="408"/>
      <c r="C39" s="408"/>
      <c r="D39" s="408"/>
      <c r="E39" s="166">
        <v>276</v>
      </c>
      <c r="F39" s="41">
        <f t="shared" si="7"/>
        <v>-0.19298245614035087</v>
      </c>
      <c r="G39" s="95">
        <v>4</v>
      </c>
      <c r="H39" s="435"/>
      <c r="I39" s="435"/>
      <c r="J39" s="448"/>
      <c r="K39" s="443"/>
      <c r="L39" s="191" t="str">
        <f>IF(L38="0,5","0,3","0,5")</f>
        <v>0,5</v>
      </c>
      <c r="M39" s="142">
        <v>0.6</v>
      </c>
      <c r="N39" s="142">
        <v>0.05</v>
      </c>
      <c r="O39" s="142">
        <v>5.0000000000000001E-3</v>
      </c>
      <c r="P39" s="142">
        <v>0.38</v>
      </c>
      <c r="Q39" s="142">
        <v>200</v>
      </c>
      <c r="R39" s="142">
        <v>10000</v>
      </c>
      <c r="S39" s="142">
        <v>2</v>
      </c>
      <c r="T39" s="142">
        <v>1.5</v>
      </c>
      <c r="U39" s="142">
        <v>0.5</v>
      </c>
      <c r="V39" s="142">
        <v>0.1</v>
      </c>
      <c r="W39" s="142">
        <v>1.4</v>
      </c>
      <c r="X39" s="142">
        <v>0.6</v>
      </c>
    </row>
    <row r="40" spans="1:24" s="126" customFormat="1" ht="18.75" x14ac:dyDescent="0.25">
      <c r="A40" s="412">
        <v>13</v>
      </c>
      <c r="B40" s="414" t="s">
        <v>28</v>
      </c>
      <c r="C40" s="414">
        <v>62</v>
      </c>
      <c r="D40" s="414">
        <v>192</v>
      </c>
      <c r="E40" s="228">
        <v>222</v>
      </c>
      <c r="F40" s="229">
        <f>(E40-$D$40)/$D$40</f>
        <v>0.15625</v>
      </c>
      <c r="G40" s="230">
        <v>4</v>
      </c>
      <c r="H40" s="400">
        <v>1</v>
      </c>
      <c r="I40" s="400">
        <v>1</v>
      </c>
      <c r="J40" s="430">
        <v>16</v>
      </c>
      <c r="K40" s="442">
        <v>0.7</v>
      </c>
      <c r="L40" s="210">
        <v>0.7</v>
      </c>
      <c r="M40" s="146">
        <v>0.6</v>
      </c>
      <c r="N40" s="146">
        <v>0.05</v>
      </c>
      <c r="O40" s="146">
        <v>5.0000000000000001E-3</v>
      </c>
      <c r="P40" s="146">
        <v>0.38</v>
      </c>
      <c r="Q40" s="146">
        <v>200</v>
      </c>
      <c r="R40" s="146">
        <v>10000</v>
      </c>
      <c r="S40" s="146">
        <v>2</v>
      </c>
      <c r="T40" s="146">
        <v>1.5</v>
      </c>
      <c r="U40" s="146">
        <v>0.5</v>
      </c>
      <c r="V40" s="146">
        <v>0.1</v>
      </c>
      <c r="W40" s="146">
        <v>1.4</v>
      </c>
      <c r="X40" s="146">
        <v>0.6</v>
      </c>
    </row>
    <row r="41" spans="1:24" s="121" customFormat="1" ht="18.75" x14ac:dyDescent="0.25">
      <c r="A41" s="412"/>
      <c r="B41" s="414"/>
      <c r="C41" s="414"/>
      <c r="D41" s="414"/>
      <c r="E41" s="113">
        <v>198</v>
      </c>
      <c r="F41" s="114">
        <f>(E41-$D$40)/$D$40</f>
        <v>3.125E-2</v>
      </c>
      <c r="G41" s="115">
        <v>4</v>
      </c>
      <c r="H41" s="401"/>
      <c r="I41" s="401"/>
      <c r="J41" s="431"/>
      <c r="K41" s="442"/>
      <c r="L41" s="190" t="str">
        <f>IF(J40&gt;=16,"0,85","0,5")</f>
        <v>0,85</v>
      </c>
      <c r="M41" s="146">
        <v>0.6</v>
      </c>
      <c r="N41" s="146">
        <v>0.05</v>
      </c>
      <c r="O41" s="146">
        <v>5.0000000000000001E-3</v>
      </c>
      <c r="P41" s="146">
        <v>0.38</v>
      </c>
      <c r="Q41" s="146">
        <v>200</v>
      </c>
      <c r="R41" s="146">
        <v>10000</v>
      </c>
      <c r="S41" s="146">
        <v>2</v>
      </c>
      <c r="T41" s="146">
        <v>1.5</v>
      </c>
      <c r="U41" s="146">
        <v>0.5</v>
      </c>
      <c r="V41" s="146">
        <v>0.1</v>
      </c>
      <c r="W41" s="146">
        <v>1.4</v>
      </c>
      <c r="X41" s="146">
        <v>0.6</v>
      </c>
    </row>
    <row r="42" spans="1:24" ht="18.75" x14ac:dyDescent="0.25">
      <c r="A42" s="413"/>
      <c r="B42" s="408"/>
      <c r="C42" s="408"/>
      <c r="D42" s="408"/>
      <c r="E42" s="117">
        <v>192</v>
      </c>
      <c r="F42" s="118">
        <f>(E42-$D$40)/$D$40</f>
        <v>0</v>
      </c>
      <c r="G42" s="119">
        <v>4</v>
      </c>
      <c r="H42" s="402"/>
      <c r="I42" s="402"/>
      <c r="J42" s="432"/>
      <c r="K42" s="443"/>
      <c r="L42" s="191" t="str">
        <f>IF(L41="0,5","0,3","0,5")</f>
        <v>0,5</v>
      </c>
      <c r="M42" s="142">
        <v>0.6</v>
      </c>
      <c r="N42" s="142">
        <v>0.05</v>
      </c>
      <c r="O42" s="142">
        <v>5.0000000000000001E-3</v>
      </c>
      <c r="P42" s="142">
        <v>0.38</v>
      </c>
      <c r="Q42" s="142">
        <v>200</v>
      </c>
      <c r="R42" s="142">
        <v>10000</v>
      </c>
      <c r="S42" s="142">
        <v>2</v>
      </c>
      <c r="T42" s="142">
        <v>1.5</v>
      </c>
      <c r="U42" s="142">
        <v>0.5</v>
      </c>
      <c r="V42" s="142">
        <v>0.1</v>
      </c>
      <c r="W42" s="142">
        <v>1.4</v>
      </c>
      <c r="X42" s="142">
        <v>0.6</v>
      </c>
    </row>
    <row r="43" spans="1:24" s="126" customFormat="1" ht="18.75" x14ac:dyDescent="0.25">
      <c r="A43" s="412">
        <v>14</v>
      </c>
      <c r="B43" s="414" t="s">
        <v>27</v>
      </c>
      <c r="C43" s="414">
        <v>100</v>
      </c>
      <c r="D43" s="414">
        <v>77</v>
      </c>
      <c r="E43" s="226">
        <v>174</v>
      </c>
      <c r="F43" s="129">
        <f>(E43-$D$43)/$D$43</f>
        <v>1.2597402597402598</v>
      </c>
      <c r="G43" s="148">
        <v>4</v>
      </c>
      <c r="H43" s="400">
        <v>1</v>
      </c>
      <c r="I43" s="400">
        <v>2</v>
      </c>
      <c r="J43" s="430">
        <v>16</v>
      </c>
      <c r="K43" s="442">
        <v>0.7</v>
      </c>
      <c r="L43" s="210">
        <v>0.7</v>
      </c>
      <c r="M43" s="146">
        <v>0.6</v>
      </c>
      <c r="N43" s="146">
        <v>0.05</v>
      </c>
      <c r="O43" s="146">
        <v>5.0000000000000001E-3</v>
      </c>
      <c r="P43" s="146">
        <v>0.38</v>
      </c>
      <c r="Q43" s="146">
        <v>200</v>
      </c>
      <c r="R43" s="146">
        <v>10000</v>
      </c>
      <c r="S43" s="146">
        <v>2</v>
      </c>
      <c r="T43" s="146">
        <v>1.5</v>
      </c>
      <c r="U43" s="146">
        <v>0.5</v>
      </c>
      <c r="V43" s="146">
        <v>0.1</v>
      </c>
      <c r="W43" s="146">
        <v>1.4</v>
      </c>
      <c r="X43" s="146">
        <v>0.6</v>
      </c>
    </row>
    <row r="44" spans="1:24" s="121" customFormat="1" ht="18.75" x14ac:dyDescent="0.25">
      <c r="A44" s="412"/>
      <c r="B44" s="414"/>
      <c r="C44" s="414"/>
      <c r="D44" s="414"/>
      <c r="E44" s="113">
        <v>125</v>
      </c>
      <c r="F44" s="114">
        <f>(E44-$D$43)/$D$43</f>
        <v>0.62337662337662336</v>
      </c>
      <c r="G44" s="115">
        <v>4</v>
      </c>
      <c r="H44" s="401"/>
      <c r="I44" s="401"/>
      <c r="J44" s="431"/>
      <c r="K44" s="442"/>
      <c r="L44" s="190" t="str">
        <f>IF(J43&gt;=16,"0,85","0,5")</f>
        <v>0,85</v>
      </c>
      <c r="M44" s="146">
        <v>0.6</v>
      </c>
      <c r="N44" s="146">
        <v>0.05</v>
      </c>
      <c r="O44" s="146">
        <v>5.0000000000000001E-3</v>
      </c>
      <c r="P44" s="146">
        <v>0.38</v>
      </c>
      <c r="Q44" s="146">
        <v>200</v>
      </c>
      <c r="R44" s="146">
        <v>10000</v>
      </c>
      <c r="S44" s="146">
        <v>2</v>
      </c>
      <c r="T44" s="146">
        <v>1.5</v>
      </c>
      <c r="U44" s="146">
        <v>0.5</v>
      </c>
      <c r="V44" s="146">
        <v>0.1</v>
      </c>
      <c r="W44" s="146">
        <v>1.4</v>
      </c>
      <c r="X44" s="146">
        <v>0.6</v>
      </c>
    </row>
    <row r="45" spans="1:24" ht="15" customHeight="1" x14ac:dyDescent="0.25">
      <c r="A45" s="413"/>
      <c r="B45" s="408"/>
      <c r="C45" s="408"/>
      <c r="D45" s="408"/>
      <c r="E45" s="122">
        <v>126</v>
      </c>
      <c r="F45" s="118">
        <f>(E45-$D$43)/$D$43</f>
        <v>0.63636363636363635</v>
      </c>
      <c r="G45" s="119">
        <v>4</v>
      </c>
      <c r="H45" s="402"/>
      <c r="I45" s="402"/>
      <c r="J45" s="432"/>
      <c r="K45" s="443"/>
      <c r="L45" s="191" t="str">
        <f>IF(L44="0,5","0,3","0,5")</f>
        <v>0,5</v>
      </c>
      <c r="M45" s="142">
        <v>0.6</v>
      </c>
      <c r="N45" s="142">
        <v>0.05</v>
      </c>
      <c r="O45" s="142">
        <v>5.0000000000000001E-3</v>
      </c>
      <c r="P45" s="142">
        <v>0.38</v>
      </c>
      <c r="Q45" s="142">
        <v>200</v>
      </c>
      <c r="R45" s="142">
        <v>10000</v>
      </c>
      <c r="S45" s="142">
        <v>2</v>
      </c>
      <c r="T45" s="142">
        <v>1.5</v>
      </c>
      <c r="U45" s="142">
        <v>0.5</v>
      </c>
      <c r="V45" s="142">
        <v>0.1</v>
      </c>
      <c r="W45" s="142">
        <v>1.4</v>
      </c>
      <c r="X45" s="142">
        <v>0.6</v>
      </c>
    </row>
    <row r="46" spans="1:24" s="126" customFormat="1" ht="18.75" x14ac:dyDescent="0.25">
      <c r="A46" s="412">
        <v>15</v>
      </c>
      <c r="B46" s="414" t="s">
        <v>26</v>
      </c>
      <c r="C46" s="414">
        <v>100</v>
      </c>
      <c r="D46" s="414">
        <v>96</v>
      </c>
      <c r="E46" s="233">
        <v>260</v>
      </c>
      <c r="F46" s="129">
        <f>(E46-$D$46)/$D$46</f>
        <v>1.7083333333333333</v>
      </c>
      <c r="G46" s="148">
        <v>4</v>
      </c>
      <c r="H46" s="427">
        <v>10</v>
      </c>
      <c r="I46" s="427">
        <v>2</v>
      </c>
      <c r="J46" s="430">
        <v>16</v>
      </c>
      <c r="K46" s="442">
        <v>0.5</v>
      </c>
      <c r="L46" s="210">
        <v>0.7</v>
      </c>
      <c r="M46" s="146">
        <v>0.6</v>
      </c>
      <c r="N46" s="146">
        <v>0.05</v>
      </c>
      <c r="O46" s="146">
        <v>5.0000000000000001E-3</v>
      </c>
      <c r="P46" s="146">
        <v>0.38</v>
      </c>
      <c r="Q46" s="146">
        <v>200</v>
      </c>
      <c r="R46" s="146">
        <v>10000</v>
      </c>
      <c r="S46" s="146">
        <v>2</v>
      </c>
      <c r="T46" s="146">
        <v>1.5</v>
      </c>
      <c r="U46" s="146">
        <v>0.5</v>
      </c>
      <c r="V46" s="146">
        <v>0.1</v>
      </c>
      <c r="W46" s="146">
        <v>1.4</v>
      </c>
      <c r="X46" s="146">
        <v>0.6</v>
      </c>
    </row>
    <row r="47" spans="1:24" s="121" customFormat="1" ht="18.75" x14ac:dyDescent="0.25">
      <c r="A47" s="412"/>
      <c r="B47" s="414"/>
      <c r="C47" s="414"/>
      <c r="D47" s="414"/>
      <c r="E47" s="113">
        <v>105</v>
      </c>
      <c r="F47" s="114">
        <f>(E47-$D$46)/$D$46</f>
        <v>9.375E-2</v>
      </c>
      <c r="G47" s="115">
        <v>4</v>
      </c>
      <c r="H47" s="428"/>
      <c r="I47" s="428"/>
      <c r="J47" s="431"/>
      <c r="K47" s="442"/>
      <c r="L47" s="190" t="str">
        <f>IF(J46&gt;=16,"0,85","0,5")</f>
        <v>0,85</v>
      </c>
      <c r="M47" s="146">
        <v>0.6</v>
      </c>
      <c r="N47" s="146">
        <v>0.05</v>
      </c>
      <c r="O47" s="146">
        <v>5.0000000000000001E-3</v>
      </c>
      <c r="P47" s="146">
        <v>0.38</v>
      </c>
      <c r="Q47" s="146">
        <v>200</v>
      </c>
      <c r="R47" s="146">
        <v>10000</v>
      </c>
      <c r="S47" s="146">
        <v>2</v>
      </c>
      <c r="T47" s="146">
        <v>1.5</v>
      </c>
      <c r="U47" s="146">
        <v>0.5</v>
      </c>
      <c r="V47" s="146">
        <v>0.1</v>
      </c>
      <c r="W47" s="146">
        <v>1.4</v>
      </c>
      <c r="X47" s="146">
        <v>0.6</v>
      </c>
    </row>
    <row r="48" spans="1:24" s="123" customFormat="1" ht="18.75" x14ac:dyDescent="0.25">
      <c r="A48" s="413"/>
      <c r="B48" s="408"/>
      <c r="C48" s="408"/>
      <c r="D48" s="408"/>
      <c r="E48" s="117">
        <v>93</v>
      </c>
      <c r="F48" s="118">
        <f>(E48-$D$46)/$D$46</f>
        <v>-3.125E-2</v>
      </c>
      <c r="G48" s="119">
        <v>4</v>
      </c>
      <c r="H48" s="429"/>
      <c r="I48" s="429"/>
      <c r="J48" s="432"/>
      <c r="K48" s="443"/>
      <c r="L48" s="191" t="str">
        <f>IF(L47="0,5","0,3","0,5")</f>
        <v>0,5</v>
      </c>
      <c r="M48" s="142">
        <v>0.6</v>
      </c>
      <c r="N48" s="142">
        <v>0.05</v>
      </c>
      <c r="O48" s="142">
        <v>5.0000000000000001E-3</v>
      </c>
      <c r="P48" s="142">
        <v>0.38</v>
      </c>
      <c r="Q48" s="142">
        <v>200</v>
      </c>
      <c r="R48" s="142">
        <v>10000</v>
      </c>
      <c r="S48" s="142">
        <v>2</v>
      </c>
      <c r="T48" s="142">
        <v>1.5</v>
      </c>
      <c r="U48" s="142">
        <v>0.5</v>
      </c>
      <c r="V48" s="142">
        <v>0.1</v>
      </c>
      <c r="W48" s="142">
        <v>1.4</v>
      </c>
      <c r="X48" s="142">
        <v>0.6</v>
      </c>
    </row>
    <row r="49" spans="5:6" ht="14.85" customHeight="1" thickBot="1" x14ac:dyDescent="0.3"/>
    <row r="50" spans="5:6" ht="14.85" customHeight="1" x14ac:dyDescent="0.25">
      <c r="E50" s="328" t="s">
        <v>57</v>
      </c>
      <c r="F50" s="322">
        <f>AVERAGE(F4,F7,F10,F13,F16,F19,F22,F25,F28,F31,F40,F43,F34,F37,F46)</f>
        <v>0.57749341881855798</v>
      </c>
    </row>
    <row r="51" spans="5:6" ht="14.85" customHeight="1" x14ac:dyDescent="0.25">
      <c r="E51" s="329" t="s">
        <v>62</v>
      </c>
      <c r="F51" s="323">
        <f t="shared" ref="F51:F52" si="8">AVERAGE(F5,F8,F11,F14,F17,F20,F23,F26,F29,F32,F41,F44,F35,F38,F47)</f>
        <v>0.22164722283175428</v>
      </c>
    </row>
    <row r="52" spans="5:6" ht="15.75" thickBot="1" x14ac:dyDescent="0.3">
      <c r="E52" s="330" t="s">
        <v>63</v>
      </c>
      <c r="F52" s="326">
        <f t="shared" si="8"/>
        <v>0.14950322138520603</v>
      </c>
    </row>
  </sheetData>
  <mergeCells count="123">
    <mergeCell ref="A2:H2"/>
    <mergeCell ref="I2:X2"/>
    <mergeCell ref="A3:B3"/>
    <mergeCell ref="A4:A6"/>
    <mergeCell ref="B4:B6"/>
    <mergeCell ref="C4:C6"/>
    <mergeCell ref="D4:D6"/>
    <mergeCell ref="H4:H6"/>
    <mergeCell ref="I4:I6"/>
    <mergeCell ref="J4:J6"/>
    <mergeCell ref="A10:A12"/>
    <mergeCell ref="B10:B12"/>
    <mergeCell ref="C10:C12"/>
    <mergeCell ref="D10:D12"/>
    <mergeCell ref="H10:H12"/>
    <mergeCell ref="I10:I12"/>
    <mergeCell ref="J10:J12"/>
    <mergeCell ref="A7:A9"/>
    <mergeCell ref="B7:B9"/>
    <mergeCell ref="C7:C9"/>
    <mergeCell ref="D7:D9"/>
    <mergeCell ref="H7:H9"/>
    <mergeCell ref="I7:I9"/>
    <mergeCell ref="A19:A21"/>
    <mergeCell ref="B19:B21"/>
    <mergeCell ref="C19:C21"/>
    <mergeCell ref="D19:D21"/>
    <mergeCell ref="H19:H21"/>
    <mergeCell ref="I19:I21"/>
    <mergeCell ref="J13:J15"/>
    <mergeCell ref="A16:A18"/>
    <mergeCell ref="B16:B18"/>
    <mergeCell ref="C16:C18"/>
    <mergeCell ref="D16:D18"/>
    <mergeCell ref="H16:H18"/>
    <mergeCell ref="I16:I18"/>
    <mergeCell ref="J16:J18"/>
    <mergeCell ref="A13:A15"/>
    <mergeCell ref="B13:B15"/>
    <mergeCell ref="C13:C15"/>
    <mergeCell ref="D13:D15"/>
    <mergeCell ref="H13:H15"/>
    <mergeCell ref="I13:I15"/>
    <mergeCell ref="A22:A24"/>
    <mergeCell ref="B22:B24"/>
    <mergeCell ref="C22:C24"/>
    <mergeCell ref="D22:D24"/>
    <mergeCell ref="A25:A27"/>
    <mergeCell ref="B25:B27"/>
    <mergeCell ref="C25:C27"/>
    <mergeCell ref="D25:D27"/>
    <mergeCell ref="H25:H27"/>
    <mergeCell ref="H22:H24"/>
    <mergeCell ref="A31:A33"/>
    <mergeCell ref="B31:B33"/>
    <mergeCell ref="C31:C33"/>
    <mergeCell ref="D31:D33"/>
    <mergeCell ref="A34:A36"/>
    <mergeCell ref="B34:B36"/>
    <mergeCell ref="C34:C36"/>
    <mergeCell ref="D34:D36"/>
    <mergeCell ref="I25:I27"/>
    <mergeCell ref="A28:A30"/>
    <mergeCell ref="B28:B30"/>
    <mergeCell ref="C28:C30"/>
    <mergeCell ref="D28:D30"/>
    <mergeCell ref="H34:H36"/>
    <mergeCell ref="I34:I36"/>
    <mergeCell ref="H28:H30"/>
    <mergeCell ref="I28:I30"/>
    <mergeCell ref="A37:A39"/>
    <mergeCell ref="B37:B39"/>
    <mergeCell ref="C37:C39"/>
    <mergeCell ref="D37:D39"/>
    <mergeCell ref="H37:H39"/>
    <mergeCell ref="I37:I39"/>
    <mergeCell ref="J37:J39"/>
    <mergeCell ref="A46:A48"/>
    <mergeCell ref="B46:B48"/>
    <mergeCell ref="C46:C48"/>
    <mergeCell ref="D46:D48"/>
    <mergeCell ref="H46:H48"/>
    <mergeCell ref="I46:I48"/>
    <mergeCell ref="J40:J42"/>
    <mergeCell ref="A43:A45"/>
    <mergeCell ref="B43:B45"/>
    <mergeCell ref="C43:C45"/>
    <mergeCell ref="D43:D45"/>
    <mergeCell ref="H43:H45"/>
    <mergeCell ref="I43:I45"/>
    <mergeCell ref="J43:J45"/>
    <mergeCell ref="A40:A42"/>
    <mergeCell ref="B40:B42"/>
    <mergeCell ref="C40:C42"/>
    <mergeCell ref="D40:D42"/>
    <mergeCell ref="H40:H42"/>
    <mergeCell ref="I40:I42"/>
    <mergeCell ref="K31:K33"/>
    <mergeCell ref="K34:K36"/>
    <mergeCell ref="K37:K39"/>
    <mergeCell ref="K40:K42"/>
    <mergeCell ref="K43:K45"/>
    <mergeCell ref="I31:I33"/>
    <mergeCell ref="H31:H33"/>
    <mergeCell ref="J34:J36"/>
    <mergeCell ref="I22:I24"/>
    <mergeCell ref="K46:K48"/>
    <mergeCell ref="J46:J48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J25:J27"/>
    <mergeCell ref="J19:J21"/>
    <mergeCell ref="J7:J9"/>
    <mergeCell ref="J22:J24"/>
    <mergeCell ref="J28:J30"/>
    <mergeCell ref="J31:J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AA52"/>
  <sheetViews>
    <sheetView zoomScale="70" zoomScaleNormal="70" zoomScalePageLayoutView="70" workbookViewId="0">
      <selection activeCell="E1" sqref="E1"/>
    </sheetView>
  </sheetViews>
  <sheetFormatPr defaultColWidth="8.85546875" defaultRowHeight="21" x14ac:dyDescent="0.35"/>
  <cols>
    <col min="1" max="3" width="8.85546875" style="106"/>
    <col min="4" max="4" width="15.7109375" style="106" bestFit="1" customWidth="1"/>
    <col min="5" max="5" width="24.85546875" style="132" bestFit="1" customWidth="1"/>
    <col min="6" max="6" width="24.28515625" style="132" bestFit="1" customWidth="1"/>
    <col min="7" max="7" width="9" style="132" bestFit="1" customWidth="1"/>
    <col min="8" max="8" width="9.85546875" style="133" bestFit="1" customWidth="1"/>
    <col min="9" max="9" width="8.28515625" style="106" bestFit="1" customWidth="1"/>
    <col min="10" max="10" width="47.28515625" style="153" bestFit="1" customWidth="1"/>
    <col min="11" max="11" width="9.140625" style="156" bestFit="1" customWidth="1"/>
    <col min="12" max="12" width="7.140625" style="242" bestFit="1" customWidth="1"/>
    <col min="13" max="13" width="20.85546875" style="106" bestFit="1" customWidth="1"/>
    <col min="14" max="14" width="28.140625" style="247" bestFit="1" customWidth="1"/>
    <col min="15" max="15" width="18" style="106" bestFit="1" customWidth="1"/>
    <col min="16" max="16" width="12.7109375" style="106" bestFit="1" customWidth="1"/>
    <col min="17" max="17" width="22.7109375" style="106" bestFit="1" customWidth="1"/>
    <col min="18" max="18" width="42.85546875" style="106" bestFit="1" customWidth="1"/>
    <col min="19" max="22" width="20.28515625" style="106" bestFit="1" customWidth="1"/>
    <col min="23" max="23" width="35" style="106" bestFit="1" customWidth="1"/>
    <col min="24" max="24" width="40.85546875" style="106" bestFit="1" customWidth="1"/>
    <col min="25" max="16384" width="8.85546875" style="106"/>
  </cols>
  <sheetData>
    <row r="1" spans="1:24" ht="21.75" thickBot="1" x14ac:dyDescent="0.3">
      <c r="A1" s="6" t="s">
        <v>7</v>
      </c>
      <c r="B1" s="6"/>
      <c r="C1" s="6"/>
      <c r="D1" s="6"/>
      <c r="E1" s="55"/>
      <c r="F1" s="257"/>
      <c r="G1" s="101" t="s">
        <v>41</v>
      </c>
      <c r="H1" s="102" t="s">
        <v>38</v>
      </c>
      <c r="I1" s="103"/>
      <c r="J1" s="250" t="s">
        <v>51</v>
      </c>
      <c r="K1" s="249">
        <f>Alpha!F50</f>
        <v>0.57749341881855798</v>
      </c>
      <c r="L1" s="248"/>
      <c r="M1" s="103"/>
      <c r="N1" s="243"/>
      <c r="O1" s="103"/>
      <c r="P1" s="103"/>
      <c r="Q1" s="103"/>
      <c r="R1" s="103"/>
      <c r="S1" s="103"/>
    </row>
    <row r="2" spans="1:24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4" x14ac:dyDescent="0.25">
      <c r="A3" s="425" t="s">
        <v>30</v>
      </c>
      <c r="B3" s="425"/>
      <c r="C3" s="241" t="s">
        <v>42</v>
      </c>
      <c r="D3" s="241" t="s">
        <v>0</v>
      </c>
      <c r="E3" s="108" t="s">
        <v>31</v>
      </c>
      <c r="F3" s="108" t="s">
        <v>37</v>
      </c>
      <c r="G3" s="9" t="s">
        <v>65</v>
      </c>
      <c r="H3" s="240" t="s">
        <v>2</v>
      </c>
      <c r="I3" s="240" t="s">
        <v>3</v>
      </c>
      <c r="J3" s="154" t="s">
        <v>5</v>
      </c>
      <c r="K3" s="154" t="s">
        <v>6</v>
      </c>
      <c r="L3" s="154" t="s">
        <v>7</v>
      </c>
      <c r="M3" s="240" t="s">
        <v>8</v>
      </c>
      <c r="N3" s="244" t="s">
        <v>9</v>
      </c>
      <c r="O3" s="240" t="s">
        <v>10</v>
      </c>
      <c r="P3" s="240" t="s">
        <v>11</v>
      </c>
      <c r="Q3" s="240" t="s">
        <v>12</v>
      </c>
      <c r="R3" s="240" t="s">
        <v>32</v>
      </c>
      <c r="S3" s="240" t="s">
        <v>33</v>
      </c>
      <c r="T3" s="240" t="s">
        <v>34</v>
      </c>
      <c r="U3" s="240" t="s">
        <v>35</v>
      </c>
      <c r="V3" s="240" t="s">
        <v>36</v>
      </c>
      <c r="W3" s="240" t="s">
        <v>13</v>
      </c>
      <c r="X3" s="112" t="s">
        <v>14</v>
      </c>
    </row>
    <row r="4" spans="1:24" ht="18.75" customHeight="1" x14ac:dyDescent="0.25">
      <c r="A4" s="426">
        <v>1</v>
      </c>
      <c r="B4" s="407" t="s">
        <v>15</v>
      </c>
      <c r="C4" s="407">
        <v>30</v>
      </c>
      <c r="D4" s="407">
        <v>115</v>
      </c>
      <c r="E4" s="113">
        <v>120</v>
      </c>
      <c r="F4" s="114">
        <f>(E4-$D$4)/$D$4</f>
        <v>4.3478260869565216E-2</v>
      </c>
      <c r="G4" s="115">
        <v>2</v>
      </c>
      <c r="H4" s="401">
        <v>1</v>
      </c>
      <c r="I4" s="401">
        <v>2</v>
      </c>
      <c r="J4" s="431">
        <v>5</v>
      </c>
      <c r="K4" s="449">
        <v>0.7</v>
      </c>
      <c r="L4" s="451">
        <v>0.7</v>
      </c>
      <c r="M4" s="401">
        <v>0.6</v>
      </c>
      <c r="N4" s="245">
        <v>0.05</v>
      </c>
      <c r="O4" s="238">
        <v>5.0000000000000001E-3</v>
      </c>
      <c r="P4" s="238">
        <v>0.38</v>
      </c>
      <c r="Q4" s="238">
        <v>200</v>
      </c>
      <c r="R4" s="238">
        <v>10000</v>
      </c>
      <c r="S4" s="238">
        <v>2</v>
      </c>
      <c r="T4" s="238">
        <v>1.5</v>
      </c>
      <c r="U4" s="238">
        <v>0.5</v>
      </c>
      <c r="V4" s="238">
        <v>0.1</v>
      </c>
      <c r="W4" s="238">
        <v>1.4</v>
      </c>
      <c r="X4" s="238">
        <v>0.6</v>
      </c>
    </row>
    <row r="5" spans="1:24" ht="18.75" customHeight="1" x14ac:dyDescent="0.25">
      <c r="A5" s="426"/>
      <c r="B5" s="407"/>
      <c r="C5" s="407"/>
      <c r="D5" s="407"/>
      <c r="E5" s="260">
        <v>125</v>
      </c>
      <c r="F5" s="129">
        <f t="shared" ref="F5:F6" si="0">(E5-$D$4)/$D$4</f>
        <v>8.6956521739130432E-2</v>
      </c>
      <c r="G5" s="148">
        <v>2</v>
      </c>
      <c r="H5" s="401"/>
      <c r="I5" s="401"/>
      <c r="J5" s="431"/>
      <c r="K5" s="449"/>
      <c r="L5" s="451"/>
      <c r="M5" s="401"/>
      <c r="N5" s="261">
        <f>IF(F4&lt;$K$1,N4*2,K1/2)</f>
        <v>0.1</v>
      </c>
      <c r="O5" s="238">
        <v>5.0000000000000001E-3</v>
      </c>
      <c r="P5" s="238">
        <v>0.38</v>
      </c>
      <c r="Q5" s="238">
        <v>200</v>
      </c>
      <c r="R5" s="238">
        <v>10000</v>
      </c>
      <c r="S5" s="238">
        <v>2</v>
      </c>
      <c r="T5" s="238">
        <v>1.5</v>
      </c>
      <c r="U5" s="238">
        <v>0.5</v>
      </c>
      <c r="V5" s="238">
        <v>0.1</v>
      </c>
      <c r="W5" s="238">
        <v>1.4</v>
      </c>
      <c r="X5" s="238">
        <v>0.6</v>
      </c>
    </row>
    <row r="6" spans="1:24" ht="18.75" customHeight="1" x14ac:dyDescent="0.25">
      <c r="A6" s="421"/>
      <c r="B6" s="408"/>
      <c r="C6" s="408"/>
      <c r="D6" s="408"/>
      <c r="E6" s="113">
        <v>65</v>
      </c>
      <c r="F6" s="114">
        <f t="shared" si="0"/>
        <v>-0.43478260869565216</v>
      </c>
      <c r="G6" s="119">
        <v>2</v>
      </c>
      <c r="H6" s="402"/>
      <c r="I6" s="402"/>
      <c r="J6" s="432"/>
      <c r="K6" s="450"/>
      <c r="L6" s="452"/>
      <c r="M6" s="402"/>
      <c r="N6" s="246">
        <f>IF(F4&lt;$K$1,N5*2,N5/2)</f>
        <v>0.2</v>
      </c>
      <c r="O6" s="239">
        <v>5.0000000000000001E-3</v>
      </c>
      <c r="P6" s="239">
        <v>0.38</v>
      </c>
      <c r="Q6" s="239">
        <v>200</v>
      </c>
      <c r="R6" s="239">
        <v>10000</v>
      </c>
      <c r="S6" s="239">
        <v>2</v>
      </c>
      <c r="T6" s="239">
        <v>1.5</v>
      </c>
      <c r="U6" s="239">
        <v>0.5</v>
      </c>
      <c r="V6" s="239">
        <v>0.1</v>
      </c>
      <c r="W6" s="239">
        <v>1.4</v>
      </c>
      <c r="X6" s="239">
        <v>0.6</v>
      </c>
    </row>
    <row r="7" spans="1:24" s="121" customFormat="1" ht="18.75" customHeight="1" x14ac:dyDescent="0.25">
      <c r="A7" s="420">
        <v>2</v>
      </c>
      <c r="B7" s="414" t="s">
        <v>16</v>
      </c>
      <c r="C7" s="414">
        <v>30</v>
      </c>
      <c r="D7" s="414">
        <v>95</v>
      </c>
      <c r="E7" s="259">
        <v>85</v>
      </c>
      <c r="F7" s="147">
        <f>(E7-$D$7)/$D$7</f>
        <v>-0.10526315789473684</v>
      </c>
      <c r="G7" s="148">
        <v>2</v>
      </c>
      <c r="H7" s="400">
        <v>3</v>
      </c>
      <c r="I7" s="400">
        <v>2</v>
      </c>
      <c r="J7" s="431">
        <v>16</v>
      </c>
      <c r="K7" s="449">
        <v>0.7</v>
      </c>
      <c r="L7" s="453">
        <v>0.7</v>
      </c>
      <c r="M7" s="400">
        <v>0.6</v>
      </c>
      <c r="N7" s="261">
        <v>0.05</v>
      </c>
      <c r="O7" s="240">
        <v>5.0000000000000001E-3</v>
      </c>
      <c r="P7" s="240">
        <v>0.38</v>
      </c>
      <c r="Q7" s="240">
        <v>200</v>
      </c>
      <c r="R7" s="240">
        <v>10000</v>
      </c>
      <c r="S7" s="240">
        <v>2</v>
      </c>
      <c r="T7" s="240">
        <v>1.5</v>
      </c>
      <c r="U7" s="240">
        <v>0.5</v>
      </c>
      <c r="V7" s="240">
        <v>0.1</v>
      </c>
      <c r="W7" s="240">
        <v>1.4</v>
      </c>
      <c r="X7" s="240">
        <v>0.6</v>
      </c>
    </row>
    <row r="8" spans="1:24" ht="18.75" customHeight="1" x14ac:dyDescent="0.25">
      <c r="A8" s="420"/>
      <c r="B8" s="414"/>
      <c r="C8" s="414"/>
      <c r="D8" s="414"/>
      <c r="E8" s="122">
        <v>75</v>
      </c>
      <c r="F8" s="114">
        <f t="shared" ref="F8:F9" si="1">(E8-$D$7)/$D$7</f>
        <v>-0.21052631578947367</v>
      </c>
      <c r="G8" s="115">
        <v>2</v>
      </c>
      <c r="H8" s="419"/>
      <c r="I8" s="419"/>
      <c r="J8" s="431"/>
      <c r="K8" s="449"/>
      <c r="L8" s="451"/>
      <c r="M8" s="419"/>
      <c r="N8" s="245">
        <f>IF(F7&lt;$K$1,N7*2,N7/2)</f>
        <v>0.1</v>
      </c>
      <c r="O8" s="240">
        <v>5.0000000000000001E-3</v>
      </c>
      <c r="P8" s="240">
        <v>0.38</v>
      </c>
      <c r="Q8" s="240">
        <v>200</v>
      </c>
      <c r="R8" s="240">
        <v>10000</v>
      </c>
      <c r="S8" s="240">
        <v>2</v>
      </c>
      <c r="T8" s="240">
        <v>1.5</v>
      </c>
      <c r="U8" s="240">
        <v>0.5</v>
      </c>
      <c r="V8" s="240">
        <v>0.1</v>
      </c>
      <c r="W8" s="240">
        <v>1.4</v>
      </c>
      <c r="X8" s="240">
        <v>0.6</v>
      </c>
    </row>
    <row r="9" spans="1:24" s="123" customFormat="1" ht="18.75" customHeight="1" x14ac:dyDescent="0.25">
      <c r="A9" s="421"/>
      <c r="B9" s="408"/>
      <c r="C9" s="408"/>
      <c r="D9" s="408"/>
      <c r="E9" s="117">
        <v>65</v>
      </c>
      <c r="F9" s="114">
        <f t="shared" si="1"/>
        <v>-0.31578947368421051</v>
      </c>
      <c r="G9" s="119">
        <v>2</v>
      </c>
      <c r="H9" s="402"/>
      <c r="I9" s="402"/>
      <c r="J9" s="432"/>
      <c r="K9" s="450"/>
      <c r="L9" s="452"/>
      <c r="M9" s="402"/>
      <c r="N9" s="246">
        <f>IF(F7&lt;$K$1,N8*2,N8/2)</f>
        <v>0.2</v>
      </c>
      <c r="O9" s="239">
        <v>5.0000000000000001E-3</v>
      </c>
      <c r="P9" s="239">
        <v>0.38</v>
      </c>
      <c r="Q9" s="239">
        <v>200</v>
      </c>
      <c r="R9" s="239">
        <v>10000</v>
      </c>
      <c r="S9" s="239">
        <v>2</v>
      </c>
      <c r="T9" s="239">
        <v>1.5</v>
      </c>
      <c r="U9" s="239">
        <v>0.5</v>
      </c>
      <c r="V9" s="239">
        <v>0.1</v>
      </c>
      <c r="W9" s="239">
        <v>1.4</v>
      </c>
      <c r="X9" s="239">
        <v>0.6</v>
      </c>
    </row>
    <row r="10" spans="1:24" s="121" customFormat="1" ht="18.75" customHeight="1" x14ac:dyDescent="0.25">
      <c r="A10" s="420">
        <v>3</v>
      </c>
      <c r="B10" s="414" t="s">
        <v>19</v>
      </c>
      <c r="C10" s="414">
        <v>30</v>
      </c>
      <c r="D10" s="414">
        <v>75</v>
      </c>
      <c r="E10" s="262">
        <v>70</v>
      </c>
      <c r="F10" s="147">
        <f>(E10-$D$10)/$D$10</f>
        <v>-6.6666666666666666E-2</v>
      </c>
      <c r="G10" s="148">
        <v>2</v>
      </c>
      <c r="H10" s="400">
        <v>2</v>
      </c>
      <c r="I10" s="400">
        <v>1</v>
      </c>
      <c r="J10" s="431">
        <v>6</v>
      </c>
      <c r="K10" s="449">
        <v>0.7</v>
      </c>
      <c r="L10" s="453">
        <v>0.7</v>
      </c>
      <c r="M10" s="400">
        <v>0.6</v>
      </c>
      <c r="N10" s="261">
        <v>0.05</v>
      </c>
      <c r="O10" s="240">
        <v>5.0000000000000001E-3</v>
      </c>
      <c r="P10" s="240">
        <v>0.38</v>
      </c>
      <c r="Q10" s="240">
        <v>200</v>
      </c>
      <c r="R10" s="240">
        <v>10000</v>
      </c>
      <c r="S10" s="240">
        <v>2</v>
      </c>
      <c r="T10" s="240">
        <v>1.5</v>
      </c>
      <c r="U10" s="240">
        <v>0.5</v>
      </c>
      <c r="V10" s="240">
        <v>0.1</v>
      </c>
      <c r="W10" s="240">
        <v>1.4</v>
      </c>
      <c r="X10" s="240">
        <v>0.6</v>
      </c>
    </row>
    <row r="11" spans="1:24" s="121" customFormat="1" ht="18.75" customHeight="1" x14ac:dyDescent="0.25">
      <c r="A11" s="420"/>
      <c r="B11" s="414"/>
      <c r="C11" s="414"/>
      <c r="D11" s="414"/>
      <c r="E11" s="113">
        <v>65</v>
      </c>
      <c r="F11" s="114">
        <f t="shared" ref="F11:F12" si="2">(E11-$D$10)/$D$10</f>
        <v>-0.13333333333333333</v>
      </c>
      <c r="G11" s="115">
        <v>2</v>
      </c>
      <c r="H11" s="419"/>
      <c r="I11" s="419"/>
      <c r="J11" s="431"/>
      <c r="K11" s="449"/>
      <c r="L11" s="451"/>
      <c r="M11" s="419"/>
      <c r="N11" s="245">
        <f>IF(F10&lt;$K$1,N10*2,N10/2)</f>
        <v>0.1</v>
      </c>
      <c r="O11" s="240">
        <v>5.0000000000000001E-3</v>
      </c>
      <c r="P11" s="240">
        <v>0.38</v>
      </c>
      <c r="Q11" s="240">
        <v>200</v>
      </c>
      <c r="R11" s="240">
        <v>10000</v>
      </c>
      <c r="S11" s="240">
        <v>2</v>
      </c>
      <c r="T11" s="240">
        <v>1.5</v>
      </c>
      <c r="U11" s="240">
        <v>0.5</v>
      </c>
      <c r="V11" s="240">
        <v>0.1</v>
      </c>
      <c r="W11" s="240">
        <v>1.4</v>
      </c>
      <c r="X11" s="240">
        <v>0.6</v>
      </c>
    </row>
    <row r="12" spans="1:24" s="123" customFormat="1" ht="18.75" customHeight="1" x14ac:dyDescent="0.25">
      <c r="A12" s="421"/>
      <c r="B12" s="408"/>
      <c r="C12" s="408"/>
      <c r="D12" s="408"/>
      <c r="E12" s="117">
        <v>60</v>
      </c>
      <c r="F12" s="114">
        <f t="shared" si="2"/>
        <v>-0.2</v>
      </c>
      <c r="G12" s="119">
        <v>2</v>
      </c>
      <c r="H12" s="402"/>
      <c r="I12" s="402"/>
      <c r="J12" s="432"/>
      <c r="K12" s="450"/>
      <c r="L12" s="452"/>
      <c r="M12" s="402"/>
      <c r="N12" s="246">
        <f>IF(F10&lt;$K$1,N11*2,N11/2)</f>
        <v>0.2</v>
      </c>
      <c r="O12" s="239">
        <v>5.0000000000000001E-3</v>
      </c>
      <c r="P12" s="239">
        <v>0.38</v>
      </c>
      <c r="Q12" s="239">
        <v>200</v>
      </c>
      <c r="R12" s="239">
        <v>10000</v>
      </c>
      <c r="S12" s="239">
        <v>2</v>
      </c>
      <c r="T12" s="239">
        <v>1.5</v>
      </c>
      <c r="U12" s="239">
        <v>0.5</v>
      </c>
      <c r="V12" s="239">
        <v>0.1</v>
      </c>
      <c r="W12" s="239">
        <v>1.4</v>
      </c>
      <c r="X12" s="239">
        <v>0.6</v>
      </c>
    </row>
    <row r="13" spans="1:24" s="121" customFormat="1" ht="18.75" customHeight="1" x14ac:dyDescent="0.25">
      <c r="A13" s="417">
        <v>4</v>
      </c>
      <c r="B13" s="414" t="s">
        <v>17</v>
      </c>
      <c r="C13" s="414">
        <v>30</v>
      </c>
      <c r="D13" s="414">
        <v>65</v>
      </c>
      <c r="E13" s="258">
        <v>75</v>
      </c>
      <c r="F13" s="147">
        <f>(E13-$D$13)/$D$13</f>
        <v>0.15384615384615385</v>
      </c>
      <c r="G13" s="148">
        <v>2</v>
      </c>
      <c r="H13" s="400">
        <v>1</v>
      </c>
      <c r="I13" s="400">
        <v>2</v>
      </c>
      <c r="J13" s="430">
        <v>12</v>
      </c>
      <c r="K13" s="449">
        <v>0.7</v>
      </c>
      <c r="L13" s="453">
        <v>0.7</v>
      </c>
      <c r="M13" s="400">
        <v>0.6</v>
      </c>
      <c r="N13" s="261">
        <v>0.05</v>
      </c>
      <c r="O13" s="240">
        <v>5.0000000000000001E-3</v>
      </c>
      <c r="P13" s="240">
        <v>0.38</v>
      </c>
      <c r="Q13" s="240">
        <v>200</v>
      </c>
      <c r="R13" s="240">
        <v>10000</v>
      </c>
      <c r="S13" s="240">
        <v>2</v>
      </c>
      <c r="T13" s="240">
        <v>1.5</v>
      </c>
      <c r="U13" s="240">
        <v>0.5</v>
      </c>
      <c r="V13" s="240">
        <v>0.1</v>
      </c>
      <c r="W13" s="240">
        <v>1.4</v>
      </c>
      <c r="X13" s="240">
        <v>0.6</v>
      </c>
    </row>
    <row r="14" spans="1:24" s="121" customFormat="1" ht="18.75" customHeight="1" x14ac:dyDescent="0.25">
      <c r="A14" s="417"/>
      <c r="B14" s="414"/>
      <c r="C14" s="414"/>
      <c r="D14" s="414"/>
      <c r="E14" s="151">
        <v>65</v>
      </c>
      <c r="F14" s="114">
        <f t="shared" ref="F14:F15" si="3">(E14-$D$13)/$D$13</f>
        <v>0</v>
      </c>
      <c r="G14" s="115">
        <v>2</v>
      </c>
      <c r="H14" s="419"/>
      <c r="I14" s="419"/>
      <c r="J14" s="431"/>
      <c r="K14" s="449"/>
      <c r="L14" s="451"/>
      <c r="M14" s="419"/>
      <c r="N14" s="245">
        <f>IF(F13&lt;$K$1,N13*2,N13/2)</f>
        <v>0.1</v>
      </c>
      <c r="O14" s="240">
        <v>5.0000000000000001E-3</v>
      </c>
      <c r="P14" s="240">
        <v>0.38</v>
      </c>
      <c r="Q14" s="240">
        <v>200</v>
      </c>
      <c r="R14" s="240">
        <v>10000</v>
      </c>
      <c r="S14" s="240">
        <v>2</v>
      </c>
      <c r="T14" s="240">
        <v>1.5</v>
      </c>
      <c r="U14" s="240">
        <v>0.5</v>
      </c>
      <c r="V14" s="240">
        <v>0.1</v>
      </c>
      <c r="W14" s="240">
        <v>1.4</v>
      </c>
      <c r="X14" s="240">
        <v>0.6</v>
      </c>
    </row>
    <row r="15" spans="1:24" s="123" customFormat="1" ht="18.75" customHeight="1" x14ac:dyDescent="0.25">
      <c r="A15" s="418"/>
      <c r="B15" s="408"/>
      <c r="C15" s="408"/>
      <c r="D15" s="408"/>
      <c r="E15" s="152">
        <v>75</v>
      </c>
      <c r="F15" s="118">
        <f t="shared" si="3"/>
        <v>0.15384615384615385</v>
      </c>
      <c r="G15" s="119">
        <v>2</v>
      </c>
      <c r="H15" s="402"/>
      <c r="I15" s="402"/>
      <c r="J15" s="432"/>
      <c r="K15" s="450"/>
      <c r="L15" s="452"/>
      <c r="M15" s="402"/>
      <c r="N15" s="246">
        <f>IF(F13&lt;$K$1,N14*2,N14/2)</f>
        <v>0.2</v>
      </c>
      <c r="O15" s="239">
        <v>5.0000000000000001E-3</v>
      </c>
      <c r="P15" s="239">
        <v>0.38</v>
      </c>
      <c r="Q15" s="239">
        <v>200</v>
      </c>
      <c r="R15" s="239">
        <v>10000</v>
      </c>
      <c r="S15" s="239">
        <v>2</v>
      </c>
      <c r="T15" s="239">
        <v>1.5</v>
      </c>
      <c r="U15" s="239">
        <v>0.5</v>
      </c>
      <c r="V15" s="239">
        <v>0.1</v>
      </c>
      <c r="W15" s="239">
        <v>1.4</v>
      </c>
      <c r="X15" s="239">
        <v>0.6</v>
      </c>
    </row>
    <row r="16" spans="1:24" s="121" customFormat="1" ht="18.75" customHeight="1" x14ac:dyDescent="0.25">
      <c r="A16" s="417">
        <v>5</v>
      </c>
      <c r="B16" s="414" t="s">
        <v>18</v>
      </c>
      <c r="C16" s="414">
        <v>19</v>
      </c>
      <c r="D16" s="414">
        <v>90</v>
      </c>
      <c r="E16" s="258">
        <v>110</v>
      </c>
      <c r="F16" s="129">
        <f>(E16-$D$16)/$D$16</f>
        <v>0.22222222222222221</v>
      </c>
      <c r="G16" s="148">
        <v>2</v>
      </c>
      <c r="H16" s="400">
        <v>1</v>
      </c>
      <c r="I16" s="400">
        <v>2</v>
      </c>
      <c r="J16" s="430">
        <v>16</v>
      </c>
      <c r="K16" s="449">
        <v>0.7</v>
      </c>
      <c r="L16" s="453">
        <v>0.7</v>
      </c>
      <c r="M16" s="400">
        <v>0.6</v>
      </c>
      <c r="N16" s="261">
        <v>0.05</v>
      </c>
      <c r="O16" s="240">
        <v>5.0000000000000001E-3</v>
      </c>
      <c r="P16" s="240">
        <v>0.38</v>
      </c>
      <c r="Q16" s="240">
        <v>200</v>
      </c>
      <c r="R16" s="240">
        <v>10000</v>
      </c>
      <c r="S16" s="240">
        <v>2</v>
      </c>
      <c r="T16" s="240">
        <v>1.5</v>
      </c>
      <c r="U16" s="240">
        <v>0.5</v>
      </c>
      <c r="V16" s="240">
        <v>0.1</v>
      </c>
      <c r="W16" s="240">
        <v>1.4</v>
      </c>
      <c r="X16" s="240">
        <v>0.6</v>
      </c>
    </row>
    <row r="17" spans="1:27" s="121" customFormat="1" ht="18.75" customHeight="1" x14ac:dyDescent="0.25">
      <c r="A17" s="417"/>
      <c r="B17" s="414"/>
      <c r="C17" s="414"/>
      <c r="D17" s="414"/>
      <c r="E17" s="113">
        <v>110</v>
      </c>
      <c r="F17" s="114">
        <f t="shared" ref="F17:F18" si="4">(E17-$D$16)/$D$16</f>
        <v>0.22222222222222221</v>
      </c>
      <c r="G17" s="115">
        <v>2</v>
      </c>
      <c r="H17" s="419"/>
      <c r="I17" s="419"/>
      <c r="J17" s="431"/>
      <c r="K17" s="449"/>
      <c r="L17" s="451"/>
      <c r="M17" s="419"/>
      <c r="N17" s="245">
        <f>IF(F16&lt;$K$1,N16*2,N16/2)</f>
        <v>0.1</v>
      </c>
      <c r="O17" s="240">
        <v>5.0000000000000001E-3</v>
      </c>
      <c r="P17" s="240">
        <v>0.38</v>
      </c>
      <c r="Q17" s="240">
        <v>200</v>
      </c>
      <c r="R17" s="240">
        <v>10000</v>
      </c>
      <c r="S17" s="240">
        <v>2</v>
      </c>
      <c r="T17" s="240">
        <v>1.5</v>
      </c>
      <c r="U17" s="240">
        <v>0.5</v>
      </c>
      <c r="V17" s="240">
        <v>0.1</v>
      </c>
      <c r="W17" s="240">
        <v>1.4</v>
      </c>
      <c r="X17" s="240">
        <v>0.6</v>
      </c>
    </row>
    <row r="18" spans="1:27" ht="18.75" customHeight="1" x14ac:dyDescent="0.25">
      <c r="A18" s="418"/>
      <c r="B18" s="408"/>
      <c r="C18" s="408"/>
      <c r="D18" s="408"/>
      <c r="E18" s="122">
        <v>110</v>
      </c>
      <c r="F18" s="114">
        <f t="shared" si="4"/>
        <v>0.22222222222222221</v>
      </c>
      <c r="G18" s="119">
        <v>2</v>
      </c>
      <c r="H18" s="402"/>
      <c r="I18" s="402"/>
      <c r="J18" s="432"/>
      <c r="K18" s="450"/>
      <c r="L18" s="452"/>
      <c r="M18" s="402"/>
      <c r="N18" s="246">
        <f>IF(F16&lt;$K$1,N17*2,N17/2)</f>
        <v>0.2</v>
      </c>
      <c r="O18" s="239">
        <v>5.0000000000000001E-3</v>
      </c>
      <c r="P18" s="239">
        <v>0.38</v>
      </c>
      <c r="Q18" s="239">
        <v>200</v>
      </c>
      <c r="R18" s="239">
        <v>10000</v>
      </c>
      <c r="S18" s="239">
        <v>2</v>
      </c>
      <c r="T18" s="239">
        <v>1.5</v>
      </c>
      <c r="U18" s="239">
        <v>0.5</v>
      </c>
      <c r="V18" s="239">
        <v>0.1</v>
      </c>
      <c r="W18" s="239">
        <v>1.4</v>
      </c>
      <c r="X18" s="239">
        <v>0.6</v>
      </c>
    </row>
    <row r="19" spans="1:27" s="126" customFormat="1" ht="18.75" customHeight="1" x14ac:dyDescent="0.25">
      <c r="A19" s="417">
        <v>6</v>
      </c>
      <c r="B19" s="414" t="s">
        <v>22</v>
      </c>
      <c r="C19" s="414">
        <v>31</v>
      </c>
      <c r="D19" s="414">
        <v>210</v>
      </c>
      <c r="E19" s="124">
        <v>250</v>
      </c>
      <c r="F19" s="125">
        <f>(E19-$D$19)/$D$19</f>
        <v>0.19047619047619047</v>
      </c>
      <c r="G19" s="115">
        <v>2</v>
      </c>
      <c r="H19" s="400">
        <v>1</v>
      </c>
      <c r="I19" s="400">
        <v>2</v>
      </c>
      <c r="J19" s="430">
        <v>16</v>
      </c>
      <c r="K19" s="449">
        <v>0.5</v>
      </c>
      <c r="L19" s="453">
        <v>0.7</v>
      </c>
      <c r="M19" s="400">
        <v>0.6</v>
      </c>
      <c r="N19" s="245">
        <v>0.05</v>
      </c>
      <c r="O19" s="240">
        <v>5.0000000000000001E-3</v>
      </c>
      <c r="P19" s="240">
        <v>0.38</v>
      </c>
      <c r="Q19" s="240">
        <v>200</v>
      </c>
      <c r="R19" s="240">
        <v>10000</v>
      </c>
      <c r="S19" s="240">
        <v>2</v>
      </c>
      <c r="T19" s="240">
        <v>1.5</v>
      </c>
      <c r="U19" s="240">
        <v>0.5</v>
      </c>
      <c r="V19" s="240">
        <v>0.1</v>
      </c>
      <c r="W19" s="240">
        <v>1.4</v>
      </c>
      <c r="X19" s="240">
        <v>0.6</v>
      </c>
    </row>
    <row r="20" spans="1:27" s="121" customFormat="1" ht="16.5" customHeight="1" x14ac:dyDescent="0.25">
      <c r="A20" s="417"/>
      <c r="B20" s="414"/>
      <c r="C20" s="414"/>
      <c r="D20" s="414"/>
      <c r="E20" s="258">
        <v>260</v>
      </c>
      <c r="F20" s="129">
        <f t="shared" ref="F20:F21" si="5">(E20-$D$19)/$D$19</f>
        <v>0.23809523809523808</v>
      </c>
      <c r="G20" s="148">
        <v>2</v>
      </c>
      <c r="H20" s="419"/>
      <c r="I20" s="419"/>
      <c r="J20" s="431"/>
      <c r="K20" s="449"/>
      <c r="L20" s="451"/>
      <c r="M20" s="419"/>
      <c r="N20" s="261">
        <f>IF(F19&lt;$K$1,N19*2,N19/2)</f>
        <v>0.1</v>
      </c>
      <c r="O20" s="240">
        <v>5.0000000000000001E-3</v>
      </c>
      <c r="P20" s="240">
        <v>0.38</v>
      </c>
      <c r="Q20" s="240">
        <v>200</v>
      </c>
      <c r="R20" s="240">
        <v>10000</v>
      </c>
      <c r="S20" s="240">
        <v>2</v>
      </c>
      <c r="T20" s="240">
        <v>1.5</v>
      </c>
      <c r="U20" s="240">
        <v>0.5</v>
      </c>
      <c r="V20" s="240">
        <v>0.1</v>
      </c>
      <c r="W20" s="240">
        <v>1.4</v>
      </c>
      <c r="X20" s="240">
        <v>0.6</v>
      </c>
    </row>
    <row r="21" spans="1:27" ht="18.75" customHeight="1" x14ac:dyDescent="0.25">
      <c r="A21" s="418"/>
      <c r="B21" s="408"/>
      <c r="C21" s="408"/>
      <c r="D21" s="408"/>
      <c r="E21" s="122">
        <v>210</v>
      </c>
      <c r="F21" s="114">
        <f t="shared" si="5"/>
        <v>0</v>
      </c>
      <c r="G21" s="119">
        <v>2</v>
      </c>
      <c r="H21" s="402"/>
      <c r="I21" s="402"/>
      <c r="J21" s="432"/>
      <c r="K21" s="450"/>
      <c r="L21" s="452"/>
      <c r="M21" s="402"/>
      <c r="N21" s="246">
        <f>IF(F19&lt;$K$1,N20*2,N20/2)</f>
        <v>0.2</v>
      </c>
      <c r="O21" s="239">
        <v>5.0000000000000001E-3</v>
      </c>
      <c r="P21" s="239">
        <v>0.38</v>
      </c>
      <c r="Q21" s="239">
        <v>200</v>
      </c>
      <c r="R21" s="239">
        <v>10000</v>
      </c>
      <c r="S21" s="239">
        <v>2</v>
      </c>
      <c r="T21" s="239">
        <v>1.5</v>
      </c>
      <c r="U21" s="239">
        <v>0.5</v>
      </c>
      <c r="V21" s="239">
        <v>0.1</v>
      </c>
      <c r="W21" s="239">
        <v>1.4</v>
      </c>
      <c r="X21" s="239">
        <v>0.6</v>
      </c>
    </row>
    <row r="22" spans="1:27" s="126" customFormat="1" ht="18.75" customHeight="1" x14ac:dyDescent="0.25">
      <c r="A22" s="416">
        <v>7</v>
      </c>
      <c r="B22" s="414" t="s">
        <v>20</v>
      </c>
      <c r="C22" s="414">
        <v>31</v>
      </c>
      <c r="D22" s="414">
        <v>330</v>
      </c>
      <c r="E22" s="265">
        <v>360</v>
      </c>
      <c r="F22" s="147">
        <f>(E22-$D$22)/$D$22</f>
        <v>9.0909090909090912E-2</v>
      </c>
      <c r="G22" s="148">
        <v>2</v>
      </c>
      <c r="H22" s="400">
        <v>1</v>
      </c>
      <c r="I22" s="400">
        <v>1</v>
      </c>
      <c r="J22" s="430">
        <v>16</v>
      </c>
      <c r="K22" s="431">
        <v>0.5</v>
      </c>
      <c r="L22" s="453">
        <v>0.7</v>
      </c>
      <c r="M22" s="400">
        <v>0.6</v>
      </c>
      <c r="N22" s="261">
        <v>0.05</v>
      </c>
      <c r="O22" s="240">
        <v>5.0000000000000001E-3</v>
      </c>
      <c r="P22" s="240">
        <v>0.38</v>
      </c>
      <c r="Q22" s="240">
        <v>200</v>
      </c>
      <c r="R22" s="240">
        <v>10000</v>
      </c>
      <c r="S22" s="240">
        <v>2</v>
      </c>
      <c r="T22" s="240">
        <v>1.5</v>
      </c>
      <c r="U22" s="240">
        <v>0.5</v>
      </c>
      <c r="V22" s="240">
        <v>0.1</v>
      </c>
      <c r="W22" s="240">
        <v>1.4</v>
      </c>
      <c r="X22" s="240">
        <v>0.6</v>
      </c>
    </row>
    <row r="23" spans="1:27" s="121" customFormat="1" ht="18.75" customHeight="1" x14ac:dyDescent="0.25">
      <c r="A23" s="416"/>
      <c r="B23" s="414"/>
      <c r="C23" s="414"/>
      <c r="D23" s="414"/>
      <c r="E23" s="113">
        <v>340</v>
      </c>
      <c r="F23" s="114">
        <f t="shared" ref="F23:F24" si="6">(E23-$D$22)/$D$22</f>
        <v>3.0303030303030304E-2</v>
      </c>
      <c r="G23" s="115">
        <v>2</v>
      </c>
      <c r="H23" s="419"/>
      <c r="I23" s="419"/>
      <c r="J23" s="431"/>
      <c r="K23" s="431"/>
      <c r="L23" s="451"/>
      <c r="M23" s="419"/>
      <c r="N23" s="245">
        <f>IF(F22&lt;$K$1,N22*2,N22/2)</f>
        <v>0.1</v>
      </c>
      <c r="O23" s="240">
        <v>5.0000000000000001E-3</v>
      </c>
      <c r="P23" s="240">
        <v>0.38</v>
      </c>
      <c r="Q23" s="240">
        <v>200</v>
      </c>
      <c r="R23" s="240">
        <v>10000</v>
      </c>
      <c r="S23" s="240">
        <v>2</v>
      </c>
      <c r="T23" s="240">
        <v>1.5</v>
      </c>
      <c r="U23" s="240">
        <v>0.5</v>
      </c>
      <c r="V23" s="240">
        <v>0.1</v>
      </c>
      <c r="W23" s="240">
        <v>1.4</v>
      </c>
      <c r="X23" s="240">
        <v>0.6</v>
      </c>
    </row>
    <row r="24" spans="1:27" ht="18.75" customHeight="1" x14ac:dyDescent="0.25">
      <c r="A24" s="405"/>
      <c r="B24" s="408"/>
      <c r="C24" s="408"/>
      <c r="D24" s="408"/>
      <c r="E24" s="122">
        <v>330</v>
      </c>
      <c r="F24" s="118">
        <f t="shared" si="6"/>
        <v>0</v>
      </c>
      <c r="G24" s="119">
        <v>2</v>
      </c>
      <c r="H24" s="402"/>
      <c r="I24" s="402"/>
      <c r="J24" s="432"/>
      <c r="K24" s="432"/>
      <c r="L24" s="452"/>
      <c r="M24" s="402"/>
      <c r="N24" s="246">
        <f>IF(F22&lt;$K$1,N23*2,N23/2)</f>
        <v>0.2</v>
      </c>
      <c r="O24" s="239">
        <v>5.0000000000000001E-3</v>
      </c>
      <c r="P24" s="239">
        <v>0.38</v>
      </c>
      <c r="Q24" s="239">
        <v>200</v>
      </c>
      <c r="R24" s="239">
        <v>10000</v>
      </c>
      <c r="S24" s="239">
        <v>2</v>
      </c>
      <c r="T24" s="239">
        <v>1.5</v>
      </c>
      <c r="U24" s="239">
        <v>0.5</v>
      </c>
      <c r="V24" s="239">
        <v>0.1</v>
      </c>
      <c r="W24" s="239">
        <v>1.4</v>
      </c>
      <c r="X24" s="239">
        <v>0.6</v>
      </c>
    </row>
    <row r="25" spans="1:27" s="126" customFormat="1" ht="18.75" customHeight="1" x14ac:dyDescent="0.25">
      <c r="A25" s="409">
        <v>8</v>
      </c>
      <c r="B25" s="406" t="s">
        <v>21</v>
      </c>
      <c r="C25" s="406">
        <v>98</v>
      </c>
      <c r="D25" s="406">
        <v>134</v>
      </c>
      <c r="E25" s="267">
        <v>616</v>
      </c>
      <c r="F25" s="42">
        <f>(E25-$D$25)/$D$25</f>
        <v>3.5970149253731343</v>
      </c>
      <c r="G25" s="97">
        <v>4</v>
      </c>
      <c r="H25" s="391">
        <v>1</v>
      </c>
      <c r="I25" s="391">
        <v>2</v>
      </c>
      <c r="J25" s="446">
        <v>5</v>
      </c>
      <c r="K25" s="449">
        <v>0.3</v>
      </c>
      <c r="L25" s="453">
        <v>0.7</v>
      </c>
      <c r="M25" s="433">
        <v>0.6</v>
      </c>
      <c r="N25" s="261">
        <v>0.05</v>
      </c>
      <c r="O25" s="237">
        <v>5.0000000000000001E-3</v>
      </c>
      <c r="P25" s="237">
        <v>0.38</v>
      </c>
      <c r="Q25" s="237">
        <v>200</v>
      </c>
      <c r="R25" s="237">
        <v>10000</v>
      </c>
      <c r="S25" s="237">
        <v>2</v>
      </c>
      <c r="T25" s="237">
        <v>1.5</v>
      </c>
      <c r="U25" s="237">
        <v>0.5</v>
      </c>
      <c r="V25" s="237">
        <v>0.1</v>
      </c>
      <c r="W25" s="237">
        <v>1.4</v>
      </c>
      <c r="X25" s="237">
        <v>0.6</v>
      </c>
    </row>
    <row r="26" spans="1:27" s="121" customFormat="1" ht="13.7" customHeight="1" x14ac:dyDescent="0.25">
      <c r="A26" s="410"/>
      <c r="B26" s="407"/>
      <c r="C26" s="407"/>
      <c r="D26" s="407"/>
      <c r="E26" s="166">
        <v>418</v>
      </c>
      <c r="F26" s="41">
        <f t="shared" ref="F26:F27" si="7">(E26-$D$25)/$D$25</f>
        <v>2.1194029850746268</v>
      </c>
      <c r="G26" s="94">
        <v>4</v>
      </c>
      <c r="H26" s="392"/>
      <c r="I26" s="392"/>
      <c r="J26" s="447"/>
      <c r="K26" s="449"/>
      <c r="L26" s="451"/>
      <c r="M26" s="434"/>
      <c r="N26" s="245">
        <f>IF(F25&lt;$K$1,N25*2,N25/2)</f>
        <v>2.5000000000000001E-2</v>
      </c>
      <c r="O26" s="238">
        <v>5.0000000000000001E-3</v>
      </c>
      <c r="P26" s="238">
        <v>0.38</v>
      </c>
      <c r="Q26" s="238">
        <v>200</v>
      </c>
      <c r="R26" s="238">
        <v>10000</v>
      </c>
      <c r="S26" s="238">
        <v>2</v>
      </c>
      <c r="T26" s="238">
        <v>1.5</v>
      </c>
      <c r="U26" s="238">
        <v>0.5</v>
      </c>
      <c r="V26" s="238">
        <v>0.1</v>
      </c>
      <c r="W26" s="238">
        <v>1.4</v>
      </c>
      <c r="X26" s="238">
        <v>0.6</v>
      </c>
    </row>
    <row r="27" spans="1:27" s="121" customFormat="1" ht="18.75" customHeight="1" x14ac:dyDescent="0.25">
      <c r="A27" s="411"/>
      <c r="B27" s="408"/>
      <c r="C27" s="408"/>
      <c r="D27" s="408"/>
      <c r="E27" s="166">
        <v>557</v>
      </c>
      <c r="F27" s="41">
        <f t="shared" si="7"/>
        <v>3.1567164179104479</v>
      </c>
      <c r="G27" s="95">
        <v>4</v>
      </c>
      <c r="H27" s="392"/>
      <c r="I27" s="392"/>
      <c r="J27" s="448"/>
      <c r="K27" s="450"/>
      <c r="L27" s="452"/>
      <c r="M27" s="435"/>
      <c r="N27" s="246">
        <f>IF(F25&lt;$K$1,N26*2,N26/2)</f>
        <v>1.2500000000000001E-2</v>
      </c>
      <c r="O27" s="239">
        <v>5.0000000000000001E-3</v>
      </c>
      <c r="P27" s="239">
        <v>0.38</v>
      </c>
      <c r="Q27" s="239">
        <v>200</v>
      </c>
      <c r="R27" s="239">
        <v>10000</v>
      </c>
      <c r="S27" s="239">
        <v>2</v>
      </c>
      <c r="T27" s="239">
        <v>1.5</v>
      </c>
      <c r="U27" s="239">
        <v>0.5</v>
      </c>
      <c r="V27" s="239">
        <v>0.1</v>
      </c>
      <c r="W27" s="239">
        <v>1.4</v>
      </c>
      <c r="X27" s="239">
        <v>0.6</v>
      </c>
      <c r="Y27" s="123"/>
      <c r="Z27" s="123"/>
      <c r="AA27" s="123"/>
    </row>
    <row r="28" spans="1:27" s="126" customFormat="1" ht="18.75" customHeight="1" x14ac:dyDescent="0.25">
      <c r="A28" s="403">
        <v>9</v>
      </c>
      <c r="B28" s="406" t="s">
        <v>23</v>
      </c>
      <c r="C28" s="406">
        <v>64</v>
      </c>
      <c r="D28" s="406">
        <v>260</v>
      </c>
      <c r="E28" s="265">
        <v>525</v>
      </c>
      <c r="F28" s="147">
        <f>(E28-$D$28)/$D$28</f>
        <v>1.0192307692307692</v>
      </c>
      <c r="G28" s="148">
        <v>2</v>
      </c>
      <c r="H28" s="400">
        <v>1</v>
      </c>
      <c r="I28" s="400">
        <v>2</v>
      </c>
      <c r="J28" s="430">
        <v>6</v>
      </c>
      <c r="K28" s="431">
        <v>0.7</v>
      </c>
      <c r="L28" s="453">
        <v>0.7</v>
      </c>
      <c r="M28" s="400">
        <v>0.6</v>
      </c>
      <c r="N28" s="261">
        <v>0.05</v>
      </c>
      <c r="O28" s="237">
        <v>5.0000000000000001E-3</v>
      </c>
      <c r="P28" s="237">
        <v>0.38</v>
      </c>
      <c r="Q28" s="237">
        <v>200</v>
      </c>
      <c r="R28" s="237">
        <v>10000</v>
      </c>
      <c r="S28" s="237">
        <v>2</v>
      </c>
      <c r="T28" s="237">
        <v>1.5</v>
      </c>
      <c r="U28" s="237">
        <v>0.5</v>
      </c>
      <c r="V28" s="237">
        <v>0.1</v>
      </c>
      <c r="W28" s="237">
        <v>1.4</v>
      </c>
      <c r="X28" s="237">
        <v>0.6</v>
      </c>
      <c r="Y28" s="121"/>
      <c r="Z28" s="121"/>
      <c r="AA28" s="121"/>
    </row>
    <row r="29" spans="1:27" s="121" customFormat="1" ht="18.75" customHeight="1" x14ac:dyDescent="0.25">
      <c r="A29" s="404"/>
      <c r="B29" s="407"/>
      <c r="C29" s="407"/>
      <c r="D29" s="407"/>
      <c r="E29" s="113">
        <v>435</v>
      </c>
      <c r="F29" s="114">
        <f t="shared" ref="F29:F30" si="8">(E29-$D$28)/$D$28</f>
        <v>0.67307692307692313</v>
      </c>
      <c r="G29" s="115">
        <v>2</v>
      </c>
      <c r="H29" s="401"/>
      <c r="I29" s="401"/>
      <c r="J29" s="431"/>
      <c r="K29" s="431"/>
      <c r="L29" s="451"/>
      <c r="M29" s="401"/>
      <c r="N29" s="245">
        <f>IF(F28&lt;$K$1,N28*2,N28/2)</f>
        <v>2.5000000000000001E-2</v>
      </c>
      <c r="O29" s="238">
        <v>5.0000000000000001E-3</v>
      </c>
      <c r="P29" s="238">
        <v>0.38</v>
      </c>
      <c r="Q29" s="238">
        <v>200</v>
      </c>
      <c r="R29" s="238">
        <v>10000</v>
      </c>
      <c r="S29" s="238">
        <v>2</v>
      </c>
      <c r="T29" s="238">
        <v>1.5</v>
      </c>
      <c r="U29" s="238">
        <v>0.5</v>
      </c>
      <c r="V29" s="238">
        <v>0.1</v>
      </c>
      <c r="W29" s="238">
        <v>1.4</v>
      </c>
      <c r="X29" s="238">
        <v>0.6</v>
      </c>
    </row>
    <row r="30" spans="1:27" s="121" customFormat="1" ht="18.75" customHeight="1" x14ac:dyDescent="0.25">
      <c r="A30" s="405"/>
      <c r="B30" s="408"/>
      <c r="C30" s="408"/>
      <c r="D30" s="408"/>
      <c r="E30" s="117">
        <v>435</v>
      </c>
      <c r="F30" s="118">
        <f t="shared" si="8"/>
        <v>0.67307692307692313</v>
      </c>
      <c r="G30" s="115">
        <v>2</v>
      </c>
      <c r="H30" s="402"/>
      <c r="I30" s="402"/>
      <c r="J30" s="432"/>
      <c r="K30" s="432"/>
      <c r="L30" s="452"/>
      <c r="M30" s="402"/>
      <c r="N30" s="246">
        <f>IF(F28&lt;$K$1,N29*2,N29/2)</f>
        <v>1.2500000000000001E-2</v>
      </c>
      <c r="O30" s="239">
        <v>5.0000000000000001E-3</v>
      </c>
      <c r="P30" s="239">
        <v>0.38</v>
      </c>
      <c r="Q30" s="239">
        <v>200</v>
      </c>
      <c r="R30" s="239">
        <v>10000</v>
      </c>
      <c r="S30" s="239">
        <v>2</v>
      </c>
      <c r="T30" s="239">
        <v>1.5</v>
      </c>
      <c r="U30" s="239">
        <v>0.5</v>
      </c>
      <c r="V30" s="239">
        <v>0.1</v>
      </c>
      <c r="W30" s="239">
        <v>1.4</v>
      </c>
      <c r="X30" s="239">
        <v>0.6</v>
      </c>
    </row>
    <row r="31" spans="1:27" s="126" customFormat="1" ht="18.75" customHeight="1" x14ac:dyDescent="0.25">
      <c r="A31" s="403">
        <v>10</v>
      </c>
      <c r="B31" s="406" t="s">
        <v>24</v>
      </c>
      <c r="C31" s="406">
        <v>64</v>
      </c>
      <c r="D31" s="406">
        <v>345</v>
      </c>
      <c r="E31" s="264">
        <v>420</v>
      </c>
      <c r="F31" s="129">
        <f>(E31-$D$31)/$D$31</f>
        <v>0.21739130434782608</v>
      </c>
      <c r="G31" s="130">
        <v>2</v>
      </c>
      <c r="H31" s="400">
        <v>7</v>
      </c>
      <c r="I31" s="400">
        <v>7</v>
      </c>
      <c r="J31" s="430">
        <v>16</v>
      </c>
      <c r="K31" s="449">
        <v>0.7</v>
      </c>
      <c r="L31" s="453">
        <v>0.7</v>
      </c>
      <c r="M31" s="400">
        <v>0.6</v>
      </c>
      <c r="N31" s="245">
        <v>0.05</v>
      </c>
      <c r="O31" s="237">
        <v>5.0000000000000001E-3</v>
      </c>
      <c r="P31" s="237">
        <v>0.38</v>
      </c>
      <c r="Q31" s="237">
        <v>200</v>
      </c>
      <c r="R31" s="237">
        <v>10000</v>
      </c>
      <c r="S31" s="237">
        <v>2</v>
      </c>
      <c r="T31" s="237">
        <v>1.5</v>
      </c>
      <c r="U31" s="237">
        <v>0.5</v>
      </c>
      <c r="V31" s="237">
        <v>0.1</v>
      </c>
      <c r="W31" s="237">
        <v>1.4</v>
      </c>
      <c r="X31" s="237">
        <v>0.6</v>
      </c>
    </row>
    <row r="32" spans="1:27" s="121" customFormat="1" ht="18.75" customHeight="1" x14ac:dyDescent="0.25">
      <c r="A32" s="404"/>
      <c r="B32" s="407"/>
      <c r="C32" s="407"/>
      <c r="D32" s="407"/>
      <c r="E32" s="113">
        <v>355</v>
      </c>
      <c r="F32" s="114">
        <f t="shared" ref="F32:F33" si="9">(E32-$D$31)/$D$31</f>
        <v>2.8985507246376812E-2</v>
      </c>
      <c r="G32" s="115">
        <v>2</v>
      </c>
      <c r="H32" s="401"/>
      <c r="I32" s="401"/>
      <c r="J32" s="431"/>
      <c r="K32" s="449"/>
      <c r="L32" s="451"/>
      <c r="M32" s="401"/>
      <c r="N32" s="245">
        <f>IF(F31&lt;$K$1,N31*2,N31/2)</f>
        <v>0.1</v>
      </c>
      <c r="O32" s="238">
        <v>5.0000000000000001E-3</v>
      </c>
      <c r="P32" s="238">
        <v>0.38</v>
      </c>
      <c r="Q32" s="238">
        <v>200</v>
      </c>
      <c r="R32" s="238">
        <v>10000</v>
      </c>
      <c r="S32" s="238">
        <v>2</v>
      </c>
      <c r="T32" s="238">
        <v>1.5</v>
      </c>
      <c r="U32" s="238">
        <v>0.5</v>
      </c>
      <c r="V32" s="238">
        <v>0.1</v>
      </c>
      <c r="W32" s="238">
        <v>1.4</v>
      </c>
      <c r="X32" s="238">
        <v>0.6</v>
      </c>
    </row>
    <row r="33" spans="1:24" s="121" customFormat="1" ht="18.75" customHeight="1" x14ac:dyDescent="0.25">
      <c r="A33" s="405"/>
      <c r="B33" s="408"/>
      <c r="C33" s="408"/>
      <c r="D33" s="408"/>
      <c r="E33" s="117">
        <v>270</v>
      </c>
      <c r="F33" s="118">
        <f t="shared" si="9"/>
        <v>-0.21739130434782608</v>
      </c>
      <c r="G33" s="119">
        <v>2</v>
      </c>
      <c r="H33" s="402"/>
      <c r="I33" s="402"/>
      <c r="J33" s="432"/>
      <c r="K33" s="450"/>
      <c r="L33" s="452"/>
      <c r="M33" s="402"/>
      <c r="N33" s="246">
        <f>IF(F31&lt;$K$1,N32*2,N32/2)</f>
        <v>0.2</v>
      </c>
      <c r="O33" s="239">
        <v>5.0000000000000001E-3</v>
      </c>
      <c r="P33" s="239">
        <v>0.38</v>
      </c>
      <c r="Q33" s="239">
        <v>200</v>
      </c>
      <c r="R33" s="239">
        <v>10000</v>
      </c>
      <c r="S33" s="239">
        <v>2</v>
      </c>
      <c r="T33" s="239">
        <v>1.5</v>
      </c>
      <c r="U33" s="239">
        <v>0.5</v>
      </c>
      <c r="V33" s="239">
        <v>0.1</v>
      </c>
      <c r="W33" s="239">
        <v>1.4</v>
      </c>
      <c r="X33" s="239">
        <v>0.6</v>
      </c>
    </row>
    <row r="34" spans="1:24" s="121" customFormat="1" ht="18.75" customHeight="1" x14ac:dyDescent="0.25">
      <c r="A34" s="409">
        <v>11</v>
      </c>
      <c r="B34" s="406" t="s">
        <v>25</v>
      </c>
      <c r="C34" s="406">
        <v>62</v>
      </c>
      <c r="D34" s="406">
        <v>696</v>
      </c>
      <c r="E34" s="267">
        <v>696</v>
      </c>
      <c r="F34" s="42">
        <f>(E34-$D$34)/$D$34</f>
        <v>0</v>
      </c>
      <c r="G34" s="93">
        <v>4</v>
      </c>
      <c r="H34" s="391">
        <v>1</v>
      </c>
      <c r="I34" s="391">
        <v>2</v>
      </c>
      <c r="J34" s="446">
        <v>5</v>
      </c>
      <c r="K34" s="449">
        <v>0.3</v>
      </c>
      <c r="L34" s="453">
        <v>0.7</v>
      </c>
      <c r="M34" s="433">
        <v>0.6</v>
      </c>
      <c r="N34" s="261">
        <v>0.05</v>
      </c>
      <c r="O34" s="240">
        <v>5.0000000000000001E-3</v>
      </c>
      <c r="P34" s="240">
        <v>0.38</v>
      </c>
      <c r="Q34" s="240">
        <v>200</v>
      </c>
      <c r="R34" s="240">
        <v>10000</v>
      </c>
      <c r="S34" s="240">
        <v>2</v>
      </c>
      <c r="T34" s="240">
        <v>1.5</v>
      </c>
      <c r="U34" s="240">
        <v>0.5</v>
      </c>
      <c r="V34" s="240">
        <v>0.1</v>
      </c>
      <c r="W34" s="240">
        <v>1.4</v>
      </c>
      <c r="X34" s="240">
        <v>0.6</v>
      </c>
    </row>
    <row r="35" spans="1:24" s="121" customFormat="1" ht="18.75" customHeight="1" x14ac:dyDescent="0.25">
      <c r="A35" s="410"/>
      <c r="B35" s="407"/>
      <c r="C35" s="407"/>
      <c r="D35" s="407"/>
      <c r="E35" s="166">
        <v>600</v>
      </c>
      <c r="F35" s="41">
        <f t="shared" ref="F35:F36" si="10">(E35-$D$34)/$D$34</f>
        <v>-0.13793103448275862</v>
      </c>
      <c r="G35" s="94">
        <v>4</v>
      </c>
      <c r="H35" s="392"/>
      <c r="I35" s="392"/>
      <c r="J35" s="447"/>
      <c r="K35" s="449"/>
      <c r="L35" s="451"/>
      <c r="M35" s="454"/>
      <c r="N35" s="245">
        <f>IF(F34&lt;$K$1,N34*2,N34/2)</f>
        <v>0.1</v>
      </c>
      <c r="O35" s="240">
        <v>5.0000000000000001E-3</v>
      </c>
      <c r="P35" s="240">
        <v>0.38</v>
      </c>
      <c r="Q35" s="240">
        <v>200</v>
      </c>
      <c r="R35" s="240">
        <v>10000</v>
      </c>
      <c r="S35" s="240">
        <v>2</v>
      </c>
      <c r="T35" s="240">
        <v>1.5</v>
      </c>
      <c r="U35" s="240">
        <v>0.5</v>
      </c>
      <c r="V35" s="240">
        <v>0.1</v>
      </c>
      <c r="W35" s="240">
        <v>1.4</v>
      </c>
      <c r="X35" s="240">
        <v>0.6</v>
      </c>
    </row>
    <row r="36" spans="1:24" s="123" customFormat="1" ht="15" customHeight="1" x14ac:dyDescent="0.25">
      <c r="A36" s="411"/>
      <c r="B36" s="408"/>
      <c r="C36" s="408"/>
      <c r="D36" s="408"/>
      <c r="E36" s="167">
        <v>672</v>
      </c>
      <c r="F36" s="45">
        <f t="shared" si="10"/>
        <v>-3.4482758620689655E-2</v>
      </c>
      <c r="G36" s="95">
        <v>4</v>
      </c>
      <c r="H36" s="393"/>
      <c r="I36" s="393"/>
      <c r="J36" s="448"/>
      <c r="K36" s="450"/>
      <c r="L36" s="452"/>
      <c r="M36" s="435"/>
      <c r="N36" s="246">
        <f>IF(F34&lt;$K$1,N35*2,N35/2)</f>
        <v>0.2</v>
      </c>
      <c r="O36" s="239">
        <v>5.0000000000000001E-3</v>
      </c>
      <c r="P36" s="239">
        <v>0.38</v>
      </c>
      <c r="Q36" s="239">
        <v>200</v>
      </c>
      <c r="R36" s="239">
        <v>10000</v>
      </c>
      <c r="S36" s="239">
        <v>2</v>
      </c>
      <c r="T36" s="239">
        <v>1.5</v>
      </c>
      <c r="U36" s="239">
        <v>0.5</v>
      </c>
      <c r="V36" s="239">
        <v>0.1</v>
      </c>
      <c r="W36" s="239">
        <v>1.4</v>
      </c>
      <c r="X36" s="239">
        <v>0.6</v>
      </c>
    </row>
    <row r="37" spans="1:24" s="121" customFormat="1" ht="18.75" customHeight="1" x14ac:dyDescent="0.25">
      <c r="A37" s="415">
        <v>12</v>
      </c>
      <c r="B37" s="414" t="s">
        <v>29</v>
      </c>
      <c r="C37" s="414">
        <v>62</v>
      </c>
      <c r="D37" s="414">
        <v>342</v>
      </c>
      <c r="E37" s="211">
        <v>402</v>
      </c>
      <c r="F37" s="42">
        <f>(E37-$D$37)/$D$37</f>
        <v>0.17543859649122806</v>
      </c>
      <c r="G37" s="212">
        <v>4</v>
      </c>
      <c r="H37" s="433">
        <v>1</v>
      </c>
      <c r="I37" s="433">
        <v>2</v>
      </c>
      <c r="J37" s="446">
        <v>16</v>
      </c>
      <c r="K37" s="449">
        <v>0.85</v>
      </c>
      <c r="L37" s="453">
        <v>0.7</v>
      </c>
      <c r="M37" s="433">
        <v>0.6</v>
      </c>
      <c r="N37" s="261">
        <v>0.05</v>
      </c>
      <c r="O37" s="240">
        <v>5.0000000000000001E-3</v>
      </c>
      <c r="P37" s="240">
        <v>0.38</v>
      </c>
      <c r="Q37" s="240">
        <v>200</v>
      </c>
      <c r="R37" s="240">
        <v>10000</v>
      </c>
      <c r="S37" s="240">
        <v>2</v>
      </c>
      <c r="T37" s="240">
        <v>1.5</v>
      </c>
      <c r="U37" s="240">
        <v>0.5</v>
      </c>
      <c r="V37" s="240">
        <v>0.1</v>
      </c>
      <c r="W37" s="240">
        <v>1.4</v>
      </c>
      <c r="X37" s="240">
        <v>0.6</v>
      </c>
    </row>
    <row r="38" spans="1:24" s="121" customFormat="1" ht="18.75" customHeight="1" x14ac:dyDescent="0.25">
      <c r="A38" s="415"/>
      <c r="B38" s="414"/>
      <c r="C38" s="414"/>
      <c r="D38" s="414"/>
      <c r="E38" s="268">
        <v>402</v>
      </c>
      <c r="F38" s="42">
        <f t="shared" ref="F38:F39" si="11">(E38-$D$37)/$D$37</f>
        <v>0.17543859649122806</v>
      </c>
      <c r="G38" s="97">
        <v>4</v>
      </c>
      <c r="H38" s="434"/>
      <c r="I38" s="434"/>
      <c r="J38" s="447"/>
      <c r="K38" s="449"/>
      <c r="L38" s="451"/>
      <c r="M38" s="454"/>
      <c r="N38" s="261">
        <f>IF(F37&lt;$K$1,N37*2,N37/2)</f>
        <v>0.1</v>
      </c>
      <c r="O38" s="240">
        <v>5.0000000000000001E-3</v>
      </c>
      <c r="P38" s="240">
        <v>0.38</v>
      </c>
      <c r="Q38" s="240">
        <v>200</v>
      </c>
      <c r="R38" s="240">
        <v>10000</v>
      </c>
      <c r="S38" s="240">
        <v>2</v>
      </c>
      <c r="T38" s="240">
        <v>1.5</v>
      </c>
      <c r="U38" s="240">
        <v>0.5</v>
      </c>
      <c r="V38" s="240">
        <v>0.1</v>
      </c>
      <c r="W38" s="240">
        <v>1.4</v>
      </c>
      <c r="X38" s="240">
        <v>0.6</v>
      </c>
    </row>
    <row r="39" spans="1:24" ht="18.75" customHeight="1" x14ac:dyDescent="0.25">
      <c r="A39" s="411"/>
      <c r="B39" s="408"/>
      <c r="C39" s="408"/>
      <c r="D39" s="408"/>
      <c r="E39" s="166">
        <v>258</v>
      </c>
      <c r="F39" s="41">
        <f t="shared" si="11"/>
        <v>-0.24561403508771928</v>
      </c>
      <c r="G39" s="95">
        <v>4</v>
      </c>
      <c r="H39" s="435"/>
      <c r="I39" s="435"/>
      <c r="J39" s="448"/>
      <c r="K39" s="450"/>
      <c r="L39" s="452"/>
      <c r="M39" s="435"/>
      <c r="N39" s="246">
        <f>IF(F37&lt;$K$1,N38*2,N38/2)</f>
        <v>0.2</v>
      </c>
      <c r="O39" s="239">
        <v>5.0000000000000001E-3</v>
      </c>
      <c r="P39" s="239">
        <v>0.38</v>
      </c>
      <c r="Q39" s="239">
        <v>200</v>
      </c>
      <c r="R39" s="239">
        <v>10000</v>
      </c>
      <c r="S39" s="239">
        <v>2</v>
      </c>
      <c r="T39" s="239">
        <v>1.5</v>
      </c>
      <c r="U39" s="239">
        <v>0.5</v>
      </c>
      <c r="V39" s="239">
        <v>0.1</v>
      </c>
      <c r="W39" s="239">
        <v>1.4</v>
      </c>
      <c r="X39" s="239">
        <v>0.6</v>
      </c>
    </row>
    <row r="40" spans="1:24" s="126" customFormat="1" ht="18.75" customHeight="1" x14ac:dyDescent="0.25">
      <c r="A40" s="412">
        <v>13</v>
      </c>
      <c r="B40" s="414" t="s">
        <v>28</v>
      </c>
      <c r="C40" s="414">
        <v>62</v>
      </c>
      <c r="D40" s="414">
        <v>192</v>
      </c>
      <c r="E40" s="228">
        <v>222</v>
      </c>
      <c r="F40" s="229">
        <f>(E40-$D$40)/$D$40</f>
        <v>0.15625</v>
      </c>
      <c r="G40" s="230">
        <v>4</v>
      </c>
      <c r="H40" s="400">
        <v>1</v>
      </c>
      <c r="I40" s="400">
        <v>1</v>
      </c>
      <c r="J40" s="430">
        <v>16</v>
      </c>
      <c r="K40" s="449">
        <v>0.7</v>
      </c>
      <c r="L40" s="453">
        <v>0.7</v>
      </c>
      <c r="M40" s="400">
        <v>0.6</v>
      </c>
      <c r="N40" s="261">
        <v>0.05</v>
      </c>
      <c r="O40" s="240">
        <v>5.0000000000000001E-3</v>
      </c>
      <c r="P40" s="240">
        <v>0.38</v>
      </c>
      <c r="Q40" s="240">
        <v>200</v>
      </c>
      <c r="R40" s="240">
        <v>10000</v>
      </c>
      <c r="S40" s="240">
        <v>2</v>
      </c>
      <c r="T40" s="240">
        <v>1.5</v>
      </c>
      <c r="U40" s="240">
        <v>0.5</v>
      </c>
      <c r="V40" s="240">
        <v>0.1</v>
      </c>
      <c r="W40" s="240">
        <v>1.4</v>
      </c>
      <c r="X40" s="240">
        <v>0.6</v>
      </c>
    </row>
    <row r="41" spans="1:24" s="121" customFormat="1" ht="18.75" customHeight="1" x14ac:dyDescent="0.25">
      <c r="A41" s="412"/>
      <c r="B41" s="414"/>
      <c r="C41" s="414"/>
      <c r="D41" s="414"/>
      <c r="E41" s="113">
        <v>192</v>
      </c>
      <c r="F41" s="114">
        <f>(E41-$D$40)/$D$40</f>
        <v>0</v>
      </c>
      <c r="G41" s="115">
        <v>4</v>
      </c>
      <c r="H41" s="401"/>
      <c r="I41" s="401"/>
      <c r="J41" s="431"/>
      <c r="K41" s="449"/>
      <c r="L41" s="451"/>
      <c r="M41" s="419"/>
      <c r="N41" s="245">
        <f>IF(F40&lt;$K$1,N40*2,N40/2)</f>
        <v>0.1</v>
      </c>
      <c r="O41" s="240">
        <v>5.0000000000000001E-3</v>
      </c>
      <c r="P41" s="240">
        <v>0.38</v>
      </c>
      <c r="Q41" s="240">
        <v>200</v>
      </c>
      <c r="R41" s="240">
        <v>10000</v>
      </c>
      <c r="S41" s="240">
        <v>2</v>
      </c>
      <c r="T41" s="240">
        <v>1.5</v>
      </c>
      <c r="U41" s="240">
        <v>0.5</v>
      </c>
      <c r="V41" s="240">
        <v>0.1</v>
      </c>
      <c r="W41" s="240">
        <v>1.4</v>
      </c>
      <c r="X41" s="240">
        <v>0.6</v>
      </c>
    </row>
    <row r="42" spans="1:24" ht="18.75" customHeight="1" x14ac:dyDescent="0.25">
      <c r="A42" s="413"/>
      <c r="B42" s="408"/>
      <c r="C42" s="408"/>
      <c r="D42" s="408"/>
      <c r="E42" s="117">
        <v>180</v>
      </c>
      <c r="F42" s="118">
        <f>(E42-$D$40)/$D$40</f>
        <v>-6.25E-2</v>
      </c>
      <c r="G42" s="119">
        <v>4</v>
      </c>
      <c r="H42" s="402"/>
      <c r="I42" s="402"/>
      <c r="J42" s="432"/>
      <c r="K42" s="450"/>
      <c r="L42" s="452"/>
      <c r="M42" s="402"/>
      <c r="N42" s="246">
        <f>IF(F40&lt;$K$1,N41*2,N41/2)</f>
        <v>0.2</v>
      </c>
      <c r="O42" s="239">
        <v>5.0000000000000001E-3</v>
      </c>
      <c r="P42" s="239">
        <v>0.38</v>
      </c>
      <c r="Q42" s="239">
        <v>200</v>
      </c>
      <c r="R42" s="239">
        <v>10000</v>
      </c>
      <c r="S42" s="239">
        <v>2</v>
      </c>
      <c r="T42" s="239">
        <v>1.5</v>
      </c>
      <c r="U42" s="239">
        <v>0.5</v>
      </c>
      <c r="V42" s="239">
        <v>0.1</v>
      </c>
      <c r="W42" s="239">
        <v>1.4</v>
      </c>
      <c r="X42" s="239">
        <v>0.6</v>
      </c>
    </row>
    <row r="43" spans="1:24" s="126" customFormat="1" ht="18.75" customHeight="1" x14ac:dyDescent="0.25">
      <c r="A43" s="412">
        <v>14</v>
      </c>
      <c r="B43" s="414" t="s">
        <v>27</v>
      </c>
      <c r="C43" s="414">
        <v>100</v>
      </c>
      <c r="D43" s="414">
        <v>77</v>
      </c>
      <c r="E43" s="263">
        <v>174</v>
      </c>
      <c r="F43" s="129">
        <f>(E43-$D$43)/$D$43</f>
        <v>1.2597402597402598</v>
      </c>
      <c r="G43" s="148">
        <v>4</v>
      </c>
      <c r="H43" s="400">
        <v>1</v>
      </c>
      <c r="I43" s="400">
        <v>2</v>
      </c>
      <c r="J43" s="430">
        <v>16</v>
      </c>
      <c r="K43" s="449">
        <v>0.7</v>
      </c>
      <c r="L43" s="453">
        <v>0.7</v>
      </c>
      <c r="M43" s="400">
        <v>0.6</v>
      </c>
      <c r="N43" s="261">
        <v>0.05</v>
      </c>
      <c r="O43" s="240">
        <v>5.0000000000000001E-3</v>
      </c>
      <c r="P43" s="240">
        <v>0.38</v>
      </c>
      <c r="Q43" s="240">
        <v>200</v>
      </c>
      <c r="R43" s="240">
        <v>10000</v>
      </c>
      <c r="S43" s="240">
        <v>2</v>
      </c>
      <c r="T43" s="240">
        <v>1.5</v>
      </c>
      <c r="U43" s="240">
        <v>0.5</v>
      </c>
      <c r="V43" s="240">
        <v>0.1</v>
      </c>
      <c r="W43" s="240">
        <v>1.4</v>
      </c>
      <c r="X43" s="240">
        <v>0.6</v>
      </c>
    </row>
    <row r="44" spans="1:24" s="121" customFormat="1" ht="18.75" customHeight="1" x14ac:dyDescent="0.25">
      <c r="A44" s="412"/>
      <c r="B44" s="414"/>
      <c r="C44" s="414"/>
      <c r="D44" s="414"/>
      <c r="E44" s="113">
        <v>110</v>
      </c>
      <c r="F44" s="114">
        <f>(E44-$D$43)/$D$43</f>
        <v>0.42857142857142855</v>
      </c>
      <c r="G44" s="115">
        <v>4</v>
      </c>
      <c r="H44" s="401"/>
      <c r="I44" s="401"/>
      <c r="J44" s="431"/>
      <c r="K44" s="449"/>
      <c r="L44" s="451"/>
      <c r="M44" s="419"/>
      <c r="N44" s="245">
        <f>IF(F43&lt;$K$1,N43*2,N43/2)</f>
        <v>2.5000000000000001E-2</v>
      </c>
      <c r="O44" s="240">
        <v>5.0000000000000001E-3</v>
      </c>
      <c r="P44" s="240">
        <v>0.38</v>
      </c>
      <c r="Q44" s="240">
        <v>200</v>
      </c>
      <c r="R44" s="240">
        <v>10000</v>
      </c>
      <c r="S44" s="240">
        <v>2</v>
      </c>
      <c r="T44" s="240">
        <v>1.5</v>
      </c>
      <c r="U44" s="240">
        <v>0.5</v>
      </c>
      <c r="V44" s="240">
        <v>0.1</v>
      </c>
      <c r="W44" s="240">
        <v>1.4</v>
      </c>
      <c r="X44" s="240">
        <v>0.6</v>
      </c>
    </row>
    <row r="45" spans="1:24" ht="15" customHeight="1" x14ac:dyDescent="0.25">
      <c r="A45" s="413"/>
      <c r="B45" s="408"/>
      <c r="C45" s="408"/>
      <c r="D45" s="408"/>
      <c r="E45" s="122">
        <v>154</v>
      </c>
      <c r="F45" s="118">
        <f>(E45-$D$43)/$D$43</f>
        <v>1</v>
      </c>
      <c r="G45" s="119">
        <v>4</v>
      </c>
      <c r="H45" s="402"/>
      <c r="I45" s="402"/>
      <c r="J45" s="432"/>
      <c r="K45" s="450"/>
      <c r="L45" s="452"/>
      <c r="M45" s="402"/>
      <c r="N45" s="246">
        <f>IF(F43&lt;$K$1,N44*2,N44/2)</f>
        <v>1.2500000000000001E-2</v>
      </c>
      <c r="O45" s="239">
        <v>5.0000000000000001E-3</v>
      </c>
      <c r="P45" s="239">
        <v>0.38</v>
      </c>
      <c r="Q45" s="239">
        <v>200</v>
      </c>
      <c r="R45" s="239">
        <v>10000</v>
      </c>
      <c r="S45" s="239">
        <v>2</v>
      </c>
      <c r="T45" s="239">
        <v>1.5</v>
      </c>
      <c r="U45" s="239">
        <v>0.5</v>
      </c>
      <c r="V45" s="239">
        <v>0.1</v>
      </c>
      <c r="W45" s="239">
        <v>1.4</v>
      </c>
      <c r="X45" s="239">
        <v>0.6</v>
      </c>
    </row>
    <row r="46" spans="1:24" s="126" customFormat="1" ht="18.75" customHeight="1" x14ac:dyDescent="0.25">
      <c r="A46" s="412">
        <v>15</v>
      </c>
      <c r="B46" s="414" t="s">
        <v>26</v>
      </c>
      <c r="C46" s="414">
        <v>100</v>
      </c>
      <c r="D46" s="414">
        <v>96</v>
      </c>
      <c r="E46" s="124">
        <v>260</v>
      </c>
      <c r="F46" s="114">
        <f>(E46-$D$46)/$D$46</f>
        <v>1.7083333333333333</v>
      </c>
      <c r="G46" s="115">
        <v>4</v>
      </c>
      <c r="H46" s="427">
        <v>10</v>
      </c>
      <c r="I46" s="427">
        <v>2</v>
      </c>
      <c r="J46" s="430">
        <v>16</v>
      </c>
      <c r="K46" s="449">
        <v>0.5</v>
      </c>
      <c r="L46" s="453">
        <v>0.7</v>
      </c>
      <c r="M46" s="400">
        <v>0.6</v>
      </c>
      <c r="N46" s="245">
        <v>0.05</v>
      </c>
      <c r="O46" s="240">
        <v>5.0000000000000001E-3</v>
      </c>
      <c r="P46" s="240">
        <v>0.38</v>
      </c>
      <c r="Q46" s="240">
        <v>200</v>
      </c>
      <c r="R46" s="240">
        <v>10000</v>
      </c>
      <c r="S46" s="240">
        <v>2</v>
      </c>
      <c r="T46" s="240">
        <v>1.5</v>
      </c>
      <c r="U46" s="240">
        <v>0.5</v>
      </c>
      <c r="V46" s="240">
        <v>0.1</v>
      </c>
      <c r="W46" s="240">
        <v>1.4</v>
      </c>
      <c r="X46" s="240">
        <v>0.6</v>
      </c>
    </row>
    <row r="47" spans="1:24" s="121" customFormat="1" ht="18.75" customHeight="1" x14ac:dyDescent="0.25">
      <c r="A47" s="412"/>
      <c r="B47" s="414"/>
      <c r="C47" s="414"/>
      <c r="D47" s="414"/>
      <c r="E47" s="263">
        <v>274</v>
      </c>
      <c r="F47" s="129">
        <f>(E47-$D$46)/$D$46</f>
        <v>1.8541666666666667</v>
      </c>
      <c r="G47" s="148">
        <v>4</v>
      </c>
      <c r="H47" s="428"/>
      <c r="I47" s="428"/>
      <c r="J47" s="431"/>
      <c r="K47" s="449"/>
      <c r="L47" s="451"/>
      <c r="M47" s="419"/>
      <c r="N47" s="261">
        <f>IF(F46&lt;$K$1,N46*2,N46/2)</f>
        <v>2.5000000000000001E-2</v>
      </c>
      <c r="O47" s="240">
        <v>5.0000000000000001E-3</v>
      </c>
      <c r="P47" s="240">
        <v>0.38</v>
      </c>
      <c r="Q47" s="240">
        <v>200</v>
      </c>
      <c r="R47" s="240">
        <v>10000</v>
      </c>
      <c r="S47" s="240">
        <v>2</v>
      </c>
      <c r="T47" s="240">
        <v>1.5</v>
      </c>
      <c r="U47" s="240">
        <v>0.5</v>
      </c>
      <c r="V47" s="240">
        <v>0.1</v>
      </c>
      <c r="W47" s="240">
        <v>1.4</v>
      </c>
      <c r="X47" s="240">
        <v>0.6</v>
      </c>
    </row>
    <row r="48" spans="1:24" s="123" customFormat="1" ht="18.75" customHeight="1" x14ac:dyDescent="0.25">
      <c r="A48" s="413"/>
      <c r="B48" s="408"/>
      <c r="C48" s="408"/>
      <c r="D48" s="408"/>
      <c r="E48" s="117">
        <v>93</v>
      </c>
      <c r="F48" s="118">
        <f>(E48-$D$46)/$D$46</f>
        <v>-3.125E-2</v>
      </c>
      <c r="G48" s="119">
        <v>4</v>
      </c>
      <c r="H48" s="429"/>
      <c r="I48" s="429"/>
      <c r="J48" s="432"/>
      <c r="K48" s="450"/>
      <c r="L48" s="452"/>
      <c r="M48" s="402"/>
      <c r="N48" s="246">
        <f>IF(F46&lt;$K$1,N47*2,N47/2)</f>
        <v>1.2500000000000001E-2</v>
      </c>
      <c r="O48" s="239">
        <v>5.0000000000000001E-3</v>
      </c>
      <c r="P48" s="239">
        <v>0.38</v>
      </c>
      <c r="Q48" s="239">
        <v>200</v>
      </c>
      <c r="R48" s="239">
        <v>10000</v>
      </c>
      <c r="S48" s="239">
        <v>2</v>
      </c>
      <c r="T48" s="239">
        <v>1.5</v>
      </c>
      <c r="U48" s="239">
        <v>0.5</v>
      </c>
      <c r="V48" s="239">
        <v>0.1</v>
      </c>
      <c r="W48" s="239">
        <v>1.4</v>
      </c>
      <c r="X48" s="239">
        <v>0.6</v>
      </c>
    </row>
    <row r="49" spans="5:6" ht="14.85" customHeight="1" thickBot="1" x14ac:dyDescent="0.4"/>
    <row r="50" spans="5:6" ht="14.85" customHeight="1" x14ac:dyDescent="0.35">
      <c r="E50" s="328" t="s">
        <v>57</v>
      </c>
      <c r="F50" s="322">
        <f>AVERAGE(F4,F7,F10,F13,F16,F19,F22,F25,F28,F31,F40,F43,F34,F37,F46)</f>
        <v>0.57749341881855798</v>
      </c>
    </row>
    <row r="51" spans="5:6" ht="14.85" customHeight="1" x14ac:dyDescent="0.35">
      <c r="E51" s="329" t="s">
        <v>64</v>
      </c>
      <c r="F51" s="323">
        <f t="shared" ref="F51:F52" si="12">AVERAGE(F5,F8,F11,F14,F17,F20,F23,F26,F29,F32,F41,F44,F35,F38,F47)</f>
        <v>0.35836189572542038</v>
      </c>
    </row>
    <row r="52" spans="5:6" ht="21.75" thickBot="1" x14ac:dyDescent="0.4">
      <c r="E52" s="330" t="s">
        <v>64</v>
      </c>
      <c r="F52" s="326">
        <f t="shared" si="12"/>
        <v>0.24427010244130998</v>
      </c>
    </row>
  </sheetData>
  <mergeCells count="153">
    <mergeCell ref="M13:M15"/>
    <mergeCell ref="M10:M12"/>
    <mergeCell ref="M7:M9"/>
    <mergeCell ref="M4:M6"/>
    <mergeCell ref="M31:M33"/>
    <mergeCell ref="M28:M30"/>
    <mergeCell ref="M25:M27"/>
    <mergeCell ref="M22:M24"/>
    <mergeCell ref="M19:M21"/>
    <mergeCell ref="M16:M18"/>
    <mergeCell ref="L46:L48"/>
    <mergeCell ref="M46:M48"/>
    <mergeCell ref="M43:M45"/>
    <mergeCell ref="M40:M42"/>
    <mergeCell ref="M37:M39"/>
    <mergeCell ref="M34:M36"/>
    <mergeCell ref="L28:L30"/>
    <mergeCell ref="L31:L33"/>
    <mergeCell ref="L34:L36"/>
    <mergeCell ref="L37:L39"/>
    <mergeCell ref="L40:L42"/>
    <mergeCell ref="L43:L45"/>
    <mergeCell ref="L10:L12"/>
    <mergeCell ref="L13:L15"/>
    <mergeCell ref="L16:L18"/>
    <mergeCell ref="L19:L21"/>
    <mergeCell ref="L22:L24"/>
    <mergeCell ref="L25:L27"/>
    <mergeCell ref="J34:J36"/>
    <mergeCell ref="K34:K36"/>
    <mergeCell ref="J28:J30"/>
    <mergeCell ref="K28:K30"/>
    <mergeCell ref="J22:J24"/>
    <mergeCell ref="K22:K24"/>
    <mergeCell ref="J16:J18"/>
    <mergeCell ref="K16:K18"/>
    <mergeCell ref="J10:J12"/>
    <mergeCell ref="K10:K12"/>
    <mergeCell ref="A46:A48"/>
    <mergeCell ref="B46:B48"/>
    <mergeCell ref="C46:C48"/>
    <mergeCell ref="D46:D48"/>
    <mergeCell ref="H46:H48"/>
    <mergeCell ref="I46:I48"/>
    <mergeCell ref="J40:J42"/>
    <mergeCell ref="K40:K42"/>
    <mergeCell ref="A43:A45"/>
    <mergeCell ref="B43:B45"/>
    <mergeCell ref="C43:C45"/>
    <mergeCell ref="D43:D45"/>
    <mergeCell ref="H43:H45"/>
    <mergeCell ref="I43:I45"/>
    <mergeCell ref="J43:J45"/>
    <mergeCell ref="K43:K45"/>
    <mergeCell ref="A40:A42"/>
    <mergeCell ref="B40:B42"/>
    <mergeCell ref="C40:C42"/>
    <mergeCell ref="D40:D42"/>
    <mergeCell ref="H40:H42"/>
    <mergeCell ref="I40:I42"/>
    <mergeCell ref="J46:J48"/>
    <mergeCell ref="K46:K48"/>
    <mergeCell ref="A37:A39"/>
    <mergeCell ref="B37:B39"/>
    <mergeCell ref="C37:C39"/>
    <mergeCell ref="D37:D39"/>
    <mergeCell ref="H37:H39"/>
    <mergeCell ref="I37:I39"/>
    <mergeCell ref="J37:J39"/>
    <mergeCell ref="K37:K39"/>
    <mergeCell ref="A34:A36"/>
    <mergeCell ref="B34:B36"/>
    <mergeCell ref="C34:C36"/>
    <mergeCell ref="D34:D36"/>
    <mergeCell ref="H34:H36"/>
    <mergeCell ref="I34:I36"/>
    <mergeCell ref="A31:A33"/>
    <mergeCell ref="B31:B33"/>
    <mergeCell ref="C31:C33"/>
    <mergeCell ref="D31:D33"/>
    <mergeCell ref="H31:H33"/>
    <mergeCell ref="I31:I33"/>
    <mergeCell ref="J31:J33"/>
    <mergeCell ref="K31:K33"/>
    <mergeCell ref="A28:A30"/>
    <mergeCell ref="B28:B30"/>
    <mergeCell ref="C28:C30"/>
    <mergeCell ref="D28:D30"/>
    <mergeCell ref="H28:H30"/>
    <mergeCell ref="I28:I30"/>
    <mergeCell ref="A25:A27"/>
    <mergeCell ref="B25:B27"/>
    <mergeCell ref="C25:C27"/>
    <mergeCell ref="D25:D27"/>
    <mergeCell ref="H25:H27"/>
    <mergeCell ref="I25:I27"/>
    <mergeCell ref="J25:J27"/>
    <mergeCell ref="K25:K27"/>
    <mergeCell ref="A22:A24"/>
    <mergeCell ref="B22:B24"/>
    <mergeCell ref="C22:C24"/>
    <mergeCell ref="D22:D24"/>
    <mergeCell ref="H22:H24"/>
    <mergeCell ref="I22:I24"/>
    <mergeCell ref="A19:A21"/>
    <mergeCell ref="B19:B21"/>
    <mergeCell ref="C19:C21"/>
    <mergeCell ref="D19:D21"/>
    <mergeCell ref="H19:H21"/>
    <mergeCell ref="I19:I21"/>
    <mergeCell ref="J19:J21"/>
    <mergeCell ref="K19:K21"/>
    <mergeCell ref="A16:A18"/>
    <mergeCell ref="B16:B18"/>
    <mergeCell ref="C16:C18"/>
    <mergeCell ref="D16:D18"/>
    <mergeCell ref="H16:H18"/>
    <mergeCell ref="I16:I18"/>
    <mergeCell ref="A13:A15"/>
    <mergeCell ref="B13:B15"/>
    <mergeCell ref="C13:C15"/>
    <mergeCell ref="D13:D15"/>
    <mergeCell ref="H13:H15"/>
    <mergeCell ref="I13:I15"/>
    <mergeCell ref="J13:J15"/>
    <mergeCell ref="K13:K15"/>
    <mergeCell ref="A10:A12"/>
    <mergeCell ref="B10:B12"/>
    <mergeCell ref="C10:C12"/>
    <mergeCell ref="D10:D12"/>
    <mergeCell ref="H10:H12"/>
    <mergeCell ref="I10:I12"/>
    <mergeCell ref="A7:A9"/>
    <mergeCell ref="B7:B9"/>
    <mergeCell ref="C7:C9"/>
    <mergeCell ref="D7:D9"/>
    <mergeCell ref="H7:H9"/>
    <mergeCell ref="I7:I9"/>
    <mergeCell ref="J7:J9"/>
    <mergeCell ref="K7:K9"/>
    <mergeCell ref="A2:H2"/>
    <mergeCell ref="I2:X2"/>
    <mergeCell ref="A3:B3"/>
    <mergeCell ref="A4:A6"/>
    <mergeCell ref="B4:B6"/>
    <mergeCell ref="C4:C6"/>
    <mergeCell ref="D4:D6"/>
    <mergeCell ref="H4:H6"/>
    <mergeCell ref="I4:I6"/>
    <mergeCell ref="J4:J6"/>
    <mergeCell ref="L4:L6"/>
    <mergeCell ref="L7:L9"/>
    <mergeCell ref="K4:K6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A52"/>
  <sheetViews>
    <sheetView zoomScale="93" zoomScaleNormal="70" zoomScalePageLayoutView="70" workbookViewId="0">
      <selection activeCell="E1" sqref="E1"/>
    </sheetView>
  </sheetViews>
  <sheetFormatPr defaultColWidth="8.85546875" defaultRowHeight="21" x14ac:dyDescent="0.35"/>
  <cols>
    <col min="1" max="3" width="8.85546875" style="106"/>
    <col min="4" max="4" width="15.7109375" style="106" bestFit="1" customWidth="1"/>
    <col min="5" max="5" width="24.85546875" style="132" bestFit="1" customWidth="1"/>
    <col min="6" max="6" width="24.28515625" style="132" bestFit="1" customWidth="1"/>
    <col min="7" max="7" width="23.85546875" style="132" bestFit="1" customWidth="1"/>
    <col min="8" max="8" width="9.85546875" style="133" bestFit="1" customWidth="1"/>
    <col min="9" max="9" width="8.28515625" style="106" bestFit="1" customWidth="1"/>
    <col min="10" max="10" width="47.28515625" style="153" bestFit="1" customWidth="1"/>
    <col min="11" max="11" width="9.140625" style="156" bestFit="1" customWidth="1"/>
    <col min="12" max="12" width="7.140625" style="242" bestFit="1" customWidth="1"/>
    <col min="13" max="13" width="20.85546875" style="106" bestFit="1" customWidth="1"/>
    <col min="14" max="14" width="18" style="106" bestFit="1" customWidth="1"/>
    <col min="15" max="15" width="28.140625" style="247" bestFit="1" customWidth="1"/>
    <col min="16" max="16" width="12.7109375" style="106" bestFit="1" customWidth="1"/>
    <col min="17" max="17" width="22.7109375" style="106" bestFit="1" customWidth="1"/>
    <col min="18" max="18" width="42.85546875" style="106" bestFit="1" customWidth="1"/>
    <col min="19" max="22" width="20.28515625" style="106" bestFit="1" customWidth="1"/>
    <col min="23" max="23" width="35" style="106" bestFit="1" customWidth="1"/>
    <col min="24" max="24" width="40.85546875" style="106" bestFit="1" customWidth="1"/>
    <col min="25" max="16384" width="8.85546875" style="106"/>
  </cols>
  <sheetData>
    <row r="1" spans="1:24" ht="21.75" thickBot="1" x14ac:dyDescent="0.3">
      <c r="A1" s="6" t="s">
        <v>7</v>
      </c>
      <c r="B1" s="6"/>
      <c r="C1" s="6"/>
      <c r="D1" s="6"/>
      <c r="E1" s="6"/>
      <c r="F1" s="150"/>
      <c r="G1" s="101" t="s">
        <v>41</v>
      </c>
      <c r="H1" s="102" t="s">
        <v>38</v>
      </c>
      <c r="I1" s="103"/>
      <c r="J1" s="250" t="s">
        <v>51</v>
      </c>
      <c r="K1" s="249">
        <f>Alpha!F50</f>
        <v>0.57749341881855798</v>
      </c>
      <c r="L1" s="248"/>
      <c r="M1" s="103"/>
      <c r="N1" s="103"/>
      <c r="O1" s="243"/>
      <c r="P1" s="103"/>
      <c r="Q1" s="103"/>
      <c r="R1" s="103"/>
      <c r="S1" s="103"/>
    </row>
    <row r="2" spans="1:24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4" x14ac:dyDescent="0.25">
      <c r="A3" s="425" t="s">
        <v>30</v>
      </c>
      <c r="B3" s="425"/>
      <c r="C3" s="255" t="s">
        <v>42</v>
      </c>
      <c r="D3" s="255" t="s">
        <v>0</v>
      </c>
      <c r="E3" s="108" t="s">
        <v>31</v>
      </c>
      <c r="F3" s="108" t="s">
        <v>37</v>
      </c>
      <c r="G3" s="9" t="s">
        <v>65</v>
      </c>
      <c r="H3" s="254" t="s">
        <v>2</v>
      </c>
      <c r="I3" s="254" t="s">
        <v>3</v>
      </c>
      <c r="J3" s="154" t="s">
        <v>5</v>
      </c>
      <c r="K3" s="154" t="s">
        <v>6</v>
      </c>
      <c r="L3" s="154" t="s">
        <v>7</v>
      </c>
      <c r="M3" s="254" t="s">
        <v>8</v>
      </c>
      <c r="N3" s="256" t="s">
        <v>9</v>
      </c>
      <c r="O3" s="244" t="s">
        <v>10</v>
      </c>
      <c r="P3" s="254" t="s">
        <v>11</v>
      </c>
      <c r="Q3" s="254" t="s">
        <v>12</v>
      </c>
      <c r="R3" s="254" t="s">
        <v>32</v>
      </c>
      <c r="S3" s="254" t="s">
        <v>33</v>
      </c>
      <c r="T3" s="254" t="s">
        <v>34</v>
      </c>
      <c r="U3" s="254" t="s">
        <v>35</v>
      </c>
      <c r="V3" s="254" t="s">
        <v>36</v>
      </c>
      <c r="W3" s="254" t="s">
        <v>13</v>
      </c>
      <c r="X3" s="112" t="s">
        <v>14</v>
      </c>
    </row>
    <row r="4" spans="1:24" ht="18.75" customHeight="1" x14ac:dyDescent="0.25">
      <c r="A4" s="426">
        <v>1</v>
      </c>
      <c r="B4" s="407" t="s">
        <v>15</v>
      </c>
      <c r="C4" s="407">
        <v>30</v>
      </c>
      <c r="D4" s="407">
        <v>115</v>
      </c>
      <c r="E4" s="270">
        <v>120</v>
      </c>
      <c r="F4" s="129">
        <f>(E4-$D$4)/$D$4</f>
        <v>4.3478260869565216E-2</v>
      </c>
      <c r="G4" s="148">
        <v>2</v>
      </c>
      <c r="H4" s="401">
        <v>1</v>
      </c>
      <c r="I4" s="401">
        <v>2</v>
      </c>
      <c r="J4" s="431">
        <v>5</v>
      </c>
      <c r="K4" s="449">
        <v>0.7</v>
      </c>
      <c r="L4" s="451">
        <v>0.7</v>
      </c>
      <c r="M4" s="401">
        <v>0.6</v>
      </c>
      <c r="N4" s="401">
        <v>0.1</v>
      </c>
      <c r="O4" s="261">
        <v>5.0000000000000001E-3</v>
      </c>
      <c r="P4" s="252">
        <v>0.38</v>
      </c>
      <c r="Q4" s="252">
        <v>200</v>
      </c>
      <c r="R4" s="252">
        <v>10000</v>
      </c>
      <c r="S4" s="252">
        <v>2</v>
      </c>
      <c r="T4" s="252">
        <v>1.5</v>
      </c>
      <c r="U4" s="252">
        <v>0.5</v>
      </c>
      <c r="V4" s="252">
        <v>0.1</v>
      </c>
      <c r="W4" s="252">
        <v>1.4</v>
      </c>
      <c r="X4" s="252">
        <v>0.6</v>
      </c>
    </row>
    <row r="5" spans="1:24" ht="18.75" customHeight="1" x14ac:dyDescent="0.25">
      <c r="A5" s="426"/>
      <c r="B5" s="407"/>
      <c r="C5" s="407"/>
      <c r="D5" s="407"/>
      <c r="E5" s="113">
        <v>115</v>
      </c>
      <c r="F5" s="114">
        <f t="shared" ref="F5:F6" si="0">(E5-$D$4)/$D$4</f>
        <v>0</v>
      </c>
      <c r="G5" s="115">
        <v>2</v>
      </c>
      <c r="H5" s="401"/>
      <c r="I5" s="401"/>
      <c r="J5" s="431"/>
      <c r="K5" s="449"/>
      <c r="L5" s="451"/>
      <c r="M5" s="401"/>
      <c r="N5" s="401"/>
      <c r="O5" s="245">
        <f>IF(F4&lt;$K$1,O4/2,O4*2)</f>
        <v>2.5000000000000001E-3</v>
      </c>
      <c r="P5" s="252">
        <v>0.38</v>
      </c>
      <c r="Q5" s="252">
        <v>200</v>
      </c>
      <c r="R5" s="252">
        <v>10000</v>
      </c>
      <c r="S5" s="252">
        <v>2</v>
      </c>
      <c r="T5" s="252">
        <v>1.5</v>
      </c>
      <c r="U5" s="252">
        <v>0.5</v>
      </c>
      <c r="V5" s="252">
        <v>0.1</v>
      </c>
      <c r="W5" s="252">
        <v>1.4</v>
      </c>
      <c r="X5" s="252">
        <v>0.6</v>
      </c>
    </row>
    <row r="6" spans="1:24" ht="18.75" customHeight="1" x14ac:dyDescent="0.25">
      <c r="A6" s="421"/>
      <c r="B6" s="408"/>
      <c r="C6" s="408"/>
      <c r="D6" s="408"/>
      <c r="E6" s="113">
        <v>120</v>
      </c>
      <c r="F6" s="114">
        <f t="shared" si="0"/>
        <v>4.3478260869565216E-2</v>
      </c>
      <c r="G6" s="115">
        <v>2</v>
      </c>
      <c r="H6" s="402"/>
      <c r="I6" s="402"/>
      <c r="J6" s="432"/>
      <c r="K6" s="450"/>
      <c r="L6" s="452"/>
      <c r="M6" s="402"/>
      <c r="N6" s="402"/>
      <c r="O6" s="246">
        <f>IF(F4&lt;$K$1,O5/2,O5*2)</f>
        <v>1.25E-3</v>
      </c>
      <c r="P6" s="253">
        <v>0.38</v>
      </c>
      <c r="Q6" s="253">
        <v>200</v>
      </c>
      <c r="R6" s="253">
        <v>10000</v>
      </c>
      <c r="S6" s="253">
        <v>2</v>
      </c>
      <c r="T6" s="253">
        <v>1.5</v>
      </c>
      <c r="U6" s="253">
        <v>0.5</v>
      </c>
      <c r="V6" s="253">
        <v>0.1</v>
      </c>
      <c r="W6" s="253">
        <v>1.4</v>
      </c>
      <c r="X6" s="253">
        <v>0.6</v>
      </c>
    </row>
    <row r="7" spans="1:24" s="121" customFormat="1" ht="18.75" customHeight="1" x14ac:dyDescent="0.25">
      <c r="A7" s="420">
        <v>2</v>
      </c>
      <c r="B7" s="414" t="s">
        <v>16</v>
      </c>
      <c r="C7" s="414">
        <v>30</v>
      </c>
      <c r="D7" s="414">
        <v>95</v>
      </c>
      <c r="E7" s="269">
        <v>85</v>
      </c>
      <c r="F7" s="147">
        <f>(E7-$D$7)/$D$7</f>
        <v>-0.10526315789473684</v>
      </c>
      <c r="G7" s="130">
        <v>2</v>
      </c>
      <c r="H7" s="400">
        <v>3</v>
      </c>
      <c r="I7" s="400">
        <v>2</v>
      </c>
      <c r="J7" s="431">
        <v>16</v>
      </c>
      <c r="K7" s="449">
        <v>0.7</v>
      </c>
      <c r="L7" s="453">
        <v>0.7</v>
      </c>
      <c r="M7" s="400">
        <v>0.6</v>
      </c>
      <c r="N7" s="400">
        <v>0.05</v>
      </c>
      <c r="O7" s="261">
        <v>5.0000000000000001E-3</v>
      </c>
      <c r="P7" s="254">
        <v>0.38</v>
      </c>
      <c r="Q7" s="254">
        <v>200</v>
      </c>
      <c r="R7" s="254">
        <v>10000</v>
      </c>
      <c r="S7" s="254">
        <v>2</v>
      </c>
      <c r="T7" s="254">
        <v>1.5</v>
      </c>
      <c r="U7" s="254">
        <v>0.5</v>
      </c>
      <c r="V7" s="254">
        <v>0.1</v>
      </c>
      <c r="W7" s="254">
        <v>1.4</v>
      </c>
      <c r="X7" s="254">
        <v>0.6</v>
      </c>
    </row>
    <row r="8" spans="1:24" ht="18.75" customHeight="1" x14ac:dyDescent="0.25">
      <c r="A8" s="420"/>
      <c r="B8" s="414"/>
      <c r="C8" s="414"/>
      <c r="D8" s="414"/>
      <c r="E8" s="122">
        <v>75</v>
      </c>
      <c r="F8" s="114">
        <f t="shared" ref="F8:F9" si="1">(E8-$D$7)/$D$7</f>
        <v>-0.21052631578947367</v>
      </c>
      <c r="G8" s="115">
        <v>2</v>
      </c>
      <c r="H8" s="419"/>
      <c r="I8" s="419"/>
      <c r="J8" s="431"/>
      <c r="K8" s="449"/>
      <c r="L8" s="451"/>
      <c r="M8" s="419"/>
      <c r="N8" s="419"/>
      <c r="O8" s="245">
        <f>IF(F7&lt;$K$1,O7/2,O7*2)</f>
        <v>2.5000000000000001E-3</v>
      </c>
      <c r="P8" s="254">
        <v>0.38</v>
      </c>
      <c r="Q8" s="254">
        <v>200</v>
      </c>
      <c r="R8" s="254">
        <v>10000</v>
      </c>
      <c r="S8" s="254">
        <v>2</v>
      </c>
      <c r="T8" s="254">
        <v>1.5</v>
      </c>
      <c r="U8" s="254">
        <v>0.5</v>
      </c>
      <c r="V8" s="254">
        <v>0.1</v>
      </c>
      <c r="W8" s="254">
        <v>1.4</v>
      </c>
      <c r="X8" s="254">
        <v>0.6</v>
      </c>
    </row>
    <row r="9" spans="1:24" s="123" customFormat="1" ht="18.75" customHeight="1" x14ac:dyDescent="0.25">
      <c r="A9" s="421"/>
      <c r="B9" s="408"/>
      <c r="C9" s="408"/>
      <c r="D9" s="408"/>
      <c r="E9" s="117">
        <v>65</v>
      </c>
      <c r="F9" s="114">
        <f t="shared" si="1"/>
        <v>-0.31578947368421051</v>
      </c>
      <c r="G9" s="115">
        <v>2</v>
      </c>
      <c r="H9" s="402"/>
      <c r="I9" s="402"/>
      <c r="J9" s="432"/>
      <c r="K9" s="450"/>
      <c r="L9" s="452"/>
      <c r="M9" s="402"/>
      <c r="N9" s="402"/>
      <c r="O9" s="246">
        <f>IF(F7&lt;$K$1,O8/2,O8*2)</f>
        <v>1.25E-3</v>
      </c>
      <c r="P9" s="253">
        <v>0.38</v>
      </c>
      <c r="Q9" s="253">
        <v>200</v>
      </c>
      <c r="R9" s="253">
        <v>10000</v>
      </c>
      <c r="S9" s="253">
        <v>2</v>
      </c>
      <c r="T9" s="253">
        <v>1.5</v>
      </c>
      <c r="U9" s="253">
        <v>0.5</v>
      </c>
      <c r="V9" s="253">
        <v>0.1</v>
      </c>
      <c r="W9" s="253">
        <v>1.4</v>
      </c>
      <c r="X9" s="253">
        <v>0.6</v>
      </c>
    </row>
    <row r="10" spans="1:24" s="121" customFormat="1" ht="18.75" customHeight="1" x14ac:dyDescent="0.25">
      <c r="A10" s="420">
        <v>3</v>
      </c>
      <c r="B10" s="414" t="s">
        <v>19</v>
      </c>
      <c r="C10" s="414">
        <v>30</v>
      </c>
      <c r="D10" s="414">
        <v>75</v>
      </c>
      <c r="E10" s="296">
        <v>70</v>
      </c>
      <c r="F10" s="147">
        <f>(E10-$D$10)/$D$10</f>
        <v>-6.6666666666666666E-2</v>
      </c>
      <c r="G10" s="130">
        <v>2</v>
      </c>
      <c r="H10" s="400">
        <v>2</v>
      </c>
      <c r="I10" s="400">
        <v>1</v>
      </c>
      <c r="J10" s="431">
        <v>6</v>
      </c>
      <c r="K10" s="449">
        <v>0.7</v>
      </c>
      <c r="L10" s="453">
        <v>0.7</v>
      </c>
      <c r="M10" s="400">
        <v>0.6</v>
      </c>
      <c r="N10" s="400">
        <v>0.05</v>
      </c>
      <c r="O10" s="245">
        <v>5.0000000000000001E-3</v>
      </c>
      <c r="P10" s="254">
        <v>0.38</v>
      </c>
      <c r="Q10" s="254">
        <v>200</v>
      </c>
      <c r="R10" s="254">
        <v>10000</v>
      </c>
      <c r="S10" s="254">
        <v>2</v>
      </c>
      <c r="T10" s="254">
        <v>1.5</v>
      </c>
      <c r="U10" s="254">
        <v>0.5</v>
      </c>
      <c r="V10" s="254">
        <v>0.1</v>
      </c>
      <c r="W10" s="254">
        <v>1.4</v>
      </c>
      <c r="X10" s="254">
        <v>0.6</v>
      </c>
    </row>
    <row r="11" spans="1:24" s="121" customFormat="1" ht="18.75" customHeight="1" x14ac:dyDescent="0.25">
      <c r="A11" s="420"/>
      <c r="B11" s="414"/>
      <c r="C11" s="414"/>
      <c r="D11" s="414"/>
      <c r="E11" s="113">
        <v>65</v>
      </c>
      <c r="F11" s="114">
        <f t="shared" ref="F11:F12" si="2">(E11-$D$10)/$D$10</f>
        <v>-0.13333333333333333</v>
      </c>
      <c r="G11" s="115">
        <v>2</v>
      </c>
      <c r="H11" s="419"/>
      <c r="I11" s="419"/>
      <c r="J11" s="431"/>
      <c r="K11" s="449"/>
      <c r="L11" s="451"/>
      <c r="M11" s="419"/>
      <c r="N11" s="419"/>
      <c r="O11" s="245">
        <f>IF(F10&lt;$K$1,O10/2,O10*2)</f>
        <v>2.5000000000000001E-3</v>
      </c>
      <c r="P11" s="254">
        <v>0.38</v>
      </c>
      <c r="Q11" s="254">
        <v>200</v>
      </c>
      <c r="R11" s="254">
        <v>10000</v>
      </c>
      <c r="S11" s="254">
        <v>2</v>
      </c>
      <c r="T11" s="254">
        <v>1.5</v>
      </c>
      <c r="U11" s="254">
        <v>0.5</v>
      </c>
      <c r="V11" s="254">
        <v>0.1</v>
      </c>
      <c r="W11" s="254">
        <v>1.4</v>
      </c>
      <c r="X11" s="254">
        <v>0.6</v>
      </c>
    </row>
    <row r="12" spans="1:24" s="123" customFormat="1" ht="18.75" customHeight="1" x14ac:dyDescent="0.25">
      <c r="A12" s="421"/>
      <c r="B12" s="408"/>
      <c r="C12" s="408"/>
      <c r="D12" s="408"/>
      <c r="E12" s="117">
        <v>70</v>
      </c>
      <c r="F12" s="114">
        <f t="shared" si="2"/>
        <v>-6.6666666666666666E-2</v>
      </c>
      <c r="G12" s="119">
        <v>2</v>
      </c>
      <c r="H12" s="402"/>
      <c r="I12" s="402"/>
      <c r="J12" s="432"/>
      <c r="K12" s="450"/>
      <c r="L12" s="452"/>
      <c r="M12" s="402"/>
      <c r="N12" s="402"/>
      <c r="O12" s="246">
        <f>IF(F10&lt;$K$1,O11/2,O11*2)</f>
        <v>1.25E-3</v>
      </c>
      <c r="P12" s="253">
        <v>0.38</v>
      </c>
      <c r="Q12" s="253">
        <v>200</v>
      </c>
      <c r="R12" s="253">
        <v>10000</v>
      </c>
      <c r="S12" s="253">
        <v>2</v>
      </c>
      <c r="T12" s="253">
        <v>1.5</v>
      </c>
      <c r="U12" s="253">
        <v>0.5</v>
      </c>
      <c r="V12" s="253">
        <v>0.1</v>
      </c>
      <c r="W12" s="253">
        <v>1.4</v>
      </c>
      <c r="X12" s="253">
        <v>0.6</v>
      </c>
    </row>
    <row r="13" spans="1:24" s="121" customFormat="1" ht="18.75" customHeight="1" x14ac:dyDescent="0.25">
      <c r="A13" s="417">
        <v>4</v>
      </c>
      <c r="B13" s="414" t="s">
        <v>17</v>
      </c>
      <c r="C13" s="414">
        <v>30</v>
      </c>
      <c r="D13" s="414">
        <v>65</v>
      </c>
      <c r="E13" s="273">
        <v>75</v>
      </c>
      <c r="F13" s="147">
        <f>(E13-$D$13)/$D$13</f>
        <v>0.15384615384615385</v>
      </c>
      <c r="G13" s="148">
        <v>2</v>
      </c>
      <c r="H13" s="400">
        <v>1</v>
      </c>
      <c r="I13" s="400">
        <v>2</v>
      </c>
      <c r="J13" s="430">
        <v>12</v>
      </c>
      <c r="K13" s="449">
        <v>0.7</v>
      </c>
      <c r="L13" s="453">
        <v>0.7</v>
      </c>
      <c r="M13" s="400">
        <v>0.6</v>
      </c>
      <c r="N13" s="400">
        <v>0.05</v>
      </c>
      <c r="O13" s="261">
        <v>5.0000000000000001E-3</v>
      </c>
      <c r="P13" s="254">
        <v>0.38</v>
      </c>
      <c r="Q13" s="254">
        <v>200</v>
      </c>
      <c r="R13" s="254">
        <v>10000</v>
      </c>
      <c r="S13" s="254">
        <v>2</v>
      </c>
      <c r="T13" s="254">
        <v>1.5</v>
      </c>
      <c r="U13" s="254">
        <v>0.5</v>
      </c>
      <c r="V13" s="254">
        <v>0.1</v>
      </c>
      <c r="W13" s="254">
        <v>1.4</v>
      </c>
      <c r="X13" s="254">
        <v>0.6</v>
      </c>
    </row>
    <row r="14" spans="1:24" s="121" customFormat="1" ht="18.75" customHeight="1" x14ac:dyDescent="0.25">
      <c r="A14" s="417"/>
      <c r="B14" s="414"/>
      <c r="C14" s="414"/>
      <c r="D14" s="414"/>
      <c r="E14" s="151">
        <v>60</v>
      </c>
      <c r="F14" s="114">
        <f t="shared" ref="F14:F15" si="3">(E14-$D$13)/$D$13</f>
        <v>-7.6923076923076927E-2</v>
      </c>
      <c r="G14" s="115">
        <v>2</v>
      </c>
      <c r="H14" s="419"/>
      <c r="I14" s="419"/>
      <c r="J14" s="431"/>
      <c r="K14" s="449"/>
      <c r="L14" s="451"/>
      <c r="M14" s="419"/>
      <c r="N14" s="419"/>
      <c r="O14" s="245">
        <f>IF(F13&lt;$K$1,O13/2,O13*2)</f>
        <v>2.5000000000000001E-3</v>
      </c>
      <c r="P14" s="254">
        <v>0.38</v>
      </c>
      <c r="Q14" s="254">
        <v>200</v>
      </c>
      <c r="R14" s="254">
        <v>10000</v>
      </c>
      <c r="S14" s="254">
        <v>2</v>
      </c>
      <c r="T14" s="254">
        <v>1.5</v>
      </c>
      <c r="U14" s="254">
        <v>0.5</v>
      </c>
      <c r="V14" s="254">
        <v>0.1</v>
      </c>
      <c r="W14" s="254">
        <v>1.4</v>
      </c>
      <c r="X14" s="254">
        <v>0.6</v>
      </c>
    </row>
    <row r="15" spans="1:24" s="123" customFormat="1" ht="18.75" customHeight="1" x14ac:dyDescent="0.25">
      <c r="A15" s="418"/>
      <c r="B15" s="408"/>
      <c r="C15" s="408"/>
      <c r="D15" s="408"/>
      <c r="E15" s="152">
        <v>75</v>
      </c>
      <c r="F15" s="118">
        <f t="shared" si="3"/>
        <v>0.15384615384615385</v>
      </c>
      <c r="G15" s="119">
        <v>2</v>
      </c>
      <c r="H15" s="402"/>
      <c r="I15" s="402"/>
      <c r="J15" s="432"/>
      <c r="K15" s="450"/>
      <c r="L15" s="452"/>
      <c r="M15" s="402"/>
      <c r="N15" s="402"/>
      <c r="O15" s="246">
        <f>IF(F13&lt;$K$1,O14/2,O14*2)</f>
        <v>1.25E-3</v>
      </c>
      <c r="P15" s="253">
        <v>0.38</v>
      </c>
      <c r="Q15" s="253">
        <v>200</v>
      </c>
      <c r="R15" s="253">
        <v>10000</v>
      </c>
      <c r="S15" s="253">
        <v>2</v>
      </c>
      <c r="T15" s="253">
        <v>1.5</v>
      </c>
      <c r="U15" s="253">
        <v>0.5</v>
      </c>
      <c r="V15" s="253">
        <v>0.1</v>
      </c>
      <c r="W15" s="253">
        <v>1.4</v>
      </c>
      <c r="X15" s="253">
        <v>0.6</v>
      </c>
    </row>
    <row r="16" spans="1:24" s="121" customFormat="1" ht="18.75" customHeight="1" x14ac:dyDescent="0.25">
      <c r="A16" s="417">
        <v>5</v>
      </c>
      <c r="B16" s="414" t="s">
        <v>18</v>
      </c>
      <c r="C16" s="414">
        <v>19</v>
      </c>
      <c r="D16" s="414">
        <v>90</v>
      </c>
      <c r="E16" s="273">
        <v>110</v>
      </c>
      <c r="F16" s="129">
        <f>(E16-$D$16)/$D$16</f>
        <v>0.22222222222222221</v>
      </c>
      <c r="G16" s="148">
        <v>2</v>
      </c>
      <c r="H16" s="400">
        <v>1</v>
      </c>
      <c r="I16" s="400">
        <v>2</v>
      </c>
      <c r="J16" s="430">
        <v>16</v>
      </c>
      <c r="K16" s="449">
        <v>0.7</v>
      </c>
      <c r="L16" s="453">
        <v>0.7</v>
      </c>
      <c r="M16" s="400">
        <v>0.6</v>
      </c>
      <c r="N16" s="400">
        <v>0.05</v>
      </c>
      <c r="O16" s="261">
        <v>5.0000000000000001E-3</v>
      </c>
      <c r="P16" s="254">
        <v>0.38</v>
      </c>
      <c r="Q16" s="254">
        <v>200</v>
      </c>
      <c r="R16" s="254">
        <v>10000</v>
      </c>
      <c r="S16" s="254">
        <v>2</v>
      </c>
      <c r="T16" s="254">
        <v>1.5</v>
      </c>
      <c r="U16" s="254">
        <v>0.5</v>
      </c>
      <c r="V16" s="254">
        <v>0.1</v>
      </c>
      <c r="W16" s="254">
        <v>1.4</v>
      </c>
      <c r="X16" s="254">
        <v>0.6</v>
      </c>
    </row>
    <row r="17" spans="1:27" s="121" customFormat="1" ht="18.75" customHeight="1" x14ac:dyDescent="0.25">
      <c r="A17" s="417"/>
      <c r="B17" s="414"/>
      <c r="C17" s="414"/>
      <c r="D17" s="414"/>
      <c r="E17" s="113">
        <v>110</v>
      </c>
      <c r="F17" s="114">
        <f t="shared" ref="F17:F18" si="4">(E17-$D$16)/$D$16</f>
        <v>0.22222222222222221</v>
      </c>
      <c r="G17" s="115">
        <v>2</v>
      </c>
      <c r="H17" s="419"/>
      <c r="I17" s="419"/>
      <c r="J17" s="431"/>
      <c r="K17" s="449"/>
      <c r="L17" s="451"/>
      <c r="M17" s="419"/>
      <c r="N17" s="419"/>
      <c r="O17" s="245">
        <f>IF(F16&lt;$K$1,O16/2,O16*2)</f>
        <v>2.5000000000000001E-3</v>
      </c>
      <c r="P17" s="254">
        <v>0.38</v>
      </c>
      <c r="Q17" s="254">
        <v>200</v>
      </c>
      <c r="R17" s="254">
        <v>10000</v>
      </c>
      <c r="S17" s="254">
        <v>2</v>
      </c>
      <c r="T17" s="254">
        <v>1.5</v>
      </c>
      <c r="U17" s="254">
        <v>0.5</v>
      </c>
      <c r="V17" s="254">
        <v>0.1</v>
      </c>
      <c r="W17" s="254">
        <v>1.4</v>
      </c>
      <c r="X17" s="254">
        <v>0.6</v>
      </c>
    </row>
    <row r="18" spans="1:27" ht="18.75" customHeight="1" x14ac:dyDescent="0.25">
      <c r="A18" s="418"/>
      <c r="B18" s="408"/>
      <c r="C18" s="408"/>
      <c r="D18" s="408"/>
      <c r="E18" s="122">
        <v>110</v>
      </c>
      <c r="F18" s="114">
        <f t="shared" si="4"/>
        <v>0.22222222222222221</v>
      </c>
      <c r="G18" s="119">
        <v>2</v>
      </c>
      <c r="H18" s="402"/>
      <c r="I18" s="402"/>
      <c r="J18" s="432"/>
      <c r="K18" s="450"/>
      <c r="L18" s="452"/>
      <c r="M18" s="402"/>
      <c r="N18" s="402"/>
      <c r="O18" s="246">
        <f>IF(F16&lt;$K$1,O17/2,O17*2)</f>
        <v>1.25E-3</v>
      </c>
      <c r="P18" s="253">
        <v>0.38</v>
      </c>
      <c r="Q18" s="253">
        <v>200</v>
      </c>
      <c r="R18" s="253">
        <v>10000</v>
      </c>
      <c r="S18" s="253">
        <v>2</v>
      </c>
      <c r="T18" s="253">
        <v>1.5</v>
      </c>
      <c r="U18" s="253">
        <v>0.5</v>
      </c>
      <c r="V18" s="253">
        <v>0.1</v>
      </c>
      <c r="W18" s="253">
        <v>1.4</v>
      </c>
      <c r="X18" s="253">
        <v>0.6</v>
      </c>
    </row>
    <row r="19" spans="1:27" s="126" customFormat="1" ht="18.75" customHeight="1" x14ac:dyDescent="0.25">
      <c r="A19" s="417">
        <v>6</v>
      </c>
      <c r="B19" s="414" t="s">
        <v>22</v>
      </c>
      <c r="C19" s="414">
        <v>31</v>
      </c>
      <c r="D19" s="414">
        <v>210</v>
      </c>
      <c r="E19" s="272">
        <v>250</v>
      </c>
      <c r="F19" s="147">
        <f>(E19-$D$19)/$D$19</f>
        <v>0.19047619047619047</v>
      </c>
      <c r="G19" s="148">
        <v>2</v>
      </c>
      <c r="H19" s="400">
        <v>1</v>
      </c>
      <c r="I19" s="400">
        <v>2</v>
      </c>
      <c r="J19" s="430">
        <v>16</v>
      </c>
      <c r="K19" s="449">
        <v>0.5</v>
      </c>
      <c r="L19" s="453">
        <v>0.7</v>
      </c>
      <c r="M19" s="400">
        <v>0.6</v>
      </c>
      <c r="N19" s="400">
        <v>0.1</v>
      </c>
      <c r="O19" s="261">
        <v>5.0000000000000001E-3</v>
      </c>
      <c r="P19" s="254">
        <v>0.38</v>
      </c>
      <c r="Q19" s="254">
        <v>200</v>
      </c>
      <c r="R19" s="254">
        <v>10000</v>
      </c>
      <c r="S19" s="254">
        <v>2</v>
      </c>
      <c r="T19" s="254">
        <v>1.5</v>
      </c>
      <c r="U19" s="254">
        <v>0.5</v>
      </c>
      <c r="V19" s="254">
        <v>0.1</v>
      </c>
      <c r="W19" s="254">
        <v>1.4</v>
      </c>
      <c r="X19" s="254">
        <v>0.6</v>
      </c>
    </row>
    <row r="20" spans="1:27" s="121" customFormat="1" ht="16.5" customHeight="1" x14ac:dyDescent="0.25">
      <c r="A20" s="417"/>
      <c r="B20" s="414"/>
      <c r="C20" s="414"/>
      <c r="D20" s="414"/>
      <c r="E20" s="113">
        <v>240</v>
      </c>
      <c r="F20" s="114">
        <f t="shared" ref="F20:F21" si="5">(E20-$D$19)/$D$19</f>
        <v>0.14285714285714285</v>
      </c>
      <c r="G20" s="115">
        <v>2</v>
      </c>
      <c r="H20" s="419"/>
      <c r="I20" s="419"/>
      <c r="J20" s="431"/>
      <c r="K20" s="449"/>
      <c r="L20" s="451"/>
      <c r="M20" s="419"/>
      <c r="N20" s="419"/>
      <c r="O20" s="245">
        <f>IF(F19&lt;$K$1,O19/2,O19*2)</f>
        <v>2.5000000000000001E-3</v>
      </c>
      <c r="P20" s="254">
        <v>0.38</v>
      </c>
      <c r="Q20" s="254">
        <v>200</v>
      </c>
      <c r="R20" s="254">
        <v>10000</v>
      </c>
      <c r="S20" s="254">
        <v>2</v>
      </c>
      <c r="T20" s="254">
        <v>1.5</v>
      </c>
      <c r="U20" s="254">
        <v>0.5</v>
      </c>
      <c r="V20" s="254">
        <v>0.1</v>
      </c>
      <c r="W20" s="254">
        <v>1.4</v>
      </c>
      <c r="X20" s="254">
        <v>0.6</v>
      </c>
    </row>
    <row r="21" spans="1:27" ht="18.75" customHeight="1" x14ac:dyDescent="0.25">
      <c r="A21" s="418"/>
      <c r="B21" s="408"/>
      <c r="C21" s="408"/>
      <c r="D21" s="408"/>
      <c r="E21" s="122">
        <v>240</v>
      </c>
      <c r="F21" s="114">
        <f t="shared" si="5"/>
        <v>0.14285714285714285</v>
      </c>
      <c r="G21" s="119">
        <v>2</v>
      </c>
      <c r="H21" s="402"/>
      <c r="I21" s="402"/>
      <c r="J21" s="432"/>
      <c r="K21" s="450"/>
      <c r="L21" s="452"/>
      <c r="M21" s="402"/>
      <c r="N21" s="402"/>
      <c r="O21" s="246">
        <f>IF(F19&lt;$K$1,O20/2,O20*2)</f>
        <v>1.25E-3</v>
      </c>
      <c r="P21" s="253">
        <v>0.38</v>
      </c>
      <c r="Q21" s="253">
        <v>200</v>
      </c>
      <c r="R21" s="253">
        <v>10000</v>
      </c>
      <c r="S21" s="253">
        <v>2</v>
      </c>
      <c r="T21" s="253">
        <v>1.5</v>
      </c>
      <c r="U21" s="253">
        <v>0.5</v>
      </c>
      <c r="V21" s="253">
        <v>0.1</v>
      </c>
      <c r="W21" s="253">
        <v>1.4</v>
      </c>
      <c r="X21" s="253">
        <v>0.6</v>
      </c>
    </row>
    <row r="22" spans="1:27" s="126" customFormat="1" ht="18.75" customHeight="1" x14ac:dyDescent="0.25">
      <c r="A22" s="416">
        <v>7</v>
      </c>
      <c r="B22" s="414" t="s">
        <v>20</v>
      </c>
      <c r="C22" s="414">
        <v>31</v>
      </c>
      <c r="D22" s="414">
        <v>330</v>
      </c>
      <c r="E22" s="292">
        <v>360</v>
      </c>
      <c r="F22" s="147">
        <f>(E22-$D$22)/$D$22</f>
        <v>9.0909090909090912E-2</v>
      </c>
      <c r="G22" s="148">
        <v>2</v>
      </c>
      <c r="H22" s="400">
        <v>1</v>
      </c>
      <c r="I22" s="400">
        <v>1</v>
      </c>
      <c r="J22" s="430">
        <v>16</v>
      </c>
      <c r="K22" s="431">
        <v>0.5</v>
      </c>
      <c r="L22" s="453">
        <v>0.7</v>
      </c>
      <c r="M22" s="400">
        <v>0.6</v>
      </c>
      <c r="N22" s="400">
        <v>0.05</v>
      </c>
      <c r="O22" s="261">
        <v>5.0000000000000001E-3</v>
      </c>
      <c r="P22" s="254">
        <v>0.38</v>
      </c>
      <c r="Q22" s="254">
        <v>200</v>
      </c>
      <c r="R22" s="254">
        <v>10000</v>
      </c>
      <c r="S22" s="254">
        <v>2</v>
      </c>
      <c r="T22" s="254">
        <v>1.5</v>
      </c>
      <c r="U22" s="254">
        <v>0.5</v>
      </c>
      <c r="V22" s="254">
        <v>0.1</v>
      </c>
      <c r="W22" s="254">
        <v>1.4</v>
      </c>
      <c r="X22" s="254">
        <v>0.6</v>
      </c>
    </row>
    <row r="23" spans="1:27" s="121" customFormat="1" ht="18.75" customHeight="1" x14ac:dyDescent="0.25">
      <c r="A23" s="416"/>
      <c r="B23" s="414"/>
      <c r="C23" s="414"/>
      <c r="D23" s="414"/>
      <c r="E23" s="113">
        <v>330</v>
      </c>
      <c r="F23" s="114">
        <f>(E23-$D$22)/$D$22</f>
        <v>0</v>
      </c>
      <c r="G23" s="115">
        <v>2</v>
      </c>
      <c r="H23" s="419"/>
      <c r="I23" s="419"/>
      <c r="J23" s="431"/>
      <c r="K23" s="431"/>
      <c r="L23" s="451"/>
      <c r="M23" s="419"/>
      <c r="N23" s="419"/>
      <c r="O23" s="245">
        <f>IF(F22&lt;$K$1,O22/2,O22*2)</f>
        <v>2.5000000000000001E-3</v>
      </c>
      <c r="P23" s="254">
        <v>0.38</v>
      </c>
      <c r="Q23" s="254">
        <v>200</v>
      </c>
      <c r="R23" s="254">
        <v>10000</v>
      </c>
      <c r="S23" s="254">
        <v>2</v>
      </c>
      <c r="T23" s="254">
        <v>1.5</v>
      </c>
      <c r="U23" s="254">
        <v>0.5</v>
      </c>
      <c r="V23" s="254">
        <v>0.1</v>
      </c>
      <c r="W23" s="254">
        <v>1.4</v>
      </c>
      <c r="X23" s="254">
        <v>0.6</v>
      </c>
    </row>
    <row r="24" spans="1:27" ht="18.75" customHeight="1" x14ac:dyDescent="0.25">
      <c r="A24" s="405"/>
      <c r="B24" s="408"/>
      <c r="C24" s="408"/>
      <c r="D24" s="408"/>
      <c r="E24" s="122">
        <v>320</v>
      </c>
      <c r="F24" s="297">
        <f>(E24-$D$22)/$D$22</f>
        <v>-3.0303030303030304E-2</v>
      </c>
      <c r="G24" s="119">
        <v>2</v>
      </c>
      <c r="H24" s="402"/>
      <c r="I24" s="402"/>
      <c r="J24" s="432"/>
      <c r="K24" s="432"/>
      <c r="L24" s="452"/>
      <c r="M24" s="402"/>
      <c r="N24" s="402"/>
      <c r="O24" s="246">
        <f>IF(F22&lt;$K$1,O23/2,O23*2)</f>
        <v>1.25E-3</v>
      </c>
      <c r="P24" s="253">
        <v>0.38</v>
      </c>
      <c r="Q24" s="253">
        <v>200</v>
      </c>
      <c r="R24" s="253">
        <v>10000</v>
      </c>
      <c r="S24" s="253">
        <v>2</v>
      </c>
      <c r="T24" s="253">
        <v>1.5</v>
      </c>
      <c r="U24" s="253">
        <v>0.5</v>
      </c>
      <c r="V24" s="253">
        <v>0.1</v>
      </c>
      <c r="W24" s="253">
        <v>1.4</v>
      </c>
      <c r="X24" s="253">
        <v>0.6</v>
      </c>
    </row>
    <row r="25" spans="1:27" s="126" customFormat="1" ht="18.75" customHeight="1" x14ac:dyDescent="0.25">
      <c r="A25" s="409">
        <v>8</v>
      </c>
      <c r="B25" s="406" t="s">
        <v>21</v>
      </c>
      <c r="C25" s="406">
        <v>98</v>
      </c>
      <c r="D25" s="406">
        <v>134</v>
      </c>
      <c r="E25" s="271">
        <v>616</v>
      </c>
      <c r="F25" s="42">
        <f>(E25-$D$25)/$D$25</f>
        <v>3.5970149253731343</v>
      </c>
      <c r="G25" s="97">
        <v>4</v>
      </c>
      <c r="H25" s="391">
        <v>1</v>
      </c>
      <c r="I25" s="391">
        <v>2</v>
      </c>
      <c r="J25" s="446">
        <v>5</v>
      </c>
      <c r="K25" s="449">
        <v>0.3</v>
      </c>
      <c r="L25" s="453">
        <v>0.7</v>
      </c>
      <c r="M25" s="433">
        <v>0.6</v>
      </c>
      <c r="N25" s="433">
        <v>0.05</v>
      </c>
      <c r="O25" s="261">
        <v>5.0000000000000001E-3</v>
      </c>
      <c r="P25" s="251">
        <v>0.38</v>
      </c>
      <c r="Q25" s="251">
        <v>200</v>
      </c>
      <c r="R25" s="251">
        <v>10000</v>
      </c>
      <c r="S25" s="251">
        <v>2</v>
      </c>
      <c r="T25" s="251">
        <v>1.5</v>
      </c>
      <c r="U25" s="251">
        <v>0.5</v>
      </c>
      <c r="V25" s="251">
        <v>0.1</v>
      </c>
      <c r="W25" s="251">
        <v>1.4</v>
      </c>
      <c r="X25" s="251">
        <v>0.6</v>
      </c>
    </row>
    <row r="26" spans="1:27" s="121" customFormat="1" ht="13.7" customHeight="1" x14ac:dyDescent="0.25">
      <c r="A26" s="410"/>
      <c r="B26" s="407"/>
      <c r="C26" s="407"/>
      <c r="D26" s="407"/>
      <c r="E26" s="166">
        <v>612</v>
      </c>
      <c r="F26" s="41">
        <f t="shared" ref="F26:F27" si="6">(E26-$D$25)/$D$25</f>
        <v>3.5671641791044775</v>
      </c>
      <c r="G26" s="94">
        <v>4</v>
      </c>
      <c r="H26" s="392"/>
      <c r="I26" s="392"/>
      <c r="J26" s="447"/>
      <c r="K26" s="449"/>
      <c r="L26" s="451"/>
      <c r="M26" s="434"/>
      <c r="N26" s="434"/>
      <c r="O26" s="245">
        <f>IF(F25&lt;$K$1,O25/2,O25*2)</f>
        <v>0.01</v>
      </c>
      <c r="P26" s="252">
        <v>0.38</v>
      </c>
      <c r="Q26" s="252">
        <v>200</v>
      </c>
      <c r="R26" s="252">
        <v>10000</v>
      </c>
      <c r="S26" s="252">
        <v>2</v>
      </c>
      <c r="T26" s="252">
        <v>1.5</v>
      </c>
      <c r="U26" s="252">
        <v>0.5</v>
      </c>
      <c r="V26" s="252">
        <v>0.1</v>
      </c>
      <c r="W26" s="252">
        <v>1.4</v>
      </c>
      <c r="X26" s="252">
        <v>0.6</v>
      </c>
    </row>
    <row r="27" spans="1:27" s="121" customFormat="1" ht="18.75" customHeight="1" x14ac:dyDescent="0.25">
      <c r="A27" s="411"/>
      <c r="B27" s="408"/>
      <c r="C27" s="408"/>
      <c r="D27" s="408"/>
      <c r="E27" s="166">
        <v>390</v>
      </c>
      <c r="F27" s="41">
        <f t="shared" si="6"/>
        <v>1.9104477611940298</v>
      </c>
      <c r="G27" s="95">
        <v>4</v>
      </c>
      <c r="H27" s="392"/>
      <c r="I27" s="392"/>
      <c r="J27" s="448"/>
      <c r="K27" s="450"/>
      <c r="L27" s="452"/>
      <c r="M27" s="435"/>
      <c r="N27" s="435"/>
      <c r="O27" s="246">
        <f>IF(F25&lt;$K$1,O26/2,O26*2)</f>
        <v>0.02</v>
      </c>
      <c r="P27" s="253">
        <v>0.38</v>
      </c>
      <c r="Q27" s="253">
        <v>200</v>
      </c>
      <c r="R27" s="253">
        <v>10000</v>
      </c>
      <c r="S27" s="253">
        <v>2</v>
      </c>
      <c r="T27" s="253">
        <v>1.5</v>
      </c>
      <c r="U27" s="253">
        <v>0.5</v>
      </c>
      <c r="V27" s="253">
        <v>0.1</v>
      </c>
      <c r="W27" s="253">
        <v>1.4</v>
      </c>
      <c r="X27" s="253">
        <v>0.6</v>
      </c>
      <c r="Y27" s="123"/>
      <c r="Z27" s="123"/>
      <c r="AA27" s="123"/>
    </row>
    <row r="28" spans="1:27" s="126" customFormat="1" ht="18.75" customHeight="1" x14ac:dyDescent="0.25">
      <c r="A28" s="403">
        <v>9</v>
      </c>
      <c r="B28" s="406" t="s">
        <v>23</v>
      </c>
      <c r="C28" s="406">
        <v>64</v>
      </c>
      <c r="D28" s="406">
        <v>260</v>
      </c>
      <c r="E28" s="292">
        <v>525</v>
      </c>
      <c r="F28" s="147">
        <f>(E28-$D$28)/$D$28</f>
        <v>1.0192307692307692</v>
      </c>
      <c r="G28" s="148">
        <v>2</v>
      </c>
      <c r="H28" s="400">
        <v>1</v>
      </c>
      <c r="I28" s="400">
        <v>2</v>
      </c>
      <c r="J28" s="430">
        <v>6</v>
      </c>
      <c r="K28" s="431">
        <v>0.7</v>
      </c>
      <c r="L28" s="453">
        <v>0.7</v>
      </c>
      <c r="M28" s="400">
        <v>0.6</v>
      </c>
      <c r="N28" s="400">
        <v>0.05</v>
      </c>
      <c r="O28" s="261">
        <v>5.0000000000000001E-3</v>
      </c>
      <c r="P28" s="251">
        <v>0.38</v>
      </c>
      <c r="Q28" s="251">
        <v>200</v>
      </c>
      <c r="R28" s="251">
        <v>10000</v>
      </c>
      <c r="S28" s="251">
        <v>2</v>
      </c>
      <c r="T28" s="251">
        <v>1.5</v>
      </c>
      <c r="U28" s="251">
        <v>0.5</v>
      </c>
      <c r="V28" s="251">
        <v>0.1</v>
      </c>
      <c r="W28" s="251">
        <v>1.4</v>
      </c>
      <c r="X28" s="251">
        <v>0.6</v>
      </c>
      <c r="Y28" s="121"/>
      <c r="Z28" s="121"/>
      <c r="AA28" s="121"/>
    </row>
    <row r="29" spans="1:27" s="121" customFormat="1" ht="18.75" customHeight="1" x14ac:dyDescent="0.25">
      <c r="A29" s="404"/>
      <c r="B29" s="407"/>
      <c r="C29" s="407"/>
      <c r="D29" s="407"/>
      <c r="E29" s="113">
        <v>435</v>
      </c>
      <c r="F29" s="114">
        <f>(E29-$D$28)/$D$28</f>
        <v>0.67307692307692313</v>
      </c>
      <c r="G29" s="115">
        <v>2</v>
      </c>
      <c r="H29" s="401"/>
      <c r="I29" s="401"/>
      <c r="J29" s="431"/>
      <c r="K29" s="431"/>
      <c r="L29" s="451"/>
      <c r="M29" s="401"/>
      <c r="N29" s="401"/>
      <c r="O29" s="245">
        <f>IF(F28&lt;$K$1,O28/2,O28*2)</f>
        <v>0.01</v>
      </c>
      <c r="P29" s="252">
        <v>0.38</v>
      </c>
      <c r="Q29" s="252">
        <v>200</v>
      </c>
      <c r="R29" s="252">
        <v>10000</v>
      </c>
      <c r="S29" s="252">
        <v>2</v>
      </c>
      <c r="T29" s="252">
        <v>1.5</v>
      </c>
      <c r="U29" s="252">
        <v>0.5</v>
      </c>
      <c r="V29" s="252">
        <v>0.1</v>
      </c>
      <c r="W29" s="252">
        <v>1.4</v>
      </c>
      <c r="X29" s="252">
        <v>0.6</v>
      </c>
    </row>
    <row r="30" spans="1:27" s="121" customFormat="1" ht="18.75" customHeight="1" x14ac:dyDescent="0.25">
      <c r="A30" s="405"/>
      <c r="B30" s="408"/>
      <c r="C30" s="408"/>
      <c r="D30" s="408"/>
      <c r="E30" s="117">
        <v>505</v>
      </c>
      <c r="F30" s="118">
        <f>(E30-$D$28)/$D$28</f>
        <v>0.94230769230769229</v>
      </c>
      <c r="G30" s="115">
        <v>2</v>
      </c>
      <c r="H30" s="402"/>
      <c r="I30" s="402"/>
      <c r="J30" s="432"/>
      <c r="K30" s="432"/>
      <c r="L30" s="452"/>
      <c r="M30" s="402"/>
      <c r="N30" s="402"/>
      <c r="O30" s="246">
        <f>IF(F28&lt;$K$1,O29/2,O29*2)</f>
        <v>0.02</v>
      </c>
      <c r="P30" s="253">
        <v>0.38</v>
      </c>
      <c r="Q30" s="253">
        <v>200</v>
      </c>
      <c r="R30" s="253">
        <v>10000</v>
      </c>
      <c r="S30" s="253">
        <v>2</v>
      </c>
      <c r="T30" s="253">
        <v>1.5</v>
      </c>
      <c r="U30" s="253">
        <v>0.5</v>
      </c>
      <c r="V30" s="253">
        <v>0.1</v>
      </c>
      <c r="W30" s="253">
        <v>1.4</v>
      </c>
      <c r="X30" s="253">
        <v>0.6</v>
      </c>
    </row>
    <row r="31" spans="1:27" s="126" customFormat="1" ht="18.75" customHeight="1" x14ac:dyDescent="0.25">
      <c r="A31" s="403">
        <v>10</v>
      </c>
      <c r="B31" s="406" t="s">
        <v>24</v>
      </c>
      <c r="C31" s="406">
        <v>64</v>
      </c>
      <c r="D31" s="406">
        <v>345</v>
      </c>
      <c r="E31" s="228">
        <v>420</v>
      </c>
      <c r="F31" s="300">
        <f>(E31-$D$31)/$D$31</f>
        <v>0.21739130434782608</v>
      </c>
      <c r="G31" s="301">
        <v>2</v>
      </c>
      <c r="H31" s="400">
        <v>7</v>
      </c>
      <c r="I31" s="400">
        <v>7</v>
      </c>
      <c r="J31" s="430">
        <v>16</v>
      </c>
      <c r="K31" s="449">
        <v>0.7</v>
      </c>
      <c r="L31" s="453">
        <v>0.7</v>
      </c>
      <c r="M31" s="400">
        <v>0.6</v>
      </c>
      <c r="N31" s="400">
        <v>0.05</v>
      </c>
      <c r="O31" s="261">
        <v>5.0000000000000001E-3</v>
      </c>
      <c r="P31" s="251">
        <v>0.38</v>
      </c>
      <c r="Q31" s="251">
        <v>200</v>
      </c>
      <c r="R31" s="251">
        <v>10000</v>
      </c>
      <c r="S31" s="251">
        <v>2</v>
      </c>
      <c r="T31" s="251">
        <v>1.5</v>
      </c>
      <c r="U31" s="251">
        <v>0.5</v>
      </c>
      <c r="V31" s="251">
        <v>0.1</v>
      </c>
      <c r="W31" s="251">
        <v>1.4</v>
      </c>
      <c r="X31" s="251">
        <v>0.6</v>
      </c>
    </row>
    <row r="32" spans="1:27" s="121" customFormat="1" ht="18.75" customHeight="1" x14ac:dyDescent="0.25">
      <c r="A32" s="404"/>
      <c r="B32" s="407"/>
      <c r="C32" s="407"/>
      <c r="D32" s="407"/>
      <c r="E32" s="295">
        <v>200</v>
      </c>
      <c r="F32" s="114">
        <f>(E32-$D$31)/$D$31</f>
        <v>-0.42028985507246375</v>
      </c>
      <c r="G32" s="115">
        <v>2</v>
      </c>
      <c r="H32" s="401"/>
      <c r="I32" s="401"/>
      <c r="J32" s="431"/>
      <c r="K32" s="449"/>
      <c r="L32" s="451"/>
      <c r="M32" s="401"/>
      <c r="N32" s="401"/>
      <c r="O32" s="245">
        <f>IF(F31&lt;$K$1,O31/2,O31*2)</f>
        <v>2.5000000000000001E-3</v>
      </c>
      <c r="P32" s="252">
        <v>0.38</v>
      </c>
      <c r="Q32" s="252">
        <v>200</v>
      </c>
      <c r="R32" s="252">
        <v>10000</v>
      </c>
      <c r="S32" s="252">
        <v>2</v>
      </c>
      <c r="T32" s="252">
        <v>1.5</v>
      </c>
      <c r="U32" s="252">
        <v>0.5</v>
      </c>
      <c r="V32" s="252">
        <v>0.1</v>
      </c>
      <c r="W32" s="252">
        <v>1.4</v>
      </c>
      <c r="X32" s="252">
        <v>0.6</v>
      </c>
    </row>
    <row r="33" spans="1:24" s="121" customFormat="1" ht="18.75" customHeight="1" x14ac:dyDescent="0.25">
      <c r="A33" s="405"/>
      <c r="B33" s="408"/>
      <c r="C33" s="408"/>
      <c r="D33" s="408"/>
      <c r="E33" s="117">
        <v>350</v>
      </c>
      <c r="F33" s="114">
        <f>(E33-$D$31)/$D$31</f>
        <v>1.4492753623188406E-2</v>
      </c>
      <c r="G33" s="115">
        <v>2</v>
      </c>
      <c r="H33" s="402"/>
      <c r="I33" s="402"/>
      <c r="J33" s="432"/>
      <c r="K33" s="450"/>
      <c r="L33" s="452"/>
      <c r="M33" s="402"/>
      <c r="N33" s="402"/>
      <c r="O33" s="246">
        <f>IF(F31&lt;$K$1,O32/2,O32*2)</f>
        <v>1.25E-3</v>
      </c>
      <c r="P33" s="253">
        <v>0.38</v>
      </c>
      <c r="Q33" s="253">
        <v>200</v>
      </c>
      <c r="R33" s="253">
        <v>10000</v>
      </c>
      <c r="S33" s="253">
        <v>2</v>
      </c>
      <c r="T33" s="253">
        <v>1.5</v>
      </c>
      <c r="U33" s="253">
        <v>0.5</v>
      </c>
      <c r="V33" s="253">
        <v>0.1</v>
      </c>
      <c r="W33" s="253">
        <v>1.4</v>
      </c>
      <c r="X33" s="253">
        <v>0.6</v>
      </c>
    </row>
    <row r="34" spans="1:24" s="121" customFormat="1" ht="18.75" customHeight="1" x14ac:dyDescent="0.25">
      <c r="A34" s="409">
        <v>11</v>
      </c>
      <c r="B34" s="406" t="s">
        <v>25</v>
      </c>
      <c r="C34" s="406">
        <v>62</v>
      </c>
      <c r="D34" s="406">
        <v>696</v>
      </c>
      <c r="E34" s="271">
        <v>696</v>
      </c>
      <c r="F34" s="42">
        <f>(E34-$D$34)/$D$34</f>
        <v>0</v>
      </c>
      <c r="G34" s="93">
        <v>4</v>
      </c>
      <c r="H34" s="391">
        <v>1</v>
      </c>
      <c r="I34" s="391">
        <v>2</v>
      </c>
      <c r="J34" s="446">
        <v>5</v>
      </c>
      <c r="K34" s="455">
        <v>0.3</v>
      </c>
      <c r="L34" s="453">
        <v>0.7</v>
      </c>
      <c r="M34" s="433">
        <v>0.6</v>
      </c>
      <c r="N34" s="433">
        <v>0.05</v>
      </c>
      <c r="O34" s="261">
        <v>5.0000000000000001E-3</v>
      </c>
      <c r="P34" s="254">
        <v>0.38</v>
      </c>
      <c r="Q34" s="254">
        <v>200</v>
      </c>
      <c r="R34" s="254">
        <v>10000</v>
      </c>
      <c r="S34" s="254">
        <v>2</v>
      </c>
      <c r="T34" s="254">
        <v>1.5</v>
      </c>
      <c r="U34" s="254">
        <v>0.5</v>
      </c>
      <c r="V34" s="254">
        <v>0.1</v>
      </c>
      <c r="W34" s="254">
        <v>1.4</v>
      </c>
      <c r="X34" s="254">
        <v>0.6</v>
      </c>
    </row>
    <row r="35" spans="1:24" s="121" customFormat="1" ht="18.75" customHeight="1" x14ac:dyDescent="0.25">
      <c r="A35" s="410"/>
      <c r="B35" s="407"/>
      <c r="C35" s="407"/>
      <c r="D35" s="407"/>
      <c r="E35" s="166">
        <v>678</v>
      </c>
      <c r="F35" s="41">
        <f t="shared" ref="F35:F36" si="7">(E35-$D$34)/$D$34</f>
        <v>-2.5862068965517241E-2</v>
      </c>
      <c r="G35" s="94">
        <v>4</v>
      </c>
      <c r="H35" s="392"/>
      <c r="I35" s="392"/>
      <c r="J35" s="447"/>
      <c r="K35" s="449"/>
      <c r="L35" s="451"/>
      <c r="M35" s="434"/>
      <c r="N35" s="434"/>
      <c r="O35" s="245">
        <f>IF(F34&lt;$K$1,O34/2,O34*2)</f>
        <v>2.5000000000000001E-3</v>
      </c>
      <c r="P35" s="254">
        <v>0.38</v>
      </c>
      <c r="Q35" s="254">
        <v>200</v>
      </c>
      <c r="R35" s="254">
        <v>10000</v>
      </c>
      <c r="S35" s="254">
        <v>2</v>
      </c>
      <c r="T35" s="254">
        <v>1.5</v>
      </c>
      <c r="U35" s="254">
        <v>0.5</v>
      </c>
      <c r="V35" s="254">
        <v>0.1</v>
      </c>
      <c r="W35" s="254">
        <v>1.4</v>
      </c>
      <c r="X35" s="254">
        <v>0.6</v>
      </c>
    </row>
    <row r="36" spans="1:24" s="123" customFormat="1" ht="15" customHeight="1" x14ac:dyDescent="0.25">
      <c r="A36" s="411"/>
      <c r="B36" s="408"/>
      <c r="C36" s="408"/>
      <c r="D36" s="408"/>
      <c r="E36" s="60"/>
      <c r="F36" s="45">
        <f t="shared" si="7"/>
        <v>-1</v>
      </c>
      <c r="G36" s="95">
        <v>4</v>
      </c>
      <c r="H36" s="393"/>
      <c r="I36" s="393"/>
      <c r="J36" s="448"/>
      <c r="K36" s="450"/>
      <c r="L36" s="452"/>
      <c r="M36" s="435"/>
      <c r="N36" s="435"/>
      <c r="O36" s="246">
        <f>IF(F34&lt;$K$1,O35/2,O35*2)</f>
        <v>1.25E-3</v>
      </c>
      <c r="P36" s="253">
        <v>0.38</v>
      </c>
      <c r="Q36" s="253">
        <v>200</v>
      </c>
      <c r="R36" s="253">
        <v>10000</v>
      </c>
      <c r="S36" s="253">
        <v>2</v>
      </c>
      <c r="T36" s="253">
        <v>1.5</v>
      </c>
      <c r="U36" s="253">
        <v>0.5</v>
      </c>
      <c r="V36" s="253">
        <v>0.1</v>
      </c>
      <c r="W36" s="253">
        <v>1.4</v>
      </c>
      <c r="X36" s="253">
        <v>0.6</v>
      </c>
    </row>
    <row r="37" spans="1:24" s="121" customFormat="1" ht="18.75" customHeight="1" x14ac:dyDescent="0.25">
      <c r="A37" s="415">
        <v>12</v>
      </c>
      <c r="B37" s="414" t="s">
        <v>29</v>
      </c>
      <c r="C37" s="414">
        <v>62</v>
      </c>
      <c r="D37" s="414">
        <v>342</v>
      </c>
      <c r="E37" s="211">
        <v>402</v>
      </c>
      <c r="F37" s="42">
        <f>(E37-$D$37)/$D$37</f>
        <v>0.17543859649122806</v>
      </c>
      <c r="G37" s="212">
        <v>4</v>
      </c>
      <c r="H37" s="433">
        <v>1</v>
      </c>
      <c r="I37" s="433">
        <v>2</v>
      </c>
      <c r="J37" s="446">
        <v>16</v>
      </c>
      <c r="K37" s="455">
        <v>0.85</v>
      </c>
      <c r="L37" s="453">
        <v>0.7</v>
      </c>
      <c r="M37" s="433">
        <v>0.6</v>
      </c>
      <c r="N37" s="433">
        <v>0.05</v>
      </c>
      <c r="O37" s="261">
        <v>5.0000000000000001E-3</v>
      </c>
      <c r="P37" s="254">
        <v>0.38</v>
      </c>
      <c r="Q37" s="254">
        <v>200</v>
      </c>
      <c r="R37" s="254">
        <v>10000</v>
      </c>
      <c r="S37" s="254">
        <v>2</v>
      </c>
      <c r="T37" s="254">
        <v>1.5</v>
      </c>
      <c r="U37" s="254">
        <v>0.5</v>
      </c>
      <c r="V37" s="254">
        <v>0.1</v>
      </c>
      <c r="W37" s="254">
        <v>1.4</v>
      </c>
      <c r="X37" s="254">
        <v>0.6</v>
      </c>
    </row>
    <row r="38" spans="1:24" s="121" customFormat="1" ht="18.75" customHeight="1" x14ac:dyDescent="0.25">
      <c r="A38" s="415"/>
      <c r="B38" s="414"/>
      <c r="C38" s="414"/>
      <c r="D38" s="414"/>
      <c r="E38" s="166">
        <v>294</v>
      </c>
      <c r="F38" s="41">
        <f t="shared" ref="F38:F39" si="8">(E38-$D$37)/$D$37</f>
        <v>-0.14035087719298245</v>
      </c>
      <c r="G38" s="94">
        <v>4</v>
      </c>
      <c r="H38" s="434"/>
      <c r="I38" s="434"/>
      <c r="J38" s="447"/>
      <c r="K38" s="449"/>
      <c r="L38" s="451"/>
      <c r="M38" s="434"/>
      <c r="N38" s="434"/>
      <c r="O38" s="245">
        <f>IF(F37&lt;$K$1,O37/2,O37*2)</f>
        <v>2.5000000000000001E-3</v>
      </c>
      <c r="P38" s="254">
        <v>0.38</v>
      </c>
      <c r="Q38" s="254">
        <v>200</v>
      </c>
      <c r="R38" s="254">
        <v>10000</v>
      </c>
      <c r="S38" s="254">
        <v>2</v>
      </c>
      <c r="T38" s="254">
        <v>1.5</v>
      </c>
      <c r="U38" s="254">
        <v>0.5</v>
      </c>
      <c r="V38" s="254">
        <v>0.1</v>
      </c>
      <c r="W38" s="254">
        <v>1.4</v>
      </c>
      <c r="X38" s="254">
        <v>0.6</v>
      </c>
    </row>
    <row r="39" spans="1:24" ht="18.75" customHeight="1" x14ac:dyDescent="0.25">
      <c r="A39" s="411"/>
      <c r="B39" s="408"/>
      <c r="C39" s="408"/>
      <c r="D39" s="408"/>
      <c r="E39" s="166">
        <v>294</v>
      </c>
      <c r="F39" s="41">
        <f t="shared" si="8"/>
        <v>-0.14035087719298245</v>
      </c>
      <c r="G39" s="95">
        <v>4</v>
      </c>
      <c r="H39" s="435"/>
      <c r="I39" s="435"/>
      <c r="J39" s="448"/>
      <c r="K39" s="450"/>
      <c r="L39" s="452"/>
      <c r="M39" s="435"/>
      <c r="N39" s="435"/>
      <c r="O39" s="246">
        <f>IF(F37&lt;$K$1,O38/2,O38*2)</f>
        <v>1.25E-3</v>
      </c>
      <c r="P39" s="253">
        <v>0.38</v>
      </c>
      <c r="Q39" s="253">
        <v>200</v>
      </c>
      <c r="R39" s="253">
        <v>10000</v>
      </c>
      <c r="S39" s="253">
        <v>2</v>
      </c>
      <c r="T39" s="253">
        <v>1.5</v>
      </c>
      <c r="U39" s="253">
        <v>0.5</v>
      </c>
      <c r="V39" s="253">
        <v>0.1</v>
      </c>
      <c r="W39" s="253">
        <v>1.4</v>
      </c>
      <c r="X39" s="253">
        <v>0.6</v>
      </c>
    </row>
    <row r="40" spans="1:24" s="126" customFormat="1" ht="18.75" customHeight="1" x14ac:dyDescent="0.25">
      <c r="A40" s="412">
        <v>13</v>
      </c>
      <c r="B40" s="414" t="s">
        <v>28</v>
      </c>
      <c r="C40" s="414">
        <v>62</v>
      </c>
      <c r="D40" s="414">
        <v>192</v>
      </c>
      <c r="E40" s="228">
        <v>222</v>
      </c>
      <c r="F40" s="229">
        <f>(E40-$D$40)/$D$40</f>
        <v>0.15625</v>
      </c>
      <c r="G40" s="230">
        <v>4</v>
      </c>
      <c r="H40" s="400">
        <v>1</v>
      </c>
      <c r="I40" s="400">
        <v>1</v>
      </c>
      <c r="J40" s="430">
        <v>16</v>
      </c>
      <c r="K40" s="449">
        <v>0.7</v>
      </c>
      <c r="L40" s="453">
        <v>0.7</v>
      </c>
      <c r="M40" s="400">
        <v>0.6</v>
      </c>
      <c r="N40" s="400">
        <v>0.05</v>
      </c>
      <c r="O40" s="261">
        <v>5.0000000000000001E-3</v>
      </c>
      <c r="P40" s="254">
        <v>0.38</v>
      </c>
      <c r="Q40" s="254">
        <v>200</v>
      </c>
      <c r="R40" s="254">
        <v>10000</v>
      </c>
      <c r="S40" s="254">
        <v>2</v>
      </c>
      <c r="T40" s="254">
        <v>1.5</v>
      </c>
      <c r="U40" s="254">
        <v>0.5</v>
      </c>
      <c r="V40" s="254">
        <v>0.1</v>
      </c>
      <c r="W40" s="254">
        <v>1.4</v>
      </c>
      <c r="X40" s="254">
        <v>0.6</v>
      </c>
    </row>
    <row r="41" spans="1:24" s="121" customFormat="1" ht="18.75" customHeight="1" x14ac:dyDescent="0.25">
      <c r="A41" s="412"/>
      <c r="B41" s="414"/>
      <c r="C41" s="414"/>
      <c r="D41" s="414"/>
      <c r="E41" s="113">
        <v>156</v>
      </c>
      <c r="F41" s="114">
        <f>(E41-$D$40)/$D$40</f>
        <v>-0.1875</v>
      </c>
      <c r="G41" s="115">
        <v>4</v>
      </c>
      <c r="H41" s="401"/>
      <c r="I41" s="401"/>
      <c r="J41" s="431"/>
      <c r="K41" s="449"/>
      <c r="L41" s="451"/>
      <c r="M41" s="419"/>
      <c r="N41" s="419"/>
      <c r="O41" s="245">
        <f>IF(F40&lt;$K$1,O40/2,O40*2)</f>
        <v>2.5000000000000001E-3</v>
      </c>
      <c r="P41" s="254">
        <v>0.38</v>
      </c>
      <c r="Q41" s="254">
        <v>200</v>
      </c>
      <c r="R41" s="254">
        <v>10000</v>
      </c>
      <c r="S41" s="254">
        <v>2</v>
      </c>
      <c r="T41" s="254">
        <v>1.5</v>
      </c>
      <c r="U41" s="254">
        <v>0.5</v>
      </c>
      <c r="V41" s="254">
        <v>0.1</v>
      </c>
      <c r="W41" s="254">
        <v>1.4</v>
      </c>
      <c r="X41" s="254">
        <v>0.6</v>
      </c>
    </row>
    <row r="42" spans="1:24" ht="18.75" customHeight="1" x14ac:dyDescent="0.25">
      <c r="A42" s="413"/>
      <c r="B42" s="408"/>
      <c r="C42" s="408"/>
      <c r="D42" s="408"/>
      <c r="E42" s="117">
        <v>174</v>
      </c>
      <c r="F42" s="118">
        <f>(E42-$D$40)/$D$40</f>
        <v>-9.375E-2</v>
      </c>
      <c r="G42" s="119">
        <v>4</v>
      </c>
      <c r="H42" s="402"/>
      <c r="I42" s="402"/>
      <c r="J42" s="432"/>
      <c r="K42" s="450"/>
      <c r="L42" s="452"/>
      <c r="M42" s="402"/>
      <c r="N42" s="402"/>
      <c r="O42" s="246">
        <f>IF(F40&lt;$K$1,O41/2,O41*2)</f>
        <v>1.25E-3</v>
      </c>
      <c r="P42" s="253">
        <v>0.38</v>
      </c>
      <c r="Q42" s="253">
        <v>200</v>
      </c>
      <c r="R42" s="253">
        <v>10000</v>
      </c>
      <c r="S42" s="253">
        <v>2</v>
      </c>
      <c r="T42" s="253">
        <v>1.5</v>
      </c>
      <c r="U42" s="253">
        <v>0.5</v>
      </c>
      <c r="V42" s="253">
        <v>0.1</v>
      </c>
      <c r="W42" s="253">
        <v>1.4</v>
      </c>
      <c r="X42" s="253">
        <v>0.6</v>
      </c>
    </row>
    <row r="43" spans="1:24" s="126" customFormat="1" ht="18.75" customHeight="1" x14ac:dyDescent="0.25">
      <c r="A43" s="412">
        <v>14</v>
      </c>
      <c r="B43" s="414" t="s">
        <v>27</v>
      </c>
      <c r="C43" s="414">
        <v>100</v>
      </c>
      <c r="D43" s="414">
        <v>77</v>
      </c>
      <c r="E43" s="294">
        <v>174</v>
      </c>
      <c r="F43" s="129">
        <f>(E43-$D$43)/$D$43</f>
        <v>1.2597402597402598</v>
      </c>
      <c r="G43" s="148">
        <v>4</v>
      </c>
      <c r="H43" s="400">
        <v>1</v>
      </c>
      <c r="I43" s="400">
        <v>2</v>
      </c>
      <c r="J43" s="430">
        <v>16</v>
      </c>
      <c r="K43" s="449">
        <v>0.7</v>
      </c>
      <c r="L43" s="453">
        <v>0.7</v>
      </c>
      <c r="M43" s="400">
        <v>0.6</v>
      </c>
      <c r="N43" s="400">
        <v>0.05</v>
      </c>
      <c r="O43" s="261">
        <v>5.0000000000000001E-3</v>
      </c>
      <c r="P43" s="254">
        <v>0.38</v>
      </c>
      <c r="Q43" s="254">
        <v>200</v>
      </c>
      <c r="R43" s="254">
        <v>10000</v>
      </c>
      <c r="S43" s="254">
        <v>2</v>
      </c>
      <c r="T43" s="254">
        <v>1.5</v>
      </c>
      <c r="U43" s="254">
        <v>0.5</v>
      </c>
      <c r="V43" s="254">
        <v>0.1</v>
      </c>
      <c r="W43" s="254">
        <v>1.4</v>
      </c>
      <c r="X43" s="254">
        <v>0.6</v>
      </c>
    </row>
    <row r="44" spans="1:24" s="121" customFormat="1" ht="18.75" customHeight="1" x14ac:dyDescent="0.25">
      <c r="A44" s="412"/>
      <c r="B44" s="414"/>
      <c r="C44" s="414"/>
      <c r="D44" s="414"/>
      <c r="E44" s="113">
        <v>162</v>
      </c>
      <c r="F44" s="114">
        <f>(E44-$D$43)/$D$43</f>
        <v>1.1038961038961039</v>
      </c>
      <c r="G44" s="115">
        <v>4</v>
      </c>
      <c r="H44" s="401"/>
      <c r="I44" s="401"/>
      <c r="J44" s="431"/>
      <c r="K44" s="449"/>
      <c r="L44" s="451"/>
      <c r="M44" s="419"/>
      <c r="N44" s="419"/>
      <c r="O44" s="245">
        <f>IF(F43&lt;$K$1,O43/2,O43*2)</f>
        <v>0.01</v>
      </c>
      <c r="P44" s="254">
        <v>0.38</v>
      </c>
      <c r="Q44" s="254">
        <v>200</v>
      </c>
      <c r="R44" s="254">
        <v>10000</v>
      </c>
      <c r="S44" s="254">
        <v>2</v>
      </c>
      <c r="T44" s="254">
        <v>1.5</v>
      </c>
      <c r="U44" s="254">
        <v>0.5</v>
      </c>
      <c r="V44" s="254">
        <v>0.1</v>
      </c>
      <c r="W44" s="254">
        <v>1.4</v>
      </c>
      <c r="X44" s="254">
        <v>0.6</v>
      </c>
    </row>
    <row r="45" spans="1:24" ht="15" customHeight="1" x14ac:dyDescent="0.25">
      <c r="A45" s="413"/>
      <c r="B45" s="408"/>
      <c r="C45" s="408"/>
      <c r="D45" s="408"/>
      <c r="E45" s="122">
        <v>137</v>
      </c>
      <c r="F45" s="118">
        <f>(E45-$D$43)/$D$43</f>
        <v>0.77922077922077926</v>
      </c>
      <c r="G45" s="119">
        <v>4</v>
      </c>
      <c r="H45" s="402"/>
      <c r="I45" s="402"/>
      <c r="J45" s="432"/>
      <c r="K45" s="450"/>
      <c r="L45" s="452"/>
      <c r="M45" s="402"/>
      <c r="N45" s="402"/>
      <c r="O45" s="246">
        <f>IF(F43&lt;$K$1,O44/2,O44*2)</f>
        <v>0.02</v>
      </c>
      <c r="P45" s="253">
        <v>0.38</v>
      </c>
      <c r="Q45" s="253">
        <v>200</v>
      </c>
      <c r="R45" s="253">
        <v>10000</v>
      </c>
      <c r="S45" s="253">
        <v>2</v>
      </c>
      <c r="T45" s="253">
        <v>1.5</v>
      </c>
      <c r="U45" s="253">
        <v>0.5</v>
      </c>
      <c r="V45" s="253">
        <v>0.1</v>
      </c>
      <c r="W45" s="253">
        <v>1.4</v>
      </c>
      <c r="X45" s="253">
        <v>0.6</v>
      </c>
    </row>
    <row r="46" spans="1:24" s="126" customFormat="1" ht="18.75" customHeight="1" x14ac:dyDescent="0.25">
      <c r="A46" s="412">
        <v>15</v>
      </c>
      <c r="B46" s="414" t="s">
        <v>26</v>
      </c>
      <c r="C46" s="414">
        <v>100</v>
      </c>
      <c r="D46" s="414">
        <v>96</v>
      </c>
      <c r="E46" s="293">
        <v>260</v>
      </c>
      <c r="F46" s="129">
        <f>(E46-$D$46)/$D$46</f>
        <v>1.7083333333333333</v>
      </c>
      <c r="G46" s="148">
        <v>4</v>
      </c>
      <c r="H46" s="427">
        <v>10</v>
      </c>
      <c r="I46" s="427">
        <v>2</v>
      </c>
      <c r="J46" s="430">
        <v>16</v>
      </c>
      <c r="K46" s="449">
        <v>0.5</v>
      </c>
      <c r="L46" s="453">
        <v>0.7</v>
      </c>
      <c r="M46" s="400">
        <v>0.6</v>
      </c>
      <c r="N46" s="400">
        <v>2.5000000000000001E-2</v>
      </c>
      <c r="O46" s="261">
        <v>5.0000000000000001E-3</v>
      </c>
      <c r="P46" s="254">
        <v>0.38</v>
      </c>
      <c r="Q46" s="254">
        <v>200</v>
      </c>
      <c r="R46" s="254">
        <v>10000</v>
      </c>
      <c r="S46" s="254">
        <v>2</v>
      </c>
      <c r="T46" s="254">
        <v>1.5</v>
      </c>
      <c r="U46" s="254">
        <v>0.5</v>
      </c>
      <c r="V46" s="254">
        <v>0.1</v>
      </c>
      <c r="W46" s="254">
        <v>1.4</v>
      </c>
      <c r="X46" s="254">
        <v>0.6</v>
      </c>
    </row>
    <row r="47" spans="1:24" s="121" customFormat="1" ht="18.75" customHeight="1" x14ac:dyDescent="0.25">
      <c r="A47" s="412"/>
      <c r="B47" s="414"/>
      <c r="C47" s="414"/>
      <c r="D47" s="414"/>
      <c r="E47" s="113">
        <v>239</v>
      </c>
      <c r="F47" s="114">
        <f>(E47-$D$46)/$D$46</f>
        <v>1.4895833333333333</v>
      </c>
      <c r="G47" s="115">
        <v>4</v>
      </c>
      <c r="H47" s="428"/>
      <c r="I47" s="428"/>
      <c r="J47" s="431"/>
      <c r="K47" s="449"/>
      <c r="L47" s="451"/>
      <c r="M47" s="419"/>
      <c r="N47" s="419"/>
      <c r="O47" s="245">
        <f>IF(F46&lt;$K$1,O46/2,O46*2)</f>
        <v>0.01</v>
      </c>
      <c r="P47" s="254">
        <v>0.38</v>
      </c>
      <c r="Q47" s="254">
        <v>200</v>
      </c>
      <c r="R47" s="254">
        <v>10000</v>
      </c>
      <c r="S47" s="254">
        <v>2</v>
      </c>
      <c r="T47" s="254">
        <v>1.5</v>
      </c>
      <c r="U47" s="254">
        <v>0.5</v>
      </c>
      <c r="V47" s="254">
        <v>0.1</v>
      </c>
      <c r="W47" s="254">
        <v>1.4</v>
      </c>
      <c r="X47" s="254">
        <v>0.6</v>
      </c>
    </row>
    <row r="48" spans="1:24" s="123" customFormat="1" ht="18.75" customHeight="1" x14ac:dyDescent="0.25">
      <c r="A48" s="413"/>
      <c r="B48" s="408"/>
      <c r="C48" s="408"/>
      <c r="D48" s="408"/>
      <c r="E48" s="117">
        <v>159</v>
      </c>
      <c r="F48" s="118">
        <f>(E48-$D$46)/$D$46</f>
        <v>0.65625</v>
      </c>
      <c r="G48" s="119">
        <v>4</v>
      </c>
      <c r="H48" s="429"/>
      <c r="I48" s="429"/>
      <c r="J48" s="432"/>
      <c r="K48" s="450"/>
      <c r="L48" s="452"/>
      <c r="M48" s="402"/>
      <c r="N48" s="402"/>
      <c r="O48" s="246">
        <f>IF(F46&lt;$K$1,O47/2,O47*2)</f>
        <v>0.02</v>
      </c>
      <c r="P48" s="253">
        <v>0.38</v>
      </c>
      <c r="Q48" s="253">
        <v>200</v>
      </c>
      <c r="R48" s="253">
        <v>10000</v>
      </c>
      <c r="S48" s="253">
        <v>2</v>
      </c>
      <c r="T48" s="253">
        <v>1.5</v>
      </c>
      <c r="U48" s="253">
        <v>0.5</v>
      </c>
      <c r="V48" s="253">
        <v>0.1</v>
      </c>
      <c r="W48" s="253">
        <v>1.4</v>
      </c>
      <c r="X48" s="253">
        <v>0.6</v>
      </c>
    </row>
    <row r="49" spans="5:6" ht="14.85" customHeight="1" thickBot="1" x14ac:dyDescent="0.4"/>
    <row r="50" spans="5:6" ht="14.85" customHeight="1" x14ac:dyDescent="0.35">
      <c r="E50" s="328" t="s">
        <v>57</v>
      </c>
      <c r="F50" s="322">
        <f>AVERAGE(F4,F7,F10,F13,F16,F19,F22,F25,F28,F31,F40,F43,F34,F37,F46)</f>
        <v>0.57749341881855798</v>
      </c>
    </row>
    <row r="51" spans="5:6" ht="14.85" customHeight="1" x14ac:dyDescent="0.35">
      <c r="E51" s="329" t="s">
        <v>64</v>
      </c>
      <c r="F51" s="323">
        <f t="shared" ref="F51:F52" si="9">AVERAGE(F5,F8,F11,F14,F17,F20,F23,F26,F29,F32,F41,F44,F35,F38,F47)</f>
        <v>0.40026762514755709</v>
      </c>
    </row>
    <row r="52" spans="5:6" ht="21.75" thickBot="1" x14ac:dyDescent="0.4">
      <c r="E52" s="330" t="s">
        <v>64</v>
      </c>
      <c r="F52" s="326">
        <f t="shared" si="9"/>
        <v>0.21455084788625892</v>
      </c>
    </row>
  </sheetData>
  <mergeCells count="168">
    <mergeCell ref="N46:N48"/>
    <mergeCell ref="N25:N27"/>
    <mergeCell ref="N28:N30"/>
    <mergeCell ref="N31:N33"/>
    <mergeCell ref="N34:N36"/>
    <mergeCell ref="N37:N39"/>
    <mergeCell ref="N40:N42"/>
    <mergeCell ref="K46:K48"/>
    <mergeCell ref="L46:L48"/>
    <mergeCell ref="M46:M48"/>
    <mergeCell ref="N7:N9"/>
    <mergeCell ref="N10:N12"/>
    <mergeCell ref="N13:N15"/>
    <mergeCell ref="N16:N18"/>
    <mergeCell ref="N19:N21"/>
    <mergeCell ref="N22:N24"/>
    <mergeCell ref="K43:K45"/>
    <mergeCell ref="L43:L45"/>
    <mergeCell ref="M43:M45"/>
    <mergeCell ref="M40:M42"/>
    <mergeCell ref="K37:K39"/>
    <mergeCell ref="L37:L39"/>
    <mergeCell ref="M37:M39"/>
    <mergeCell ref="K34:K36"/>
    <mergeCell ref="L34:L36"/>
    <mergeCell ref="M34:M36"/>
    <mergeCell ref="M31:M33"/>
    <mergeCell ref="K28:K30"/>
    <mergeCell ref="L28:L30"/>
    <mergeCell ref="M28:M30"/>
    <mergeCell ref="K25:K27"/>
    <mergeCell ref="L25:L27"/>
    <mergeCell ref="M25:M27"/>
    <mergeCell ref="N43:N45"/>
    <mergeCell ref="A46:A48"/>
    <mergeCell ref="B46:B48"/>
    <mergeCell ref="C46:C48"/>
    <mergeCell ref="D46:D48"/>
    <mergeCell ref="H46:H48"/>
    <mergeCell ref="I46:I48"/>
    <mergeCell ref="J46:J48"/>
    <mergeCell ref="K40:K42"/>
    <mergeCell ref="L40:L42"/>
    <mergeCell ref="A43:A45"/>
    <mergeCell ref="B43:B45"/>
    <mergeCell ref="C43:C45"/>
    <mergeCell ref="D43:D45"/>
    <mergeCell ref="H43:H45"/>
    <mergeCell ref="I43:I45"/>
    <mergeCell ref="J43:J45"/>
    <mergeCell ref="A40:A42"/>
    <mergeCell ref="B40:B42"/>
    <mergeCell ref="C40:C42"/>
    <mergeCell ref="D40:D42"/>
    <mergeCell ref="H40:H42"/>
    <mergeCell ref="I40:I42"/>
    <mergeCell ref="J40:J42"/>
    <mergeCell ref="L22:L24"/>
    <mergeCell ref="A37:A39"/>
    <mergeCell ref="B37:B39"/>
    <mergeCell ref="C37:C39"/>
    <mergeCell ref="D37:D39"/>
    <mergeCell ref="H37:H39"/>
    <mergeCell ref="I37:I39"/>
    <mergeCell ref="J37:J39"/>
    <mergeCell ref="K31:K33"/>
    <mergeCell ref="L31:L33"/>
    <mergeCell ref="A34:A36"/>
    <mergeCell ref="B34:B36"/>
    <mergeCell ref="C34:C36"/>
    <mergeCell ref="D34:D36"/>
    <mergeCell ref="H34:H36"/>
    <mergeCell ref="I34:I36"/>
    <mergeCell ref="J34:J36"/>
    <mergeCell ref="A31:A33"/>
    <mergeCell ref="B31:B33"/>
    <mergeCell ref="C31:C33"/>
    <mergeCell ref="D31:D33"/>
    <mergeCell ref="H31:H33"/>
    <mergeCell ref="I31:I33"/>
    <mergeCell ref="J31:J33"/>
    <mergeCell ref="J22:J24"/>
    <mergeCell ref="A28:A30"/>
    <mergeCell ref="B28:B30"/>
    <mergeCell ref="C28:C30"/>
    <mergeCell ref="D28:D30"/>
    <mergeCell ref="H28:H30"/>
    <mergeCell ref="I28:I30"/>
    <mergeCell ref="J28:J30"/>
    <mergeCell ref="K22:K24"/>
    <mergeCell ref="A19:A21"/>
    <mergeCell ref="B19:B21"/>
    <mergeCell ref="C19:C21"/>
    <mergeCell ref="D19:D21"/>
    <mergeCell ref="H19:H21"/>
    <mergeCell ref="I19:I21"/>
    <mergeCell ref="J19:J21"/>
    <mergeCell ref="M22:M24"/>
    <mergeCell ref="A25:A27"/>
    <mergeCell ref="B25:B27"/>
    <mergeCell ref="C25:C27"/>
    <mergeCell ref="D25:D27"/>
    <mergeCell ref="H25:H27"/>
    <mergeCell ref="I25:I27"/>
    <mergeCell ref="J25:J27"/>
    <mergeCell ref="K19:K21"/>
    <mergeCell ref="L19:L21"/>
    <mergeCell ref="M19:M21"/>
    <mergeCell ref="A22:A24"/>
    <mergeCell ref="B22:B24"/>
    <mergeCell ref="C22:C24"/>
    <mergeCell ref="D22:D24"/>
    <mergeCell ref="H22:H24"/>
    <mergeCell ref="I22:I24"/>
    <mergeCell ref="M13:M15"/>
    <mergeCell ref="A16:A18"/>
    <mergeCell ref="B16:B18"/>
    <mergeCell ref="C16:C18"/>
    <mergeCell ref="D16:D18"/>
    <mergeCell ref="H16:H18"/>
    <mergeCell ref="I16:I18"/>
    <mergeCell ref="J16:J18"/>
    <mergeCell ref="K16:K18"/>
    <mergeCell ref="L16:L18"/>
    <mergeCell ref="M16:M18"/>
    <mergeCell ref="A13:A15"/>
    <mergeCell ref="B13:B15"/>
    <mergeCell ref="C13:C15"/>
    <mergeCell ref="D13:D15"/>
    <mergeCell ref="H13:H15"/>
    <mergeCell ref="I13:I15"/>
    <mergeCell ref="J13:J15"/>
    <mergeCell ref="K13:K15"/>
    <mergeCell ref="L13:L15"/>
    <mergeCell ref="M7:M9"/>
    <mergeCell ref="A10:A12"/>
    <mergeCell ref="B10:B12"/>
    <mergeCell ref="C10:C12"/>
    <mergeCell ref="D10:D12"/>
    <mergeCell ref="H10:H12"/>
    <mergeCell ref="I10:I12"/>
    <mergeCell ref="J10:J12"/>
    <mergeCell ref="K10:K12"/>
    <mergeCell ref="L10:L12"/>
    <mergeCell ref="M10:M12"/>
    <mergeCell ref="A7:A9"/>
    <mergeCell ref="B7:B9"/>
    <mergeCell ref="C7:C9"/>
    <mergeCell ref="D7:D9"/>
    <mergeCell ref="H7:H9"/>
    <mergeCell ref="I7:I9"/>
    <mergeCell ref="J7:J9"/>
    <mergeCell ref="K7:K9"/>
    <mergeCell ref="L7:L9"/>
    <mergeCell ref="A2:H2"/>
    <mergeCell ref="I2:X2"/>
    <mergeCell ref="A3:B3"/>
    <mergeCell ref="A4:A6"/>
    <mergeCell ref="B4:B6"/>
    <mergeCell ref="C4:C6"/>
    <mergeCell ref="D4:D6"/>
    <mergeCell ref="H4:H6"/>
    <mergeCell ref="I4:I6"/>
    <mergeCell ref="J4:J6"/>
    <mergeCell ref="K4:K6"/>
    <mergeCell ref="L4:L6"/>
    <mergeCell ref="M4:M6"/>
    <mergeCell ref="N4:N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zoomScale="85" zoomScaleNormal="85" zoomScalePageLayoutView="85" workbookViewId="0">
      <selection activeCell="G10" sqref="G10"/>
    </sheetView>
  </sheetViews>
  <sheetFormatPr defaultColWidth="8.85546875" defaultRowHeight="21" x14ac:dyDescent="0.35"/>
  <cols>
    <col min="1" max="3" width="8.85546875" style="106"/>
    <col min="4" max="4" width="15.7109375" style="106" bestFit="1" customWidth="1"/>
    <col min="5" max="5" width="30.28515625" style="288" bestFit="1" customWidth="1"/>
    <col min="6" max="6" width="28.28515625" style="289" customWidth="1"/>
    <col min="7" max="7" width="24" style="132" bestFit="1" customWidth="1"/>
    <col min="8" max="8" width="9.85546875" style="133" bestFit="1" customWidth="1"/>
    <col min="9" max="9" width="8.28515625" style="106" bestFit="1" customWidth="1"/>
    <col min="10" max="10" width="47.28515625" style="153" bestFit="1" customWidth="1"/>
    <col min="11" max="11" width="9.140625" style="156" bestFit="1" customWidth="1"/>
    <col min="12" max="12" width="7.140625" style="242" bestFit="1" customWidth="1"/>
    <col min="13" max="13" width="20.85546875" style="106" bestFit="1" customWidth="1"/>
    <col min="14" max="14" width="18" style="106" bestFit="1" customWidth="1"/>
    <col min="15" max="15" width="28.140625" style="247" bestFit="1" customWidth="1"/>
    <col min="16" max="16" width="12.7109375" style="106" bestFit="1" customWidth="1"/>
    <col min="17" max="17" width="22.7109375" style="106" bestFit="1" customWidth="1"/>
    <col min="18" max="18" width="42.85546875" style="106" bestFit="1" customWidth="1"/>
    <col min="19" max="22" width="20.28515625" style="106" bestFit="1" customWidth="1"/>
    <col min="23" max="23" width="35" style="106" bestFit="1" customWidth="1"/>
    <col min="24" max="24" width="40.85546875" style="106" bestFit="1" customWidth="1"/>
    <col min="25" max="16384" width="8.85546875" style="106"/>
  </cols>
  <sheetData>
    <row r="1" spans="1:24" ht="21.75" thickBot="1" x14ac:dyDescent="0.3">
      <c r="A1" s="6"/>
      <c r="B1" s="6"/>
      <c r="C1" s="6"/>
      <c r="D1" s="6"/>
      <c r="E1" s="291"/>
      <c r="F1" s="278"/>
      <c r="G1" s="485" t="s">
        <v>41</v>
      </c>
      <c r="H1" s="486" t="s">
        <v>52</v>
      </c>
      <c r="I1" s="103"/>
      <c r="J1" s="250" t="s">
        <v>51</v>
      </c>
      <c r="K1" s="249"/>
      <c r="L1" s="248"/>
      <c r="M1" s="103"/>
      <c r="N1" s="103"/>
      <c r="O1" s="243"/>
      <c r="P1" s="103"/>
      <c r="Q1" s="103"/>
      <c r="R1" s="103"/>
      <c r="S1" s="103"/>
    </row>
    <row r="2" spans="1:24" ht="18.600000000000001" customHeight="1" x14ac:dyDescent="0.25">
      <c r="A2" s="414"/>
      <c r="B2" s="414"/>
      <c r="C2" s="414"/>
      <c r="D2" s="414"/>
      <c r="E2" s="414"/>
      <c r="F2" s="414"/>
      <c r="G2" s="414"/>
      <c r="H2" s="41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4" x14ac:dyDescent="0.25">
      <c r="A3" s="425" t="s">
        <v>30</v>
      </c>
      <c r="B3" s="425"/>
      <c r="C3" s="275" t="s">
        <v>42</v>
      </c>
      <c r="D3" s="275" t="s">
        <v>0</v>
      </c>
      <c r="E3" s="282" t="s">
        <v>31</v>
      </c>
      <c r="F3" s="279" t="s">
        <v>37</v>
      </c>
      <c r="G3" s="9" t="s">
        <v>65</v>
      </c>
      <c r="H3" s="274" t="s">
        <v>2</v>
      </c>
      <c r="I3" s="274" t="s">
        <v>3</v>
      </c>
      <c r="J3" s="154" t="s">
        <v>5</v>
      </c>
      <c r="K3" s="154" t="s">
        <v>6</v>
      </c>
      <c r="L3" s="154" t="s">
        <v>7</v>
      </c>
      <c r="M3" s="274" t="s">
        <v>8</v>
      </c>
      <c r="N3" s="276" t="s">
        <v>9</v>
      </c>
      <c r="O3" s="276" t="s">
        <v>10</v>
      </c>
      <c r="P3" s="154" t="s">
        <v>11</v>
      </c>
      <c r="Q3" s="154" t="s">
        <v>12</v>
      </c>
      <c r="R3" s="154" t="s">
        <v>32</v>
      </c>
      <c r="S3" s="154" t="s">
        <v>33</v>
      </c>
      <c r="T3" s="154" t="s">
        <v>34</v>
      </c>
      <c r="U3" s="154" t="s">
        <v>35</v>
      </c>
      <c r="V3" s="154" t="s">
        <v>36</v>
      </c>
      <c r="W3" s="154" t="s">
        <v>13</v>
      </c>
      <c r="X3" s="154" t="s">
        <v>14</v>
      </c>
    </row>
    <row r="4" spans="1:24" ht="18.75" customHeight="1" x14ac:dyDescent="0.25">
      <c r="A4" s="426">
        <v>1</v>
      </c>
      <c r="B4" s="407" t="s">
        <v>15</v>
      </c>
      <c r="C4" s="407">
        <v>30</v>
      </c>
      <c r="D4" s="407">
        <v>115</v>
      </c>
      <c r="E4" s="280">
        <v>115</v>
      </c>
      <c r="F4" s="41">
        <f>(E4-$D$4)/$D$4</f>
        <v>0</v>
      </c>
      <c r="G4" s="115">
        <v>2</v>
      </c>
      <c r="H4" s="401">
        <v>1</v>
      </c>
      <c r="I4" s="401">
        <v>2</v>
      </c>
      <c r="J4" s="401">
        <v>5</v>
      </c>
      <c r="K4" s="401">
        <v>0.7</v>
      </c>
      <c r="L4" s="401">
        <v>0.7</v>
      </c>
      <c r="M4" s="401">
        <v>0.6</v>
      </c>
      <c r="N4" s="401">
        <v>0.1</v>
      </c>
      <c r="O4" s="401">
        <v>5.0000000000000001E-3</v>
      </c>
      <c r="P4" s="401">
        <v>0.38</v>
      </c>
      <c r="Q4" s="401">
        <v>200</v>
      </c>
      <c r="R4" s="401">
        <v>10000</v>
      </c>
      <c r="S4" s="401">
        <v>2</v>
      </c>
      <c r="T4" s="401">
        <v>1.5</v>
      </c>
      <c r="U4" s="401">
        <v>0.5</v>
      </c>
      <c r="V4" s="401">
        <v>0.1</v>
      </c>
      <c r="W4" s="401">
        <v>1.4</v>
      </c>
      <c r="X4" s="401">
        <v>0.6</v>
      </c>
    </row>
    <row r="5" spans="1:24" ht="18.75" customHeight="1" x14ac:dyDescent="0.25">
      <c r="A5" s="426"/>
      <c r="B5" s="407"/>
      <c r="C5" s="407"/>
      <c r="D5" s="407"/>
      <c r="E5" s="280">
        <v>125</v>
      </c>
      <c r="F5" s="41">
        <f t="shared" ref="F5:F6" si="0">(E5-$D$4)/$D$4</f>
        <v>8.6956521739130432E-2</v>
      </c>
      <c r="G5" s="115">
        <v>2</v>
      </c>
      <c r="H5" s="401"/>
      <c r="I5" s="401"/>
      <c r="J5" s="401"/>
      <c r="K5" s="401"/>
      <c r="L5" s="401"/>
      <c r="M5" s="401"/>
      <c r="N5" s="401"/>
      <c r="O5" s="401"/>
      <c r="P5" s="401">
        <v>0.38</v>
      </c>
      <c r="Q5" s="401">
        <v>200</v>
      </c>
      <c r="R5" s="401">
        <v>10000</v>
      </c>
      <c r="S5" s="401">
        <v>2</v>
      </c>
      <c r="T5" s="401">
        <v>1.5</v>
      </c>
      <c r="U5" s="401">
        <v>0.5</v>
      </c>
      <c r="V5" s="401">
        <v>0.1</v>
      </c>
      <c r="W5" s="401">
        <v>1.4</v>
      </c>
      <c r="X5" s="401">
        <v>0.6</v>
      </c>
    </row>
    <row r="6" spans="1:24" ht="18.75" customHeight="1" x14ac:dyDescent="0.25">
      <c r="A6" s="421"/>
      <c r="B6" s="408"/>
      <c r="C6" s="408"/>
      <c r="D6" s="408"/>
      <c r="E6" s="280">
        <v>120</v>
      </c>
      <c r="F6" s="45">
        <f t="shared" si="0"/>
        <v>4.3478260869565216E-2</v>
      </c>
      <c r="G6" s="115">
        <v>2</v>
      </c>
      <c r="H6" s="402"/>
      <c r="I6" s="402"/>
      <c r="J6" s="402"/>
      <c r="K6" s="402"/>
      <c r="L6" s="402"/>
      <c r="M6" s="402"/>
      <c r="N6" s="402"/>
      <c r="O6" s="402"/>
      <c r="P6" s="402">
        <v>0.38</v>
      </c>
      <c r="Q6" s="402">
        <v>200</v>
      </c>
      <c r="R6" s="402">
        <v>10000</v>
      </c>
      <c r="S6" s="402">
        <v>2</v>
      </c>
      <c r="T6" s="402">
        <v>1.5</v>
      </c>
      <c r="U6" s="402">
        <v>0.5</v>
      </c>
      <c r="V6" s="402">
        <v>0.1</v>
      </c>
      <c r="W6" s="402">
        <v>1.4</v>
      </c>
      <c r="X6" s="402">
        <v>0.6</v>
      </c>
    </row>
    <row r="7" spans="1:24" s="121" customFormat="1" ht="18.75" customHeight="1" x14ac:dyDescent="0.25">
      <c r="A7" s="420">
        <v>2</v>
      </c>
      <c r="B7" s="414" t="s">
        <v>16</v>
      </c>
      <c r="C7" s="414">
        <v>30</v>
      </c>
      <c r="D7" s="414">
        <v>95</v>
      </c>
      <c r="E7" s="281">
        <v>80</v>
      </c>
      <c r="F7" s="41">
        <f>(E7-$D$7)/$D$7</f>
        <v>-0.15789473684210525</v>
      </c>
      <c r="G7" s="128">
        <v>2</v>
      </c>
      <c r="H7" s="401">
        <v>3</v>
      </c>
      <c r="I7" s="401">
        <v>2</v>
      </c>
      <c r="J7" s="401">
        <v>16</v>
      </c>
      <c r="K7" s="401">
        <v>0.7</v>
      </c>
      <c r="L7" s="401">
        <v>0.7</v>
      </c>
      <c r="M7" s="401">
        <v>0.6</v>
      </c>
      <c r="N7" s="433">
        <v>0.05</v>
      </c>
      <c r="O7" s="401">
        <v>5.0000000000000001E-3</v>
      </c>
      <c r="P7" s="401">
        <v>0.38</v>
      </c>
      <c r="Q7" s="401">
        <v>200</v>
      </c>
      <c r="R7" s="401">
        <v>10000</v>
      </c>
      <c r="S7" s="401">
        <v>2</v>
      </c>
      <c r="T7" s="401">
        <v>1.5</v>
      </c>
      <c r="U7" s="401">
        <v>0.5</v>
      </c>
      <c r="V7" s="401">
        <v>0.1</v>
      </c>
      <c r="W7" s="401">
        <v>1.4</v>
      </c>
      <c r="X7" s="401">
        <v>0.6</v>
      </c>
    </row>
    <row r="8" spans="1:24" ht="18.75" customHeight="1" x14ac:dyDescent="0.25">
      <c r="A8" s="420"/>
      <c r="B8" s="414"/>
      <c r="C8" s="414"/>
      <c r="D8" s="414"/>
      <c r="E8" s="282">
        <v>85</v>
      </c>
      <c r="F8" s="41">
        <f t="shared" ref="F8:F9" si="1">(E8-$D$7)/$D$7</f>
        <v>-0.10526315789473684</v>
      </c>
      <c r="G8" s="115">
        <v>2</v>
      </c>
      <c r="H8" s="401"/>
      <c r="I8" s="401"/>
      <c r="J8" s="401"/>
      <c r="K8" s="401"/>
      <c r="L8" s="401"/>
      <c r="M8" s="401"/>
      <c r="N8" s="434"/>
      <c r="O8" s="401"/>
      <c r="P8" s="401">
        <v>0.38</v>
      </c>
      <c r="Q8" s="401">
        <v>200</v>
      </c>
      <c r="R8" s="401">
        <v>10000</v>
      </c>
      <c r="S8" s="401">
        <v>2</v>
      </c>
      <c r="T8" s="401">
        <v>1.5</v>
      </c>
      <c r="U8" s="401">
        <v>0.5</v>
      </c>
      <c r="V8" s="401">
        <v>0.1</v>
      </c>
      <c r="W8" s="401">
        <v>1.4</v>
      </c>
      <c r="X8" s="401">
        <v>0.6</v>
      </c>
    </row>
    <row r="9" spans="1:24" s="123" customFormat="1" ht="18.75" customHeight="1" x14ac:dyDescent="0.25">
      <c r="A9" s="421"/>
      <c r="B9" s="408"/>
      <c r="C9" s="408"/>
      <c r="D9" s="408"/>
      <c r="E9" s="283">
        <v>80</v>
      </c>
      <c r="F9" s="41">
        <f t="shared" si="1"/>
        <v>-0.15789473684210525</v>
      </c>
      <c r="G9" s="115">
        <v>2</v>
      </c>
      <c r="H9" s="402"/>
      <c r="I9" s="402"/>
      <c r="J9" s="402"/>
      <c r="K9" s="402"/>
      <c r="L9" s="402"/>
      <c r="M9" s="402"/>
      <c r="N9" s="435"/>
      <c r="O9" s="402"/>
      <c r="P9" s="402">
        <v>0.38</v>
      </c>
      <c r="Q9" s="402">
        <v>200</v>
      </c>
      <c r="R9" s="402">
        <v>10000</v>
      </c>
      <c r="S9" s="402">
        <v>2</v>
      </c>
      <c r="T9" s="402">
        <v>1.5</v>
      </c>
      <c r="U9" s="402">
        <v>0.5</v>
      </c>
      <c r="V9" s="402">
        <v>0.1</v>
      </c>
      <c r="W9" s="402">
        <v>1.4</v>
      </c>
      <c r="X9" s="402">
        <v>0.6</v>
      </c>
    </row>
    <row r="10" spans="1:24" s="121" customFormat="1" ht="18.75" customHeight="1" x14ac:dyDescent="0.25">
      <c r="A10" s="420">
        <v>3</v>
      </c>
      <c r="B10" s="414" t="s">
        <v>19</v>
      </c>
      <c r="C10" s="414">
        <v>30</v>
      </c>
      <c r="D10" s="414">
        <v>75</v>
      </c>
      <c r="E10" s="280">
        <v>70</v>
      </c>
      <c r="F10" s="204">
        <f>(E10-$D$10)/$D$10</f>
        <v>-6.6666666666666666E-2</v>
      </c>
      <c r="G10" s="128">
        <v>2</v>
      </c>
      <c r="H10" s="401">
        <v>2</v>
      </c>
      <c r="I10" s="401">
        <v>1</v>
      </c>
      <c r="J10" s="401">
        <v>6</v>
      </c>
      <c r="K10" s="401">
        <v>0.7</v>
      </c>
      <c r="L10" s="401">
        <v>0.7</v>
      </c>
      <c r="M10" s="401">
        <v>0.6</v>
      </c>
      <c r="N10" s="433">
        <v>0.05</v>
      </c>
      <c r="O10" s="401">
        <v>5.0000000000000001E-3</v>
      </c>
      <c r="P10" s="401">
        <v>0.38</v>
      </c>
      <c r="Q10" s="401">
        <v>200</v>
      </c>
      <c r="R10" s="401">
        <v>10000</v>
      </c>
      <c r="S10" s="401">
        <v>2</v>
      </c>
      <c r="T10" s="401">
        <v>1.5</v>
      </c>
      <c r="U10" s="401">
        <v>0.5</v>
      </c>
      <c r="V10" s="401">
        <v>0.1</v>
      </c>
      <c r="W10" s="401">
        <v>1.4</v>
      </c>
      <c r="X10" s="401">
        <v>0.6</v>
      </c>
    </row>
    <row r="11" spans="1:24" s="121" customFormat="1" ht="18.75" customHeight="1" x14ac:dyDescent="0.25">
      <c r="A11" s="420"/>
      <c r="B11" s="414"/>
      <c r="C11" s="414"/>
      <c r="D11" s="414"/>
      <c r="E11" s="280">
        <v>60</v>
      </c>
      <c r="F11" s="41">
        <f t="shared" ref="F11:F12" si="2">(E11-$D$10)/$D$10</f>
        <v>-0.2</v>
      </c>
      <c r="G11" s="115">
        <v>2</v>
      </c>
      <c r="H11" s="401"/>
      <c r="I11" s="401"/>
      <c r="J11" s="401"/>
      <c r="K11" s="401"/>
      <c r="L11" s="401"/>
      <c r="M11" s="401"/>
      <c r="N11" s="434"/>
      <c r="O11" s="401"/>
      <c r="P11" s="401">
        <v>0.38</v>
      </c>
      <c r="Q11" s="401">
        <v>200</v>
      </c>
      <c r="R11" s="401">
        <v>10000</v>
      </c>
      <c r="S11" s="401">
        <v>2</v>
      </c>
      <c r="T11" s="401">
        <v>1.5</v>
      </c>
      <c r="U11" s="401">
        <v>0.5</v>
      </c>
      <c r="V11" s="401">
        <v>0.1</v>
      </c>
      <c r="W11" s="401">
        <v>1.4</v>
      </c>
      <c r="X11" s="401">
        <v>0.6</v>
      </c>
    </row>
    <row r="12" spans="1:24" s="123" customFormat="1" ht="18.75" customHeight="1" x14ac:dyDescent="0.25">
      <c r="A12" s="421"/>
      <c r="B12" s="408"/>
      <c r="C12" s="408"/>
      <c r="D12" s="408"/>
      <c r="E12" s="283">
        <v>70</v>
      </c>
      <c r="F12" s="41">
        <f t="shared" si="2"/>
        <v>-6.6666666666666666E-2</v>
      </c>
      <c r="G12" s="119">
        <v>2</v>
      </c>
      <c r="H12" s="402"/>
      <c r="I12" s="402"/>
      <c r="J12" s="402"/>
      <c r="K12" s="402"/>
      <c r="L12" s="402"/>
      <c r="M12" s="402"/>
      <c r="N12" s="435"/>
      <c r="O12" s="402"/>
      <c r="P12" s="402">
        <v>0.38</v>
      </c>
      <c r="Q12" s="402">
        <v>200</v>
      </c>
      <c r="R12" s="402">
        <v>10000</v>
      </c>
      <c r="S12" s="402">
        <v>2</v>
      </c>
      <c r="T12" s="402">
        <v>1.5</v>
      </c>
      <c r="U12" s="402">
        <v>0.5</v>
      </c>
      <c r="V12" s="402">
        <v>0.1</v>
      </c>
      <c r="W12" s="402">
        <v>1.4</v>
      </c>
      <c r="X12" s="402">
        <v>0.6</v>
      </c>
    </row>
    <row r="13" spans="1:24" s="121" customFormat="1" ht="18.75" customHeight="1" x14ac:dyDescent="0.25">
      <c r="A13" s="417">
        <v>4</v>
      </c>
      <c r="B13" s="414" t="s">
        <v>17</v>
      </c>
      <c r="C13" s="414">
        <v>30</v>
      </c>
      <c r="D13" s="414">
        <v>65</v>
      </c>
      <c r="E13" s="280">
        <v>65</v>
      </c>
      <c r="F13" s="204">
        <f>(E13-$D$13)/$D$13</f>
        <v>0</v>
      </c>
      <c r="G13" s="115">
        <v>2</v>
      </c>
      <c r="H13" s="401">
        <v>1</v>
      </c>
      <c r="I13" s="401">
        <v>2</v>
      </c>
      <c r="J13" s="401">
        <v>12</v>
      </c>
      <c r="K13" s="401">
        <v>0.7</v>
      </c>
      <c r="L13" s="401">
        <v>0.7</v>
      </c>
      <c r="M13" s="401">
        <v>0.6</v>
      </c>
      <c r="N13" s="433">
        <v>0.05</v>
      </c>
      <c r="O13" s="401">
        <v>5.0000000000000001E-3</v>
      </c>
      <c r="P13" s="401">
        <v>0.38</v>
      </c>
      <c r="Q13" s="401">
        <v>200</v>
      </c>
      <c r="R13" s="401">
        <v>10000</v>
      </c>
      <c r="S13" s="401">
        <v>2</v>
      </c>
      <c r="T13" s="401">
        <v>1.5</v>
      </c>
      <c r="U13" s="401">
        <v>0.5</v>
      </c>
      <c r="V13" s="401">
        <v>0.1</v>
      </c>
      <c r="W13" s="401">
        <v>1.4</v>
      </c>
      <c r="X13" s="401">
        <v>0.6</v>
      </c>
    </row>
    <row r="14" spans="1:24" s="121" customFormat="1" ht="18.75" customHeight="1" x14ac:dyDescent="0.35">
      <c r="A14" s="417"/>
      <c r="B14" s="414"/>
      <c r="C14" s="414"/>
      <c r="D14" s="414"/>
      <c r="E14" s="284">
        <v>65</v>
      </c>
      <c r="F14" s="41">
        <f t="shared" ref="F14:F15" si="3">(E14-$D$13)/$D$13</f>
        <v>0</v>
      </c>
      <c r="G14" s="115">
        <v>2</v>
      </c>
      <c r="H14" s="401"/>
      <c r="I14" s="401"/>
      <c r="J14" s="401"/>
      <c r="K14" s="401"/>
      <c r="L14" s="401"/>
      <c r="M14" s="401"/>
      <c r="N14" s="434"/>
      <c r="O14" s="401"/>
      <c r="P14" s="401">
        <v>0.38</v>
      </c>
      <c r="Q14" s="401">
        <v>200</v>
      </c>
      <c r="R14" s="401">
        <v>10000</v>
      </c>
      <c r="S14" s="401">
        <v>2</v>
      </c>
      <c r="T14" s="401">
        <v>1.5</v>
      </c>
      <c r="U14" s="401">
        <v>0.5</v>
      </c>
      <c r="V14" s="401">
        <v>0.1</v>
      </c>
      <c r="W14" s="401">
        <v>1.4</v>
      </c>
      <c r="X14" s="401">
        <v>0.6</v>
      </c>
    </row>
    <row r="15" spans="1:24" s="123" customFormat="1" ht="18.75" customHeight="1" x14ac:dyDescent="0.35">
      <c r="A15" s="418"/>
      <c r="B15" s="408"/>
      <c r="C15" s="408"/>
      <c r="D15" s="408"/>
      <c r="E15" s="285">
        <v>65</v>
      </c>
      <c r="F15" s="45">
        <f t="shared" si="3"/>
        <v>0</v>
      </c>
      <c r="G15" s="119">
        <v>2</v>
      </c>
      <c r="H15" s="402"/>
      <c r="I15" s="402"/>
      <c r="J15" s="402"/>
      <c r="K15" s="402"/>
      <c r="L15" s="402"/>
      <c r="M15" s="402"/>
      <c r="N15" s="435"/>
      <c r="O15" s="402"/>
      <c r="P15" s="402">
        <v>0.38</v>
      </c>
      <c r="Q15" s="402">
        <v>200</v>
      </c>
      <c r="R15" s="402">
        <v>10000</v>
      </c>
      <c r="S15" s="402">
        <v>2</v>
      </c>
      <c r="T15" s="402">
        <v>1.5</v>
      </c>
      <c r="U15" s="402">
        <v>0.5</v>
      </c>
      <c r="V15" s="402">
        <v>0.1</v>
      </c>
      <c r="W15" s="402">
        <v>1.4</v>
      </c>
      <c r="X15" s="402">
        <v>0.6</v>
      </c>
    </row>
    <row r="16" spans="1:24" s="121" customFormat="1" ht="18.75" customHeight="1" x14ac:dyDescent="0.25">
      <c r="A16" s="417">
        <v>5</v>
      </c>
      <c r="B16" s="414" t="s">
        <v>18</v>
      </c>
      <c r="C16" s="414">
        <v>19</v>
      </c>
      <c r="D16" s="414">
        <v>90</v>
      </c>
      <c r="E16" s="280">
        <v>110</v>
      </c>
      <c r="F16" s="41">
        <f>(E16-$D$16)/$D$16</f>
        <v>0.22222222222222221</v>
      </c>
      <c r="G16" s="115">
        <v>2</v>
      </c>
      <c r="H16" s="401">
        <v>1</v>
      </c>
      <c r="I16" s="401">
        <v>2</v>
      </c>
      <c r="J16" s="401">
        <v>16</v>
      </c>
      <c r="K16" s="401">
        <v>0.7</v>
      </c>
      <c r="L16" s="401">
        <v>0.7</v>
      </c>
      <c r="M16" s="401">
        <v>0.6</v>
      </c>
      <c r="N16" s="433">
        <v>0.05</v>
      </c>
      <c r="O16" s="401">
        <v>5.0000000000000001E-3</v>
      </c>
      <c r="P16" s="401">
        <v>0.38</v>
      </c>
      <c r="Q16" s="401">
        <v>200</v>
      </c>
      <c r="R16" s="401">
        <v>10000</v>
      </c>
      <c r="S16" s="401">
        <v>2</v>
      </c>
      <c r="T16" s="401">
        <v>1.5</v>
      </c>
      <c r="U16" s="401">
        <v>0.5</v>
      </c>
      <c r="V16" s="401">
        <v>0.1</v>
      </c>
      <c r="W16" s="401">
        <v>1.4</v>
      </c>
      <c r="X16" s="401">
        <v>0.6</v>
      </c>
    </row>
    <row r="17" spans="1:27" s="121" customFormat="1" ht="18.75" customHeight="1" x14ac:dyDescent="0.25">
      <c r="A17" s="417"/>
      <c r="B17" s="414"/>
      <c r="C17" s="414"/>
      <c r="D17" s="414"/>
      <c r="E17" s="280">
        <v>110</v>
      </c>
      <c r="F17" s="41">
        <f t="shared" ref="F17:F18" si="4">(E17-$D$16)/$D$16</f>
        <v>0.22222222222222221</v>
      </c>
      <c r="G17" s="115">
        <v>2</v>
      </c>
      <c r="H17" s="401"/>
      <c r="I17" s="401"/>
      <c r="J17" s="401"/>
      <c r="K17" s="401"/>
      <c r="L17" s="401"/>
      <c r="M17" s="401"/>
      <c r="N17" s="434"/>
      <c r="O17" s="401"/>
      <c r="P17" s="401">
        <v>0.38</v>
      </c>
      <c r="Q17" s="401">
        <v>200</v>
      </c>
      <c r="R17" s="401">
        <v>10000</v>
      </c>
      <c r="S17" s="401">
        <v>2</v>
      </c>
      <c r="T17" s="401">
        <v>1.5</v>
      </c>
      <c r="U17" s="401">
        <v>0.5</v>
      </c>
      <c r="V17" s="401">
        <v>0.1</v>
      </c>
      <c r="W17" s="401">
        <v>1.4</v>
      </c>
      <c r="X17" s="401">
        <v>0.6</v>
      </c>
    </row>
    <row r="18" spans="1:27" ht="18.75" customHeight="1" x14ac:dyDescent="0.25">
      <c r="A18" s="418"/>
      <c r="B18" s="408"/>
      <c r="C18" s="408"/>
      <c r="D18" s="408"/>
      <c r="E18" s="282">
        <v>110</v>
      </c>
      <c r="F18" s="45">
        <f t="shared" si="4"/>
        <v>0.22222222222222221</v>
      </c>
      <c r="G18" s="119">
        <v>2</v>
      </c>
      <c r="H18" s="402"/>
      <c r="I18" s="402"/>
      <c r="J18" s="402"/>
      <c r="K18" s="402"/>
      <c r="L18" s="402"/>
      <c r="M18" s="402"/>
      <c r="N18" s="435"/>
      <c r="O18" s="402"/>
      <c r="P18" s="402">
        <v>0.38</v>
      </c>
      <c r="Q18" s="402">
        <v>200</v>
      </c>
      <c r="R18" s="402">
        <v>10000</v>
      </c>
      <c r="S18" s="402">
        <v>2</v>
      </c>
      <c r="T18" s="402">
        <v>1.5</v>
      </c>
      <c r="U18" s="402">
        <v>0.5</v>
      </c>
      <c r="V18" s="402">
        <v>0.1</v>
      </c>
      <c r="W18" s="402">
        <v>1.4</v>
      </c>
      <c r="X18" s="402">
        <v>0.6</v>
      </c>
    </row>
    <row r="19" spans="1:27" s="126" customFormat="1" ht="18.75" customHeight="1" x14ac:dyDescent="0.25">
      <c r="A19" s="417">
        <v>6</v>
      </c>
      <c r="B19" s="414" t="s">
        <v>22</v>
      </c>
      <c r="C19" s="414">
        <v>31</v>
      </c>
      <c r="D19" s="414">
        <v>210</v>
      </c>
      <c r="E19" s="281">
        <v>280</v>
      </c>
      <c r="F19" s="41">
        <f>(E19-$D$19)/$D$19</f>
        <v>0.33333333333333331</v>
      </c>
      <c r="G19" s="115">
        <v>2</v>
      </c>
      <c r="H19" s="401">
        <v>1</v>
      </c>
      <c r="I19" s="401">
        <v>2</v>
      </c>
      <c r="J19" s="401">
        <v>16</v>
      </c>
      <c r="K19" s="401">
        <v>0.5</v>
      </c>
      <c r="L19" s="401">
        <v>0.7</v>
      </c>
      <c r="M19" s="401">
        <v>0.6</v>
      </c>
      <c r="N19" s="400">
        <v>0.1</v>
      </c>
      <c r="O19" s="401">
        <v>5.0000000000000001E-3</v>
      </c>
      <c r="P19" s="401">
        <v>0.38</v>
      </c>
      <c r="Q19" s="401">
        <v>200</v>
      </c>
      <c r="R19" s="401">
        <v>10000</v>
      </c>
      <c r="S19" s="401">
        <v>2</v>
      </c>
      <c r="T19" s="401">
        <v>1.5</v>
      </c>
      <c r="U19" s="401">
        <v>0.5</v>
      </c>
      <c r="V19" s="401">
        <v>0.1</v>
      </c>
      <c r="W19" s="401">
        <v>1.4</v>
      </c>
      <c r="X19" s="401">
        <v>0.6</v>
      </c>
    </row>
    <row r="20" spans="1:27" s="121" customFormat="1" ht="16.5" customHeight="1" x14ac:dyDescent="0.25">
      <c r="A20" s="417"/>
      <c r="B20" s="414"/>
      <c r="C20" s="414"/>
      <c r="D20" s="414"/>
      <c r="E20" s="280">
        <v>250</v>
      </c>
      <c r="F20" s="41">
        <f t="shared" ref="F20:F21" si="5">(E20-$D$19)/$D$19</f>
        <v>0.19047619047619047</v>
      </c>
      <c r="G20" s="115">
        <v>2</v>
      </c>
      <c r="H20" s="401"/>
      <c r="I20" s="401"/>
      <c r="J20" s="401"/>
      <c r="K20" s="401"/>
      <c r="L20" s="401"/>
      <c r="M20" s="401"/>
      <c r="N20" s="401"/>
      <c r="O20" s="401"/>
      <c r="P20" s="401">
        <v>0.38</v>
      </c>
      <c r="Q20" s="401">
        <v>200</v>
      </c>
      <c r="R20" s="401">
        <v>10000</v>
      </c>
      <c r="S20" s="401">
        <v>2</v>
      </c>
      <c r="T20" s="401">
        <v>1.5</v>
      </c>
      <c r="U20" s="401">
        <v>0.5</v>
      </c>
      <c r="V20" s="401">
        <v>0.1</v>
      </c>
      <c r="W20" s="401">
        <v>1.4</v>
      </c>
      <c r="X20" s="401">
        <v>0.6</v>
      </c>
    </row>
    <row r="21" spans="1:27" ht="18.75" customHeight="1" x14ac:dyDescent="0.25">
      <c r="A21" s="418"/>
      <c r="B21" s="408"/>
      <c r="C21" s="408"/>
      <c r="D21" s="408"/>
      <c r="E21" s="282">
        <v>280</v>
      </c>
      <c r="F21" s="41">
        <f t="shared" si="5"/>
        <v>0.33333333333333331</v>
      </c>
      <c r="G21" s="119">
        <v>2</v>
      </c>
      <c r="H21" s="402"/>
      <c r="I21" s="402"/>
      <c r="J21" s="402"/>
      <c r="K21" s="402"/>
      <c r="L21" s="402"/>
      <c r="M21" s="402"/>
      <c r="N21" s="402"/>
      <c r="O21" s="402"/>
      <c r="P21" s="402">
        <v>0.38</v>
      </c>
      <c r="Q21" s="402">
        <v>200</v>
      </c>
      <c r="R21" s="402">
        <v>10000</v>
      </c>
      <c r="S21" s="402">
        <v>2</v>
      </c>
      <c r="T21" s="402">
        <v>1.5</v>
      </c>
      <c r="U21" s="402">
        <v>0.5</v>
      </c>
      <c r="V21" s="402">
        <v>0.1</v>
      </c>
      <c r="W21" s="402">
        <v>1.4</v>
      </c>
      <c r="X21" s="402">
        <v>0.6</v>
      </c>
    </row>
    <row r="22" spans="1:27" s="126" customFormat="1" ht="18.75" customHeight="1" x14ac:dyDescent="0.25">
      <c r="A22" s="416">
        <v>7</v>
      </c>
      <c r="B22" s="414" t="s">
        <v>20</v>
      </c>
      <c r="C22" s="414">
        <v>31</v>
      </c>
      <c r="D22" s="414">
        <v>330</v>
      </c>
      <c r="E22" s="281">
        <v>360</v>
      </c>
      <c r="F22" s="204">
        <f>(E22-$D$22)/$D$22</f>
        <v>9.0909090909090912E-2</v>
      </c>
      <c r="G22" s="128">
        <v>2</v>
      </c>
      <c r="H22" s="401">
        <v>1</v>
      </c>
      <c r="I22" s="401">
        <v>1</v>
      </c>
      <c r="J22" s="401">
        <v>16</v>
      </c>
      <c r="K22" s="401">
        <v>0.5</v>
      </c>
      <c r="L22" s="401">
        <v>0.7</v>
      </c>
      <c r="M22" s="400">
        <v>0.6</v>
      </c>
      <c r="N22" s="400">
        <v>0.05</v>
      </c>
      <c r="O22" s="400">
        <v>5.0000000000000001E-3</v>
      </c>
      <c r="P22" s="401">
        <v>0.38</v>
      </c>
      <c r="Q22" s="401">
        <v>200</v>
      </c>
      <c r="R22" s="401">
        <v>10000</v>
      </c>
      <c r="S22" s="401">
        <v>2</v>
      </c>
      <c r="T22" s="401">
        <v>1.5</v>
      </c>
      <c r="U22" s="401">
        <v>0.5</v>
      </c>
      <c r="V22" s="401">
        <v>0.1</v>
      </c>
      <c r="W22" s="401">
        <v>1.4</v>
      </c>
      <c r="X22" s="401">
        <v>0.6</v>
      </c>
    </row>
    <row r="23" spans="1:27" s="121" customFormat="1" ht="18.75" customHeight="1" x14ac:dyDescent="0.25">
      <c r="A23" s="416"/>
      <c r="B23" s="414"/>
      <c r="C23" s="414"/>
      <c r="D23" s="414"/>
      <c r="E23" s="280">
        <v>360</v>
      </c>
      <c r="F23" s="309">
        <f>(E23-$D$22)/$D$22</f>
        <v>9.0909090909090912E-2</v>
      </c>
      <c r="G23" s="115">
        <v>2</v>
      </c>
      <c r="H23" s="401"/>
      <c r="I23" s="401"/>
      <c r="J23" s="401"/>
      <c r="K23" s="401"/>
      <c r="L23" s="401"/>
      <c r="M23" s="401"/>
      <c r="N23" s="401"/>
      <c r="O23" s="401"/>
      <c r="P23" s="401">
        <v>0.38</v>
      </c>
      <c r="Q23" s="401">
        <v>200</v>
      </c>
      <c r="R23" s="401">
        <v>10000</v>
      </c>
      <c r="S23" s="401">
        <v>2</v>
      </c>
      <c r="T23" s="401">
        <v>1.5</v>
      </c>
      <c r="U23" s="401">
        <v>0.5</v>
      </c>
      <c r="V23" s="401">
        <v>0.1</v>
      </c>
      <c r="W23" s="401">
        <v>1.4</v>
      </c>
      <c r="X23" s="401">
        <v>0.6</v>
      </c>
    </row>
    <row r="24" spans="1:27" ht="18.75" customHeight="1" x14ac:dyDescent="0.25">
      <c r="A24" s="405"/>
      <c r="B24" s="408"/>
      <c r="C24" s="408"/>
      <c r="D24" s="408"/>
      <c r="E24" s="282">
        <v>310</v>
      </c>
      <c r="F24" s="310">
        <f>(E24-$D$22)/$D$22</f>
        <v>-6.0606060606060608E-2</v>
      </c>
      <c r="G24" s="119">
        <v>2</v>
      </c>
      <c r="H24" s="402"/>
      <c r="I24" s="402"/>
      <c r="J24" s="402"/>
      <c r="K24" s="402"/>
      <c r="L24" s="402"/>
      <c r="M24" s="402"/>
      <c r="N24" s="402"/>
      <c r="O24" s="402"/>
      <c r="P24" s="402">
        <v>0.38</v>
      </c>
      <c r="Q24" s="402">
        <v>200</v>
      </c>
      <c r="R24" s="402">
        <v>10000</v>
      </c>
      <c r="S24" s="402">
        <v>2</v>
      </c>
      <c r="T24" s="402">
        <v>1.5</v>
      </c>
      <c r="U24" s="402">
        <v>0.5</v>
      </c>
      <c r="V24" s="402">
        <v>0.1</v>
      </c>
      <c r="W24" s="402">
        <v>1.4</v>
      </c>
      <c r="X24" s="402">
        <v>0.6</v>
      </c>
    </row>
    <row r="25" spans="1:27" s="126" customFormat="1" ht="18.75" customHeight="1" x14ac:dyDescent="0.25">
      <c r="A25" s="409">
        <v>8</v>
      </c>
      <c r="B25" s="406" t="s">
        <v>21</v>
      </c>
      <c r="C25" s="406">
        <v>98</v>
      </c>
      <c r="D25" s="406">
        <v>134</v>
      </c>
      <c r="E25" s="281">
        <v>636</v>
      </c>
      <c r="F25" s="309">
        <f>(E25-$D$25)/$D$25</f>
        <v>3.7462686567164178</v>
      </c>
      <c r="G25" s="94">
        <v>4</v>
      </c>
      <c r="H25" s="400">
        <v>1</v>
      </c>
      <c r="I25" s="400">
        <v>2</v>
      </c>
      <c r="J25" s="400">
        <v>5</v>
      </c>
      <c r="K25" s="400">
        <v>0.3</v>
      </c>
      <c r="L25" s="400">
        <v>0.7</v>
      </c>
      <c r="M25" s="433">
        <v>0.6</v>
      </c>
      <c r="N25" s="433">
        <v>0.05</v>
      </c>
      <c r="O25" s="400">
        <v>5.0000000000000001E-3</v>
      </c>
      <c r="P25" s="401">
        <v>0.38</v>
      </c>
      <c r="Q25" s="401">
        <v>200</v>
      </c>
      <c r="R25" s="401">
        <v>10000</v>
      </c>
      <c r="S25" s="401">
        <v>2</v>
      </c>
      <c r="T25" s="401">
        <v>1.5</v>
      </c>
      <c r="U25" s="401">
        <v>0.5</v>
      </c>
      <c r="V25" s="401">
        <v>0.1</v>
      </c>
      <c r="W25" s="401">
        <v>1.4</v>
      </c>
      <c r="X25" s="401">
        <v>0.6</v>
      </c>
    </row>
    <row r="26" spans="1:27" s="121" customFormat="1" ht="13.7" customHeight="1" x14ac:dyDescent="0.25">
      <c r="A26" s="410"/>
      <c r="B26" s="407"/>
      <c r="C26" s="407"/>
      <c r="D26" s="407"/>
      <c r="E26" s="280">
        <v>598</v>
      </c>
      <c r="F26" s="309">
        <f t="shared" ref="F26:F27" si="6">(E26-$D$25)/$D$25</f>
        <v>3.4626865671641789</v>
      </c>
      <c r="G26" s="94">
        <v>4</v>
      </c>
      <c r="H26" s="401"/>
      <c r="I26" s="401"/>
      <c r="J26" s="401"/>
      <c r="K26" s="401"/>
      <c r="L26" s="401"/>
      <c r="M26" s="434"/>
      <c r="N26" s="434"/>
      <c r="O26" s="401"/>
      <c r="P26" s="401">
        <v>0.38</v>
      </c>
      <c r="Q26" s="401">
        <v>200</v>
      </c>
      <c r="R26" s="401">
        <v>10000</v>
      </c>
      <c r="S26" s="401">
        <v>2</v>
      </c>
      <c r="T26" s="401">
        <v>1.5</v>
      </c>
      <c r="U26" s="401">
        <v>0.5</v>
      </c>
      <c r="V26" s="401">
        <v>0.1</v>
      </c>
      <c r="W26" s="401">
        <v>1.4</v>
      </c>
      <c r="X26" s="401">
        <v>0.6</v>
      </c>
    </row>
    <row r="27" spans="1:27" s="121" customFormat="1" ht="18.75" customHeight="1" x14ac:dyDescent="0.25">
      <c r="A27" s="411"/>
      <c r="B27" s="408"/>
      <c r="C27" s="408"/>
      <c r="D27" s="408"/>
      <c r="E27" s="280">
        <v>397</v>
      </c>
      <c r="F27" s="310">
        <f t="shared" si="6"/>
        <v>1.9626865671641791</v>
      </c>
      <c r="G27" s="95">
        <v>4</v>
      </c>
      <c r="H27" s="402"/>
      <c r="I27" s="402"/>
      <c r="J27" s="402"/>
      <c r="K27" s="402"/>
      <c r="L27" s="402"/>
      <c r="M27" s="435"/>
      <c r="N27" s="435"/>
      <c r="O27" s="402"/>
      <c r="P27" s="402">
        <v>0.38</v>
      </c>
      <c r="Q27" s="402">
        <v>200</v>
      </c>
      <c r="R27" s="402">
        <v>10000</v>
      </c>
      <c r="S27" s="402">
        <v>2</v>
      </c>
      <c r="T27" s="402">
        <v>1.5</v>
      </c>
      <c r="U27" s="402">
        <v>0.5</v>
      </c>
      <c r="V27" s="402">
        <v>0.1</v>
      </c>
      <c r="W27" s="402">
        <v>1.4</v>
      </c>
      <c r="X27" s="402">
        <v>0.6</v>
      </c>
      <c r="Y27" s="123"/>
      <c r="Z27" s="123"/>
      <c r="AA27" s="123"/>
    </row>
    <row r="28" spans="1:27" s="126" customFormat="1" ht="18.75" customHeight="1" x14ac:dyDescent="0.25">
      <c r="A28" s="403">
        <v>9</v>
      </c>
      <c r="B28" s="406" t="s">
        <v>23</v>
      </c>
      <c r="C28" s="406">
        <v>64</v>
      </c>
      <c r="D28" s="406">
        <v>260</v>
      </c>
      <c r="E28" s="281">
        <v>540</v>
      </c>
      <c r="F28" s="309">
        <f>(E28-$D$28)/$D$28</f>
        <v>1.0769230769230769</v>
      </c>
      <c r="G28" s="115">
        <v>2</v>
      </c>
      <c r="H28" s="401">
        <v>1</v>
      </c>
      <c r="I28" s="401">
        <v>2</v>
      </c>
      <c r="J28" s="401">
        <v>6</v>
      </c>
      <c r="K28" s="401">
        <v>0.7</v>
      </c>
      <c r="L28" s="401">
        <v>0.7</v>
      </c>
      <c r="M28" s="400">
        <v>0.6</v>
      </c>
      <c r="N28" s="400">
        <v>0.05</v>
      </c>
      <c r="O28" s="400">
        <v>5.0000000000000001E-3</v>
      </c>
      <c r="P28" s="401">
        <v>0.38</v>
      </c>
      <c r="Q28" s="401">
        <v>200</v>
      </c>
      <c r="R28" s="401">
        <v>10000</v>
      </c>
      <c r="S28" s="401">
        <v>2</v>
      </c>
      <c r="T28" s="401">
        <v>1.5</v>
      </c>
      <c r="U28" s="401">
        <v>0.5</v>
      </c>
      <c r="V28" s="401">
        <v>0.1</v>
      </c>
      <c r="W28" s="401">
        <v>1.4</v>
      </c>
      <c r="X28" s="401">
        <v>0.6</v>
      </c>
      <c r="Y28" s="121"/>
      <c r="Z28" s="121"/>
      <c r="AA28" s="121"/>
    </row>
    <row r="29" spans="1:27" s="121" customFormat="1" ht="18.75" customHeight="1" x14ac:dyDescent="0.25">
      <c r="A29" s="404"/>
      <c r="B29" s="407"/>
      <c r="C29" s="407"/>
      <c r="D29" s="407"/>
      <c r="E29" s="280">
        <v>510</v>
      </c>
      <c r="F29" s="309">
        <f>(E29-$D$28)/$D$28</f>
        <v>0.96153846153846156</v>
      </c>
      <c r="G29" s="115">
        <v>2</v>
      </c>
      <c r="H29" s="401"/>
      <c r="I29" s="401"/>
      <c r="J29" s="401"/>
      <c r="K29" s="401"/>
      <c r="L29" s="401"/>
      <c r="M29" s="401"/>
      <c r="N29" s="401"/>
      <c r="O29" s="401"/>
      <c r="P29" s="401">
        <v>0.38</v>
      </c>
      <c r="Q29" s="401">
        <v>200</v>
      </c>
      <c r="R29" s="401">
        <v>10000</v>
      </c>
      <c r="S29" s="401">
        <v>2</v>
      </c>
      <c r="T29" s="401">
        <v>1.5</v>
      </c>
      <c r="U29" s="401">
        <v>0.5</v>
      </c>
      <c r="V29" s="401">
        <v>0.1</v>
      </c>
      <c r="W29" s="401">
        <v>1.4</v>
      </c>
      <c r="X29" s="401">
        <v>0.6</v>
      </c>
    </row>
    <row r="30" spans="1:27" s="121" customFormat="1" ht="18.75" customHeight="1" x14ac:dyDescent="0.25">
      <c r="A30" s="405"/>
      <c r="B30" s="408"/>
      <c r="C30" s="408"/>
      <c r="D30" s="408"/>
      <c r="E30" s="283">
        <v>505</v>
      </c>
      <c r="F30" s="310">
        <f>(E30-$D$28)/$D$28</f>
        <v>0.94230769230769229</v>
      </c>
      <c r="G30" s="115">
        <v>2</v>
      </c>
      <c r="H30" s="402"/>
      <c r="I30" s="402"/>
      <c r="J30" s="402"/>
      <c r="K30" s="402"/>
      <c r="L30" s="402"/>
      <c r="M30" s="402"/>
      <c r="N30" s="402"/>
      <c r="O30" s="402"/>
      <c r="P30" s="402">
        <v>0.38</v>
      </c>
      <c r="Q30" s="402">
        <v>200</v>
      </c>
      <c r="R30" s="402">
        <v>10000</v>
      </c>
      <c r="S30" s="402">
        <v>2</v>
      </c>
      <c r="T30" s="402">
        <v>1.5</v>
      </c>
      <c r="U30" s="402">
        <v>0.5</v>
      </c>
      <c r="V30" s="402">
        <v>0.1</v>
      </c>
      <c r="W30" s="402">
        <v>1.4</v>
      </c>
      <c r="X30" s="402">
        <v>0.6</v>
      </c>
    </row>
    <row r="31" spans="1:27" s="126" customFormat="1" ht="18.75" customHeight="1" x14ac:dyDescent="0.25">
      <c r="A31" s="403">
        <v>10</v>
      </c>
      <c r="B31" s="406" t="s">
        <v>24</v>
      </c>
      <c r="C31" s="406">
        <v>64</v>
      </c>
      <c r="D31" s="406">
        <v>345</v>
      </c>
      <c r="E31" s="281">
        <v>335</v>
      </c>
      <c r="F31" s="318">
        <f>(E31-$D$31)/$D$31</f>
        <v>-2.8985507246376812E-2</v>
      </c>
      <c r="G31" s="128">
        <v>2</v>
      </c>
      <c r="H31" s="401">
        <v>7</v>
      </c>
      <c r="I31" s="401">
        <v>7</v>
      </c>
      <c r="J31" s="401">
        <v>16</v>
      </c>
      <c r="K31" s="401">
        <v>0.7</v>
      </c>
      <c r="L31" s="401">
        <v>0.7</v>
      </c>
      <c r="M31" s="400">
        <v>0.6</v>
      </c>
      <c r="N31" s="400">
        <v>0.05</v>
      </c>
      <c r="O31" s="400">
        <v>5.0000000000000001E-3</v>
      </c>
      <c r="P31" s="401">
        <v>0.38</v>
      </c>
      <c r="Q31" s="401">
        <v>200</v>
      </c>
      <c r="R31" s="401">
        <v>10000</v>
      </c>
      <c r="S31" s="401">
        <v>2</v>
      </c>
      <c r="T31" s="401">
        <v>1.5</v>
      </c>
      <c r="U31" s="401">
        <v>0.5</v>
      </c>
      <c r="V31" s="401">
        <v>0.1</v>
      </c>
      <c r="W31" s="401">
        <v>1.4</v>
      </c>
      <c r="X31" s="401">
        <v>0.6</v>
      </c>
    </row>
    <row r="32" spans="1:27" s="121" customFormat="1" ht="18.75" customHeight="1" x14ac:dyDescent="0.25">
      <c r="A32" s="404"/>
      <c r="B32" s="407"/>
      <c r="C32" s="407"/>
      <c r="D32" s="407"/>
      <c r="E32" s="280">
        <v>425</v>
      </c>
      <c r="F32" s="318">
        <f>(E32-$D$31)/$D$31</f>
        <v>0.2318840579710145</v>
      </c>
      <c r="G32" s="115">
        <v>2</v>
      </c>
      <c r="H32" s="401"/>
      <c r="I32" s="401"/>
      <c r="J32" s="401"/>
      <c r="K32" s="401"/>
      <c r="L32" s="401"/>
      <c r="M32" s="401"/>
      <c r="N32" s="401"/>
      <c r="O32" s="401"/>
      <c r="P32" s="401">
        <v>0.38</v>
      </c>
      <c r="Q32" s="401">
        <v>200</v>
      </c>
      <c r="R32" s="401">
        <v>10000</v>
      </c>
      <c r="S32" s="401">
        <v>2</v>
      </c>
      <c r="T32" s="401">
        <v>1.5</v>
      </c>
      <c r="U32" s="401">
        <v>0.5</v>
      </c>
      <c r="V32" s="401">
        <v>0.1</v>
      </c>
      <c r="W32" s="401">
        <v>1.4</v>
      </c>
      <c r="X32" s="401">
        <v>0.6</v>
      </c>
    </row>
    <row r="33" spans="1:24" s="121" customFormat="1" ht="18.75" customHeight="1" x14ac:dyDescent="0.25">
      <c r="A33" s="405"/>
      <c r="B33" s="408"/>
      <c r="C33" s="408"/>
      <c r="D33" s="408"/>
      <c r="E33" s="283">
        <v>245</v>
      </c>
      <c r="F33" s="319">
        <f>(E33-$D$31)/$D$31</f>
        <v>-0.28985507246376813</v>
      </c>
      <c r="G33" s="115">
        <v>2</v>
      </c>
      <c r="H33" s="402"/>
      <c r="I33" s="402"/>
      <c r="J33" s="402"/>
      <c r="K33" s="402"/>
      <c r="L33" s="402"/>
      <c r="M33" s="402"/>
      <c r="N33" s="402"/>
      <c r="O33" s="402"/>
      <c r="P33" s="402">
        <v>0.38</v>
      </c>
      <c r="Q33" s="402">
        <v>200</v>
      </c>
      <c r="R33" s="402">
        <v>10000</v>
      </c>
      <c r="S33" s="402">
        <v>2</v>
      </c>
      <c r="T33" s="402">
        <v>1.5</v>
      </c>
      <c r="U33" s="402">
        <v>0.5</v>
      </c>
      <c r="V33" s="402">
        <v>0.1</v>
      </c>
      <c r="W33" s="402">
        <v>1.4</v>
      </c>
      <c r="X33" s="402">
        <v>0.6</v>
      </c>
    </row>
    <row r="34" spans="1:24" s="121" customFormat="1" ht="18.75" customHeight="1" x14ac:dyDescent="0.25">
      <c r="A34" s="409">
        <v>11</v>
      </c>
      <c r="B34" s="406" t="s">
        <v>25</v>
      </c>
      <c r="C34" s="406">
        <v>62</v>
      </c>
      <c r="D34" s="406">
        <v>696</v>
      </c>
      <c r="E34" s="280">
        <v>726</v>
      </c>
      <c r="F34" s="41">
        <f>(E34-$D$34)/$D$34</f>
        <v>4.3103448275862072E-2</v>
      </c>
      <c r="G34" s="208">
        <v>4</v>
      </c>
      <c r="H34" s="401">
        <v>1</v>
      </c>
      <c r="I34" s="401">
        <v>2</v>
      </c>
      <c r="J34" s="401">
        <v>5</v>
      </c>
      <c r="K34" s="401">
        <v>0.3</v>
      </c>
      <c r="L34" s="401">
        <v>0.7</v>
      </c>
      <c r="M34" s="433">
        <v>0.6</v>
      </c>
      <c r="N34" s="433">
        <v>0.05</v>
      </c>
      <c r="O34" s="400">
        <v>5.0000000000000001E-3</v>
      </c>
      <c r="P34" s="401">
        <v>0.38</v>
      </c>
      <c r="Q34" s="401">
        <v>200</v>
      </c>
      <c r="R34" s="401">
        <v>10000</v>
      </c>
      <c r="S34" s="401">
        <v>2</v>
      </c>
      <c r="T34" s="401">
        <v>1.5</v>
      </c>
      <c r="U34" s="401">
        <v>0.5</v>
      </c>
      <c r="V34" s="401">
        <v>0.1</v>
      </c>
      <c r="W34" s="401">
        <v>1.4</v>
      </c>
      <c r="X34" s="401">
        <v>0.6</v>
      </c>
    </row>
    <row r="35" spans="1:24" s="121" customFormat="1" ht="18.75" customHeight="1" x14ac:dyDescent="0.25">
      <c r="A35" s="410"/>
      <c r="B35" s="407"/>
      <c r="C35" s="407"/>
      <c r="D35" s="407"/>
      <c r="E35" s="280">
        <v>708</v>
      </c>
      <c r="F35" s="41">
        <f>(E35-$D$34)/$D$34</f>
        <v>1.7241379310344827E-2</v>
      </c>
      <c r="G35" s="94">
        <v>4</v>
      </c>
      <c r="H35" s="401"/>
      <c r="I35" s="401"/>
      <c r="J35" s="401"/>
      <c r="K35" s="401"/>
      <c r="L35" s="401"/>
      <c r="M35" s="434"/>
      <c r="N35" s="434"/>
      <c r="O35" s="401"/>
      <c r="P35" s="401">
        <v>0.38</v>
      </c>
      <c r="Q35" s="401">
        <v>200</v>
      </c>
      <c r="R35" s="401">
        <v>10000</v>
      </c>
      <c r="S35" s="401">
        <v>2</v>
      </c>
      <c r="T35" s="401">
        <v>1.5</v>
      </c>
      <c r="U35" s="401">
        <v>0.5</v>
      </c>
      <c r="V35" s="401">
        <v>0.1</v>
      </c>
      <c r="W35" s="401">
        <v>1.4</v>
      </c>
      <c r="X35" s="401">
        <v>0.6</v>
      </c>
    </row>
    <row r="36" spans="1:24" s="123" customFormat="1" ht="15" customHeight="1" x14ac:dyDescent="0.25">
      <c r="A36" s="411"/>
      <c r="B36" s="408"/>
      <c r="C36" s="408"/>
      <c r="D36" s="408"/>
      <c r="E36" s="286">
        <v>684</v>
      </c>
      <c r="F36" s="45">
        <f>(E36-$D$34)/$D$34</f>
        <v>-1.7241379310344827E-2</v>
      </c>
      <c r="G36" s="95">
        <v>4</v>
      </c>
      <c r="H36" s="402"/>
      <c r="I36" s="402"/>
      <c r="J36" s="402"/>
      <c r="K36" s="402"/>
      <c r="L36" s="402"/>
      <c r="M36" s="435"/>
      <c r="N36" s="435"/>
      <c r="O36" s="402"/>
      <c r="P36" s="402">
        <v>0.38</v>
      </c>
      <c r="Q36" s="402">
        <v>200</v>
      </c>
      <c r="R36" s="402">
        <v>10000</v>
      </c>
      <c r="S36" s="402">
        <v>2</v>
      </c>
      <c r="T36" s="402">
        <v>1.5</v>
      </c>
      <c r="U36" s="402">
        <v>0.5</v>
      </c>
      <c r="V36" s="402">
        <v>0.1</v>
      </c>
      <c r="W36" s="402">
        <v>1.4</v>
      </c>
      <c r="X36" s="402">
        <v>0.6</v>
      </c>
    </row>
    <row r="37" spans="1:24" s="121" customFormat="1" ht="18.75" customHeight="1" x14ac:dyDescent="0.25">
      <c r="A37" s="415">
        <v>12</v>
      </c>
      <c r="B37" s="414" t="s">
        <v>29</v>
      </c>
      <c r="C37" s="414">
        <v>62</v>
      </c>
      <c r="D37" s="414">
        <v>342</v>
      </c>
      <c r="E37" s="280">
        <v>408</v>
      </c>
      <c r="F37" s="41">
        <f>(E37-$D$37)/$D$37</f>
        <v>0.19298245614035087</v>
      </c>
      <c r="G37" s="277">
        <v>4</v>
      </c>
      <c r="H37" s="401">
        <v>1</v>
      </c>
      <c r="I37" s="401">
        <v>2</v>
      </c>
      <c r="J37" s="401">
        <v>16</v>
      </c>
      <c r="K37" s="401">
        <v>0.85</v>
      </c>
      <c r="L37" s="401">
        <v>0.7</v>
      </c>
      <c r="M37" s="433">
        <v>0.6</v>
      </c>
      <c r="N37" s="433">
        <v>0.05</v>
      </c>
      <c r="O37" s="400">
        <v>5.0000000000000001E-3</v>
      </c>
      <c r="P37" s="401">
        <v>0.38</v>
      </c>
      <c r="Q37" s="401">
        <v>200</v>
      </c>
      <c r="R37" s="401">
        <v>10000</v>
      </c>
      <c r="S37" s="401">
        <v>2</v>
      </c>
      <c r="T37" s="401">
        <v>1.5</v>
      </c>
      <c r="U37" s="401">
        <v>0.5</v>
      </c>
      <c r="V37" s="401">
        <v>0.1</v>
      </c>
      <c r="W37" s="401">
        <v>1.4</v>
      </c>
      <c r="X37" s="401">
        <v>0.6</v>
      </c>
    </row>
    <row r="38" spans="1:24" s="121" customFormat="1" ht="18.75" customHeight="1" x14ac:dyDescent="0.25">
      <c r="A38" s="415"/>
      <c r="B38" s="414"/>
      <c r="C38" s="414"/>
      <c r="D38" s="414"/>
      <c r="E38" s="280">
        <v>396</v>
      </c>
      <c r="F38" s="41">
        <f t="shared" ref="F38:F39" si="7">(E38-$D$37)/$D$37</f>
        <v>0.15789473684210525</v>
      </c>
      <c r="G38" s="94">
        <v>4</v>
      </c>
      <c r="H38" s="401"/>
      <c r="I38" s="401"/>
      <c r="J38" s="401"/>
      <c r="K38" s="401"/>
      <c r="L38" s="401"/>
      <c r="M38" s="434"/>
      <c r="N38" s="434"/>
      <c r="O38" s="401"/>
      <c r="P38" s="401">
        <v>0.38</v>
      </c>
      <c r="Q38" s="401">
        <v>200</v>
      </c>
      <c r="R38" s="401">
        <v>10000</v>
      </c>
      <c r="S38" s="401">
        <v>2</v>
      </c>
      <c r="T38" s="401">
        <v>1.5</v>
      </c>
      <c r="U38" s="401">
        <v>0.5</v>
      </c>
      <c r="V38" s="401">
        <v>0.1</v>
      </c>
      <c r="W38" s="401">
        <v>1.4</v>
      </c>
      <c r="X38" s="401">
        <v>0.6</v>
      </c>
    </row>
    <row r="39" spans="1:24" ht="18.75" customHeight="1" x14ac:dyDescent="0.25">
      <c r="A39" s="411"/>
      <c r="B39" s="408"/>
      <c r="C39" s="408"/>
      <c r="D39" s="408"/>
      <c r="E39" s="280">
        <v>396</v>
      </c>
      <c r="F39" s="45">
        <f t="shared" si="7"/>
        <v>0.15789473684210525</v>
      </c>
      <c r="G39" s="95">
        <v>4</v>
      </c>
      <c r="H39" s="402"/>
      <c r="I39" s="402"/>
      <c r="J39" s="402"/>
      <c r="K39" s="402"/>
      <c r="L39" s="402"/>
      <c r="M39" s="435"/>
      <c r="N39" s="435"/>
      <c r="O39" s="402"/>
      <c r="P39" s="402">
        <v>0.38</v>
      </c>
      <c r="Q39" s="402">
        <v>200</v>
      </c>
      <c r="R39" s="402">
        <v>10000</v>
      </c>
      <c r="S39" s="402">
        <v>2</v>
      </c>
      <c r="T39" s="402">
        <v>1.5</v>
      </c>
      <c r="U39" s="402">
        <v>0.5</v>
      </c>
      <c r="V39" s="402">
        <v>0.1</v>
      </c>
      <c r="W39" s="402">
        <v>1.4</v>
      </c>
      <c r="X39" s="402">
        <v>0.6</v>
      </c>
    </row>
    <row r="40" spans="1:24" s="126" customFormat="1" ht="18.75" customHeight="1" x14ac:dyDescent="0.25">
      <c r="A40" s="412">
        <v>13</v>
      </c>
      <c r="B40" s="414" t="s">
        <v>28</v>
      </c>
      <c r="C40" s="414">
        <v>62</v>
      </c>
      <c r="D40" s="414">
        <v>192</v>
      </c>
      <c r="E40" s="287">
        <v>186</v>
      </c>
      <c r="F40" s="41">
        <f>(E40-$D$40)/$D$40</f>
        <v>-3.125E-2</v>
      </c>
      <c r="G40" s="266">
        <v>4</v>
      </c>
      <c r="H40" s="400">
        <v>1</v>
      </c>
      <c r="I40" s="400">
        <v>1</v>
      </c>
      <c r="J40" s="400">
        <v>16</v>
      </c>
      <c r="K40" s="400">
        <v>0.7</v>
      </c>
      <c r="L40" s="400">
        <v>0.7</v>
      </c>
      <c r="M40" s="400">
        <v>0.6</v>
      </c>
      <c r="N40" s="400">
        <v>0.05</v>
      </c>
      <c r="O40" s="400">
        <v>5.0000000000000001E-3</v>
      </c>
      <c r="P40" s="401">
        <v>0.38</v>
      </c>
      <c r="Q40" s="401">
        <v>200</v>
      </c>
      <c r="R40" s="401">
        <v>10000</v>
      </c>
      <c r="S40" s="401">
        <v>2</v>
      </c>
      <c r="T40" s="401">
        <v>1.5</v>
      </c>
      <c r="U40" s="401">
        <v>0.5</v>
      </c>
      <c r="V40" s="401">
        <v>0.1</v>
      </c>
      <c r="W40" s="401">
        <v>1.4</v>
      </c>
      <c r="X40" s="401">
        <v>0.6</v>
      </c>
    </row>
    <row r="41" spans="1:24" s="121" customFormat="1" ht="18.75" customHeight="1" x14ac:dyDescent="0.25">
      <c r="A41" s="412"/>
      <c r="B41" s="414"/>
      <c r="C41" s="414"/>
      <c r="D41" s="414"/>
      <c r="E41" s="280">
        <v>204</v>
      </c>
      <c r="F41" s="41">
        <f t="shared" ref="F41:F42" si="8">(E41-$D$40)/$D$40</f>
        <v>6.25E-2</v>
      </c>
      <c r="G41" s="266">
        <v>4</v>
      </c>
      <c r="H41" s="401"/>
      <c r="I41" s="401"/>
      <c r="J41" s="401"/>
      <c r="K41" s="401"/>
      <c r="L41" s="401"/>
      <c r="M41" s="401"/>
      <c r="N41" s="401"/>
      <c r="O41" s="401"/>
      <c r="P41" s="401">
        <v>0.38</v>
      </c>
      <c r="Q41" s="401">
        <v>200</v>
      </c>
      <c r="R41" s="401">
        <v>10000</v>
      </c>
      <c r="S41" s="401">
        <v>2</v>
      </c>
      <c r="T41" s="401">
        <v>1.5</v>
      </c>
      <c r="U41" s="401">
        <v>0.5</v>
      </c>
      <c r="V41" s="401">
        <v>0.1</v>
      </c>
      <c r="W41" s="401">
        <v>1.4</v>
      </c>
      <c r="X41" s="401">
        <v>0.6</v>
      </c>
    </row>
    <row r="42" spans="1:24" ht="18.75" customHeight="1" x14ac:dyDescent="0.25">
      <c r="A42" s="413"/>
      <c r="B42" s="408"/>
      <c r="C42" s="408"/>
      <c r="D42" s="408"/>
      <c r="E42" s="283">
        <v>222</v>
      </c>
      <c r="F42" s="298">
        <f t="shared" si="8"/>
        <v>0.15625</v>
      </c>
      <c r="G42" s="119">
        <v>4</v>
      </c>
      <c r="H42" s="402"/>
      <c r="I42" s="402"/>
      <c r="J42" s="402"/>
      <c r="K42" s="402"/>
      <c r="L42" s="402"/>
      <c r="M42" s="402"/>
      <c r="N42" s="402"/>
      <c r="O42" s="402"/>
      <c r="P42" s="402">
        <v>0.38</v>
      </c>
      <c r="Q42" s="402">
        <v>200</v>
      </c>
      <c r="R42" s="402">
        <v>10000</v>
      </c>
      <c r="S42" s="402">
        <v>2</v>
      </c>
      <c r="T42" s="402">
        <v>1.5</v>
      </c>
      <c r="U42" s="402">
        <v>0.5</v>
      </c>
      <c r="V42" s="402">
        <v>0.1</v>
      </c>
      <c r="W42" s="402">
        <v>1.4</v>
      </c>
      <c r="X42" s="402">
        <v>0.6</v>
      </c>
    </row>
    <row r="43" spans="1:24" s="126" customFormat="1" ht="18.75" customHeight="1" x14ac:dyDescent="0.25">
      <c r="A43" s="412">
        <v>14</v>
      </c>
      <c r="B43" s="414" t="s">
        <v>27</v>
      </c>
      <c r="C43" s="414">
        <v>100</v>
      </c>
      <c r="D43" s="414">
        <v>77</v>
      </c>
      <c r="E43" s="280">
        <v>186</v>
      </c>
      <c r="F43" s="41">
        <f>(E43-$D$43)/$D$43</f>
        <v>1.4155844155844155</v>
      </c>
      <c r="G43" s="115">
        <v>4</v>
      </c>
      <c r="H43" s="400">
        <v>1</v>
      </c>
      <c r="I43" s="400">
        <v>2</v>
      </c>
      <c r="J43" s="430">
        <v>16</v>
      </c>
      <c r="K43" s="449">
        <v>0.7</v>
      </c>
      <c r="L43" s="453">
        <v>0.7</v>
      </c>
      <c r="M43" s="400">
        <v>0.6</v>
      </c>
      <c r="N43" s="400">
        <v>0.05</v>
      </c>
      <c r="O43" s="400">
        <v>5.0000000000000001E-3</v>
      </c>
      <c r="P43" s="401">
        <v>0.38</v>
      </c>
      <c r="Q43" s="401">
        <v>200</v>
      </c>
      <c r="R43" s="401">
        <v>10000</v>
      </c>
      <c r="S43" s="401">
        <v>2</v>
      </c>
      <c r="T43" s="401">
        <v>1.5</v>
      </c>
      <c r="U43" s="401">
        <v>0.5</v>
      </c>
      <c r="V43" s="401">
        <v>0.1</v>
      </c>
      <c r="W43" s="401">
        <v>1.4</v>
      </c>
      <c r="X43" s="401">
        <v>0.6</v>
      </c>
    </row>
    <row r="44" spans="1:24" s="121" customFormat="1" ht="18.75" customHeight="1" x14ac:dyDescent="0.25">
      <c r="A44" s="412"/>
      <c r="B44" s="414"/>
      <c r="C44" s="414"/>
      <c r="D44" s="414"/>
      <c r="E44" s="280">
        <v>168</v>
      </c>
      <c r="F44" s="41">
        <f>(E44-$D$43)/$D$43</f>
        <v>1.1818181818181819</v>
      </c>
      <c r="G44" s="115">
        <v>4</v>
      </c>
      <c r="H44" s="401"/>
      <c r="I44" s="401"/>
      <c r="J44" s="431"/>
      <c r="K44" s="449"/>
      <c r="L44" s="451"/>
      <c r="M44" s="419"/>
      <c r="N44" s="419"/>
      <c r="O44" s="401"/>
      <c r="P44" s="401">
        <v>0.38</v>
      </c>
      <c r="Q44" s="401">
        <v>200</v>
      </c>
      <c r="R44" s="401">
        <v>10000</v>
      </c>
      <c r="S44" s="401">
        <v>2</v>
      </c>
      <c r="T44" s="401">
        <v>1.5</v>
      </c>
      <c r="U44" s="401">
        <v>0.5</v>
      </c>
      <c r="V44" s="401">
        <v>0.1</v>
      </c>
      <c r="W44" s="401">
        <v>1.4</v>
      </c>
      <c r="X44" s="401">
        <v>0.6</v>
      </c>
    </row>
    <row r="45" spans="1:24" ht="15" customHeight="1" x14ac:dyDescent="0.25">
      <c r="A45" s="413"/>
      <c r="B45" s="408"/>
      <c r="C45" s="408"/>
      <c r="D45" s="408"/>
      <c r="E45" s="282">
        <v>151</v>
      </c>
      <c r="F45" s="45">
        <f>(E45-$D$43)/$D$43</f>
        <v>0.96103896103896103</v>
      </c>
      <c r="G45" s="119">
        <v>4</v>
      </c>
      <c r="H45" s="402"/>
      <c r="I45" s="402"/>
      <c r="J45" s="432"/>
      <c r="K45" s="450"/>
      <c r="L45" s="452"/>
      <c r="M45" s="402"/>
      <c r="N45" s="402"/>
      <c r="O45" s="402"/>
      <c r="P45" s="402">
        <v>0.38</v>
      </c>
      <c r="Q45" s="402">
        <v>200</v>
      </c>
      <c r="R45" s="402">
        <v>10000</v>
      </c>
      <c r="S45" s="402">
        <v>2</v>
      </c>
      <c r="T45" s="402">
        <v>1.5</v>
      </c>
      <c r="U45" s="402">
        <v>0.5</v>
      </c>
      <c r="V45" s="402">
        <v>0.1</v>
      </c>
      <c r="W45" s="402">
        <v>1.4</v>
      </c>
      <c r="X45" s="402">
        <v>0.6</v>
      </c>
    </row>
    <row r="46" spans="1:24" s="126" customFormat="1" ht="18.75" customHeight="1" x14ac:dyDescent="0.25">
      <c r="A46" s="412">
        <v>15</v>
      </c>
      <c r="B46" s="414" t="s">
        <v>26</v>
      </c>
      <c r="C46" s="414">
        <v>100</v>
      </c>
      <c r="D46" s="414">
        <v>96</v>
      </c>
      <c r="E46" s="281">
        <v>182</v>
      </c>
      <c r="F46" s="41">
        <f>(E46-$D$46)/$D$46</f>
        <v>0.89583333333333337</v>
      </c>
      <c r="G46" s="115">
        <v>4</v>
      </c>
      <c r="H46" s="427">
        <v>10</v>
      </c>
      <c r="I46" s="427">
        <v>2</v>
      </c>
      <c r="J46" s="430">
        <v>16</v>
      </c>
      <c r="K46" s="449">
        <v>0.5</v>
      </c>
      <c r="L46" s="453">
        <v>0.7</v>
      </c>
      <c r="M46" s="400">
        <v>0.6</v>
      </c>
      <c r="N46" s="400">
        <v>2.5000000000000001E-2</v>
      </c>
      <c r="O46" s="400">
        <v>5.0000000000000001E-3</v>
      </c>
      <c r="P46" s="401">
        <v>0.38</v>
      </c>
      <c r="Q46" s="401">
        <v>200</v>
      </c>
      <c r="R46" s="401">
        <v>10000</v>
      </c>
      <c r="S46" s="401">
        <v>2</v>
      </c>
      <c r="T46" s="401">
        <v>1.5</v>
      </c>
      <c r="U46" s="401">
        <v>0.5</v>
      </c>
      <c r="V46" s="401">
        <v>0.1</v>
      </c>
      <c r="W46" s="401">
        <v>1.4</v>
      </c>
      <c r="X46" s="401">
        <v>0.6</v>
      </c>
    </row>
    <row r="47" spans="1:24" s="121" customFormat="1" ht="18.75" customHeight="1" x14ac:dyDescent="0.25">
      <c r="A47" s="412"/>
      <c r="B47" s="414"/>
      <c r="C47" s="414"/>
      <c r="D47" s="414"/>
      <c r="E47" s="280">
        <v>177</v>
      </c>
      <c r="F47" s="41">
        <f>(E47-$D$46)/$D$46</f>
        <v>0.84375</v>
      </c>
      <c r="G47" s="115">
        <v>4</v>
      </c>
      <c r="H47" s="428"/>
      <c r="I47" s="428"/>
      <c r="J47" s="431"/>
      <c r="K47" s="449"/>
      <c r="L47" s="451"/>
      <c r="M47" s="419"/>
      <c r="N47" s="419"/>
      <c r="O47" s="401"/>
      <c r="P47" s="401">
        <v>0.38</v>
      </c>
      <c r="Q47" s="401">
        <v>200</v>
      </c>
      <c r="R47" s="401">
        <v>10000</v>
      </c>
      <c r="S47" s="401">
        <v>2</v>
      </c>
      <c r="T47" s="401">
        <v>1.5</v>
      </c>
      <c r="U47" s="401">
        <v>0.5</v>
      </c>
      <c r="V47" s="401">
        <v>0.1</v>
      </c>
      <c r="W47" s="401">
        <v>1.4</v>
      </c>
      <c r="X47" s="401">
        <v>0.6</v>
      </c>
    </row>
    <row r="48" spans="1:24" s="123" customFormat="1" ht="18.75" customHeight="1" x14ac:dyDescent="0.25">
      <c r="A48" s="413"/>
      <c r="B48" s="408"/>
      <c r="C48" s="408"/>
      <c r="D48" s="408"/>
      <c r="E48" s="283">
        <v>280</v>
      </c>
      <c r="F48" s="45">
        <f>(E48-$D$46)/$D$46</f>
        <v>1.9166666666666667</v>
      </c>
      <c r="G48" s="119">
        <v>4</v>
      </c>
      <c r="H48" s="429"/>
      <c r="I48" s="429"/>
      <c r="J48" s="432"/>
      <c r="K48" s="450"/>
      <c r="L48" s="452"/>
      <c r="M48" s="402"/>
      <c r="N48" s="402"/>
      <c r="O48" s="402"/>
      <c r="P48" s="402">
        <v>0.38</v>
      </c>
      <c r="Q48" s="402">
        <v>200</v>
      </c>
      <c r="R48" s="402">
        <v>10000</v>
      </c>
      <c r="S48" s="402">
        <v>2</v>
      </c>
      <c r="T48" s="402">
        <v>1.5</v>
      </c>
      <c r="U48" s="402">
        <v>0.5</v>
      </c>
      <c r="V48" s="402">
        <v>0.1</v>
      </c>
      <c r="W48" s="402">
        <v>1.4</v>
      </c>
      <c r="X48" s="402">
        <v>0.6</v>
      </c>
    </row>
    <row r="49" spans="6:6" ht="14.85" customHeight="1" x14ac:dyDescent="0.35"/>
    <row r="50" spans="6:6" ht="14.85" customHeight="1" x14ac:dyDescent="0.35">
      <c r="F50" s="290"/>
    </row>
    <row r="51" spans="6:6" ht="14.85" customHeight="1" x14ac:dyDescent="0.35"/>
  </sheetData>
  <mergeCells count="318">
    <mergeCell ref="A2:H2"/>
    <mergeCell ref="I2:X2"/>
    <mergeCell ref="A3:B3"/>
    <mergeCell ref="A4:A6"/>
    <mergeCell ref="B4:B6"/>
    <mergeCell ref="C4:C6"/>
    <mergeCell ref="D4:D6"/>
    <mergeCell ref="H4:H6"/>
    <mergeCell ref="I4:I6"/>
    <mergeCell ref="J4:J6"/>
    <mergeCell ref="A10:A12"/>
    <mergeCell ref="B10:B12"/>
    <mergeCell ref="C10:C12"/>
    <mergeCell ref="D10:D12"/>
    <mergeCell ref="H10:H12"/>
    <mergeCell ref="K4:K6"/>
    <mergeCell ref="L4:L6"/>
    <mergeCell ref="M4:M6"/>
    <mergeCell ref="N4:N6"/>
    <mergeCell ref="A7:A9"/>
    <mergeCell ref="B7:B9"/>
    <mergeCell ref="C7:C9"/>
    <mergeCell ref="D7:D9"/>
    <mergeCell ref="H7:H9"/>
    <mergeCell ref="I7:I9"/>
    <mergeCell ref="I10:I12"/>
    <mergeCell ref="J10:J12"/>
    <mergeCell ref="K10:K12"/>
    <mergeCell ref="L10:L12"/>
    <mergeCell ref="M10:M12"/>
    <mergeCell ref="N10:N12"/>
    <mergeCell ref="J7:J9"/>
    <mergeCell ref="K7:K9"/>
    <mergeCell ref="L7:L9"/>
    <mergeCell ref="M7:M9"/>
    <mergeCell ref="N7:N9"/>
    <mergeCell ref="A16:A18"/>
    <mergeCell ref="B16:B18"/>
    <mergeCell ref="C16:C18"/>
    <mergeCell ref="D16:D18"/>
    <mergeCell ref="H16:H18"/>
    <mergeCell ref="A13:A15"/>
    <mergeCell ref="B13:B15"/>
    <mergeCell ref="C13:C15"/>
    <mergeCell ref="D13:D15"/>
    <mergeCell ref="H13:H15"/>
    <mergeCell ref="I16:I18"/>
    <mergeCell ref="J16:J18"/>
    <mergeCell ref="K16:K18"/>
    <mergeCell ref="L16:L18"/>
    <mergeCell ref="M16:M18"/>
    <mergeCell ref="N16:N18"/>
    <mergeCell ref="J13:J15"/>
    <mergeCell ref="K13:K15"/>
    <mergeCell ref="L13:L15"/>
    <mergeCell ref="M13:M15"/>
    <mergeCell ref="N13:N15"/>
    <mergeCell ref="I13:I15"/>
    <mergeCell ref="A22:A24"/>
    <mergeCell ref="B22:B24"/>
    <mergeCell ref="C22:C24"/>
    <mergeCell ref="D22:D24"/>
    <mergeCell ref="H22:H24"/>
    <mergeCell ref="A19:A21"/>
    <mergeCell ref="B19:B21"/>
    <mergeCell ref="C19:C21"/>
    <mergeCell ref="D19:D21"/>
    <mergeCell ref="H19:H21"/>
    <mergeCell ref="I22:I24"/>
    <mergeCell ref="J22:J24"/>
    <mergeCell ref="K22:K24"/>
    <mergeCell ref="L22:L24"/>
    <mergeCell ref="M22:M24"/>
    <mergeCell ref="N22:N24"/>
    <mergeCell ref="J19:J21"/>
    <mergeCell ref="K19:K21"/>
    <mergeCell ref="L19:L21"/>
    <mergeCell ref="M19:M21"/>
    <mergeCell ref="N19:N21"/>
    <mergeCell ref="I19:I21"/>
    <mergeCell ref="A28:A30"/>
    <mergeCell ref="B28:B30"/>
    <mergeCell ref="C28:C30"/>
    <mergeCell ref="D28:D30"/>
    <mergeCell ref="H28:H30"/>
    <mergeCell ref="A25:A27"/>
    <mergeCell ref="B25:B27"/>
    <mergeCell ref="C25:C27"/>
    <mergeCell ref="D25:D27"/>
    <mergeCell ref="H25:H27"/>
    <mergeCell ref="I28:I30"/>
    <mergeCell ref="J28:J30"/>
    <mergeCell ref="K28:K30"/>
    <mergeCell ref="L28:L30"/>
    <mergeCell ref="M28:M30"/>
    <mergeCell ref="N28:N30"/>
    <mergeCell ref="J25:J27"/>
    <mergeCell ref="K25:K27"/>
    <mergeCell ref="L25:L27"/>
    <mergeCell ref="M25:M27"/>
    <mergeCell ref="N25:N27"/>
    <mergeCell ref="I25:I27"/>
    <mergeCell ref="A34:A36"/>
    <mergeCell ref="B34:B36"/>
    <mergeCell ref="C34:C36"/>
    <mergeCell ref="D34:D36"/>
    <mergeCell ref="H34:H36"/>
    <mergeCell ref="A31:A33"/>
    <mergeCell ref="B31:B33"/>
    <mergeCell ref="C31:C33"/>
    <mergeCell ref="D31:D33"/>
    <mergeCell ref="H31:H33"/>
    <mergeCell ref="I34:I36"/>
    <mergeCell ref="J34:J36"/>
    <mergeCell ref="K34:K36"/>
    <mergeCell ref="L34:L36"/>
    <mergeCell ref="M34:M36"/>
    <mergeCell ref="N34:N36"/>
    <mergeCell ref="J31:J33"/>
    <mergeCell ref="K31:K33"/>
    <mergeCell ref="L31:L33"/>
    <mergeCell ref="M31:M33"/>
    <mergeCell ref="N31:N33"/>
    <mergeCell ref="I31:I33"/>
    <mergeCell ref="A40:A42"/>
    <mergeCell ref="B40:B42"/>
    <mergeCell ref="C40:C42"/>
    <mergeCell ref="D40:D42"/>
    <mergeCell ref="H40:H42"/>
    <mergeCell ref="A37:A39"/>
    <mergeCell ref="B37:B39"/>
    <mergeCell ref="C37:C39"/>
    <mergeCell ref="D37:D39"/>
    <mergeCell ref="H37:H39"/>
    <mergeCell ref="I40:I42"/>
    <mergeCell ref="J40:J42"/>
    <mergeCell ref="K40:K42"/>
    <mergeCell ref="L40:L42"/>
    <mergeCell ref="M40:M42"/>
    <mergeCell ref="N40:N42"/>
    <mergeCell ref="J37:J39"/>
    <mergeCell ref="K37:K39"/>
    <mergeCell ref="L37:L39"/>
    <mergeCell ref="M37:M39"/>
    <mergeCell ref="N37:N39"/>
    <mergeCell ref="I37:I39"/>
    <mergeCell ref="A46:A48"/>
    <mergeCell ref="B46:B48"/>
    <mergeCell ref="C46:C48"/>
    <mergeCell ref="D46:D48"/>
    <mergeCell ref="H46:H48"/>
    <mergeCell ref="A43:A45"/>
    <mergeCell ref="B43:B45"/>
    <mergeCell ref="C43:C45"/>
    <mergeCell ref="D43:D45"/>
    <mergeCell ref="H43:H45"/>
    <mergeCell ref="I46:I48"/>
    <mergeCell ref="J46:J48"/>
    <mergeCell ref="K46:K48"/>
    <mergeCell ref="L46:L48"/>
    <mergeCell ref="M46:M48"/>
    <mergeCell ref="N46:N48"/>
    <mergeCell ref="J43:J45"/>
    <mergeCell ref="K43:K45"/>
    <mergeCell ref="L43:L45"/>
    <mergeCell ref="M43:M45"/>
    <mergeCell ref="N43:N45"/>
    <mergeCell ref="I43:I45"/>
    <mergeCell ref="O40:O42"/>
    <mergeCell ref="O43:O45"/>
    <mergeCell ref="O46:O48"/>
    <mergeCell ref="P4:P6"/>
    <mergeCell ref="Q4:Q6"/>
    <mergeCell ref="R4:R6"/>
    <mergeCell ref="P7:P9"/>
    <mergeCell ref="Q7:Q9"/>
    <mergeCell ref="R7:R9"/>
    <mergeCell ref="P10:P12"/>
    <mergeCell ref="O22:O24"/>
    <mergeCell ref="O25:O27"/>
    <mergeCell ref="O28:O30"/>
    <mergeCell ref="O31:O33"/>
    <mergeCell ref="O34:O36"/>
    <mergeCell ref="O37:O39"/>
    <mergeCell ref="O4:O6"/>
    <mergeCell ref="O7:O9"/>
    <mergeCell ref="O10:O12"/>
    <mergeCell ref="O13:O15"/>
    <mergeCell ref="O16:O18"/>
    <mergeCell ref="O19:O21"/>
    <mergeCell ref="P16:P18"/>
    <mergeCell ref="Q16:Q18"/>
    <mergeCell ref="S7:S9"/>
    <mergeCell ref="T7:T9"/>
    <mergeCell ref="U7:U9"/>
    <mergeCell ref="V7:V9"/>
    <mergeCell ref="W7:W9"/>
    <mergeCell ref="X7:X9"/>
    <mergeCell ref="S4:S6"/>
    <mergeCell ref="T4:T6"/>
    <mergeCell ref="U4:U6"/>
    <mergeCell ref="V4:V6"/>
    <mergeCell ref="W4:W6"/>
    <mergeCell ref="X4:X6"/>
    <mergeCell ref="V16:V18"/>
    <mergeCell ref="W16:W18"/>
    <mergeCell ref="X16:X18"/>
    <mergeCell ref="V19:V21"/>
    <mergeCell ref="W19:W21"/>
    <mergeCell ref="X19:X21"/>
    <mergeCell ref="W10:W12"/>
    <mergeCell ref="X10:X12"/>
    <mergeCell ref="P13:P15"/>
    <mergeCell ref="Q13:Q15"/>
    <mergeCell ref="R13:R15"/>
    <mergeCell ref="S13:S15"/>
    <mergeCell ref="T13:T15"/>
    <mergeCell ref="U13:U15"/>
    <mergeCell ref="V13:V15"/>
    <mergeCell ref="W13:W15"/>
    <mergeCell ref="Q10:Q12"/>
    <mergeCell ref="R10:R12"/>
    <mergeCell ref="S10:S12"/>
    <mergeCell ref="T10:T12"/>
    <mergeCell ref="U10:U12"/>
    <mergeCell ref="V10:V12"/>
    <mergeCell ref="X13:X15"/>
    <mergeCell ref="P19:P21"/>
    <mergeCell ref="Q19:Q21"/>
    <mergeCell ref="R19:R21"/>
    <mergeCell ref="S19:S21"/>
    <mergeCell ref="T19:T21"/>
    <mergeCell ref="U19:U21"/>
    <mergeCell ref="R16:R18"/>
    <mergeCell ref="S16:S18"/>
    <mergeCell ref="T16:T18"/>
    <mergeCell ref="U16:U18"/>
    <mergeCell ref="W22:W24"/>
    <mergeCell ref="X22:X24"/>
    <mergeCell ref="P25:P27"/>
    <mergeCell ref="Q25:Q27"/>
    <mergeCell ref="R25:R27"/>
    <mergeCell ref="S25:S27"/>
    <mergeCell ref="T25:T27"/>
    <mergeCell ref="U25:U27"/>
    <mergeCell ref="V25:V27"/>
    <mergeCell ref="W25:W27"/>
    <mergeCell ref="X25:X27"/>
    <mergeCell ref="P22:P24"/>
    <mergeCell ref="Q22:Q24"/>
    <mergeCell ref="R22:R24"/>
    <mergeCell ref="S22:S24"/>
    <mergeCell ref="T22:T24"/>
    <mergeCell ref="U22:U24"/>
    <mergeCell ref="V22:V24"/>
    <mergeCell ref="P28:P30"/>
    <mergeCell ref="Q28:Q30"/>
    <mergeCell ref="R28:R30"/>
    <mergeCell ref="S28:S30"/>
    <mergeCell ref="T28:T30"/>
    <mergeCell ref="U28:U30"/>
    <mergeCell ref="V28:V30"/>
    <mergeCell ref="W28:W30"/>
    <mergeCell ref="X28:X30"/>
    <mergeCell ref="V31:V33"/>
    <mergeCell ref="W31:W33"/>
    <mergeCell ref="X31:X33"/>
    <mergeCell ref="P34:P36"/>
    <mergeCell ref="Q34:Q36"/>
    <mergeCell ref="R34:R36"/>
    <mergeCell ref="S34:S36"/>
    <mergeCell ref="T34:T36"/>
    <mergeCell ref="U34:U36"/>
    <mergeCell ref="V34:V36"/>
    <mergeCell ref="P31:P33"/>
    <mergeCell ref="Q31:Q33"/>
    <mergeCell ref="R31:R33"/>
    <mergeCell ref="S31:S33"/>
    <mergeCell ref="T31:T33"/>
    <mergeCell ref="U31:U33"/>
    <mergeCell ref="W34:W36"/>
    <mergeCell ref="X34:X36"/>
    <mergeCell ref="P37:P39"/>
    <mergeCell ref="Q37:Q39"/>
    <mergeCell ref="R37:R39"/>
    <mergeCell ref="S37:S39"/>
    <mergeCell ref="T37:T39"/>
    <mergeCell ref="U37:U39"/>
    <mergeCell ref="V37:V39"/>
    <mergeCell ref="W37:W39"/>
    <mergeCell ref="X37:X39"/>
    <mergeCell ref="P40:P42"/>
    <mergeCell ref="Q40:Q42"/>
    <mergeCell ref="R40:R42"/>
    <mergeCell ref="S40:S42"/>
    <mergeCell ref="T40:T42"/>
    <mergeCell ref="U40:U42"/>
    <mergeCell ref="V40:V42"/>
    <mergeCell ref="W40:W42"/>
    <mergeCell ref="X40:X42"/>
    <mergeCell ref="W46:W48"/>
    <mergeCell ref="X46:X48"/>
    <mergeCell ref="V43:V45"/>
    <mergeCell ref="W43:W45"/>
    <mergeCell ref="X43:X45"/>
    <mergeCell ref="P46:P48"/>
    <mergeCell ref="Q46:Q48"/>
    <mergeCell ref="R46:R48"/>
    <mergeCell ref="S46:S48"/>
    <mergeCell ref="T46:T48"/>
    <mergeCell ref="U46:U48"/>
    <mergeCell ref="V46:V48"/>
    <mergeCell ref="P43:P45"/>
    <mergeCell ref="Q43:Q45"/>
    <mergeCell ref="R43:R45"/>
    <mergeCell ref="S43:S45"/>
    <mergeCell ref="T43:T45"/>
    <mergeCell ref="U43:U4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Associazioni</vt:lpstr>
      <vt:lpstr>Initial q</vt:lpstr>
      <vt:lpstr>Delta q</vt:lpstr>
      <vt:lpstr>Max Iterations w o improvement </vt:lpstr>
      <vt:lpstr>Lambda</vt:lpstr>
      <vt:lpstr>Alpha</vt:lpstr>
      <vt:lpstr>Cooldown Gamma</vt:lpstr>
      <vt:lpstr>Warmup Gamma</vt:lpstr>
      <vt:lpstr>Risultati finali</vt:lpstr>
      <vt:lpstr>Analisi per parametri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Lonati</dc:creator>
  <cp:lastModifiedBy>Angela Beltramelli</cp:lastModifiedBy>
  <dcterms:created xsi:type="dcterms:W3CDTF">2017-10-06T09:19:12Z</dcterms:created>
  <dcterms:modified xsi:type="dcterms:W3CDTF">2018-02-01T08:05:27Z</dcterms:modified>
</cp:coreProperties>
</file>