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/>
  <mc:AlternateContent xmlns:mc="http://schemas.openxmlformats.org/markup-compatibility/2006">
    <mc:Choice Requires="x15">
      <x15ac:absPath xmlns:x15ac="http://schemas.microsoft.com/office/spreadsheetml/2010/11/ac" url="/Users/firatyalin/Desktop/HW02_Excel_Due_06052025/"/>
    </mc:Choice>
  </mc:AlternateContent>
  <xr:revisionPtr revIDLastSave="0" documentId="13_ncr:1_{5F57DC82-7C91-9147-96D0-A0BCB3DACEBE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Sheet1!$C$1:$G$201</definedName>
    <definedName name="_xlnm._FilterDatabase" localSheetId="1" hidden="1">Sheet2!$AN$1:$AR$201</definedName>
    <definedName name="_xlchart.v1.0" hidden="1">Sheet2!$C$1</definedName>
    <definedName name="_xlchart.v1.1" hidden="1">Sheet2!$C$2:$C$201</definedName>
    <definedName name="_xlchart.v1.2" hidden="1">Sheet2!$D$1</definedName>
    <definedName name="_xlchart.v1.3" hidden="1">Sheet2!$D$2:$D$201</definedName>
    <definedName name="_xlchart.v1.4" hidden="1">Sheet2!$E$1</definedName>
    <definedName name="_xlchart.v1.5" hidden="1">Sheet2!$E$2:$E$201</definedName>
    <definedName name="_xlchart.v1.6" hidden="1">Sheet2!$F$1</definedName>
    <definedName name="_xlchart.v1.7" hidden="1">Sheet2!$F$2:$F$201</definedName>
    <definedName name="_xlchart.v1.8" hidden="1">Sheet2!$G$1</definedName>
    <definedName name="_xlchart.v1.9" hidden="1">Sheet2!$G$2:$G$201</definedName>
    <definedName name="sheet004__msoanchor_1" localSheetId="2">Sheet3!#REF!</definedName>
    <definedName name="sheet004__msoanchor_2" localSheetId="2">Sheet3!#REF!</definedName>
    <definedName name="sheet004__msoanchor_3" localSheetId="2">Sheet3!#REF!</definedName>
    <definedName name="sheet004__msoanchor_4" localSheetId="2">Sheet3!$C$59</definedName>
    <definedName name="sheet004__msoanchor_5" localSheetId="2">Sheet3!$B$64</definedName>
    <definedName name="sheet004__msoanchor_6" localSheetId="2">Sheet3!$A$64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4" l="1"/>
  <c r="U2" i="1"/>
  <c r="H16" i="1"/>
  <c r="D46" i="4"/>
  <c r="K13" i="3"/>
  <c r="C34" i="4"/>
  <c r="B48" i="4"/>
  <c r="D34" i="4"/>
  <c r="B34" i="4"/>
  <c r="C24" i="4"/>
  <c r="C25" i="4"/>
  <c r="C26" i="4"/>
  <c r="C27" i="4"/>
  <c r="BX48" i="3"/>
  <c r="BX49" i="3"/>
  <c r="BX50" i="3"/>
  <c r="BX47" i="3"/>
  <c r="BW47" i="3"/>
  <c r="BW48" i="3"/>
  <c r="BW49" i="3"/>
  <c r="BW50" i="3"/>
  <c r="BM58" i="3"/>
  <c r="BM59" i="3"/>
  <c r="BM60" i="3"/>
  <c r="BM57" i="3"/>
  <c r="BN58" i="3"/>
  <c r="BN59" i="3"/>
  <c r="BN60" i="3"/>
  <c r="BN57" i="3"/>
  <c r="BH9" i="3"/>
  <c r="BH8" i="3"/>
  <c r="U2" i="3"/>
  <c r="U6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164" i="3"/>
  <c r="V160" i="3"/>
  <c r="V161" i="3"/>
  <c r="V162" i="3"/>
  <c r="V163" i="3"/>
  <c r="W201" i="3"/>
  <c r="X180" i="3"/>
  <c r="X177" i="3"/>
  <c r="X178" i="3"/>
  <c r="X179" i="3"/>
  <c r="X17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6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X2" i="3"/>
  <c r="W2" i="3"/>
  <c r="V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5" i="3"/>
  <c r="U4" i="3"/>
  <c r="U3" i="3"/>
  <c r="I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42" i="3"/>
  <c r="L13" i="3"/>
  <c r="M13" i="3"/>
  <c r="N13" i="3"/>
  <c r="O13" i="3"/>
  <c r="L9" i="3"/>
  <c r="M9" i="3"/>
  <c r="N9" i="3"/>
  <c r="O9" i="3"/>
  <c r="K9" i="3"/>
  <c r="K8" i="3"/>
  <c r="L8" i="3"/>
  <c r="M8" i="3"/>
  <c r="N8" i="3"/>
  <c r="O8" i="3"/>
  <c r="L6" i="3"/>
  <c r="L7" i="3" s="1"/>
  <c r="L11" i="3" s="1"/>
  <c r="M6" i="3"/>
  <c r="N6" i="3"/>
  <c r="O6" i="3"/>
  <c r="K6" i="3"/>
  <c r="L5" i="3"/>
  <c r="M5" i="3"/>
  <c r="N5" i="3"/>
  <c r="O5" i="3"/>
  <c r="K5" i="3"/>
  <c r="L4" i="3"/>
  <c r="M4" i="3"/>
  <c r="N4" i="3"/>
  <c r="O4" i="3"/>
  <c r="K4" i="3"/>
  <c r="L3" i="3"/>
  <c r="M3" i="3"/>
  <c r="N3" i="3"/>
  <c r="O3" i="3"/>
  <c r="K3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12" i="1"/>
  <c r="N12" i="1"/>
  <c r="O12" i="1"/>
  <c r="P12" i="1"/>
  <c r="L12" i="1"/>
  <c r="M11" i="1"/>
  <c r="N11" i="1"/>
  <c r="O11" i="1"/>
  <c r="P11" i="1"/>
  <c r="L11" i="1"/>
  <c r="L10" i="1"/>
  <c r="N10" i="1"/>
  <c r="O10" i="1"/>
  <c r="P10" i="1"/>
  <c r="M10" i="1"/>
  <c r="M8" i="1"/>
  <c r="N8" i="1"/>
  <c r="O8" i="1"/>
  <c r="P8" i="1"/>
  <c r="L8" i="1"/>
  <c r="L7" i="1" s="1"/>
  <c r="M9" i="1"/>
  <c r="N9" i="1"/>
  <c r="O9" i="1"/>
  <c r="P9" i="1"/>
  <c r="L9" i="1"/>
  <c r="M6" i="1"/>
  <c r="N6" i="1"/>
  <c r="O6" i="1"/>
  <c r="P6" i="1"/>
  <c r="L6" i="1"/>
  <c r="M5" i="1"/>
  <c r="N5" i="1"/>
  <c r="O5" i="1"/>
  <c r="P5" i="1"/>
  <c r="L5" i="1"/>
  <c r="M4" i="1"/>
  <c r="N4" i="1"/>
  <c r="O4" i="1"/>
  <c r="P4" i="1"/>
  <c r="L4" i="1"/>
  <c r="M3" i="1"/>
  <c r="N3" i="1"/>
  <c r="O3" i="1"/>
  <c r="P3" i="1"/>
  <c r="L3" i="1"/>
  <c r="M2" i="1"/>
  <c r="N2" i="1"/>
  <c r="O2" i="1"/>
  <c r="P2" i="1"/>
  <c r="L2" i="1"/>
  <c r="M1" i="1"/>
  <c r="N1" i="1"/>
  <c r="O1" i="1"/>
  <c r="P1" i="1"/>
  <c r="L1" i="1"/>
  <c r="E34" i="4" l="1"/>
  <c r="B49" i="4"/>
  <c r="B51" i="4" s="1"/>
  <c r="P3" i="3"/>
  <c r="N7" i="3"/>
  <c r="L10" i="3"/>
  <c r="P6" i="3"/>
  <c r="P8" i="3"/>
  <c r="P5" i="3"/>
  <c r="P13" i="3"/>
  <c r="P9" i="3"/>
  <c r="P4" i="3"/>
  <c r="Q6" i="3"/>
  <c r="Q13" i="3"/>
  <c r="Q5" i="3"/>
  <c r="Q3" i="3"/>
  <c r="Q4" i="3"/>
  <c r="Q8" i="3"/>
  <c r="Q9" i="3"/>
  <c r="K10" i="3"/>
  <c r="O10" i="3"/>
  <c r="N12" i="3"/>
  <c r="K7" i="3"/>
  <c r="M10" i="3"/>
  <c r="L12" i="3"/>
  <c r="L14" i="3" s="1"/>
  <c r="O7" i="3"/>
  <c r="O12" i="3" s="1"/>
  <c r="M7" i="3"/>
  <c r="M11" i="3" s="1"/>
  <c r="N10" i="3"/>
  <c r="N11" i="3"/>
  <c r="M7" i="1"/>
  <c r="O7" i="1"/>
  <c r="P7" i="1"/>
  <c r="N7" i="1"/>
  <c r="B52" i="4" l="1"/>
  <c r="D51" i="4"/>
  <c r="P10" i="3"/>
  <c r="N14" i="3"/>
  <c r="K12" i="3"/>
  <c r="K11" i="3"/>
  <c r="K14" i="3" s="1"/>
  <c r="P7" i="3"/>
  <c r="P12" i="3" s="1"/>
  <c r="Q10" i="3"/>
  <c r="Q7" i="3"/>
  <c r="O11" i="3"/>
  <c r="O14" i="3" s="1"/>
  <c r="M12" i="3"/>
  <c r="M14" i="3" s="1"/>
  <c r="Q11" i="3" l="1"/>
  <c r="P11" i="3"/>
  <c r="P14" i="3" s="1"/>
  <c r="Q12" i="3"/>
  <c r="Q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Fatih Fidan</author>
  </authors>
  <commentList>
    <comment ref="J11" authorId="0" shapeId="0" xr:uid="{BA8C6647-7999-2940-AD42-A83FF1C1E112}">
      <text>
        <r>
          <rPr>
            <b/>
            <sz val="9"/>
            <color rgb="FF000000"/>
            <rFont val="Tahoma"/>
            <family val="2"/>
          </rPr>
          <t>Q3+1,5*IQR</t>
        </r>
      </text>
    </comment>
    <comment ref="J12" authorId="0" shapeId="0" xr:uid="{15DE76E9-C4D7-6241-BCAF-67B8569BE3B7}">
      <text>
        <r>
          <rPr>
            <b/>
            <sz val="9"/>
            <color rgb="FF000000"/>
            <rFont val="Tahoma"/>
            <family val="2"/>
          </rPr>
          <t>Q1-1,5*IQR</t>
        </r>
      </text>
    </comment>
  </commentList>
</comments>
</file>

<file path=xl/sharedStrings.xml><?xml version="1.0" encoding="utf-8"?>
<sst xmlns="http://schemas.openxmlformats.org/spreadsheetml/2006/main" count="201" uniqueCount="99">
  <si>
    <t>ID</t>
  </si>
  <si>
    <t>DAYS</t>
  </si>
  <si>
    <t>GoogleAds</t>
  </si>
  <si>
    <t>Meta</t>
  </si>
  <si>
    <t>Influencer</t>
  </si>
  <si>
    <t>TIKTOK</t>
  </si>
  <si>
    <t>SALES</t>
  </si>
  <si>
    <t>Ortalama (Mean)</t>
  </si>
  <si>
    <t>Medyan (Q2)</t>
  </si>
  <si>
    <t>Mod (Mode)</t>
  </si>
  <si>
    <t>Standart Sapma (Standard Deviation)</t>
  </si>
  <si>
    <t>Varyans (Variance)</t>
  </si>
  <si>
    <t>Aralık (Range = Max - Min)</t>
  </si>
  <si>
    <t>Minimum Değer (Min)</t>
  </si>
  <si>
    <t>Maksimum Değer (Max)</t>
  </si>
  <si>
    <t>Toplam (Sum)</t>
  </si>
  <si>
    <t>Veri Sayısı (COUNTA)</t>
  </si>
  <si>
    <t>Eksik Veri Sayısı (Number of Missing)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</si>
  <si>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</si>
  <si>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</si>
  <si>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</si>
  <si>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</si>
  <si>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</si>
  <si>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</si>
  <si>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</si>
  <si>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</si>
  <si>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</si>
  <si>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</si>
  <si>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</si>
  <si>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</si>
  <si>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</si>
  <si>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SALES_m1</t>
  </si>
  <si>
    <t>Row Labels</t>
  </si>
  <si>
    <t>Grand Total</t>
  </si>
  <si>
    <t>_Days</t>
  </si>
  <si>
    <t>Monday</t>
  </si>
  <si>
    <t>Tuesday</t>
  </si>
  <si>
    <t>Wednesday</t>
  </si>
  <si>
    <t>Thursday</t>
  </si>
  <si>
    <t>Friday</t>
  </si>
  <si>
    <t>Saturday</t>
  </si>
  <si>
    <t>Sunday</t>
  </si>
  <si>
    <t>Average of SALES</t>
  </si>
  <si>
    <t>Average of GoogleAds</t>
  </si>
  <si>
    <t>Average of Meta</t>
  </si>
  <si>
    <t>Average of Influencer</t>
  </si>
  <si>
    <t>Average of TIKTOK</t>
  </si>
  <si>
    <t>Sales</t>
  </si>
  <si>
    <t>MEAN</t>
  </si>
  <si>
    <t>Q1</t>
  </si>
  <si>
    <t>Q2 (MEDIAN)</t>
  </si>
  <si>
    <t>Q3</t>
  </si>
  <si>
    <t>IQR</t>
  </si>
  <si>
    <t>MIN</t>
  </si>
  <si>
    <t>MAX</t>
  </si>
  <si>
    <t>RANGE</t>
  </si>
  <si>
    <t>UPPER LIMIT</t>
  </si>
  <si>
    <t>LOWER LIMIT</t>
  </si>
  <si>
    <t>Number of Missing Values</t>
  </si>
  <si>
    <t>Number of Outliers</t>
  </si>
  <si>
    <t>SALES_m2</t>
  </si>
  <si>
    <t>y = 1.8034x + 84.583</t>
  </si>
  <si>
    <t>BrandValue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</si>
  <si>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</si>
  <si>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</si>
  <si>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</si>
  <si>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</si>
  <si>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</si>
  <si>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</si>
  <si>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</si>
  <si>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</si>
  <si>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</si>
  <si>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</si>
  <si>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</si>
  <si>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</si>
  <si>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</si>
  <si>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</si>
  <si>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</si>
  <si>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</si>
  <si>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</si>
  <si>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</si>
  <si>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</si>
  <si>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</si>
  <si>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</si>
  <si>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</si>
  <si>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</si>
  <si>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 = a + b1 • GoogleAds + b2 • Meta + b3 • Influencer + b4 • TikTok</t>
  </si>
  <si>
    <t>POTANTIAL CUSTOMERS</t>
  </si>
  <si>
    <t>AWARE CUSTOMERS</t>
  </si>
  <si>
    <t>USER</t>
  </si>
  <si>
    <t>RETENTION</t>
  </si>
  <si>
    <t>CHURN</t>
  </si>
  <si>
    <t>LT (1/CHURN*12)</t>
  </si>
  <si>
    <t>1 AYLIK ABONELIK BEDELI</t>
  </si>
  <si>
    <t>LTV (LT * ABONELIK BEDELI)</t>
  </si>
  <si>
    <t>LTV/CAC</t>
  </si>
  <si>
    <t>NPPC</t>
  </si>
  <si>
    <t>CAC</t>
  </si>
  <si>
    <r>
      <t xml:space="preserve"> 1000 investment </t>
    </r>
    <r>
      <rPr>
        <sz val="13"/>
        <color rgb="FF000000"/>
        <rFont val="Helvetica"/>
        <family val="2"/>
      </rPr>
      <t>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</si>
</sst>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164" formatCode="0.0"/>
    <numFmt numFmtId="165" formatCode="_([$$-409]* #,##0.00_);_([$$-409]* \(#,##0.00\);_([$$-409]* &quot;-&quot;??_);_(@_)"/>
    <numFmt numFmtId="166" formatCode="_([$$-409]* #,##0_);_([$$-409]* \(#,##0\);_([$$-409]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Calibri (Body)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8"/>
      <name val="Calibri"/>
      <family val="2"/>
      <scheme val="minor"/>
    </font>
    <font>
      <sz val="1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Helvetica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BF001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 wrapText="1" indent="2"/>
    </xf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0" fillId="6" borderId="0" xfId="0" applyFill="1" applyAlignment="1">
      <alignment horizontal="left"/>
    </xf>
    <xf numFmtId="0" fontId="6" fillId="5" borderId="1" xfId="0" applyFont="1" applyFill="1" applyBorder="1" applyAlignment="1">
      <alignment horizontal="left" wrapText="1" indent="2"/>
    </xf>
    <xf numFmtId="164" fontId="0" fillId="0" borderId="1" xfId="0" applyNumberFormat="1" applyBorder="1"/>
    <xf numFmtId="1" fontId="7" fillId="7" borderId="0" xfId="0" applyNumberFormat="1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1" fontId="1" fillId="7" borderId="0" xfId="0" applyNumberFormat="1" applyFont="1" applyFill="1"/>
    <xf numFmtId="0" fontId="0" fillId="8" borderId="0" xfId="0" applyFill="1" applyAlignment="1">
      <alignment horizontal="left"/>
    </xf>
    <xf numFmtId="0" fontId="0" fillId="0" borderId="2" xfId="0" applyBorder="1"/>
    <xf numFmtId="0" fontId="9" fillId="0" borderId="3" xfId="0" applyFont="1" applyBorder="1" applyAlignment="1">
      <alignment horizontal="center"/>
    </xf>
    <xf numFmtId="0" fontId="0" fillId="0" borderId="4" xfId="0" applyBorder="1"/>
    <xf numFmtId="0" fontId="9" fillId="0" borderId="1" xfId="0" applyFont="1" applyBorder="1" applyAlignment="1">
      <alignment horizontal="center"/>
    </xf>
    <xf numFmtId="0" fontId="0" fillId="0" borderId="1" xfId="0" applyBorder="1"/>
    <xf numFmtId="0" fontId="0" fillId="9" borderId="1" xfId="0" applyFill="1" applyBorder="1"/>
    <xf numFmtId="0" fontId="9" fillId="10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3" fillId="5" borderId="0" xfId="0" applyFont="1" applyFill="1" applyAlignment="1">
      <alignment horizontal="left" wrapText="1" indent="2"/>
    </xf>
    <xf numFmtId="1" fontId="1" fillId="11" borderId="0" xfId="0" applyNumberFormat="1" applyFont="1" applyFill="1" applyAlignment="1">
      <alignment horizontal="center"/>
    </xf>
    <xf numFmtId="0" fontId="0" fillId="11" borderId="0" xfId="0" applyFill="1"/>
    <xf numFmtId="1" fontId="0" fillId="0" borderId="0" xfId="0" applyNumberFormat="1"/>
    <xf numFmtId="0" fontId="12" fillId="0" borderId="0" xfId="0" applyFont="1" applyAlignment="1">
      <alignment horizontal="center" vertical="center" readingOrder="1"/>
    </xf>
    <xf numFmtId="0" fontId="9" fillId="0" borderId="3" xfId="0" applyFont="1" applyBorder="1" applyAlignment="1">
      <alignment horizontal="centerContinuous"/>
    </xf>
    <xf numFmtId="2" fontId="0" fillId="12" borderId="0" xfId="0" applyNumberFormat="1" applyFill="1"/>
    <xf numFmtId="2" fontId="0" fillId="12" borderId="2" xfId="0" applyNumberFormat="1" applyFill="1" applyBorder="1"/>
    <xf numFmtId="0" fontId="0" fillId="12" borderId="0" xfId="0" applyFill="1"/>
    <xf numFmtId="0" fontId="0" fillId="12" borderId="2" xfId="0" applyFill="1" applyBorder="1"/>
    <xf numFmtId="0" fontId="14" fillId="0" borderId="0" xfId="0" applyFont="1"/>
    <xf numFmtId="0" fontId="0" fillId="6" borderId="0" xfId="0" applyFill="1"/>
    <xf numFmtId="0" fontId="0" fillId="13" borderId="0" xfId="0" applyFill="1"/>
    <xf numFmtId="9" fontId="0" fillId="0" borderId="0" xfId="2" applyFont="1"/>
    <xf numFmtId="10" fontId="0" fillId="0" borderId="0" xfId="0" applyNumberFormat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3" fillId="0" borderId="0" xfId="3"/>
    <xf numFmtId="9" fontId="17" fillId="0" borderId="0" xfId="0" applyNumberFormat="1" applyFont="1"/>
    <xf numFmtId="0" fontId="19" fillId="0" borderId="0" xfId="0" applyFont="1"/>
    <xf numFmtId="0" fontId="20" fillId="0" borderId="0" xfId="0" applyFont="1"/>
    <xf numFmtId="165" fontId="17" fillId="0" borderId="0" xfId="0" applyNumberFormat="1" applyFont="1"/>
    <xf numFmtId="2" fontId="17" fillId="0" borderId="0" xfId="0" applyNumberFormat="1" applyFont="1"/>
    <xf numFmtId="1" fontId="17" fillId="0" borderId="0" xfId="0" applyNumberFormat="1" applyFont="1"/>
    <xf numFmtId="165" fontId="19" fillId="0" borderId="0" xfId="0" applyNumberFormat="1" applyFont="1"/>
    <xf numFmtId="165" fontId="20" fillId="0" borderId="0" xfId="0" applyNumberFormat="1" applyFont="1"/>
    <xf numFmtId="0" fontId="19" fillId="0" borderId="1" xfId="0" applyFont="1" applyBorder="1"/>
    <xf numFmtId="166" fontId="0" fillId="7" borderId="1" xfId="0" applyNumberFormat="1" applyFill="1" applyBorder="1"/>
    <xf numFmtId="0" fontId="17" fillId="0" borderId="1" xfId="0" applyFont="1" applyBorder="1"/>
    <xf numFmtId="0" fontId="18" fillId="0" borderId="1" xfId="0" applyFont="1" applyBorder="1"/>
    <xf numFmtId="1" fontId="17" fillId="0" borderId="1" xfId="0" applyNumberFormat="1" applyFont="1" applyBorder="1"/>
    <xf numFmtId="9" fontId="17" fillId="0" borderId="1" xfId="0" applyNumberFormat="1" applyFont="1" applyBorder="1"/>
    <xf numFmtId="2" fontId="17" fillId="0" borderId="1" xfId="0" applyNumberFormat="1" applyFont="1" applyBorder="1"/>
    <xf numFmtId="165" fontId="17" fillId="0" borderId="1" xfId="0" applyNumberFormat="1" applyFont="1" applyBorder="1"/>
    <xf numFmtId="165" fontId="19" fillId="0" borderId="1" xfId="0" applyNumberFormat="1" applyFont="1" applyBorder="1"/>
    <xf numFmtId="0" fontId="17" fillId="14" borderId="1" xfId="0" applyFont="1" applyFill="1" applyBorder="1"/>
    <xf numFmtId="0" fontId="19" fillId="14" borderId="1" xfId="0" applyFont="1" applyFill="1" applyBorder="1"/>
    <xf numFmtId="165" fontId="18" fillId="0" borderId="1" xfId="1" applyNumberFormat="1" applyFont="1" applyBorder="1"/>
    <xf numFmtId="2" fontId="20" fillId="0" borderId="1" xfId="0" applyNumberFormat="1" applyFont="1" applyBorder="1"/>
    <xf numFmtId="0" fontId="21" fillId="0" borderId="0" xfId="0" applyFont="1"/>
    <xf numFmtId="164" fontId="0" fillId="7" borderId="1" xfId="0" applyNumberFormat="1" applyFill="1" applyBorder="1"/>
    <xf numFmtId="0" fontId="3" fillId="15" borderId="0" xfId="0" applyFont="1" applyFill="1" applyAlignment="1">
      <alignment horizontal="left" wrapText="1" indent="2"/>
    </xf>
    <xf numFmtId="164" fontId="0" fillId="15" borderId="0" xfId="0" applyNumberFormat="1" applyFill="1"/>
    <xf numFmtId="2" fontId="0" fillId="7" borderId="0" xfId="0" applyNumberFormat="1" applyFill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NumberFormat="1"/>
    <xf numFmtId="0" fontId="0" fillId="15" borderId="0" xfId="0" applyNumberFormat="1" applyFill="1"/>
  </cellXfs>
  <cellStyles count="4">
    <cellStyle name="Currency" xfId="1" builtinId="4"/>
    <cellStyle name="Hyperlink" xfId="3" builtinId="8"/>
    <cellStyle name="Normal" xfId="0" builtinId="0"/>
    <cellStyle name="Per cent" xfId="2" builtinId="5"/>
  </cellStyles>
  <dxfs count="5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colors>
    <mruColors>
      <color rgb="FFBF0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786444110696314E-3"/>
                  <c:y val="0.61107039184854861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Sheet2!$AN$2:$AN$201</c:f>
              <c:numCache>
                <c:formatCode>0</c:formatCode>
                <c:ptCount val="200"/>
                <c:pt idx="0">
                  <c:v>6</c:v>
                </c:pt>
                <c:pt idx="1">
                  <c:v>9.82</c:v>
                </c:pt>
                <c:pt idx="2">
                  <c:v>9.7200000000000006</c:v>
                </c:pt>
                <c:pt idx="3">
                  <c:v>9.620000000000001</c:v>
                </c:pt>
                <c:pt idx="4">
                  <c:v>8.08</c:v>
                </c:pt>
                <c:pt idx="5">
                  <c:v>12.44</c:v>
                </c:pt>
                <c:pt idx="6">
                  <c:v>3.46</c:v>
                </c:pt>
                <c:pt idx="7">
                  <c:v>5.68</c:v>
                </c:pt>
                <c:pt idx="8">
                  <c:v>14.72</c:v>
                </c:pt>
                <c:pt idx="9">
                  <c:v>9.879999999999999</c:v>
                </c:pt>
                <c:pt idx="10">
                  <c:v>8.56</c:v>
                </c:pt>
                <c:pt idx="11">
                  <c:v>7.76</c:v>
                </c:pt>
                <c:pt idx="12">
                  <c:v>6.74</c:v>
                </c:pt>
                <c:pt idx="13">
                  <c:v>16.7</c:v>
                </c:pt>
                <c:pt idx="14">
                  <c:v>13.5</c:v>
                </c:pt>
                <c:pt idx="15">
                  <c:v>12.34</c:v>
                </c:pt>
                <c:pt idx="16">
                  <c:v>6.74</c:v>
                </c:pt>
                <c:pt idx="17">
                  <c:v>8</c:v>
                </c:pt>
                <c:pt idx="18">
                  <c:v>12.02</c:v>
                </c:pt>
                <c:pt idx="19">
                  <c:v>11.58</c:v>
                </c:pt>
                <c:pt idx="20">
                  <c:v>12</c:v>
                </c:pt>
                <c:pt idx="21">
                  <c:v>14.64</c:v>
                </c:pt>
                <c:pt idx="22">
                  <c:v>24.14</c:v>
                </c:pt>
                <c:pt idx="23">
                  <c:v>71.06</c:v>
                </c:pt>
                <c:pt idx="24">
                  <c:v>9.92</c:v>
                </c:pt>
                <c:pt idx="25">
                  <c:v>31.860000000000003</c:v>
                </c:pt>
                <c:pt idx="26">
                  <c:v>10.76</c:v>
                </c:pt>
                <c:pt idx="27">
                  <c:v>23.22</c:v>
                </c:pt>
                <c:pt idx="28">
                  <c:v>12.44</c:v>
                </c:pt>
                <c:pt idx="29">
                  <c:v>10.120000000000001</c:v>
                </c:pt>
                <c:pt idx="30">
                  <c:v>15.3</c:v>
                </c:pt>
                <c:pt idx="31">
                  <c:v>27.080000000000002</c:v>
                </c:pt>
                <c:pt idx="32">
                  <c:v>12.379999999999999</c:v>
                </c:pt>
                <c:pt idx="33">
                  <c:v>18.240000000000002</c:v>
                </c:pt>
                <c:pt idx="34">
                  <c:v>15.36</c:v>
                </c:pt>
                <c:pt idx="35">
                  <c:v>36.32</c:v>
                </c:pt>
                <c:pt idx="36">
                  <c:v>35.9</c:v>
                </c:pt>
                <c:pt idx="37">
                  <c:v>25.28</c:v>
                </c:pt>
                <c:pt idx="38">
                  <c:v>9.6</c:v>
                </c:pt>
                <c:pt idx="39">
                  <c:v>21.8</c:v>
                </c:pt>
                <c:pt idx="40">
                  <c:v>15.6</c:v>
                </c:pt>
                <c:pt idx="41">
                  <c:v>20.46</c:v>
                </c:pt>
                <c:pt idx="42">
                  <c:v>14.38</c:v>
                </c:pt>
                <c:pt idx="43">
                  <c:v>39.96</c:v>
                </c:pt>
                <c:pt idx="44">
                  <c:v>29.080000000000002</c:v>
                </c:pt>
                <c:pt idx="45">
                  <c:v>20.440000000000001</c:v>
                </c:pt>
                <c:pt idx="46">
                  <c:v>37.946666666666665</c:v>
                </c:pt>
                <c:pt idx="47">
                  <c:v>26.5</c:v>
                </c:pt>
                <c:pt idx="48">
                  <c:v>15.9</c:v>
                </c:pt>
                <c:pt idx="49">
                  <c:v>14.620000000000001</c:v>
                </c:pt>
                <c:pt idx="50">
                  <c:v>18.920000000000002</c:v>
                </c:pt>
                <c:pt idx="51">
                  <c:v>21.1</c:v>
                </c:pt>
                <c:pt idx="52">
                  <c:v>27.84</c:v>
                </c:pt>
                <c:pt idx="53">
                  <c:v>30.48</c:v>
                </c:pt>
                <c:pt idx="54">
                  <c:v>28.880000000000003</c:v>
                </c:pt>
                <c:pt idx="55">
                  <c:v>41</c:v>
                </c:pt>
                <c:pt idx="56">
                  <c:v>18.940000000000001</c:v>
                </c:pt>
                <c:pt idx="57">
                  <c:v>40.96</c:v>
                </c:pt>
                <c:pt idx="58">
                  <c:v>19.28</c:v>
                </c:pt>
                <c:pt idx="59">
                  <c:v>31.2</c:v>
                </c:pt>
                <c:pt idx="60">
                  <c:v>10.9</c:v>
                </c:pt>
                <c:pt idx="61">
                  <c:v>21.259999999999998</c:v>
                </c:pt>
                <c:pt idx="62">
                  <c:v>43.96</c:v>
                </c:pt>
                <c:pt idx="63">
                  <c:v>13.5</c:v>
                </c:pt>
                <c:pt idx="64">
                  <c:v>15.12</c:v>
                </c:pt>
                <c:pt idx="65">
                  <c:v>31.060000000000002</c:v>
                </c:pt>
                <c:pt idx="66">
                  <c:v>14.66</c:v>
                </c:pt>
                <c:pt idx="67">
                  <c:v>14.379999999999999</c:v>
                </c:pt>
                <c:pt idx="68">
                  <c:v>52.7</c:v>
                </c:pt>
                <c:pt idx="69">
                  <c:v>31.2</c:v>
                </c:pt>
                <c:pt idx="70">
                  <c:v>45.8</c:v>
                </c:pt>
                <c:pt idx="71">
                  <c:v>92.987500000000011</c:v>
                </c:pt>
                <c:pt idx="72">
                  <c:v>18.440000000000001</c:v>
                </c:pt>
                <c:pt idx="73">
                  <c:v>48.480000000000004</c:v>
                </c:pt>
                <c:pt idx="74">
                  <c:v>14.84</c:v>
                </c:pt>
                <c:pt idx="75">
                  <c:v>29.240000000000002</c:v>
                </c:pt>
                <c:pt idx="76">
                  <c:v>53.480000000000004</c:v>
                </c:pt>
                <c:pt idx="77">
                  <c:v>18.059999999999999</c:v>
                </c:pt>
                <c:pt idx="78">
                  <c:v>93</c:v>
                </c:pt>
                <c:pt idx="79">
                  <c:v>29.96</c:v>
                </c:pt>
                <c:pt idx="80">
                  <c:v>37.839999999999996</c:v>
                </c:pt>
                <c:pt idx="81">
                  <c:v>36.68</c:v>
                </c:pt>
                <c:pt idx="82">
                  <c:v>48.36</c:v>
                </c:pt>
                <c:pt idx="83">
                  <c:v>62.14</c:v>
                </c:pt>
                <c:pt idx="84">
                  <c:v>40.04</c:v>
                </c:pt>
                <c:pt idx="85">
                  <c:v>56.9</c:v>
                </c:pt>
                <c:pt idx="86">
                  <c:v>63.339999999999996</c:v>
                </c:pt>
                <c:pt idx="87">
                  <c:v>28.44</c:v>
                </c:pt>
                <c:pt idx="88">
                  <c:v>46.519999999999996</c:v>
                </c:pt>
                <c:pt idx="89">
                  <c:v>24.02</c:v>
                </c:pt>
                <c:pt idx="90">
                  <c:v>33.239999999999995</c:v>
                </c:pt>
                <c:pt idx="91">
                  <c:v>11.64</c:v>
                </c:pt>
                <c:pt idx="92">
                  <c:v>89.06</c:v>
                </c:pt>
                <c:pt idx="93">
                  <c:v>30.860000000000003</c:v>
                </c:pt>
                <c:pt idx="94">
                  <c:v>41.12</c:v>
                </c:pt>
                <c:pt idx="95">
                  <c:v>46.160000000000004</c:v>
                </c:pt>
                <c:pt idx="96">
                  <c:v>51.480000000000004</c:v>
                </c:pt>
                <c:pt idx="97">
                  <c:v>32.339999999999996</c:v>
                </c:pt>
                <c:pt idx="98">
                  <c:v>44.4</c:v>
                </c:pt>
                <c:pt idx="99">
                  <c:v>52.42</c:v>
                </c:pt>
                <c:pt idx="100">
                  <c:v>59.58</c:v>
                </c:pt>
                <c:pt idx="101">
                  <c:v>28.919999999999998</c:v>
                </c:pt>
                <c:pt idx="102">
                  <c:v>55.019999999999996</c:v>
                </c:pt>
                <c:pt idx="103">
                  <c:v>53.08</c:v>
                </c:pt>
                <c:pt idx="104">
                  <c:v>27.66</c:v>
                </c:pt>
                <c:pt idx="105">
                  <c:v>55.04</c:v>
                </c:pt>
                <c:pt idx="106">
                  <c:v>32.46</c:v>
                </c:pt>
                <c:pt idx="107">
                  <c:v>22.68</c:v>
                </c:pt>
                <c:pt idx="108">
                  <c:v>25.1</c:v>
                </c:pt>
                <c:pt idx="109">
                  <c:v>46.44</c:v>
                </c:pt>
                <c:pt idx="110">
                  <c:v>51.38</c:v>
                </c:pt>
                <c:pt idx="111">
                  <c:v>54.160000000000004</c:v>
                </c:pt>
                <c:pt idx="112">
                  <c:v>19.14</c:v>
                </c:pt>
                <c:pt idx="113">
                  <c:v>50.94</c:v>
                </c:pt>
                <c:pt idx="114">
                  <c:v>24.94</c:v>
                </c:pt>
                <c:pt idx="115">
                  <c:v>18.64</c:v>
                </c:pt>
                <c:pt idx="116">
                  <c:v>31.04</c:v>
                </c:pt>
                <c:pt idx="117">
                  <c:v>45.96</c:v>
                </c:pt>
                <c:pt idx="118">
                  <c:v>64.039999999999992</c:v>
                </c:pt>
                <c:pt idx="119">
                  <c:v>42.64</c:v>
                </c:pt>
                <c:pt idx="120">
                  <c:v>44.5</c:v>
                </c:pt>
                <c:pt idx="121">
                  <c:v>39.14</c:v>
                </c:pt>
                <c:pt idx="122">
                  <c:v>60.86</c:v>
                </c:pt>
                <c:pt idx="123">
                  <c:v>36.260000000000005</c:v>
                </c:pt>
                <c:pt idx="124">
                  <c:v>42.9</c:v>
                </c:pt>
                <c:pt idx="125">
                  <c:v>38.58</c:v>
                </c:pt>
                <c:pt idx="126">
                  <c:v>42.019999999999996</c:v>
                </c:pt>
                <c:pt idx="127">
                  <c:v>43.56</c:v>
                </c:pt>
                <c:pt idx="128">
                  <c:v>66.14</c:v>
                </c:pt>
                <c:pt idx="129">
                  <c:v>38.58</c:v>
                </c:pt>
                <c:pt idx="130">
                  <c:v>44.92</c:v>
                </c:pt>
                <c:pt idx="131">
                  <c:v>59.2</c:v>
                </c:pt>
                <c:pt idx="132">
                  <c:v>41.980000000000004</c:v>
                </c:pt>
                <c:pt idx="133">
                  <c:v>49.019999999999996</c:v>
                </c:pt>
                <c:pt idx="134">
                  <c:v>42.68</c:v>
                </c:pt>
                <c:pt idx="135">
                  <c:v>40.519999999999996</c:v>
                </c:pt>
                <c:pt idx="136">
                  <c:v>53.86</c:v>
                </c:pt>
                <c:pt idx="137">
                  <c:v>33.619999999999997</c:v>
                </c:pt>
                <c:pt idx="138">
                  <c:v>29.14</c:v>
                </c:pt>
                <c:pt idx="139">
                  <c:v>25.78</c:v>
                </c:pt>
                <c:pt idx="140">
                  <c:v>40.660000000000004</c:v>
                </c:pt>
                <c:pt idx="141">
                  <c:v>49.660000000000004</c:v>
                </c:pt>
                <c:pt idx="142">
                  <c:v>23.96</c:v>
                </c:pt>
                <c:pt idx="143">
                  <c:v>45.5</c:v>
                </c:pt>
                <c:pt idx="144">
                  <c:v>28.14</c:v>
                </c:pt>
                <c:pt idx="145">
                  <c:v>28.04</c:v>
                </c:pt>
                <c:pt idx="146">
                  <c:v>32.94</c:v>
                </c:pt>
                <c:pt idx="147">
                  <c:v>61.120000000000005</c:v>
                </c:pt>
                <c:pt idx="148">
                  <c:v>45.08</c:v>
                </c:pt>
                <c:pt idx="149">
                  <c:v>40.4</c:v>
                </c:pt>
                <c:pt idx="150">
                  <c:v>50.14</c:v>
                </c:pt>
                <c:pt idx="151">
                  <c:v>41.22</c:v>
                </c:pt>
                <c:pt idx="152">
                  <c:v>27.22</c:v>
                </c:pt>
                <c:pt idx="153">
                  <c:v>50.68</c:v>
                </c:pt>
                <c:pt idx="154">
                  <c:v>46.68</c:v>
                </c:pt>
                <c:pt idx="155">
                  <c:v>58.760000000000005</c:v>
                </c:pt>
                <c:pt idx="156">
                  <c:v>44.82</c:v>
                </c:pt>
                <c:pt idx="157">
                  <c:v>33.700000000000003</c:v>
                </c:pt>
                <c:pt idx="158">
                  <c:v>37.58</c:v>
                </c:pt>
                <c:pt idx="159">
                  <c:v>44.82</c:v>
                </c:pt>
                <c:pt idx="160">
                  <c:v>51.480000000000004</c:v>
                </c:pt>
                <c:pt idx="161">
                  <c:v>31.3</c:v>
                </c:pt>
                <c:pt idx="162">
                  <c:v>27.54</c:v>
                </c:pt>
                <c:pt idx="163">
                  <c:v>52.760000000000005</c:v>
                </c:pt>
                <c:pt idx="164">
                  <c:v>51.9</c:v>
                </c:pt>
                <c:pt idx="165">
                  <c:v>41.36</c:v>
                </c:pt>
                <c:pt idx="166">
                  <c:v>30.786666666666665</c:v>
                </c:pt>
                <c:pt idx="167">
                  <c:v>37.260000000000005</c:v>
                </c:pt>
                <c:pt idx="168">
                  <c:v>54.64</c:v>
                </c:pt>
                <c:pt idx="169">
                  <c:v>58.739999999999995</c:v>
                </c:pt>
                <c:pt idx="170">
                  <c:v>58.68</c:v>
                </c:pt>
                <c:pt idx="171">
                  <c:v>50.1</c:v>
                </c:pt>
                <c:pt idx="172">
                  <c:v>62.54</c:v>
                </c:pt>
                <c:pt idx="173">
                  <c:v>55.339999999999996</c:v>
                </c:pt>
                <c:pt idx="174">
                  <c:v>45.7</c:v>
                </c:pt>
                <c:pt idx="175">
                  <c:v>41.519999999999996</c:v>
                </c:pt>
                <c:pt idx="176">
                  <c:v>56.18</c:v>
                </c:pt>
                <c:pt idx="177">
                  <c:v>67.72</c:v>
                </c:pt>
                <c:pt idx="178">
                  <c:v>68</c:v>
                </c:pt>
                <c:pt idx="179">
                  <c:v>46</c:v>
                </c:pt>
                <c:pt idx="180">
                  <c:v>48.36</c:v>
                </c:pt>
                <c:pt idx="181">
                  <c:v>47.54</c:v>
                </c:pt>
                <c:pt idx="182">
                  <c:v>53.6</c:v>
                </c:pt>
                <c:pt idx="183">
                  <c:v>59.58</c:v>
                </c:pt>
                <c:pt idx="184">
                  <c:v>44.28</c:v>
                </c:pt>
                <c:pt idx="185">
                  <c:v>57.720000000000006</c:v>
                </c:pt>
                <c:pt idx="186">
                  <c:v>56.02</c:v>
                </c:pt>
                <c:pt idx="187">
                  <c:v>49.160000000000004</c:v>
                </c:pt>
                <c:pt idx="188">
                  <c:v>40.78</c:v>
                </c:pt>
                <c:pt idx="189">
                  <c:v>42.08</c:v>
                </c:pt>
                <c:pt idx="190">
                  <c:v>61.260000000000005</c:v>
                </c:pt>
                <c:pt idx="191">
                  <c:v>52.980000000000004</c:v>
                </c:pt>
                <c:pt idx="192">
                  <c:v>63.279999999999994</c:v>
                </c:pt>
                <c:pt idx="193">
                  <c:v>56.379999999999995</c:v>
                </c:pt>
                <c:pt idx="194">
                  <c:v>64.94</c:v>
                </c:pt>
                <c:pt idx="195">
                  <c:v>62.279999999999994</c:v>
                </c:pt>
                <c:pt idx="196">
                  <c:v>54.06</c:v>
                </c:pt>
                <c:pt idx="197">
                  <c:v>50.64</c:v>
                </c:pt>
                <c:pt idx="198">
                  <c:v>64.38</c:v>
                </c:pt>
                <c:pt idx="199">
                  <c:v>65.52000000000001</c:v>
                </c:pt>
              </c:numCache>
            </c:numRef>
          </c:xVal>
          <c:yVal>
            <c:numRef>
              <c:f>Sheet2!$AR$2:$AR$201</c:f>
              <c:numCache>
                <c:formatCode>General</c:formatCode>
                <c:ptCount val="200"/>
                <c:pt idx="0">
                  <c:v>28</c:v>
                </c:pt>
                <c:pt idx="1">
                  <c:v>35</c:v>
                </c:pt>
                <c:pt idx="2">
                  <c:v>54</c:v>
                </c:pt>
                <c:pt idx="3">
                  <c:v>54</c:v>
                </c:pt>
                <c:pt idx="4">
                  <c:v>62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74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91.5</c:v>
                </c:pt>
                <c:pt idx="23">
                  <c:v>92</c:v>
                </c:pt>
                <c:pt idx="24">
                  <c:v>93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104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117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119</c:v>
                </c:pt>
                <c:pt idx="58">
                  <c:v>120</c:v>
                </c:pt>
                <c:pt idx="59">
                  <c:v>120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125</c:v>
                </c:pt>
                <c:pt idx="70">
                  <c:v>125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134.33333333333334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139.5</c:v>
                </c:pt>
                <c:pt idx="102">
                  <c:v>142</c:v>
                </c:pt>
                <c:pt idx="103">
                  <c:v>146.16666666666666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151.5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157.33333333333334</c:v>
                </c:pt>
                <c:pt idx="118">
                  <c:v>158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162</c:v>
                </c:pt>
                <c:pt idx="123">
                  <c:v>163</c:v>
                </c:pt>
                <c:pt idx="124">
                  <c:v>163</c:v>
                </c:pt>
                <c:pt idx="125">
                  <c:v>163</c:v>
                </c:pt>
                <c:pt idx="126">
                  <c:v>165</c:v>
                </c:pt>
                <c:pt idx="127">
                  <c:v>166</c:v>
                </c:pt>
                <c:pt idx="128">
                  <c:v>166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175</c:v>
                </c:pt>
                <c:pt idx="141">
                  <c:v>175</c:v>
                </c:pt>
                <c:pt idx="142">
                  <c:v>177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187</c:v>
                </c:pt>
                <c:pt idx="153">
                  <c:v>187</c:v>
                </c:pt>
                <c:pt idx="154">
                  <c:v>188</c:v>
                </c:pt>
                <c:pt idx="155">
                  <c:v>188</c:v>
                </c:pt>
                <c:pt idx="156">
                  <c:v>191</c:v>
                </c:pt>
                <c:pt idx="157">
                  <c:v>193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197</c:v>
                </c:pt>
                <c:pt idx="163">
                  <c:v>199</c:v>
                </c:pt>
                <c:pt idx="164">
                  <c:v>201</c:v>
                </c:pt>
                <c:pt idx="165">
                  <c:v>204</c:v>
                </c:pt>
                <c:pt idx="166">
                  <c:v>207</c:v>
                </c:pt>
                <c:pt idx="167">
                  <c:v>208</c:v>
                </c:pt>
                <c:pt idx="168">
                  <c:v>208</c:v>
                </c:pt>
                <c:pt idx="169">
                  <c:v>210</c:v>
                </c:pt>
                <c:pt idx="170">
                  <c:v>216</c:v>
                </c:pt>
                <c:pt idx="171">
                  <c:v>218</c:v>
                </c:pt>
                <c:pt idx="172">
                  <c:v>220</c:v>
                </c:pt>
                <c:pt idx="173">
                  <c:v>221</c:v>
                </c:pt>
                <c:pt idx="174">
                  <c:v>223</c:v>
                </c:pt>
                <c:pt idx="175">
                  <c:v>225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235</c:v>
                </c:pt>
                <c:pt idx="185">
                  <c:v>235.5</c:v>
                </c:pt>
                <c:pt idx="186">
                  <c:v>236</c:v>
                </c:pt>
                <c:pt idx="187">
                  <c:v>239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245</c:v>
                </c:pt>
                <c:pt idx="192">
                  <c:v>254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264</c:v>
                </c:pt>
                <c:pt idx="197">
                  <c:v>265</c:v>
                </c:pt>
                <c:pt idx="198">
                  <c:v>271</c:v>
                </c:pt>
                <c:pt idx="199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B-944C-B9CD-0156DDB9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68912"/>
        <c:axId val="1273570624"/>
      </c:scatterChart>
      <c:valAx>
        <c:axId val="12735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GoogleAds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70624"/>
        <c:crosses val="autoZero"/>
        <c:crossBetween val="midCat"/>
      </c:valAx>
      <c:valAx>
        <c:axId val="1273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Sales_m2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6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GoogleAds&amp;Sales_m2</a:t>
            </a:r>
          </a:p>
        </c:rich>
      </c:tx>
      <c:layout>
        <c:manualLayout>
          <c:xMode val="edge"/>
          <c:yMode val="edge"/>
          <c:x val="0.43104593358650373"/>
          <c:y val="2.3123071180824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Sheet2!$U$2:$U$201</c:f>
              <c:numCache>
                <c:formatCode>0</c:formatCode>
                <c:ptCount val="200"/>
                <c:pt idx="0">
                  <c:v>89.06</c:v>
                </c:pt>
                <c:pt idx="1">
                  <c:v>63.279999999999994</c:v>
                </c:pt>
                <c:pt idx="2">
                  <c:v>12.379999999999999</c:v>
                </c:pt>
                <c:pt idx="3">
                  <c:v>56.9</c:v>
                </c:pt>
                <c:pt idx="4">
                  <c:v>29.14</c:v>
                </c:pt>
                <c:pt idx="5">
                  <c:v>30.786666666666665</c:v>
                </c:pt>
                <c:pt idx="6">
                  <c:v>6.74</c:v>
                </c:pt>
                <c:pt idx="7">
                  <c:v>51.9</c:v>
                </c:pt>
                <c:pt idx="8">
                  <c:v>27.66</c:v>
                </c:pt>
                <c:pt idx="9">
                  <c:v>56.18</c:v>
                </c:pt>
                <c:pt idx="10">
                  <c:v>65.52000000000001</c:v>
                </c:pt>
                <c:pt idx="11">
                  <c:v>12.44</c:v>
                </c:pt>
                <c:pt idx="12">
                  <c:v>56.02</c:v>
                </c:pt>
                <c:pt idx="13">
                  <c:v>57.720000000000006</c:v>
                </c:pt>
                <c:pt idx="14">
                  <c:v>10.76</c:v>
                </c:pt>
                <c:pt idx="15">
                  <c:v>42.64</c:v>
                </c:pt>
                <c:pt idx="16">
                  <c:v>14.379999999999999</c:v>
                </c:pt>
                <c:pt idx="17">
                  <c:v>28.14</c:v>
                </c:pt>
                <c:pt idx="18">
                  <c:v>40.78</c:v>
                </c:pt>
                <c:pt idx="19">
                  <c:v>58.739999999999995</c:v>
                </c:pt>
                <c:pt idx="20">
                  <c:v>47.54</c:v>
                </c:pt>
                <c:pt idx="21">
                  <c:v>37.58</c:v>
                </c:pt>
                <c:pt idx="22">
                  <c:v>41.519999999999996</c:v>
                </c:pt>
                <c:pt idx="23">
                  <c:v>31.3</c:v>
                </c:pt>
                <c:pt idx="24">
                  <c:v>46.160000000000004</c:v>
                </c:pt>
                <c:pt idx="25">
                  <c:v>45.08</c:v>
                </c:pt>
                <c:pt idx="26">
                  <c:v>54.160000000000004</c:v>
                </c:pt>
                <c:pt idx="27">
                  <c:v>62.279999999999994</c:v>
                </c:pt>
                <c:pt idx="28">
                  <c:v>61.260000000000005</c:v>
                </c:pt>
                <c:pt idx="29">
                  <c:v>46.68</c:v>
                </c:pt>
                <c:pt idx="30">
                  <c:v>42.08</c:v>
                </c:pt>
                <c:pt idx="31">
                  <c:v>40.660000000000004</c:v>
                </c:pt>
                <c:pt idx="32">
                  <c:v>24.02</c:v>
                </c:pt>
                <c:pt idx="33">
                  <c:v>23.96</c:v>
                </c:pt>
                <c:pt idx="34">
                  <c:v>64.94</c:v>
                </c:pt>
                <c:pt idx="35">
                  <c:v>8.56</c:v>
                </c:pt>
                <c:pt idx="36">
                  <c:v>25.78</c:v>
                </c:pt>
                <c:pt idx="37">
                  <c:v>7.76</c:v>
                </c:pt>
                <c:pt idx="38">
                  <c:v>46.44</c:v>
                </c:pt>
                <c:pt idx="39">
                  <c:v>51.480000000000004</c:v>
                </c:pt>
                <c:pt idx="40">
                  <c:v>11.64</c:v>
                </c:pt>
                <c:pt idx="41">
                  <c:v>19.14</c:v>
                </c:pt>
                <c:pt idx="42">
                  <c:v>31.2</c:v>
                </c:pt>
                <c:pt idx="43">
                  <c:v>42.9</c:v>
                </c:pt>
                <c:pt idx="44">
                  <c:v>36.260000000000005</c:v>
                </c:pt>
                <c:pt idx="45">
                  <c:v>44.82</c:v>
                </c:pt>
                <c:pt idx="46">
                  <c:v>28.04</c:v>
                </c:pt>
                <c:pt idx="47">
                  <c:v>24.94</c:v>
                </c:pt>
                <c:pt idx="48">
                  <c:v>12.34</c:v>
                </c:pt>
                <c:pt idx="49">
                  <c:v>10.9</c:v>
                </c:pt>
                <c:pt idx="50">
                  <c:v>45.96</c:v>
                </c:pt>
                <c:pt idx="51">
                  <c:v>50.64</c:v>
                </c:pt>
                <c:pt idx="52">
                  <c:v>12.02</c:v>
                </c:pt>
                <c:pt idx="53">
                  <c:v>59.58</c:v>
                </c:pt>
                <c:pt idx="54">
                  <c:v>18.920000000000002</c:v>
                </c:pt>
                <c:pt idx="55">
                  <c:v>55.04</c:v>
                </c:pt>
                <c:pt idx="56">
                  <c:v>64.38</c:v>
                </c:pt>
                <c:pt idx="57">
                  <c:v>3.46</c:v>
                </c:pt>
                <c:pt idx="58">
                  <c:v>15.12</c:v>
                </c:pt>
                <c:pt idx="59">
                  <c:v>44.28</c:v>
                </c:pt>
                <c:pt idx="60">
                  <c:v>29.240000000000002</c:v>
                </c:pt>
                <c:pt idx="61">
                  <c:v>40.4</c:v>
                </c:pt>
                <c:pt idx="62">
                  <c:v>44.82</c:v>
                </c:pt>
                <c:pt idx="63">
                  <c:v>92.987500000000011</c:v>
                </c:pt>
                <c:pt idx="64">
                  <c:v>50.1</c:v>
                </c:pt>
                <c:pt idx="65">
                  <c:v>49.160000000000004</c:v>
                </c:pt>
                <c:pt idx="66">
                  <c:v>37.260000000000005</c:v>
                </c:pt>
                <c:pt idx="67">
                  <c:v>66.14</c:v>
                </c:pt>
                <c:pt idx="68">
                  <c:v>151.96</c:v>
                </c:pt>
                <c:pt idx="69">
                  <c:v>14.38</c:v>
                </c:pt>
                <c:pt idx="70">
                  <c:v>18.940000000000001</c:v>
                </c:pt>
                <c:pt idx="71">
                  <c:v>22.68</c:v>
                </c:pt>
                <c:pt idx="72">
                  <c:v>40.04</c:v>
                </c:pt>
                <c:pt idx="73">
                  <c:v>14.620000000000001</c:v>
                </c:pt>
                <c:pt idx="74">
                  <c:v>43.96</c:v>
                </c:pt>
                <c:pt idx="75">
                  <c:v>32.339999999999996</c:v>
                </c:pt>
                <c:pt idx="76">
                  <c:v>18.64</c:v>
                </c:pt>
                <c:pt idx="77">
                  <c:v>28.919999999999998</c:v>
                </c:pt>
                <c:pt idx="78">
                  <c:v>45.7</c:v>
                </c:pt>
                <c:pt idx="79">
                  <c:v>14.72</c:v>
                </c:pt>
                <c:pt idx="80">
                  <c:v>18.059999999999999</c:v>
                </c:pt>
                <c:pt idx="81">
                  <c:v>53.6</c:v>
                </c:pt>
                <c:pt idx="82">
                  <c:v>29.96</c:v>
                </c:pt>
                <c:pt idx="83">
                  <c:v>45.5</c:v>
                </c:pt>
                <c:pt idx="84">
                  <c:v>12.44</c:v>
                </c:pt>
                <c:pt idx="85">
                  <c:v>42.019999999999996</c:v>
                </c:pt>
                <c:pt idx="86">
                  <c:v>28.880000000000003</c:v>
                </c:pt>
                <c:pt idx="87">
                  <c:v>44.5</c:v>
                </c:pt>
                <c:pt idx="88">
                  <c:v>20.440000000000001</c:v>
                </c:pt>
                <c:pt idx="89">
                  <c:v>58.760000000000005</c:v>
                </c:pt>
                <c:pt idx="90">
                  <c:v>8</c:v>
                </c:pt>
                <c:pt idx="91">
                  <c:v>18.240000000000002</c:v>
                </c:pt>
                <c:pt idx="92">
                  <c:v>27.22</c:v>
                </c:pt>
                <c:pt idx="93">
                  <c:v>52.7</c:v>
                </c:pt>
                <c:pt idx="94">
                  <c:v>53.86</c:v>
                </c:pt>
                <c:pt idx="95">
                  <c:v>48.36</c:v>
                </c:pt>
                <c:pt idx="96">
                  <c:v>35.9</c:v>
                </c:pt>
                <c:pt idx="97">
                  <c:v>51.38</c:v>
                </c:pt>
                <c:pt idx="98">
                  <c:v>49.660000000000004</c:v>
                </c:pt>
                <c:pt idx="99">
                  <c:v>18.440000000000001</c:v>
                </c:pt>
                <c:pt idx="100">
                  <c:v>9.620000000000001</c:v>
                </c:pt>
                <c:pt idx="101">
                  <c:v>37.839999999999996</c:v>
                </c:pt>
                <c:pt idx="102">
                  <c:v>39.96</c:v>
                </c:pt>
                <c:pt idx="103">
                  <c:v>23.22</c:v>
                </c:pt>
                <c:pt idx="104">
                  <c:v>63.339999999999996</c:v>
                </c:pt>
                <c:pt idx="105">
                  <c:v>13.5</c:v>
                </c:pt>
                <c:pt idx="106">
                  <c:v>48.480000000000004</c:v>
                </c:pt>
                <c:pt idx="107">
                  <c:v>6.74</c:v>
                </c:pt>
                <c:pt idx="108">
                  <c:v>27.080000000000002</c:v>
                </c:pt>
                <c:pt idx="109">
                  <c:v>55.339999999999996</c:v>
                </c:pt>
                <c:pt idx="110">
                  <c:v>31.2</c:v>
                </c:pt>
                <c:pt idx="111">
                  <c:v>49.019999999999996</c:v>
                </c:pt>
                <c:pt idx="112">
                  <c:v>52.760000000000005</c:v>
                </c:pt>
                <c:pt idx="113">
                  <c:v>19.28</c:v>
                </c:pt>
                <c:pt idx="114">
                  <c:v>9.879999999999999</c:v>
                </c:pt>
                <c:pt idx="115">
                  <c:v>41.980000000000004</c:v>
                </c:pt>
                <c:pt idx="116">
                  <c:v>11.58</c:v>
                </c:pt>
                <c:pt idx="117">
                  <c:v>16.7</c:v>
                </c:pt>
                <c:pt idx="118">
                  <c:v>64.039999999999992</c:v>
                </c:pt>
                <c:pt idx="119">
                  <c:v>40.96</c:v>
                </c:pt>
                <c:pt idx="120">
                  <c:v>13.5</c:v>
                </c:pt>
                <c:pt idx="121">
                  <c:v>164</c:v>
                </c:pt>
                <c:pt idx="122">
                  <c:v>9.6</c:v>
                </c:pt>
                <c:pt idx="123">
                  <c:v>58.68</c:v>
                </c:pt>
                <c:pt idx="124">
                  <c:v>46</c:v>
                </c:pt>
                <c:pt idx="125">
                  <c:v>59.58</c:v>
                </c:pt>
                <c:pt idx="126">
                  <c:v>48.36</c:v>
                </c:pt>
                <c:pt idx="127">
                  <c:v>15.36</c:v>
                </c:pt>
                <c:pt idx="128">
                  <c:v>32.46</c:v>
                </c:pt>
                <c:pt idx="129">
                  <c:v>52.980000000000004</c:v>
                </c:pt>
                <c:pt idx="130">
                  <c:v>12</c:v>
                </c:pt>
                <c:pt idx="131">
                  <c:v>14.84</c:v>
                </c:pt>
                <c:pt idx="132">
                  <c:v>20.46</c:v>
                </c:pt>
                <c:pt idx="133">
                  <c:v>41.22</c:v>
                </c:pt>
                <c:pt idx="134">
                  <c:v>38.58</c:v>
                </c:pt>
                <c:pt idx="135">
                  <c:v>41.12</c:v>
                </c:pt>
                <c:pt idx="136">
                  <c:v>9.92</c:v>
                </c:pt>
                <c:pt idx="137">
                  <c:v>33.239999999999995</c:v>
                </c:pt>
                <c:pt idx="138">
                  <c:v>21.259999999999998</c:v>
                </c:pt>
                <c:pt idx="139">
                  <c:v>62.54</c:v>
                </c:pt>
                <c:pt idx="140">
                  <c:v>45.8</c:v>
                </c:pt>
                <c:pt idx="141">
                  <c:v>25.28</c:v>
                </c:pt>
                <c:pt idx="142">
                  <c:v>25.1</c:v>
                </c:pt>
                <c:pt idx="143">
                  <c:v>40.519999999999996</c:v>
                </c:pt>
                <c:pt idx="144">
                  <c:v>14.64</c:v>
                </c:pt>
                <c:pt idx="145">
                  <c:v>50.68</c:v>
                </c:pt>
                <c:pt idx="146">
                  <c:v>53.480000000000004</c:v>
                </c:pt>
                <c:pt idx="147">
                  <c:v>37.946666666666665</c:v>
                </c:pt>
                <c:pt idx="148">
                  <c:v>36.68</c:v>
                </c:pt>
                <c:pt idx="149">
                  <c:v>38.58</c:v>
                </c:pt>
                <c:pt idx="150">
                  <c:v>33.619999999999997</c:v>
                </c:pt>
                <c:pt idx="151">
                  <c:v>15.6</c:v>
                </c:pt>
                <c:pt idx="152">
                  <c:v>31.04</c:v>
                </c:pt>
                <c:pt idx="153">
                  <c:v>51.480000000000004</c:v>
                </c:pt>
                <c:pt idx="154">
                  <c:v>30.48</c:v>
                </c:pt>
                <c:pt idx="155">
                  <c:v>44.92</c:v>
                </c:pt>
                <c:pt idx="156">
                  <c:v>30.860000000000003</c:v>
                </c:pt>
                <c:pt idx="157">
                  <c:v>43.56</c:v>
                </c:pt>
                <c:pt idx="158">
                  <c:v>8.08</c:v>
                </c:pt>
                <c:pt idx="159">
                  <c:v>50.14</c:v>
                </c:pt>
                <c:pt idx="160">
                  <c:v>31.860000000000003</c:v>
                </c:pt>
                <c:pt idx="161">
                  <c:v>10.120000000000001</c:v>
                </c:pt>
                <c:pt idx="162">
                  <c:v>71.06</c:v>
                </c:pt>
                <c:pt idx="163">
                  <c:v>31.060000000000002</c:v>
                </c:pt>
                <c:pt idx="164">
                  <c:v>6</c:v>
                </c:pt>
                <c:pt idx="165">
                  <c:v>55.019999999999996</c:v>
                </c:pt>
                <c:pt idx="166">
                  <c:v>52.42</c:v>
                </c:pt>
                <c:pt idx="167">
                  <c:v>62.14</c:v>
                </c:pt>
                <c:pt idx="168">
                  <c:v>14.66</c:v>
                </c:pt>
                <c:pt idx="169">
                  <c:v>27.54</c:v>
                </c:pt>
                <c:pt idx="170">
                  <c:v>36.32</c:v>
                </c:pt>
                <c:pt idx="171">
                  <c:v>27.84</c:v>
                </c:pt>
                <c:pt idx="172">
                  <c:v>24.14</c:v>
                </c:pt>
                <c:pt idx="173">
                  <c:v>33.700000000000003</c:v>
                </c:pt>
                <c:pt idx="174">
                  <c:v>26.5</c:v>
                </c:pt>
                <c:pt idx="175">
                  <c:v>60.86</c:v>
                </c:pt>
                <c:pt idx="176">
                  <c:v>44.4</c:v>
                </c:pt>
                <c:pt idx="177">
                  <c:v>21.1</c:v>
                </c:pt>
                <c:pt idx="178">
                  <c:v>32.94</c:v>
                </c:pt>
                <c:pt idx="179">
                  <c:v>46.519999999999996</c:v>
                </c:pt>
                <c:pt idx="180">
                  <c:v>15.9</c:v>
                </c:pt>
                <c:pt idx="181">
                  <c:v>9.82</c:v>
                </c:pt>
                <c:pt idx="182">
                  <c:v>53.08</c:v>
                </c:pt>
                <c:pt idx="183">
                  <c:v>28.44</c:v>
                </c:pt>
                <c:pt idx="184">
                  <c:v>54.64</c:v>
                </c:pt>
                <c:pt idx="185">
                  <c:v>56.379999999999995</c:v>
                </c:pt>
                <c:pt idx="186">
                  <c:v>50.94</c:v>
                </c:pt>
                <c:pt idx="187">
                  <c:v>59.2</c:v>
                </c:pt>
                <c:pt idx="188">
                  <c:v>29.080000000000002</c:v>
                </c:pt>
                <c:pt idx="189">
                  <c:v>41.36</c:v>
                </c:pt>
                <c:pt idx="190">
                  <c:v>54.06</c:v>
                </c:pt>
                <c:pt idx="191">
                  <c:v>39.14</c:v>
                </c:pt>
                <c:pt idx="192">
                  <c:v>15.3</c:v>
                </c:pt>
                <c:pt idx="193">
                  <c:v>5.68</c:v>
                </c:pt>
                <c:pt idx="194">
                  <c:v>67.72</c:v>
                </c:pt>
                <c:pt idx="195">
                  <c:v>196.98</c:v>
                </c:pt>
                <c:pt idx="196">
                  <c:v>9.7200000000000006</c:v>
                </c:pt>
                <c:pt idx="197">
                  <c:v>21.8</c:v>
                </c:pt>
                <c:pt idx="198">
                  <c:v>61.120000000000005</c:v>
                </c:pt>
                <c:pt idx="199">
                  <c:v>42.68</c:v>
                </c:pt>
              </c:numCache>
            </c:numRef>
          </c:xVal>
          <c:yVal>
            <c:numRef>
              <c:f>Sheet2!$Y$2:$Y$201</c:f>
              <c:numCache>
                <c:formatCode>General</c:formatCode>
                <c:ptCount val="200"/>
                <c:pt idx="0">
                  <c:v>135</c:v>
                </c:pt>
                <c:pt idx="1">
                  <c:v>254</c:v>
                </c:pt>
                <c:pt idx="2">
                  <c:v>105</c:v>
                </c:pt>
                <c:pt idx="3">
                  <c:v>131</c:v>
                </c:pt>
                <c:pt idx="4">
                  <c:v>172</c:v>
                </c:pt>
                <c:pt idx="5">
                  <c:v>207</c:v>
                </c:pt>
                <c:pt idx="6">
                  <c:v>86</c:v>
                </c:pt>
                <c:pt idx="7">
                  <c:v>201</c:v>
                </c:pt>
                <c:pt idx="8">
                  <c:v>147</c:v>
                </c:pt>
                <c:pt idx="9">
                  <c:v>225</c:v>
                </c:pt>
                <c:pt idx="10">
                  <c:v>272</c:v>
                </c:pt>
                <c:pt idx="11">
                  <c:v>96</c:v>
                </c:pt>
                <c:pt idx="12">
                  <c:v>236</c:v>
                </c:pt>
                <c:pt idx="13">
                  <c:v>235.5</c:v>
                </c:pt>
                <c:pt idx="14">
                  <c:v>95</c:v>
                </c:pt>
                <c:pt idx="15">
                  <c:v>159</c:v>
                </c:pt>
                <c:pt idx="16">
                  <c:v>124</c:v>
                </c:pt>
                <c:pt idx="17">
                  <c:v>180</c:v>
                </c:pt>
                <c:pt idx="18">
                  <c:v>240</c:v>
                </c:pt>
                <c:pt idx="19">
                  <c:v>210</c:v>
                </c:pt>
                <c:pt idx="20">
                  <c:v>811</c:v>
                </c:pt>
                <c:pt idx="21">
                  <c:v>196</c:v>
                </c:pt>
                <c:pt idx="22">
                  <c:v>225</c:v>
                </c:pt>
                <c:pt idx="23">
                  <c:v>197</c:v>
                </c:pt>
                <c:pt idx="24">
                  <c:v>137</c:v>
                </c:pt>
                <c:pt idx="25">
                  <c:v>185</c:v>
                </c:pt>
                <c:pt idx="26">
                  <c:v>150</c:v>
                </c:pt>
                <c:pt idx="27">
                  <c:v>258</c:v>
                </c:pt>
                <c:pt idx="28">
                  <c:v>240</c:v>
                </c:pt>
                <c:pt idx="29">
                  <c:v>188</c:v>
                </c:pt>
                <c:pt idx="30">
                  <c:v>240</c:v>
                </c:pt>
                <c:pt idx="31">
                  <c:v>175</c:v>
                </c:pt>
                <c:pt idx="32">
                  <c:v>133</c:v>
                </c:pt>
                <c:pt idx="33">
                  <c:v>177</c:v>
                </c:pt>
                <c:pt idx="34">
                  <c:v>257</c:v>
                </c:pt>
                <c:pt idx="35">
                  <c:v>78</c:v>
                </c:pt>
                <c:pt idx="36">
                  <c:v>173</c:v>
                </c:pt>
                <c:pt idx="37">
                  <c:v>81</c:v>
                </c:pt>
                <c:pt idx="38">
                  <c:v>149</c:v>
                </c:pt>
                <c:pt idx="39">
                  <c:v>137</c:v>
                </c:pt>
                <c:pt idx="40">
                  <c:v>134.33333333333334</c:v>
                </c:pt>
                <c:pt idx="41">
                  <c:v>151</c:v>
                </c:pt>
                <c:pt idx="42">
                  <c:v>125</c:v>
                </c:pt>
                <c:pt idx="43">
                  <c:v>163</c:v>
                </c:pt>
                <c:pt idx="44">
                  <c:v>163</c:v>
                </c:pt>
                <c:pt idx="45">
                  <c:v>191</c:v>
                </c:pt>
                <c:pt idx="46">
                  <c:v>183</c:v>
                </c:pt>
                <c:pt idx="47">
                  <c:v>152</c:v>
                </c:pt>
                <c:pt idx="48">
                  <c:v>85</c:v>
                </c:pt>
                <c:pt idx="49">
                  <c:v>122</c:v>
                </c:pt>
                <c:pt idx="50">
                  <c:v>157.33333333333334</c:v>
                </c:pt>
                <c:pt idx="51">
                  <c:v>265</c:v>
                </c:pt>
                <c:pt idx="52">
                  <c:v>89</c:v>
                </c:pt>
                <c:pt idx="53">
                  <c:v>231</c:v>
                </c:pt>
                <c:pt idx="54">
                  <c:v>116</c:v>
                </c:pt>
                <c:pt idx="55">
                  <c:v>147</c:v>
                </c:pt>
                <c:pt idx="56">
                  <c:v>271</c:v>
                </c:pt>
                <c:pt idx="57">
                  <c:v>71</c:v>
                </c:pt>
                <c:pt idx="58">
                  <c:v>123</c:v>
                </c:pt>
                <c:pt idx="59">
                  <c:v>235</c:v>
                </c:pt>
                <c:pt idx="60">
                  <c:v>127</c:v>
                </c:pt>
                <c:pt idx="61">
                  <c:v>186</c:v>
                </c:pt>
                <c:pt idx="62">
                  <c:v>196</c:v>
                </c:pt>
                <c:pt idx="63">
                  <c:v>126</c:v>
                </c:pt>
                <c:pt idx="64">
                  <c:v>218</c:v>
                </c:pt>
                <c:pt idx="65">
                  <c:v>239</c:v>
                </c:pt>
                <c:pt idx="66">
                  <c:v>208</c:v>
                </c:pt>
                <c:pt idx="67">
                  <c:v>166</c:v>
                </c:pt>
                <c:pt idx="68">
                  <c:v>128</c:v>
                </c:pt>
                <c:pt idx="69">
                  <c:v>111</c:v>
                </c:pt>
                <c:pt idx="70">
                  <c:v>119</c:v>
                </c:pt>
                <c:pt idx="71">
                  <c:v>149</c:v>
                </c:pt>
                <c:pt idx="72">
                  <c:v>131</c:v>
                </c:pt>
                <c:pt idx="73">
                  <c:v>114</c:v>
                </c:pt>
                <c:pt idx="74">
                  <c:v>122</c:v>
                </c:pt>
                <c:pt idx="75">
                  <c:v>138</c:v>
                </c:pt>
                <c:pt idx="76">
                  <c:v>152</c:v>
                </c:pt>
                <c:pt idx="77">
                  <c:v>139.5</c:v>
                </c:pt>
                <c:pt idx="78">
                  <c:v>223</c:v>
                </c:pt>
                <c:pt idx="79">
                  <c:v>74</c:v>
                </c:pt>
                <c:pt idx="80">
                  <c:v>128</c:v>
                </c:pt>
                <c:pt idx="81">
                  <c:v>230</c:v>
                </c:pt>
                <c:pt idx="82">
                  <c:v>129</c:v>
                </c:pt>
                <c:pt idx="83">
                  <c:v>179</c:v>
                </c:pt>
                <c:pt idx="84">
                  <c:v>62</c:v>
                </c:pt>
                <c:pt idx="85">
                  <c:v>165</c:v>
                </c:pt>
                <c:pt idx="86">
                  <c:v>117</c:v>
                </c:pt>
                <c:pt idx="87">
                  <c:v>159</c:v>
                </c:pt>
                <c:pt idx="88">
                  <c:v>112</c:v>
                </c:pt>
                <c:pt idx="89">
                  <c:v>188</c:v>
                </c:pt>
                <c:pt idx="90">
                  <c:v>86</c:v>
                </c:pt>
                <c:pt idx="91">
                  <c:v>105</c:v>
                </c:pt>
                <c:pt idx="92">
                  <c:v>187</c:v>
                </c:pt>
                <c:pt idx="93">
                  <c:v>124</c:v>
                </c:pt>
                <c:pt idx="94">
                  <c:v>170</c:v>
                </c:pt>
                <c:pt idx="95">
                  <c:v>229</c:v>
                </c:pt>
                <c:pt idx="96">
                  <c:v>108</c:v>
                </c:pt>
                <c:pt idx="97">
                  <c:v>149</c:v>
                </c:pt>
                <c:pt idx="98">
                  <c:v>175</c:v>
                </c:pt>
                <c:pt idx="99">
                  <c:v>126</c:v>
                </c:pt>
                <c:pt idx="100">
                  <c:v>54</c:v>
                </c:pt>
                <c:pt idx="101">
                  <c:v>129</c:v>
                </c:pt>
                <c:pt idx="102">
                  <c:v>111</c:v>
                </c:pt>
                <c:pt idx="103">
                  <c:v>95</c:v>
                </c:pt>
                <c:pt idx="104">
                  <c:v>131</c:v>
                </c:pt>
                <c:pt idx="105">
                  <c:v>123</c:v>
                </c:pt>
                <c:pt idx="106">
                  <c:v>127</c:v>
                </c:pt>
                <c:pt idx="107">
                  <c:v>83</c:v>
                </c:pt>
                <c:pt idx="108">
                  <c:v>104</c:v>
                </c:pt>
                <c:pt idx="109">
                  <c:v>221</c:v>
                </c:pt>
                <c:pt idx="110">
                  <c:v>120</c:v>
                </c:pt>
                <c:pt idx="111">
                  <c:v>168</c:v>
                </c:pt>
                <c:pt idx="112">
                  <c:v>199</c:v>
                </c:pt>
                <c:pt idx="113">
                  <c:v>120</c:v>
                </c:pt>
                <c:pt idx="114">
                  <c:v>77</c:v>
                </c:pt>
                <c:pt idx="115">
                  <c:v>168</c:v>
                </c:pt>
                <c:pt idx="116">
                  <c:v>90</c:v>
                </c:pt>
                <c:pt idx="117">
                  <c:v>83</c:v>
                </c:pt>
                <c:pt idx="118">
                  <c:v>158</c:v>
                </c:pt>
                <c:pt idx="119">
                  <c:v>119</c:v>
                </c:pt>
                <c:pt idx="120">
                  <c:v>83</c:v>
                </c:pt>
                <c:pt idx="121">
                  <c:v>118</c:v>
                </c:pt>
                <c:pt idx="122">
                  <c:v>109</c:v>
                </c:pt>
                <c:pt idx="123">
                  <c:v>216</c:v>
                </c:pt>
                <c:pt idx="124">
                  <c:v>228</c:v>
                </c:pt>
                <c:pt idx="125">
                  <c:v>139</c:v>
                </c:pt>
                <c:pt idx="126">
                  <c:v>129</c:v>
                </c:pt>
                <c:pt idx="127">
                  <c:v>106</c:v>
                </c:pt>
                <c:pt idx="128">
                  <c:v>148</c:v>
                </c:pt>
                <c:pt idx="129">
                  <c:v>245</c:v>
                </c:pt>
                <c:pt idx="130">
                  <c:v>90</c:v>
                </c:pt>
                <c:pt idx="131">
                  <c:v>127</c:v>
                </c:pt>
                <c:pt idx="132">
                  <c:v>110</c:v>
                </c:pt>
                <c:pt idx="133">
                  <c:v>186</c:v>
                </c:pt>
                <c:pt idx="134">
                  <c:v>163</c:v>
                </c:pt>
                <c:pt idx="135">
                  <c:v>135</c:v>
                </c:pt>
                <c:pt idx="136">
                  <c:v>93</c:v>
                </c:pt>
                <c:pt idx="137">
                  <c:v>133</c:v>
                </c:pt>
                <c:pt idx="138">
                  <c:v>122</c:v>
                </c:pt>
                <c:pt idx="139">
                  <c:v>220</c:v>
                </c:pt>
                <c:pt idx="140">
                  <c:v>125</c:v>
                </c:pt>
                <c:pt idx="141">
                  <c:v>108</c:v>
                </c:pt>
                <c:pt idx="142">
                  <c:v>149</c:v>
                </c:pt>
                <c:pt idx="143">
                  <c:v>169</c:v>
                </c:pt>
                <c:pt idx="144">
                  <c:v>91</c:v>
                </c:pt>
                <c:pt idx="145">
                  <c:v>187</c:v>
                </c:pt>
                <c:pt idx="146">
                  <c:v>127</c:v>
                </c:pt>
                <c:pt idx="147">
                  <c:v>113</c:v>
                </c:pt>
                <c:pt idx="148">
                  <c:v>129</c:v>
                </c:pt>
                <c:pt idx="149">
                  <c:v>167</c:v>
                </c:pt>
                <c:pt idx="150">
                  <c:v>171</c:v>
                </c:pt>
                <c:pt idx="151">
                  <c:v>110</c:v>
                </c:pt>
                <c:pt idx="152">
                  <c:v>152</c:v>
                </c:pt>
                <c:pt idx="153">
                  <c:v>196</c:v>
                </c:pt>
                <c:pt idx="154">
                  <c:v>117</c:v>
                </c:pt>
                <c:pt idx="155">
                  <c:v>167</c:v>
                </c:pt>
                <c:pt idx="156">
                  <c:v>135</c:v>
                </c:pt>
                <c:pt idx="157">
                  <c:v>166</c:v>
                </c:pt>
                <c:pt idx="158">
                  <c:v>62</c:v>
                </c:pt>
                <c:pt idx="159">
                  <c:v>186</c:v>
                </c:pt>
                <c:pt idx="160">
                  <c:v>93</c:v>
                </c:pt>
                <c:pt idx="161">
                  <c:v>98</c:v>
                </c:pt>
                <c:pt idx="162">
                  <c:v>92</c:v>
                </c:pt>
                <c:pt idx="163">
                  <c:v>123</c:v>
                </c:pt>
                <c:pt idx="164">
                  <c:v>28</c:v>
                </c:pt>
                <c:pt idx="165">
                  <c:v>142</c:v>
                </c:pt>
                <c:pt idx="166">
                  <c:v>139</c:v>
                </c:pt>
                <c:pt idx="167">
                  <c:v>129</c:v>
                </c:pt>
                <c:pt idx="168">
                  <c:v>124</c:v>
                </c:pt>
                <c:pt idx="169">
                  <c:v>298.75</c:v>
                </c:pt>
                <c:pt idx="170">
                  <c:v>108</c:v>
                </c:pt>
                <c:pt idx="171">
                  <c:v>116</c:v>
                </c:pt>
                <c:pt idx="172">
                  <c:v>91.5</c:v>
                </c:pt>
                <c:pt idx="173">
                  <c:v>193</c:v>
                </c:pt>
                <c:pt idx="174">
                  <c:v>113</c:v>
                </c:pt>
                <c:pt idx="175">
                  <c:v>162</c:v>
                </c:pt>
                <c:pt idx="176">
                  <c:v>139</c:v>
                </c:pt>
                <c:pt idx="177">
                  <c:v>116</c:v>
                </c:pt>
                <c:pt idx="178">
                  <c:v>184</c:v>
                </c:pt>
                <c:pt idx="179">
                  <c:v>132</c:v>
                </c:pt>
                <c:pt idx="180">
                  <c:v>114</c:v>
                </c:pt>
                <c:pt idx="181">
                  <c:v>35</c:v>
                </c:pt>
                <c:pt idx="182">
                  <c:v>146.16666666666666</c:v>
                </c:pt>
                <c:pt idx="183">
                  <c:v>132</c:v>
                </c:pt>
                <c:pt idx="184">
                  <c:v>208</c:v>
                </c:pt>
                <c:pt idx="185">
                  <c:v>256</c:v>
                </c:pt>
                <c:pt idx="186">
                  <c:v>151.5</c:v>
                </c:pt>
                <c:pt idx="187">
                  <c:v>167</c:v>
                </c:pt>
                <c:pt idx="188">
                  <c:v>112</c:v>
                </c:pt>
                <c:pt idx="189">
                  <c:v>204</c:v>
                </c:pt>
                <c:pt idx="190">
                  <c:v>264</c:v>
                </c:pt>
                <c:pt idx="191">
                  <c:v>159</c:v>
                </c:pt>
                <c:pt idx="192">
                  <c:v>104</c:v>
                </c:pt>
                <c:pt idx="193">
                  <c:v>71</c:v>
                </c:pt>
                <c:pt idx="194">
                  <c:v>226</c:v>
                </c:pt>
                <c:pt idx="195">
                  <c:v>227</c:v>
                </c:pt>
                <c:pt idx="196">
                  <c:v>54</c:v>
                </c:pt>
                <c:pt idx="197">
                  <c:v>109</c:v>
                </c:pt>
                <c:pt idx="198">
                  <c:v>184</c:v>
                </c:pt>
                <c:pt idx="199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4-DD4B-99AE-A873D4B5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828320"/>
        <c:axId val="1000502736"/>
      </c:scatterChart>
      <c:valAx>
        <c:axId val="11398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GoogleAds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02736"/>
        <c:crosses val="autoZero"/>
        <c:crossBetween val="midCat"/>
      </c:valAx>
      <c:valAx>
        <c:axId val="10005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Slaes_m2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TikTok&amp;Sales_m2</a:t>
            </a:r>
          </a:p>
        </c:rich>
      </c:tx>
      <c:layout>
        <c:manualLayout>
          <c:xMode val="edge"/>
          <c:yMode val="edge"/>
          <c:x val="0.39017491166162632"/>
          <c:y val="2.5308036920838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Sheet2!$X$2:$X$201</c:f>
              <c:numCache>
                <c:formatCode>0</c:formatCode>
                <c:ptCount val="200"/>
                <c:pt idx="0">
                  <c:v>23.379999999999995</c:v>
                </c:pt>
                <c:pt idx="1">
                  <c:v>10.339999999999989</c:v>
                </c:pt>
                <c:pt idx="2">
                  <c:v>7.7799999999999976</c:v>
                </c:pt>
                <c:pt idx="3">
                  <c:v>11.229999999999997</c:v>
                </c:pt>
                <c:pt idx="4">
                  <c:v>19.339999999999996</c:v>
                </c:pt>
                <c:pt idx="5">
                  <c:v>6.8299999999999947</c:v>
                </c:pt>
                <c:pt idx="6">
                  <c:v>15.32</c:v>
                </c:pt>
                <c:pt idx="7">
                  <c:v>9.419999999999991</c:v>
                </c:pt>
                <c:pt idx="8">
                  <c:v>12.219999999999995</c:v>
                </c:pt>
                <c:pt idx="9">
                  <c:v>14.420000000000002</c:v>
                </c:pt>
                <c:pt idx="10">
                  <c:v>21.540000000000006</c:v>
                </c:pt>
                <c:pt idx="11">
                  <c:v>16.95</c:v>
                </c:pt>
                <c:pt idx="12">
                  <c:v>14.229999999999993</c:v>
                </c:pt>
                <c:pt idx="13">
                  <c:v>22.879999999999995</c:v>
                </c:pt>
                <c:pt idx="14">
                  <c:v>13.189999999999998</c:v>
                </c:pt>
                <c:pt idx="15">
                  <c:v>2.2399999999999984</c:v>
                </c:pt>
                <c:pt idx="16">
                  <c:v>16.750000000000004</c:v>
                </c:pt>
                <c:pt idx="17">
                  <c:v>6.09</c:v>
                </c:pt>
                <c:pt idx="18">
                  <c:v>20.590000000000003</c:v>
                </c:pt>
                <c:pt idx="19">
                  <c:v>17.939999999999991</c:v>
                </c:pt>
                <c:pt idx="20">
                  <c:v>14.919999999999995</c:v>
                </c:pt>
                <c:pt idx="21">
                  <c:v>13.39</c:v>
                </c:pt>
                <c:pt idx="22">
                  <c:v>17.879999999999995</c:v>
                </c:pt>
                <c:pt idx="23">
                  <c:v>12.399999999999995</c:v>
                </c:pt>
                <c:pt idx="24">
                  <c:v>0.12000000000000455</c:v>
                </c:pt>
                <c:pt idx="25">
                  <c:v>10.3</c:v>
                </c:pt>
                <c:pt idx="26">
                  <c:v>4.0799999999999983</c:v>
                </c:pt>
                <c:pt idx="27">
                  <c:v>25.619999999999997</c:v>
                </c:pt>
                <c:pt idx="28">
                  <c:v>25.6</c:v>
                </c:pt>
                <c:pt idx="29">
                  <c:v>14.329999999999998</c:v>
                </c:pt>
                <c:pt idx="30">
                  <c:v>22.23</c:v>
                </c:pt>
                <c:pt idx="31">
                  <c:v>10.970000000000002</c:v>
                </c:pt>
                <c:pt idx="32">
                  <c:v>3.9299999999999962</c:v>
                </c:pt>
                <c:pt idx="33">
                  <c:v>14.319999999999993</c:v>
                </c:pt>
                <c:pt idx="34">
                  <c:v>29.639999999999993</c:v>
                </c:pt>
                <c:pt idx="35">
                  <c:v>19.989999999999998</c:v>
                </c:pt>
                <c:pt idx="36">
                  <c:v>10.939999999999998</c:v>
                </c:pt>
                <c:pt idx="37">
                  <c:v>12.57</c:v>
                </c:pt>
                <c:pt idx="38">
                  <c:v>10.659999999999997</c:v>
                </c:pt>
                <c:pt idx="39">
                  <c:v>4.4699999999999989</c:v>
                </c:pt>
                <c:pt idx="40">
                  <c:v>9.4299999999999962</c:v>
                </c:pt>
                <c:pt idx="41">
                  <c:v>6.75</c:v>
                </c:pt>
                <c:pt idx="42">
                  <c:v>16.819999999999997</c:v>
                </c:pt>
                <c:pt idx="43">
                  <c:v>7.9399999999999977</c:v>
                </c:pt>
                <c:pt idx="44">
                  <c:v>9.0500000000000007</c:v>
                </c:pt>
                <c:pt idx="45">
                  <c:v>18.459999999999997</c:v>
                </c:pt>
                <c:pt idx="46">
                  <c:v>16.010000000000005</c:v>
                </c:pt>
                <c:pt idx="47">
                  <c:v>13.89</c:v>
                </c:pt>
                <c:pt idx="48">
                  <c:v>1.5399999999999956</c:v>
                </c:pt>
                <c:pt idx="49">
                  <c:v>6.0599999999999952</c:v>
                </c:pt>
                <c:pt idx="50">
                  <c:v>20.69</c:v>
                </c:pt>
                <c:pt idx="51">
                  <c:v>31.1</c:v>
                </c:pt>
                <c:pt idx="52">
                  <c:v>18.04</c:v>
                </c:pt>
                <c:pt idx="53">
                  <c:v>26.159999999999997</c:v>
                </c:pt>
                <c:pt idx="54">
                  <c:v>14.719999999999999</c:v>
                </c:pt>
                <c:pt idx="55">
                  <c:v>10.77</c:v>
                </c:pt>
                <c:pt idx="56">
                  <c:v>35.42</c:v>
                </c:pt>
                <c:pt idx="57">
                  <c:v>18.220000000000002</c:v>
                </c:pt>
                <c:pt idx="58">
                  <c:v>18.739999999999998</c:v>
                </c:pt>
                <c:pt idx="59">
                  <c:v>26.65</c:v>
                </c:pt>
                <c:pt idx="60">
                  <c:v>1.4600000000000026</c:v>
                </c:pt>
                <c:pt idx="61">
                  <c:v>18.919999999999995</c:v>
                </c:pt>
                <c:pt idx="62">
                  <c:v>19.729999999999997</c:v>
                </c:pt>
                <c:pt idx="63">
                  <c:v>37.253750000000011</c:v>
                </c:pt>
                <c:pt idx="64">
                  <c:v>23.490000000000006</c:v>
                </c:pt>
                <c:pt idx="65">
                  <c:v>30.8</c:v>
                </c:pt>
                <c:pt idx="66">
                  <c:v>21.900000000000002</c:v>
                </c:pt>
                <c:pt idx="67">
                  <c:v>20.220000000000002</c:v>
                </c:pt>
                <c:pt idx="68">
                  <c:v>11.270000000000001</c:v>
                </c:pt>
                <c:pt idx="69">
                  <c:v>17.82</c:v>
                </c:pt>
                <c:pt idx="70">
                  <c:v>19.64</c:v>
                </c:pt>
                <c:pt idx="71">
                  <c:v>14.849999999999998</c:v>
                </c:pt>
                <c:pt idx="72">
                  <c:v>95</c:v>
                </c:pt>
                <c:pt idx="73">
                  <c:v>3.6199999999999992</c:v>
                </c:pt>
                <c:pt idx="74">
                  <c:v>7.6899999999999995</c:v>
                </c:pt>
                <c:pt idx="75">
                  <c:v>8.5299999999999958</c:v>
                </c:pt>
                <c:pt idx="76">
                  <c:v>17.419999999999998</c:v>
                </c:pt>
                <c:pt idx="77">
                  <c:v>19.549999999999997</c:v>
                </c:pt>
                <c:pt idx="78">
                  <c:v>29.330000000000002</c:v>
                </c:pt>
                <c:pt idx="79">
                  <c:v>10.41</c:v>
                </c:pt>
                <c:pt idx="80">
                  <c:v>4.68</c:v>
                </c:pt>
                <c:pt idx="81">
                  <c:v>28.850000000000005</c:v>
                </c:pt>
                <c:pt idx="82">
                  <c:v>5.4500000000000028</c:v>
                </c:pt>
                <c:pt idx="83">
                  <c:v>18.759999999999998</c:v>
                </c:pt>
                <c:pt idx="84">
                  <c:v>11.129999999999999</c:v>
                </c:pt>
                <c:pt idx="85">
                  <c:v>16.159999999999997</c:v>
                </c:pt>
                <c:pt idx="86">
                  <c:v>3.2699999999999996</c:v>
                </c:pt>
                <c:pt idx="87">
                  <c:v>14.02</c:v>
                </c:pt>
                <c:pt idx="88">
                  <c:v>18.47</c:v>
                </c:pt>
                <c:pt idx="89">
                  <c:v>24.03</c:v>
                </c:pt>
                <c:pt idx="90">
                  <c:v>16.119999999999997</c:v>
                </c:pt>
                <c:pt idx="91">
                  <c:v>16.59</c:v>
                </c:pt>
                <c:pt idx="92">
                  <c:v>22.949999999999996</c:v>
                </c:pt>
                <c:pt idx="93">
                  <c:v>13.59</c:v>
                </c:pt>
                <c:pt idx="94">
                  <c:v>20.759999999999998</c:v>
                </c:pt>
                <c:pt idx="95">
                  <c:v>32.749999999999993</c:v>
                </c:pt>
                <c:pt idx="96">
                  <c:v>4.3599999999999994</c:v>
                </c:pt>
                <c:pt idx="97">
                  <c:v>14.33</c:v>
                </c:pt>
                <c:pt idx="98">
                  <c:v>20.8</c:v>
                </c:pt>
                <c:pt idx="99">
                  <c:v>4.2600000000000016</c:v>
                </c:pt>
                <c:pt idx="100">
                  <c:v>11.269999999999998</c:v>
                </c:pt>
                <c:pt idx="101">
                  <c:v>10.829999999999998</c:v>
                </c:pt>
                <c:pt idx="102">
                  <c:v>5.91</c:v>
                </c:pt>
                <c:pt idx="103">
                  <c:v>19.829999999999998</c:v>
                </c:pt>
                <c:pt idx="104">
                  <c:v>19.339999999999996</c:v>
                </c:pt>
                <c:pt idx="105">
                  <c:v>12.749999999999998</c:v>
                </c:pt>
                <c:pt idx="106">
                  <c:v>16.89</c:v>
                </c:pt>
                <c:pt idx="107">
                  <c:v>18.560000000000002</c:v>
                </c:pt>
                <c:pt idx="108">
                  <c:v>19.910000000000004</c:v>
                </c:pt>
                <c:pt idx="109">
                  <c:v>33.89</c:v>
                </c:pt>
                <c:pt idx="110">
                  <c:v>6.2099999999999991</c:v>
                </c:pt>
                <c:pt idx="111">
                  <c:v>23.2</c:v>
                </c:pt>
                <c:pt idx="112">
                  <c:v>29.270000000000007</c:v>
                </c:pt>
                <c:pt idx="113">
                  <c:v>12.070000000000002</c:v>
                </c:pt>
                <c:pt idx="114">
                  <c:v>1.0199999999999996</c:v>
                </c:pt>
                <c:pt idx="115">
                  <c:v>20.190000000000001</c:v>
                </c:pt>
                <c:pt idx="116">
                  <c:v>11.95</c:v>
                </c:pt>
                <c:pt idx="117">
                  <c:v>17.79</c:v>
                </c:pt>
                <c:pt idx="118">
                  <c:v>24.509999999999998</c:v>
                </c:pt>
                <c:pt idx="119">
                  <c:v>12.8</c:v>
                </c:pt>
                <c:pt idx="120">
                  <c:v>15.27</c:v>
                </c:pt>
                <c:pt idx="121">
                  <c:v>9.1300000000000008</c:v>
                </c:pt>
                <c:pt idx="122">
                  <c:v>9.0499999999999989</c:v>
                </c:pt>
                <c:pt idx="123">
                  <c:v>31.819999999999997</c:v>
                </c:pt>
                <c:pt idx="124">
                  <c:v>35.209999999999994</c:v>
                </c:pt>
                <c:pt idx="125">
                  <c:v>20.239999999999998</c:v>
                </c:pt>
                <c:pt idx="126">
                  <c:v>15.520000000000001</c:v>
                </c:pt>
                <c:pt idx="127">
                  <c:v>11.459999999999999</c:v>
                </c:pt>
                <c:pt idx="128">
                  <c:v>19.04</c:v>
                </c:pt>
                <c:pt idx="129">
                  <c:v>37.340000000000003</c:v>
                </c:pt>
                <c:pt idx="130">
                  <c:v>3.4400000000000013</c:v>
                </c:pt>
                <c:pt idx="131">
                  <c:v>9.8500000000000014</c:v>
                </c:pt>
                <c:pt idx="132">
                  <c:v>5.2099999999999991</c:v>
                </c:pt>
                <c:pt idx="133">
                  <c:v>26.18</c:v>
                </c:pt>
                <c:pt idx="134">
                  <c:v>20.23</c:v>
                </c:pt>
                <c:pt idx="135">
                  <c:v>14.519999999999998</c:v>
                </c:pt>
                <c:pt idx="136">
                  <c:v>5.2100000000000009</c:v>
                </c:pt>
                <c:pt idx="137">
                  <c:v>16.579999999999998</c:v>
                </c:pt>
                <c:pt idx="138">
                  <c:v>14.979999999999999</c:v>
                </c:pt>
                <c:pt idx="139">
                  <c:v>34.31</c:v>
                </c:pt>
                <c:pt idx="140">
                  <c:v>17.36</c:v>
                </c:pt>
                <c:pt idx="141">
                  <c:v>2.12</c:v>
                </c:pt>
                <c:pt idx="142">
                  <c:v>20.62</c:v>
                </c:pt>
                <c:pt idx="143">
                  <c:v>25.729999999999997</c:v>
                </c:pt>
                <c:pt idx="144">
                  <c:v>0.14999999999999947</c:v>
                </c:pt>
                <c:pt idx="145">
                  <c:v>28.4</c:v>
                </c:pt>
                <c:pt idx="146">
                  <c:v>18.700000000000003</c:v>
                </c:pt>
                <c:pt idx="147">
                  <c:v>10.68</c:v>
                </c:pt>
                <c:pt idx="148">
                  <c:v>15.27</c:v>
                </c:pt>
                <c:pt idx="149">
                  <c:v>23.900000000000002</c:v>
                </c:pt>
                <c:pt idx="150">
                  <c:v>24.65</c:v>
                </c:pt>
                <c:pt idx="151">
                  <c:v>19.189999999999998</c:v>
                </c:pt>
                <c:pt idx="152">
                  <c:v>17.18</c:v>
                </c:pt>
                <c:pt idx="153">
                  <c:v>33.090000000000003</c:v>
                </c:pt>
                <c:pt idx="154">
                  <c:v>13.380000000000003</c:v>
                </c:pt>
                <c:pt idx="155">
                  <c:v>26.98</c:v>
                </c:pt>
                <c:pt idx="156">
                  <c:v>17.100000000000001</c:v>
                </c:pt>
                <c:pt idx="157">
                  <c:v>25.53</c:v>
                </c:pt>
                <c:pt idx="158">
                  <c:v>11.729999999999999</c:v>
                </c:pt>
                <c:pt idx="159">
                  <c:v>32.1</c:v>
                </c:pt>
                <c:pt idx="160">
                  <c:v>12.160000000000002</c:v>
                </c:pt>
                <c:pt idx="161">
                  <c:v>18.339999999999996</c:v>
                </c:pt>
                <c:pt idx="162">
                  <c:v>31.35</c:v>
                </c:pt>
                <c:pt idx="163">
                  <c:v>11.38</c:v>
                </c:pt>
                <c:pt idx="164">
                  <c:v>111</c:v>
                </c:pt>
                <c:pt idx="165">
                  <c:v>24.179999999999996</c:v>
                </c:pt>
                <c:pt idx="166">
                  <c:v>1</c:v>
                </c:pt>
                <c:pt idx="167">
                  <c:v>27.72</c:v>
                </c:pt>
                <c:pt idx="168">
                  <c:v>24.93</c:v>
                </c:pt>
                <c:pt idx="169">
                  <c:v>21.71</c:v>
                </c:pt>
                <c:pt idx="170">
                  <c:v>13.64</c:v>
                </c:pt>
                <c:pt idx="171">
                  <c:v>8.6300000000000008</c:v>
                </c:pt>
                <c:pt idx="172">
                  <c:v>7.3099999999999987</c:v>
                </c:pt>
                <c:pt idx="173">
                  <c:v>31.79</c:v>
                </c:pt>
                <c:pt idx="174">
                  <c:v>18.206666666666667</c:v>
                </c:pt>
                <c:pt idx="175">
                  <c:v>31.169999999999995</c:v>
                </c:pt>
                <c:pt idx="176">
                  <c:v>19.79</c:v>
                </c:pt>
                <c:pt idx="177">
                  <c:v>10.549999999999999</c:v>
                </c:pt>
                <c:pt idx="178">
                  <c:v>32.473333333333336</c:v>
                </c:pt>
                <c:pt idx="179">
                  <c:v>19.149999999999999</c:v>
                </c:pt>
                <c:pt idx="180">
                  <c:v>22.18</c:v>
                </c:pt>
                <c:pt idx="181">
                  <c:v>92</c:v>
                </c:pt>
                <c:pt idx="182">
                  <c:v>36.789999999999992</c:v>
                </c:pt>
                <c:pt idx="183">
                  <c:v>16.91</c:v>
                </c:pt>
                <c:pt idx="184">
                  <c:v>38.85</c:v>
                </c:pt>
                <c:pt idx="185">
                  <c:v>46.589999999999996</c:v>
                </c:pt>
                <c:pt idx="186">
                  <c:v>31.869999999999997</c:v>
                </c:pt>
                <c:pt idx="187">
                  <c:v>34.070000000000007</c:v>
                </c:pt>
                <c:pt idx="188">
                  <c:v>13.4</c:v>
                </c:pt>
                <c:pt idx="189">
                  <c:v>36.24</c:v>
                </c:pt>
                <c:pt idx="190">
                  <c:v>45.25</c:v>
                </c:pt>
                <c:pt idx="191">
                  <c:v>24.31</c:v>
                </c:pt>
                <c:pt idx="192">
                  <c:v>14.57</c:v>
                </c:pt>
                <c:pt idx="193">
                  <c:v>13.6</c:v>
                </c:pt>
                <c:pt idx="194">
                  <c:v>42.49</c:v>
                </c:pt>
                <c:pt idx="195">
                  <c:v>39.76</c:v>
                </c:pt>
                <c:pt idx="196">
                  <c:v>1.5100000000000002</c:v>
                </c:pt>
                <c:pt idx="197">
                  <c:v>11.190000000000001</c:v>
                </c:pt>
                <c:pt idx="198">
                  <c:v>36.440000000000005</c:v>
                </c:pt>
                <c:pt idx="199">
                  <c:v>17.649999999999999</c:v>
                </c:pt>
              </c:numCache>
            </c:numRef>
          </c:xVal>
          <c:yVal>
            <c:numRef>
              <c:f>Sheet2!$Y$2:$Y$201</c:f>
              <c:numCache>
                <c:formatCode>General</c:formatCode>
                <c:ptCount val="200"/>
                <c:pt idx="0">
                  <c:v>135</c:v>
                </c:pt>
                <c:pt idx="1">
                  <c:v>254</c:v>
                </c:pt>
                <c:pt idx="2">
                  <c:v>105</c:v>
                </c:pt>
                <c:pt idx="3">
                  <c:v>131</c:v>
                </c:pt>
                <c:pt idx="4">
                  <c:v>172</c:v>
                </c:pt>
                <c:pt idx="5">
                  <c:v>207</c:v>
                </c:pt>
                <c:pt idx="6">
                  <c:v>86</c:v>
                </c:pt>
                <c:pt idx="7">
                  <c:v>201</c:v>
                </c:pt>
                <c:pt idx="8">
                  <c:v>147</c:v>
                </c:pt>
                <c:pt idx="9">
                  <c:v>225</c:v>
                </c:pt>
                <c:pt idx="10">
                  <c:v>272</c:v>
                </c:pt>
                <c:pt idx="11">
                  <c:v>96</c:v>
                </c:pt>
                <c:pt idx="12">
                  <c:v>236</c:v>
                </c:pt>
                <c:pt idx="13">
                  <c:v>235.5</c:v>
                </c:pt>
                <c:pt idx="14">
                  <c:v>95</c:v>
                </c:pt>
                <c:pt idx="15">
                  <c:v>159</c:v>
                </c:pt>
                <c:pt idx="16">
                  <c:v>124</c:v>
                </c:pt>
                <c:pt idx="17">
                  <c:v>180</c:v>
                </c:pt>
                <c:pt idx="18">
                  <c:v>240</c:v>
                </c:pt>
                <c:pt idx="19">
                  <c:v>210</c:v>
                </c:pt>
                <c:pt idx="20">
                  <c:v>811</c:v>
                </c:pt>
                <c:pt idx="21">
                  <c:v>196</c:v>
                </c:pt>
                <c:pt idx="22">
                  <c:v>225</c:v>
                </c:pt>
                <c:pt idx="23">
                  <c:v>197</c:v>
                </c:pt>
                <c:pt idx="24">
                  <c:v>137</c:v>
                </c:pt>
                <c:pt idx="25">
                  <c:v>185</c:v>
                </c:pt>
                <c:pt idx="26">
                  <c:v>150</c:v>
                </c:pt>
                <c:pt idx="27">
                  <c:v>258</c:v>
                </c:pt>
                <c:pt idx="28">
                  <c:v>240</c:v>
                </c:pt>
                <c:pt idx="29">
                  <c:v>188</c:v>
                </c:pt>
                <c:pt idx="30">
                  <c:v>240</c:v>
                </c:pt>
                <c:pt idx="31">
                  <c:v>175</c:v>
                </c:pt>
                <c:pt idx="32">
                  <c:v>133</c:v>
                </c:pt>
                <c:pt idx="33">
                  <c:v>177</c:v>
                </c:pt>
                <c:pt idx="34">
                  <c:v>257</c:v>
                </c:pt>
                <c:pt idx="35">
                  <c:v>78</c:v>
                </c:pt>
                <c:pt idx="36">
                  <c:v>173</c:v>
                </c:pt>
                <c:pt idx="37">
                  <c:v>81</c:v>
                </c:pt>
                <c:pt idx="38">
                  <c:v>149</c:v>
                </c:pt>
                <c:pt idx="39">
                  <c:v>137</c:v>
                </c:pt>
                <c:pt idx="40">
                  <c:v>134.33333333333334</c:v>
                </c:pt>
                <c:pt idx="41">
                  <c:v>151</c:v>
                </c:pt>
                <c:pt idx="42">
                  <c:v>125</c:v>
                </c:pt>
                <c:pt idx="43">
                  <c:v>163</c:v>
                </c:pt>
                <c:pt idx="44">
                  <c:v>163</c:v>
                </c:pt>
                <c:pt idx="45">
                  <c:v>191</c:v>
                </c:pt>
                <c:pt idx="46">
                  <c:v>183</c:v>
                </c:pt>
                <c:pt idx="47">
                  <c:v>152</c:v>
                </c:pt>
                <c:pt idx="48">
                  <c:v>85</c:v>
                </c:pt>
                <c:pt idx="49">
                  <c:v>122</c:v>
                </c:pt>
                <c:pt idx="50">
                  <c:v>157.33333333333334</c:v>
                </c:pt>
                <c:pt idx="51">
                  <c:v>265</c:v>
                </c:pt>
                <c:pt idx="52">
                  <c:v>89</c:v>
                </c:pt>
                <c:pt idx="53">
                  <c:v>231</c:v>
                </c:pt>
                <c:pt idx="54">
                  <c:v>116</c:v>
                </c:pt>
                <c:pt idx="55">
                  <c:v>147</c:v>
                </c:pt>
                <c:pt idx="56">
                  <c:v>271</c:v>
                </c:pt>
                <c:pt idx="57">
                  <c:v>71</c:v>
                </c:pt>
                <c:pt idx="58">
                  <c:v>123</c:v>
                </c:pt>
                <c:pt idx="59">
                  <c:v>235</c:v>
                </c:pt>
                <c:pt idx="60">
                  <c:v>127</c:v>
                </c:pt>
                <c:pt idx="61">
                  <c:v>186</c:v>
                </c:pt>
                <c:pt idx="62">
                  <c:v>196</c:v>
                </c:pt>
                <c:pt idx="63">
                  <c:v>126</c:v>
                </c:pt>
                <c:pt idx="64">
                  <c:v>218</c:v>
                </c:pt>
                <c:pt idx="65">
                  <c:v>239</c:v>
                </c:pt>
                <c:pt idx="66">
                  <c:v>208</c:v>
                </c:pt>
                <c:pt idx="67">
                  <c:v>166</c:v>
                </c:pt>
                <c:pt idx="68">
                  <c:v>128</c:v>
                </c:pt>
                <c:pt idx="69">
                  <c:v>111</c:v>
                </c:pt>
                <c:pt idx="70">
                  <c:v>119</c:v>
                </c:pt>
                <c:pt idx="71">
                  <c:v>149</c:v>
                </c:pt>
                <c:pt idx="72">
                  <c:v>131</c:v>
                </c:pt>
                <c:pt idx="73">
                  <c:v>114</c:v>
                </c:pt>
                <c:pt idx="74">
                  <c:v>122</c:v>
                </c:pt>
                <c:pt idx="75">
                  <c:v>138</c:v>
                </c:pt>
                <c:pt idx="76">
                  <c:v>152</c:v>
                </c:pt>
                <c:pt idx="77">
                  <c:v>139.5</c:v>
                </c:pt>
                <c:pt idx="78">
                  <c:v>223</c:v>
                </c:pt>
                <c:pt idx="79">
                  <c:v>74</c:v>
                </c:pt>
                <c:pt idx="80">
                  <c:v>128</c:v>
                </c:pt>
                <c:pt idx="81">
                  <c:v>230</c:v>
                </c:pt>
                <c:pt idx="82">
                  <c:v>129</c:v>
                </c:pt>
                <c:pt idx="83">
                  <c:v>179</c:v>
                </c:pt>
                <c:pt idx="84">
                  <c:v>62</c:v>
                </c:pt>
                <c:pt idx="85">
                  <c:v>165</c:v>
                </c:pt>
                <c:pt idx="86">
                  <c:v>117</c:v>
                </c:pt>
                <c:pt idx="87">
                  <c:v>159</c:v>
                </c:pt>
                <c:pt idx="88">
                  <c:v>112</c:v>
                </c:pt>
                <c:pt idx="89">
                  <c:v>188</c:v>
                </c:pt>
                <c:pt idx="90">
                  <c:v>86</c:v>
                </c:pt>
                <c:pt idx="91">
                  <c:v>105</c:v>
                </c:pt>
                <c:pt idx="92">
                  <c:v>187</c:v>
                </c:pt>
                <c:pt idx="93">
                  <c:v>124</c:v>
                </c:pt>
                <c:pt idx="94">
                  <c:v>170</c:v>
                </c:pt>
                <c:pt idx="95">
                  <c:v>229</c:v>
                </c:pt>
                <c:pt idx="96">
                  <c:v>108</c:v>
                </c:pt>
                <c:pt idx="97">
                  <c:v>149</c:v>
                </c:pt>
                <c:pt idx="98">
                  <c:v>175</c:v>
                </c:pt>
                <c:pt idx="99">
                  <c:v>126</c:v>
                </c:pt>
                <c:pt idx="100">
                  <c:v>54</c:v>
                </c:pt>
                <c:pt idx="101">
                  <c:v>129</c:v>
                </c:pt>
                <c:pt idx="102">
                  <c:v>111</c:v>
                </c:pt>
                <c:pt idx="103">
                  <c:v>95</c:v>
                </c:pt>
                <c:pt idx="104">
                  <c:v>131</c:v>
                </c:pt>
                <c:pt idx="105">
                  <c:v>123</c:v>
                </c:pt>
                <c:pt idx="106">
                  <c:v>127</c:v>
                </c:pt>
                <c:pt idx="107">
                  <c:v>83</c:v>
                </c:pt>
                <c:pt idx="108">
                  <c:v>104</c:v>
                </c:pt>
                <c:pt idx="109">
                  <c:v>221</c:v>
                </c:pt>
                <c:pt idx="110">
                  <c:v>120</c:v>
                </c:pt>
                <c:pt idx="111">
                  <c:v>168</c:v>
                </c:pt>
                <c:pt idx="112">
                  <c:v>199</c:v>
                </c:pt>
                <c:pt idx="113">
                  <c:v>120</c:v>
                </c:pt>
                <c:pt idx="114">
                  <c:v>77</c:v>
                </c:pt>
                <c:pt idx="115">
                  <c:v>168</c:v>
                </c:pt>
                <c:pt idx="116">
                  <c:v>90</c:v>
                </c:pt>
                <c:pt idx="117">
                  <c:v>83</c:v>
                </c:pt>
                <c:pt idx="118">
                  <c:v>158</c:v>
                </c:pt>
                <c:pt idx="119">
                  <c:v>119</c:v>
                </c:pt>
                <c:pt idx="120">
                  <c:v>83</c:v>
                </c:pt>
                <c:pt idx="121">
                  <c:v>118</c:v>
                </c:pt>
                <c:pt idx="122">
                  <c:v>109</c:v>
                </c:pt>
                <c:pt idx="123">
                  <c:v>216</c:v>
                </c:pt>
                <c:pt idx="124">
                  <c:v>228</c:v>
                </c:pt>
                <c:pt idx="125">
                  <c:v>139</c:v>
                </c:pt>
                <c:pt idx="126">
                  <c:v>129</c:v>
                </c:pt>
                <c:pt idx="127">
                  <c:v>106</c:v>
                </c:pt>
                <c:pt idx="128">
                  <c:v>148</c:v>
                </c:pt>
                <c:pt idx="129">
                  <c:v>245</c:v>
                </c:pt>
                <c:pt idx="130">
                  <c:v>90</c:v>
                </c:pt>
                <c:pt idx="131">
                  <c:v>127</c:v>
                </c:pt>
                <c:pt idx="132">
                  <c:v>110</c:v>
                </c:pt>
                <c:pt idx="133">
                  <c:v>186</c:v>
                </c:pt>
                <c:pt idx="134">
                  <c:v>163</c:v>
                </c:pt>
                <c:pt idx="135">
                  <c:v>135</c:v>
                </c:pt>
                <c:pt idx="136">
                  <c:v>93</c:v>
                </c:pt>
                <c:pt idx="137">
                  <c:v>133</c:v>
                </c:pt>
                <c:pt idx="138">
                  <c:v>122</c:v>
                </c:pt>
                <c:pt idx="139">
                  <c:v>220</c:v>
                </c:pt>
                <c:pt idx="140">
                  <c:v>125</c:v>
                </c:pt>
                <c:pt idx="141">
                  <c:v>108</c:v>
                </c:pt>
                <c:pt idx="142">
                  <c:v>149</c:v>
                </c:pt>
                <c:pt idx="143">
                  <c:v>169</c:v>
                </c:pt>
                <c:pt idx="144">
                  <c:v>91</c:v>
                </c:pt>
                <c:pt idx="145">
                  <c:v>187</c:v>
                </c:pt>
                <c:pt idx="146">
                  <c:v>127</c:v>
                </c:pt>
                <c:pt idx="147">
                  <c:v>113</c:v>
                </c:pt>
                <c:pt idx="148">
                  <c:v>129</c:v>
                </c:pt>
                <c:pt idx="149">
                  <c:v>167</c:v>
                </c:pt>
                <c:pt idx="150">
                  <c:v>171</c:v>
                </c:pt>
                <c:pt idx="151">
                  <c:v>110</c:v>
                </c:pt>
                <c:pt idx="152">
                  <c:v>152</c:v>
                </c:pt>
                <c:pt idx="153">
                  <c:v>196</c:v>
                </c:pt>
                <c:pt idx="154">
                  <c:v>117</c:v>
                </c:pt>
                <c:pt idx="155">
                  <c:v>167</c:v>
                </c:pt>
                <c:pt idx="156">
                  <c:v>135</c:v>
                </c:pt>
                <c:pt idx="157">
                  <c:v>166</c:v>
                </c:pt>
                <c:pt idx="158">
                  <c:v>62</c:v>
                </c:pt>
                <c:pt idx="159">
                  <c:v>186</c:v>
                </c:pt>
                <c:pt idx="160">
                  <c:v>93</c:v>
                </c:pt>
                <c:pt idx="161">
                  <c:v>98</c:v>
                </c:pt>
                <c:pt idx="162">
                  <c:v>92</c:v>
                </c:pt>
                <c:pt idx="163">
                  <c:v>123</c:v>
                </c:pt>
                <c:pt idx="164">
                  <c:v>28</c:v>
                </c:pt>
                <c:pt idx="165">
                  <c:v>142</c:v>
                </c:pt>
                <c:pt idx="166">
                  <c:v>139</c:v>
                </c:pt>
                <c:pt idx="167">
                  <c:v>129</c:v>
                </c:pt>
                <c:pt idx="168">
                  <c:v>124</c:v>
                </c:pt>
                <c:pt idx="169">
                  <c:v>298.75</c:v>
                </c:pt>
                <c:pt idx="170">
                  <c:v>108</c:v>
                </c:pt>
                <c:pt idx="171">
                  <c:v>116</c:v>
                </c:pt>
                <c:pt idx="172">
                  <c:v>91.5</c:v>
                </c:pt>
                <c:pt idx="173">
                  <c:v>193</c:v>
                </c:pt>
                <c:pt idx="174">
                  <c:v>113</c:v>
                </c:pt>
                <c:pt idx="175">
                  <c:v>162</c:v>
                </c:pt>
                <c:pt idx="176">
                  <c:v>139</c:v>
                </c:pt>
                <c:pt idx="177">
                  <c:v>116</c:v>
                </c:pt>
                <c:pt idx="178">
                  <c:v>184</c:v>
                </c:pt>
                <c:pt idx="179">
                  <c:v>132</c:v>
                </c:pt>
                <c:pt idx="180">
                  <c:v>114</c:v>
                </c:pt>
                <c:pt idx="181">
                  <c:v>35</c:v>
                </c:pt>
                <c:pt idx="182">
                  <c:v>146.16666666666666</c:v>
                </c:pt>
                <c:pt idx="183">
                  <c:v>132</c:v>
                </c:pt>
                <c:pt idx="184">
                  <c:v>208</c:v>
                </c:pt>
                <c:pt idx="185">
                  <c:v>256</c:v>
                </c:pt>
                <c:pt idx="186">
                  <c:v>151.5</c:v>
                </c:pt>
                <c:pt idx="187">
                  <c:v>167</c:v>
                </c:pt>
                <c:pt idx="188">
                  <c:v>112</c:v>
                </c:pt>
                <c:pt idx="189">
                  <c:v>204</c:v>
                </c:pt>
                <c:pt idx="190">
                  <c:v>264</c:v>
                </c:pt>
                <c:pt idx="191">
                  <c:v>159</c:v>
                </c:pt>
                <c:pt idx="192">
                  <c:v>104</c:v>
                </c:pt>
                <c:pt idx="193">
                  <c:v>71</c:v>
                </c:pt>
                <c:pt idx="194">
                  <c:v>226</c:v>
                </c:pt>
                <c:pt idx="195">
                  <c:v>227</c:v>
                </c:pt>
                <c:pt idx="196">
                  <c:v>54</c:v>
                </c:pt>
                <c:pt idx="197">
                  <c:v>109</c:v>
                </c:pt>
                <c:pt idx="198">
                  <c:v>184</c:v>
                </c:pt>
                <c:pt idx="199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A-6048-BCBB-AC5EFC86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53632"/>
        <c:axId val="1061704640"/>
      </c:scatterChart>
      <c:valAx>
        <c:axId val="17146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04640"/>
        <c:crosses val="autoZero"/>
        <c:crossBetween val="midCat"/>
      </c:valAx>
      <c:valAx>
        <c:axId val="10617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Sheet2!$AR$1</c:f>
              <c:strCache>
                <c:ptCount val="1"/>
                <c:pt idx="0">
                  <c:v>SALES_m2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2.5218779964076871E-2"/>
                  <c:y val="0.54345507252128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Sheet2!$AQ$2:$AQ$201</c:f>
              <c:numCache>
                <c:formatCode>0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1.5100000000000002</c:v>
                </c:pt>
                <c:pt idx="3">
                  <c:v>11.269999999999998</c:v>
                </c:pt>
                <c:pt idx="4">
                  <c:v>11.729999999999999</c:v>
                </c:pt>
                <c:pt idx="5">
                  <c:v>11.129999999999999</c:v>
                </c:pt>
                <c:pt idx="6">
                  <c:v>18.220000000000002</c:v>
                </c:pt>
                <c:pt idx="7">
                  <c:v>13.6</c:v>
                </c:pt>
                <c:pt idx="8">
                  <c:v>10.41</c:v>
                </c:pt>
                <c:pt idx="9">
                  <c:v>1.0199999999999996</c:v>
                </c:pt>
                <c:pt idx="10">
                  <c:v>19.989999999999998</c:v>
                </c:pt>
                <c:pt idx="11">
                  <c:v>12.57</c:v>
                </c:pt>
                <c:pt idx="12">
                  <c:v>18.560000000000002</c:v>
                </c:pt>
                <c:pt idx="13">
                  <c:v>17.79</c:v>
                </c:pt>
                <c:pt idx="14">
                  <c:v>15.27</c:v>
                </c:pt>
                <c:pt idx="15">
                  <c:v>1.5399999999999956</c:v>
                </c:pt>
                <c:pt idx="16">
                  <c:v>15.32</c:v>
                </c:pt>
                <c:pt idx="17">
                  <c:v>16.119999999999997</c:v>
                </c:pt>
                <c:pt idx="18">
                  <c:v>18.04</c:v>
                </c:pt>
                <c:pt idx="19">
                  <c:v>11.95</c:v>
                </c:pt>
                <c:pt idx="20">
                  <c:v>3.4400000000000013</c:v>
                </c:pt>
                <c:pt idx="21">
                  <c:v>0.14999999999999947</c:v>
                </c:pt>
                <c:pt idx="22">
                  <c:v>7.3099999999999987</c:v>
                </c:pt>
                <c:pt idx="23">
                  <c:v>31.35</c:v>
                </c:pt>
                <c:pt idx="24">
                  <c:v>5.2100000000000009</c:v>
                </c:pt>
                <c:pt idx="25">
                  <c:v>12.160000000000002</c:v>
                </c:pt>
                <c:pt idx="26">
                  <c:v>13.189999999999998</c:v>
                </c:pt>
                <c:pt idx="27">
                  <c:v>19.829999999999998</c:v>
                </c:pt>
                <c:pt idx="28">
                  <c:v>16.95</c:v>
                </c:pt>
                <c:pt idx="29">
                  <c:v>18.339999999999996</c:v>
                </c:pt>
                <c:pt idx="30">
                  <c:v>14.57</c:v>
                </c:pt>
                <c:pt idx="31">
                  <c:v>19.910000000000004</c:v>
                </c:pt>
                <c:pt idx="32">
                  <c:v>7.7799999999999976</c:v>
                </c:pt>
                <c:pt idx="33">
                  <c:v>16.59</c:v>
                </c:pt>
                <c:pt idx="34">
                  <c:v>11.459999999999999</c:v>
                </c:pt>
                <c:pt idx="35">
                  <c:v>13.64</c:v>
                </c:pt>
                <c:pt idx="36">
                  <c:v>4.3599999999999994</c:v>
                </c:pt>
                <c:pt idx="37">
                  <c:v>2.12</c:v>
                </c:pt>
                <c:pt idx="38">
                  <c:v>9.0499999999999989</c:v>
                </c:pt>
                <c:pt idx="39">
                  <c:v>11.190000000000001</c:v>
                </c:pt>
                <c:pt idx="40">
                  <c:v>19.189999999999998</c:v>
                </c:pt>
                <c:pt idx="41">
                  <c:v>5.2099999999999991</c:v>
                </c:pt>
                <c:pt idx="42">
                  <c:v>17.82</c:v>
                </c:pt>
                <c:pt idx="43">
                  <c:v>5.91</c:v>
                </c:pt>
                <c:pt idx="44">
                  <c:v>13.4</c:v>
                </c:pt>
                <c:pt idx="45">
                  <c:v>18.47</c:v>
                </c:pt>
                <c:pt idx="46">
                  <c:v>10.68</c:v>
                </c:pt>
                <c:pt idx="47">
                  <c:v>18.206666666666667</c:v>
                </c:pt>
                <c:pt idx="48">
                  <c:v>22.18</c:v>
                </c:pt>
                <c:pt idx="49">
                  <c:v>3.6199999999999992</c:v>
                </c:pt>
                <c:pt idx="50">
                  <c:v>14.719999999999999</c:v>
                </c:pt>
                <c:pt idx="51">
                  <c:v>10.549999999999999</c:v>
                </c:pt>
                <c:pt idx="52">
                  <c:v>8.6300000000000008</c:v>
                </c:pt>
                <c:pt idx="53">
                  <c:v>13.380000000000003</c:v>
                </c:pt>
                <c:pt idx="54">
                  <c:v>3.2699999999999996</c:v>
                </c:pt>
                <c:pt idx="55">
                  <c:v>9.1300000000000008</c:v>
                </c:pt>
                <c:pt idx="56">
                  <c:v>19.64</c:v>
                </c:pt>
                <c:pt idx="57">
                  <c:v>12.8</c:v>
                </c:pt>
                <c:pt idx="58">
                  <c:v>12.070000000000002</c:v>
                </c:pt>
                <c:pt idx="59">
                  <c:v>6.2099999999999991</c:v>
                </c:pt>
                <c:pt idx="60">
                  <c:v>6.0599999999999952</c:v>
                </c:pt>
                <c:pt idx="61">
                  <c:v>14.979999999999999</c:v>
                </c:pt>
                <c:pt idx="62">
                  <c:v>7.6899999999999995</c:v>
                </c:pt>
                <c:pt idx="63">
                  <c:v>12.749999999999998</c:v>
                </c:pt>
                <c:pt idx="64">
                  <c:v>18.739999999999998</c:v>
                </c:pt>
                <c:pt idx="65">
                  <c:v>11.38</c:v>
                </c:pt>
                <c:pt idx="66">
                  <c:v>24.93</c:v>
                </c:pt>
                <c:pt idx="67">
                  <c:v>16.750000000000004</c:v>
                </c:pt>
                <c:pt idx="68">
                  <c:v>13.59</c:v>
                </c:pt>
                <c:pt idx="69">
                  <c:v>16.819999999999997</c:v>
                </c:pt>
                <c:pt idx="70">
                  <c:v>17.36</c:v>
                </c:pt>
                <c:pt idx="71">
                  <c:v>37.253750000000011</c:v>
                </c:pt>
                <c:pt idx="72">
                  <c:v>4.2600000000000016</c:v>
                </c:pt>
                <c:pt idx="73">
                  <c:v>16.89</c:v>
                </c:pt>
                <c:pt idx="74">
                  <c:v>9.8500000000000014</c:v>
                </c:pt>
                <c:pt idx="75">
                  <c:v>1.4600000000000026</c:v>
                </c:pt>
                <c:pt idx="76">
                  <c:v>18.700000000000003</c:v>
                </c:pt>
                <c:pt idx="77">
                  <c:v>4.68</c:v>
                </c:pt>
                <c:pt idx="78">
                  <c:v>11.270000000000001</c:v>
                </c:pt>
                <c:pt idx="79">
                  <c:v>5.4500000000000028</c:v>
                </c:pt>
                <c:pt idx="80">
                  <c:v>10.829999999999998</c:v>
                </c:pt>
                <c:pt idx="81">
                  <c:v>15.27</c:v>
                </c:pt>
                <c:pt idx="82">
                  <c:v>15.520000000000001</c:v>
                </c:pt>
                <c:pt idx="83">
                  <c:v>27.72</c:v>
                </c:pt>
                <c:pt idx="84">
                  <c:v>37</c:v>
                </c:pt>
                <c:pt idx="85">
                  <c:v>11.229999999999997</c:v>
                </c:pt>
                <c:pt idx="86">
                  <c:v>19.339999999999996</c:v>
                </c:pt>
                <c:pt idx="87">
                  <c:v>16.91</c:v>
                </c:pt>
                <c:pt idx="88">
                  <c:v>19.149999999999999</c:v>
                </c:pt>
                <c:pt idx="89">
                  <c:v>3.9299999999999962</c:v>
                </c:pt>
                <c:pt idx="90">
                  <c:v>16.579999999999998</c:v>
                </c:pt>
                <c:pt idx="91">
                  <c:v>9.4299999999999962</c:v>
                </c:pt>
                <c:pt idx="92">
                  <c:v>23.379999999999995</c:v>
                </c:pt>
                <c:pt idx="93">
                  <c:v>17.100000000000001</c:v>
                </c:pt>
                <c:pt idx="94">
                  <c:v>14.519999999999998</c:v>
                </c:pt>
                <c:pt idx="95">
                  <c:v>0.12000000000000455</c:v>
                </c:pt>
                <c:pt idx="96">
                  <c:v>4.4699999999999989</c:v>
                </c:pt>
                <c:pt idx="97">
                  <c:v>8.5299999999999958</c:v>
                </c:pt>
                <c:pt idx="98">
                  <c:v>19.79</c:v>
                </c:pt>
                <c:pt idx="99">
                  <c:v>1</c:v>
                </c:pt>
                <c:pt idx="100">
                  <c:v>20.239999999999998</c:v>
                </c:pt>
                <c:pt idx="101">
                  <c:v>19.549999999999997</c:v>
                </c:pt>
                <c:pt idx="102">
                  <c:v>24.179999999999996</c:v>
                </c:pt>
                <c:pt idx="103">
                  <c:v>36.789999999999992</c:v>
                </c:pt>
                <c:pt idx="104">
                  <c:v>12.219999999999995</c:v>
                </c:pt>
                <c:pt idx="105">
                  <c:v>10.77</c:v>
                </c:pt>
                <c:pt idx="106">
                  <c:v>19.04</c:v>
                </c:pt>
                <c:pt idx="107">
                  <c:v>14.849999999999998</c:v>
                </c:pt>
                <c:pt idx="108">
                  <c:v>20.62</c:v>
                </c:pt>
                <c:pt idx="109">
                  <c:v>10.659999999999997</c:v>
                </c:pt>
                <c:pt idx="110">
                  <c:v>14.33</c:v>
                </c:pt>
                <c:pt idx="111">
                  <c:v>4.0799999999999983</c:v>
                </c:pt>
                <c:pt idx="112">
                  <c:v>6.75</c:v>
                </c:pt>
                <c:pt idx="113">
                  <c:v>31.869999999999997</c:v>
                </c:pt>
                <c:pt idx="114">
                  <c:v>13.89</c:v>
                </c:pt>
                <c:pt idx="115">
                  <c:v>17.419999999999998</c:v>
                </c:pt>
                <c:pt idx="116">
                  <c:v>17.18</c:v>
                </c:pt>
                <c:pt idx="117">
                  <c:v>20.69</c:v>
                </c:pt>
                <c:pt idx="118">
                  <c:v>24.509999999999998</c:v>
                </c:pt>
                <c:pt idx="119">
                  <c:v>2.2399999999999984</c:v>
                </c:pt>
                <c:pt idx="120">
                  <c:v>14.02</c:v>
                </c:pt>
                <c:pt idx="121">
                  <c:v>24.31</c:v>
                </c:pt>
                <c:pt idx="122">
                  <c:v>31.169999999999995</c:v>
                </c:pt>
                <c:pt idx="123">
                  <c:v>9.0500000000000007</c:v>
                </c:pt>
                <c:pt idx="124">
                  <c:v>7.9399999999999977</c:v>
                </c:pt>
                <c:pt idx="125">
                  <c:v>20.23</c:v>
                </c:pt>
                <c:pt idx="126">
                  <c:v>16.159999999999997</c:v>
                </c:pt>
                <c:pt idx="127">
                  <c:v>25.53</c:v>
                </c:pt>
                <c:pt idx="128">
                  <c:v>20.220000000000002</c:v>
                </c:pt>
                <c:pt idx="129">
                  <c:v>23.900000000000002</c:v>
                </c:pt>
                <c:pt idx="130">
                  <c:v>26.98</c:v>
                </c:pt>
                <c:pt idx="131">
                  <c:v>34.070000000000007</c:v>
                </c:pt>
                <c:pt idx="132">
                  <c:v>20.190000000000001</c:v>
                </c:pt>
                <c:pt idx="133">
                  <c:v>23.2</c:v>
                </c:pt>
                <c:pt idx="134">
                  <c:v>17.649999999999999</c:v>
                </c:pt>
                <c:pt idx="135">
                  <c:v>25.729999999999997</c:v>
                </c:pt>
                <c:pt idx="136">
                  <c:v>20.759999999999998</c:v>
                </c:pt>
                <c:pt idx="137">
                  <c:v>24.65</c:v>
                </c:pt>
                <c:pt idx="138">
                  <c:v>19.339999999999996</c:v>
                </c:pt>
                <c:pt idx="139">
                  <c:v>10.939999999999998</c:v>
                </c:pt>
                <c:pt idx="140">
                  <c:v>10.970000000000002</c:v>
                </c:pt>
                <c:pt idx="141">
                  <c:v>20.8</c:v>
                </c:pt>
                <c:pt idx="142">
                  <c:v>14.319999999999993</c:v>
                </c:pt>
                <c:pt idx="143">
                  <c:v>18.759999999999998</c:v>
                </c:pt>
                <c:pt idx="144">
                  <c:v>6.09</c:v>
                </c:pt>
                <c:pt idx="145">
                  <c:v>16.010000000000005</c:v>
                </c:pt>
                <c:pt idx="146">
                  <c:v>32.473333333333336</c:v>
                </c:pt>
                <c:pt idx="147">
                  <c:v>36.440000000000005</c:v>
                </c:pt>
                <c:pt idx="148">
                  <c:v>10.3</c:v>
                </c:pt>
                <c:pt idx="149">
                  <c:v>18.919999999999995</c:v>
                </c:pt>
                <c:pt idx="150">
                  <c:v>32.1</c:v>
                </c:pt>
                <c:pt idx="151">
                  <c:v>26.18</c:v>
                </c:pt>
                <c:pt idx="152">
                  <c:v>22.949999999999996</c:v>
                </c:pt>
                <c:pt idx="153">
                  <c:v>28.4</c:v>
                </c:pt>
                <c:pt idx="154">
                  <c:v>14.329999999999998</c:v>
                </c:pt>
                <c:pt idx="155">
                  <c:v>24.03</c:v>
                </c:pt>
                <c:pt idx="156">
                  <c:v>18.459999999999997</c:v>
                </c:pt>
                <c:pt idx="157">
                  <c:v>31.79</c:v>
                </c:pt>
                <c:pt idx="158">
                  <c:v>13.39</c:v>
                </c:pt>
                <c:pt idx="159">
                  <c:v>19.729999999999997</c:v>
                </c:pt>
                <c:pt idx="160">
                  <c:v>33.090000000000003</c:v>
                </c:pt>
                <c:pt idx="161">
                  <c:v>12.399999999999995</c:v>
                </c:pt>
                <c:pt idx="162">
                  <c:v>21.71</c:v>
                </c:pt>
                <c:pt idx="163">
                  <c:v>29.270000000000007</c:v>
                </c:pt>
                <c:pt idx="164">
                  <c:v>9.419999999999991</c:v>
                </c:pt>
                <c:pt idx="165">
                  <c:v>36.24</c:v>
                </c:pt>
                <c:pt idx="166">
                  <c:v>6.8299999999999947</c:v>
                </c:pt>
                <c:pt idx="167">
                  <c:v>21.900000000000002</c:v>
                </c:pt>
                <c:pt idx="168">
                  <c:v>38.85</c:v>
                </c:pt>
                <c:pt idx="169">
                  <c:v>17.939999999999991</c:v>
                </c:pt>
                <c:pt idx="170">
                  <c:v>31.819999999999997</c:v>
                </c:pt>
                <c:pt idx="171">
                  <c:v>23.490000000000006</c:v>
                </c:pt>
                <c:pt idx="172">
                  <c:v>34.31</c:v>
                </c:pt>
                <c:pt idx="173">
                  <c:v>33.89</c:v>
                </c:pt>
                <c:pt idx="174">
                  <c:v>29.330000000000002</c:v>
                </c:pt>
                <c:pt idx="175">
                  <c:v>17.879999999999995</c:v>
                </c:pt>
                <c:pt idx="176">
                  <c:v>14.420000000000002</c:v>
                </c:pt>
                <c:pt idx="177">
                  <c:v>39</c:v>
                </c:pt>
                <c:pt idx="178">
                  <c:v>39</c:v>
                </c:pt>
                <c:pt idx="179">
                  <c:v>35.209999999999994</c:v>
                </c:pt>
                <c:pt idx="180">
                  <c:v>32.749999999999993</c:v>
                </c:pt>
                <c:pt idx="181">
                  <c:v>14.919999999999995</c:v>
                </c:pt>
                <c:pt idx="182">
                  <c:v>28.850000000000005</c:v>
                </c:pt>
                <c:pt idx="183">
                  <c:v>26.159999999999997</c:v>
                </c:pt>
                <c:pt idx="184">
                  <c:v>26.65</c:v>
                </c:pt>
                <c:pt idx="185">
                  <c:v>22.879999999999995</c:v>
                </c:pt>
                <c:pt idx="186">
                  <c:v>14.229999999999993</c:v>
                </c:pt>
                <c:pt idx="187">
                  <c:v>30.8</c:v>
                </c:pt>
                <c:pt idx="188">
                  <c:v>20.590000000000003</c:v>
                </c:pt>
                <c:pt idx="189">
                  <c:v>22.23</c:v>
                </c:pt>
                <c:pt idx="190">
                  <c:v>25.6</c:v>
                </c:pt>
                <c:pt idx="191">
                  <c:v>37.340000000000003</c:v>
                </c:pt>
                <c:pt idx="192">
                  <c:v>10.339999999999989</c:v>
                </c:pt>
                <c:pt idx="193">
                  <c:v>33</c:v>
                </c:pt>
                <c:pt idx="194">
                  <c:v>29.639999999999993</c:v>
                </c:pt>
                <c:pt idx="195">
                  <c:v>25.619999999999997</c:v>
                </c:pt>
                <c:pt idx="196">
                  <c:v>31</c:v>
                </c:pt>
                <c:pt idx="197">
                  <c:v>31.1</c:v>
                </c:pt>
                <c:pt idx="198">
                  <c:v>35.42</c:v>
                </c:pt>
                <c:pt idx="199">
                  <c:v>21.540000000000006</c:v>
                </c:pt>
              </c:numCache>
            </c:numRef>
          </c:xVal>
          <c:yVal>
            <c:numRef>
              <c:f>Sheet2!$AR$2:$AR$201</c:f>
              <c:numCache>
                <c:formatCode>General</c:formatCode>
                <c:ptCount val="200"/>
                <c:pt idx="0">
                  <c:v>28</c:v>
                </c:pt>
                <c:pt idx="1">
                  <c:v>35</c:v>
                </c:pt>
                <c:pt idx="2">
                  <c:v>54</c:v>
                </c:pt>
                <c:pt idx="3">
                  <c:v>54</c:v>
                </c:pt>
                <c:pt idx="4">
                  <c:v>62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74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91.5</c:v>
                </c:pt>
                <c:pt idx="23">
                  <c:v>92</c:v>
                </c:pt>
                <c:pt idx="24">
                  <c:v>93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104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117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119</c:v>
                </c:pt>
                <c:pt idx="58">
                  <c:v>120</c:v>
                </c:pt>
                <c:pt idx="59">
                  <c:v>120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125</c:v>
                </c:pt>
                <c:pt idx="70">
                  <c:v>125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134.33333333333334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139.5</c:v>
                </c:pt>
                <c:pt idx="102">
                  <c:v>142</c:v>
                </c:pt>
                <c:pt idx="103">
                  <c:v>146.16666666666666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151.5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157.33333333333334</c:v>
                </c:pt>
                <c:pt idx="118">
                  <c:v>158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162</c:v>
                </c:pt>
                <c:pt idx="123">
                  <c:v>163</c:v>
                </c:pt>
                <c:pt idx="124">
                  <c:v>163</c:v>
                </c:pt>
                <c:pt idx="125">
                  <c:v>163</c:v>
                </c:pt>
                <c:pt idx="126">
                  <c:v>165</c:v>
                </c:pt>
                <c:pt idx="127">
                  <c:v>166</c:v>
                </c:pt>
                <c:pt idx="128">
                  <c:v>166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175</c:v>
                </c:pt>
                <c:pt idx="141">
                  <c:v>175</c:v>
                </c:pt>
                <c:pt idx="142">
                  <c:v>177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187</c:v>
                </c:pt>
                <c:pt idx="153">
                  <c:v>187</c:v>
                </c:pt>
                <c:pt idx="154">
                  <c:v>188</c:v>
                </c:pt>
                <c:pt idx="155">
                  <c:v>188</c:v>
                </c:pt>
                <c:pt idx="156">
                  <c:v>191</c:v>
                </c:pt>
                <c:pt idx="157">
                  <c:v>193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197</c:v>
                </c:pt>
                <c:pt idx="163">
                  <c:v>199</c:v>
                </c:pt>
                <c:pt idx="164">
                  <c:v>201</c:v>
                </c:pt>
                <c:pt idx="165">
                  <c:v>204</c:v>
                </c:pt>
                <c:pt idx="166">
                  <c:v>207</c:v>
                </c:pt>
                <c:pt idx="167">
                  <c:v>208</c:v>
                </c:pt>
                <c:pt idx="168">
                  <c:v>208</c:v>
                </c:pt>
                <c:pt idx="169">
                  <c:v>210</c:v>
                </c:pt>
                <c:pt idx="170">
                  <c:v>216</c:v>
                </c:pt>
                <c:pt idx="171">
                  <c:v>218</c:v>
                </c:pt>
                <c:pt idx="172">
                  <c:v>220</c:v>
                </c:pt>
                <c:pt idx="173">
                  <c:v>221</c:v>
                </c:pt>
                <c:pt idx="174">
                  <c:v>223</c:v>
                </c:pt>
                <c:pt idx="175">
                  <c:v>225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235</c:v>
                </c:pt>
                <c:pt idx="185">
                  <c:v>235.5</c:v>
                </c:pt>
                <c:pt idx="186">
                  <c:v>236</c:v>
                </c:pt>
                <c:pt idx="187">
                  <c:v>239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245</c:v>
                </c:pt>
                <c:pt idx="192">
                  <c:v>254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264</c:v>
                </c:pt>
                <c:pt idx="197">
                  <c:v>265</c:v>
                </c:pt>
                <c:pt idx="198">
                  <c:v>271</c:v>
                </c:pt>
                <c:pt idx="199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4-A04E-A427-A6DDBE47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08640"/>
        <c:axId val="1195810352"/>
      </c:scatterChart>
      <c:valAx>
        <c:axId val="11958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0352"/>
        <c:crosses val="autoZero"/>
        <c:crossBetween val="midCat"/>
      </c:valAx>
      <c:valAx>
        <c:axId val="11958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Meta&amp;Sales_m2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Sheet2!$V$2:$V$201</c:f>
              <c:numCache>
                <c:formatCode>0</c:formatCode>
                <c:ptCount val="200"/>
                <c:pt idx="0">
                  <c:v>36.6</c:v>
                </c:pt>
                <c:pt idx="1">
                  <c:v>36.299999999999997</c:v>
                </c:pt>
                <c:pt idx="2">
                  <c:v>43.7</c:v>
                </c:pt>
                <c:pt idx="3">
                  <c:v>3.4</c:v>
                </c:pt>
                <c:pt idx="4">
                  <c:v>36.9</c:v>
                </c:pt>
                <c:pt idx="5">
                  <c:v>35.4</c:v>
                </c:pt>
                <c:pt idx="6">
                  <c:v>48.9</c:v>
                </c:pt>
                <c:pt idx="7">
                  <c:v>32.299999999999997</c:v>
                </c:pt>
                <c:pt idx="8">
                  <c:v>225.5</c:v>
                </c:pt>
                <c:pt idx="9">
                  <c:v>36.5</c:v>
                </c:pt>
                <c:pt idx="10">
                  <c:v>43</c:v>
                </c:pt>
                <c:pt idx="11">
                  <c:v>45.9</c:v>
                </c:pt>
                <c:pt idx="12">
                  <c:v>37.799999999999997</c:v>
                </c:pt>
                <c:pt idx="13">
                  <c:v>42</c:v>
                </c:pt>
                <c:pt idx="14">
                  <c:v>35.1</c:v>
                </c:pt>
                <c:pt idx="15">
                  <c:v>18.399999999999999</c:v>
                </c:pt>
                <c:pt idx="16">
                  <c:v>38.6</c:v>
                </c:pt>
                <c:pt idx="17">
                  <c:v>40.6</c:v>
                </c:pt>
                <c:pt idx="18">
                  <c:v>49.4</c:v>
                </c:pt>
                <c:pt idx="19">
                  <c:v>28.9</c:v>
                </c:pt>
                <c:pt idx="20">
                  <c:v>33.5</c:v>
                </c:pt>
                <c:pt idx="21">
                  <c:v>46.4</c:v>
                </c:pt>
                <c:pt idx="22">
                  <c:v>46.2</c:v>
                </c:pt>
                <c:pt idx="23">
                  <c:v>41.3</c:v>
                </c:pt>
                <c:pt idx="24">
                  <c:v>10.8</c:v>
                </c:pt>
                <c:pt idx="25">
                  <c:v>23.6</c:v>
                </c:pt>
                <c:pt idx="26">
                  <c:v>8.1999999999999993</c:v>
                </c:pt>
                <c:pt idx="27">
                  <c:v>39.6</c:v>
                </c:pt>
                <c:pt idx="28">
                  <c:v>42.7</c:v>
                </c:pt>
                <c:pt idx="29">
                  <c:v>27.7</c:v>
                </c:pt>
                <c:pt idx="30">
                  <c:v>47.7</c:v>
                </c:pt>
                <c:pt idx="31">
                  <c:v>31.6</c:v>
                </c:pt>
                <c:pt idx="32">
                  <c:v>35</c:v>
                </c:pt>
                <c:pt idx="33">
                  <c:v>47.8</c:v>
                </c:pt>
                <c:pt idx="34">
                  <c:v>42.3</c:v>
                </c:pt>
                <c:pt idx="35">
                  <c:v>38.9</c:v>
                </c:pt>
                <c:pt idx="36">
                  <c:v>43.5</c:v>
                </c:pt>
                <c:pt idx="37">
                  <c:v>21.7</c:v>
                </c:pt>
                <c:pt idx="38">
                  <c:v>15.8</c:v>
                </c:pt>
                <c:pt idx="39">
                  <c:v>4.3</c:v>
                </c:pt>
                <c:pt idx="40">
                  <c:v>15.9</c:v>
                </c:pt>
                <c:pt idx="41">
                  <c:v>35.799999999999997</c:v>
                </c:pt>
                <c:pt idx="42">
                  <c:v>8.4</c:v>
                </c:pt>
                <c:pt idx="43">
                  <c:v>20.9</c:v>
                </c:pt>
                <c:pt idx="44">
                  <c:v>26.8</c:v>
                </c:pt>
                <c:pt idx="45">
                  <c:v>32.9</c:v>
                </c:pt>
                <c:pt idx="46">
                  <c:v>41.7</c:v>
                </c:pt>
                <c:pt idx="47">
                  <c:v>49.4</c:v>
                </c:pt>
                <c:pt idx="48">
                  <c:v>36.9</c:v>
                </c:pt>
                <c:pt idx="49">
                  <c:v>39.299999999999997</c:v>
                </c:pt>
                <c:pt idx="50">
                  <c:v>33.5</c:v>
                </c:pt>
                <c:pt idx="51">
                  <c:v>49</c:v>
                </c:pt>
                <c:pt idx="52">
                  <c:v>25.7</c:v>
                </c:pt>
                <c:pt idx="53">
                  <c:v>28.3</c:v>
                </c:pt>
                <c:pt idx="54">
                  <c:v>12</c:v>
                </c:pt>
                <c:pt idx="55">
                  <c:v>2.9</c:v>
                </c:pt>
                <c:pt idx="56">
                  <c:v>48.9</c:v>
                </c:pt>
                <c:pt idx="57">
                  <c:v>28.1</c:v>
                </c:pt>
                <c:pt idx="58">
                  <c:v>16</c:v>
                </c:pt>
                <c:pt idx="59">
                  <c:v>41.7</c:v>
                </c:pt>
                <c:pt idx="60">
                  <c:v>14.8</c:v>
                </c:pt>
                <c:pt idx="61">
                  <c:v>33.4</c:v>
                </c:pt>
                <c:pt idx="62">
                  <c:v>30.6</c:v>
                </c:pt>
                <c:pt idx="63">
                  <c:v>17.399999999999999</c:v>
                </c:pt>
                <c:pt idx="64">
                  <c:v>33.200000000000003</c:v>
                </c:pt>
                <c:pt idx="65">
                  <c:v>49.6</c:v>
                </c:pt>
                <c:pt idx="66">
                  <c:v>39.700000000000003</c:v>
                </c:pt>
                <c:pt idx="67">
                  <c:v>13.9</c:v>
                </c:pt>
                <c:pt idx="68">
                  <c:v>4.0999999999999996</c:v>
                </c:pt>
                <c:pt idx="69">
                  <c:v>11.7</c:v>
                </c:pt>
                <c:pt idx="70">
                  <c:v>9.9</c:v>
                </c:pt>
                <c:pt idx="71">
                  <c:v>44.5</c:v>
                </c:pt>
                <c:pt idx="72">
                  <c:v>7.8</c:v>
                </c:pt>
                <c:pt idx="73">
                  <c:v>26.7</c:v>
                </c:pt>
                <c:pt idx="74">
                  <c:v>3.1</c:v>
                </c:pt>
                <c:pt idx="75">
                  <c:v>18.399999999999999</c:v>
                </c:pt>
                <c:pt idx="76">
                  <c:v>46.8</c:v>
                </c:pt>
                <c:pt idx="77">
                  <c:v>5.7</c:v>
                </c:pt>
                <c:pt idx="78">
                  <c:v>43</c:v>
                </c:pt>
                <c:pt idx="79">
                  <c:v>1.5</c:v>
                </c:pt>
                <c:pt idx="80">
                  <c:v>20.3</c:v>
                </c:pt>
                <c:pt idx="81">
                  <c:v>37.700000000000003</c:v>
                </c:pt>
                <c:pt idx="82">
                  <c:v>14.3</c:v>
                </c:pt>
                <c:pt idx="83">
                  <c:v>22.3</c:v>
                </c:pt>
                <c:pt idx="84">
                  <c:v>4.0999999999999996</c:v>
                </c:pt>
                <c:pt idx="85">
                  <c:v>22.5</c:v>
                </c:pt>
                <c:pt idx="86">
                  <c:v>5.7</c:v>
                </c:pt>
                <c:pt idx="87">
                  <c:v>18.100000000000001</c:v>
                </c:pt>
                <c:pt idx="88">
                  <c:v>1.5</c:v>
                </c:pt>
                <c:pt idx="89">
                  <c:v>21.3</c:v>
                </c:pt>
                <c:pt idx="90">
                  <c:v>11</c:v>
                </c:pt>
                <c:pt idx="91">
                  <c:v>5.7</c:v>
                </c:pt>
                <c:pt idx="92">
                  <c:v>42.8</c:v>
                </c:pt>
                <c:pt idx="93">
                  <c:v>5.4</c:v>
                </c:pt>
                <c:pt idx="94">
                  <c:v>15.5</c:v>
                </c:pt>
                <c:pt idx="95">
                  <c:v>43.9</c:v>
                </c:pt>
                <c:pt idx="96">
                  <c:v>2.1</c:v>
                </c:pt>
                <c:pt idx="97">
                  <c:v>8.4</c:v>
                </c:pt>
                <c:pt idx="98">
                  <c:v>16.899999999999999</c:v>
                </c:pt>
                <c:pt idx="99">
                  <c:v>11.8</c:v>
                </c:pt>
                <c:pt idx="100">
                  <c:v>0.4</c:v>
                </c:pt>
                <c:pt idx="101">
                  <c:v>14.3</c:v>
                </c:pt>
                <c:pt idx="102">
                  <c:v>1.3</c:v>
                </c:pt>
                <c:pt idx="103">
                  <c:v>5.8</c:v>
                </c:pt>
                <c:pt idx="104">
                  <c:v>2.2999999999999998</c:v>
                </c:pt>
                <c:pt idx="105">
                  <c:v>32.799999999999997</c:v>
                </c:pt>
                <c:pt idx="106">
                  <c:v>123</c:v>
                </c:pt>
                <c:pt idx="107">
                  <c:v>12.1</c:v>
                </c:pt>
                <c:pt idx="108">
                  <c:v>0.3</c:v>
                </c:pt>
                <c:pt idx="109">
                  <c:v>38</c:v>
                </c:pt>
                <c:pt idx="110">
                  <c:v>7.7</c:v>
                </c:pt>
                <c:pt idx="111">
                  <c:v>16.7</c:v>
                </c:pt>
                <c:pt idx="112">
                  <c:v>27.1</c:v>
                </c:pt>
                <c:pt idx="113">
                  <c:v>26.7</c:v>
                </c:pt>
                <c:pt idx="114">
                  <c:v>16</c:v>
                </c:pt>
                <c:pt idx="115">
                  <c:v>21</c:v>
                </c:pt>
                <c:pt idx="116">
                  <c:v>37.6</c:v>
                </c:pt>
                <c:pt idx="117">
                  <c:v>2</c:v>
                </c:pt>
                <c:pt idx="118">
                  <c:v>10.1</c:v>
                </c:pt>
                <c:pt idx="119">
                  <c:v>2.6</c:v>
                </c:pt>
                <c:pt idx="120">
                  <c:v>1.6</c:v>
                </c:pt>
                <c:pt idx="121">
                  <c:v>25.8</c:v>
                </c:pt>
                <c:pt idx="122">
                  <c:v>25.9</c:v>
                </c:pt>
                <c:pt idx="123">
                  <c:v>30.2</c:v>
                </c:pt>
                <c:pt idx="124">
                  <c:v>45.1</c:v>
                </c:pt>
                <c:pt idx="125">
                  <c:v>3.5</c:v>
                </c:pt>
                <c:pt idx="126">
                  <c:v>5.2</c:v>
                </c:pt>
                <c:pt idx="127">
                  <c:v>33</c:v>
                </c:pt>
                <c:pt idx="128">
                  <c:v>23.9</c:v>
                </c:pt>
                <c:pt idx="129">
                  <c:v>41.5</c:v>
                </c:pt>
                <c:pt idx="130">
                  <c:v>11.6</c:v>
                </c:pt>
                <c:pt idx="131">
                  <c:v>20.5</c:v>
                </c:pt>
                <c:pt idx="132">
                  <c:v>12.6</c:v>
                </c:pt>
                <c:pt idx="133">
                  <c:v>28.7</c:v>
                </c:pt>
                <c:pt idx="134">
                  <c:v>17.2</c:v>
                </c:pt>
                <c:pt idx="135">
                  <c:v>10</c:v>
                </c:pt>
                <c:pt idx="136">
                  <c:v>20.100000000000001</c:v>
                </c:pt>
                <c:pt idx="137">
                  <c:v>19.2</c:v>
                </c:pt>
                <c:pt idx="138">
                  <c:v>27.5</c:v>
                </c:pt>
                <c:pt idx="139">
                  <c:v>28.8</c:v>
                </c:pt>
                <c:pt idx="140">
                  <c:v>2.4</c:v>
                </c:pt>
                <c:pt idx="141">
                  <c:v>0.8</c:v>
                </c:pt>
                <c:pt idx="142">
                  <c:v>28.5</c:v>
                </c:pt>
                <c:pt idx="143">
                  <c:v>23.3</c:v>
                </c:pt>
                <c:pt idx="144">
                  <c:v>3.7</c:v>
                </c:pt>
                <c:pt idx="145">
                  <c:v>0</c:v>
                </c:pt>
                <c:pt idx="146">
                  <c:v>3.4</c:v>
                </c:pt>
                <c:pt idx="147">
                  <c:v>17</c:v>
                </c:pt>
                <c:pt idx="148">
                  <c:v>7.1</c:v>
                </c:pt>
                <c:pt idx="149">
                  <c:v>29.3</c:v>
                </c:pt>
                <c:pt idx="150">
                  <c:v>34.6</c:v>
                </c:pt>
                <c:pt idx="151">
                  <c:v>40.299999999999997</c:v>
                </c:pt>
                <c:pt idx="152">
                  <c:v>19.600000000000001</c:v>
                </c:pt>
                <c:pt idx="153">
                  <c:v>27.5</c:v>
                </c:pt>
                <c:pt idx="154">
                  <c:v>14</c:v>
                </c:pt>
                <c:pt idx="155">
                  <c:v>20.6</c:v>
                </c:pt>
                <c:pt idx="156">
                  <c:v>14.5</c:v>
                </c:pt>
                <c:pt idx="157">
                  <c:v>21.1</c:v>
                </c:pt>
                <c:pt idx="158">
                  <c:v>29.9</c:v>
                </c:pt>
                <c:pt idx="159">
                  <c:v>29.5</c:v>
                </c:pt>
                <c:pt idx="160">
                  <c:v>4.9000000000000004</c:v>
                </c:pt>
                <c:pt idx="161">
                  <c:v>39</c:v>
                </c:pt>
                <c:pt idx="162">
                  <c:v>20.366666666666667</c:v>
                </c:pt>
                <c:pt idx="163">
                  <c:v>1.9</c:v>
                </c:pt>
                <c:pt idx="164">
                  <c:v>39.6</c:v>
                </c:pt>
                <c:pt idx="165">
                  <c:v>7.3</c:v>
                </c:pt>
                <c:pt idx="166">
                  <c:v>8.6</c:v>
                </c:pt>
                <c:pt idx="167">
                  <c:v>4.0999999999999996</c:v>
                </c:pt>
                <c:pt idx="168">
                  <c:v>47</c:v>
                </c:pt>
                <c:pt idx="169">
                  <c:v>29.6</c:v>
                </c:pt>
                <c:pt idx="170">
                  <c:v>2.6</c:v>
                </c:pt>
                <c:pt idx="171">
                  <c:v>4.9000000000000004</c:v>
                </c:pt>
                <c:pt idx="172">
                  <c:v>1.4</c:v>
                </c:pt>
                <c:pt idx="173">
                  <c:v>36.799999999999997</c:v>
                </c:pt>
                <c:pt idx="174">
                  <c:v>7.6</c:v>
                </c:pt>
                <c:pt idx="175">
                  <c:v>10.6</c:v>
                </c:pt>
                <c:pt idx="176">
                  <c:v>9.3000000000000007</c:v>
                </c:pt>
                <c:pt idx="177">
                  <c:v>10.8</c:v>
                </c:pt>
                <c:pt idx="178">
                  <c:v>35.6</c:v>
                </c:pt>
                <c:pt idx="179">
                  <c:v>3.5</c:v>
                </c:pt>
                <c:pt idx="180">
                  <c:v>41.1</c:v>
                </c:pt>
                <c:pt idx="181">
                  <c:v>11.6</c:v>
                </c:pt>
                <c:pt idx="182">
                  <c:v>26.9</c:v>
                </c:pt>
                <c:pt idx="183">
                  <c:v>14.7</c:v>
                </c:pt>
                <c:pt idx="184">
                  <c:v>34.299999999999997</c:v>
                </c:pt>
                <c:pt idx="185">
                  <c:v>43.8</c:v>
                </c:pt>
                <c:pt idx="186">
                  <c:v>24</c:v>
                </c:pt>
                <c:pt idx="187">
                  <c:v>13.9</c:v>
                </c:pt>
                <c:pt idx="188">
                  <c:v>9.6</c:v>
                </c:pt>
                <c:pt idx="189">
                  <c:v>42</c:v>
                </c:pt>
                <c:pt idx="190">
                  <c:v>49</c:v>
                </c:pt>
                <c:pt idx="191">
                  <c:v>15.4</c:v>
                </c:pt>
                <c:pt idx="192">
                  <c:v>24.6</c:v>
                </c:pt>
                <c:pt idx="193">
                  <c:v>27.2</c:v>
                </c:pt>
                <c:pt idx="194">
                  <c:v>27.7</c:v>
                </c:pt>
                <c:pt idx="195">
                  <c:v>43.9</c:v>
                </c:pt>
                <c:pt idx="196">
                  <c:v>2.1</c:v>
                </c:pt>
                <c:pt idx="197">
                  <c:v>9.3000000000000007</c:v>
                </c:pt>
                <c:pt idx="198">
                  <c:v>20</c:v>
                </c:pt>
                <c:pt idx="199">
                  <c:v>10.466666666666667</c:v>
                </c:pt>
              </c:numCache>
            </c:numRef>
          </c:xVal>
          <c:yVal>
            <c:numRef>
              <c:f>Sheet2!$Y$2:$Y$201</c:f>
              <c:numCache>
                <c:formatCode>General</c:formatCode>
                <c:ptCount val="200"/>
                <c:pt idx="0">
                  <c:v>135</c:v>
                </c:pt>
                <c:pt idx="1">
                  <c:v>254</c:v>
                </c:pt>
                <c:pt idx="2">
                  <c:v>105</c:v>
                </c:pt>
                <c:pt idx="3">
                  <c:v>131</c:v>
                </c:pt>
                <c:pt idx="4">
                  <c:v>172</c:v>
                </c:pt>
                <c:pt idx="5">
                  <c:v>207</c:v>
                </c:pt>
                <c:pt idx="6">
                  <c:v>86</c:v>
                </c:pt>
                <c:pt idx="7">
                  <c:v>201</c:v>
                </c:pt>
                <c:pt idx="8">
                  <c:v>147</c:v>
                </c:pt>
                <c:pt idx="9">
                  <c:v>225</c:v>
                </c:pt>
                <c:pt idx="10">
                  <c:v>272</c:v>
                </c:pt>
                <c:pt idx="11">
                  <c:v>96</c:v>
                </c:pt>
                <c:pt idx="12">
                  <c:v>236</c:v>
                </c:pt>
                <c:pt idx="13">
                  <c:v>235.5</c:v>
                </c:pt>
                <c:pt idx="14">
                  <c:v>95</c:v>
                </c:pt>
                <c:pt idx="15">
                  <c:v>159</c:v>
                </c:pt>
                <c:pt idx="16">
                  <c:v>124</c:v>
                </c:pt>
                <c:pt idx="17">
                  <c:v>180</c:v>
                </c:pt>
                <c:pt idx="18">
                  <c:v>240</c:v>
                </c:pt>
                <c:pt idx="19">
                  <c:v>210</c:v>
                </c:pt>
                <c:pt idx="20">
                  <c:v>811</c:v>
                </c:pt>
                <c:pt idx="21">
                  <c:v>196</c:v>
                </c:pt>
                <c:pt idx="22">
                  <c:v>225</c:v>
                </c:pt>
                <c:pt idx="23">
                  <c:v>197</c:v>
                </c:pt>
                <c:pt idx="24">
                  <c:v>137</c:v>
                </c:pt>
                <c:pt idx="25">
                  <c:v>185</c:v>
                </c:pt>
                <c:pt idx="26">
                  <c:v>150</c:v>
                </c:pt>
                <c:pt idx="27">
                  <c:v>258</c:v>
                </c:pt>
                <c:pt idx="28">
                  <c:v>240</c:v>
                </c:pt>
                <c:pt idx="29">
                  <c:v>188</c:v>
                </c:pt>
                <c:pt idx="30">
                  <c:v>240</c:v>
                </c:pt>
                <c:pt idx="31">
                  <c:v>175</c:v>
                </c:pt>
                <c:pt idx="32">
                  <c:v>133</c:v>
                </c:pt>
                <c:pt idx="33">
                  <c:v>177</c:v>
                </c:pt>
                <c:pt idx="34">
                  <c:v>257</c:v>
                </c:pt>
                <c:pt idx="35">
                  <c:v>78</c:v>
                </c:pt>
                <c:pt idx="36">
                  <c:v>173</c:v>
                </c:pt>
                <c:pt idx="37">
                  <c:v>81</c:v>
                </c:pt>
                <c:pt idx="38">
                  <c:v>149</c:v>
                </c:pt>
                <c:pt idx="39">
                  <c:v>137</c:v>
                </c:pt>
                <c:pt idx="40">
                  <c:v>134.33333333333334</c:v>
                </c:pt>
                <c:pt idx="41">
                  <c:v>151</c:v>
                </c:pt>
                <c:pt idx="42">
                  <c:v>125</c:v>
                </c:pt>
                <c:pt idx="43">
                  <c:v>163</c:v>
                </c:pt>
                <c:pt idx="44">
                  <c:v>163</c:v>
                </c:pt>
                <c:pt idx="45">
                  <c:v>191</c:v>
                </c:pt>
                <c:pt idx="46">
                  <c:v>183</c:v>
                </c:pt>
                <c:pt idx="47">
                  <c:v>152</c:v>
                </c:pt>
                <c:pt idx="48">
                  <c:v>85</c:v>
                </c:pt>
                <c:pt idx="49">
                  <c:v>122</c:v>
                </c:pt>
                <c:pt idx="50">
                  <c:v>157.33333333333334</c:v>
                </c:pt>
                <c:pt idx="51">
                  <c:v>265</c:v>
                </c:pt>
                <c:pt idx="52">
                  <c:v>89</c:v>
                </c:pt>
                <c:pt idx="53">
                  <c:v>231</c:v>
                </c:pt>
                <c:pt idx="54">
                  <c:v>116</c:v>
                </c:pt>
                <c:pt idx="55">
                  <c:v>147</c:v>
                </c:pt>
                <c:pt idx="56">
                  <c:v>271</c:v>
                </c:pt>
                <c:pt idx="57">
                  <c:v>71</c:v>
                </c:pt>
                <c:pt idx="58">
                  <c:v>123</c:v>
                </c:pt>
                <c:pt idx="59">
                  <c:v>235</c:v>
                </c:pt>
                <c:pt idx="60">
                  <c:v>127</c:v>
                </c:pt>
                <c:pt idx="61">
                  <c:v>186</c:v>
                </c:pt>
                <c:pt idx="62">
                  <c:v>196</c:v>
                </c:pt>
                <c:pt idx="63">
                  <c:v>126</c:v>
                </c:pt>
                <c:pt idx="64">
                  <c:v>218</c:v>
                </c:pt>
                <c:pt idx="65">
                  <c:v>239</c:v>
                </c:pt>
                <c:pt idx="66">
                  <c:v>208</c:v>
                </c:pt>
                <c:pt idx="67">
                  <c:v>166</c:v>
                </c:pt>
                <c:pt idx="68">
                  <c:v>128</c:v>
                </c:pt>
                <c:pt idx="69">
                  <c:v>111</c:v>
                </c:pt>
                <c:pt idx="70">
                  <c:v>119</c:v>
                </c:pt>
                <c:pt idx="71">
                  <c:v>149</c:v>
                </c:pt>
                <c:pt idx="72">
                  <c:v>131</c:v>
                </c:pt>
                <c:pt idx="73">
                  <c:v>114</c:v>
                </c:pt>
                <c:pt idx="74">
                  <c:v>122</c:v>
                </c:pt>
                <c:pt idx="75">
                  <c:v>138</c:v>
                </c:pt>
                <c:pt idx="76">
                  <c:v>152</c:v>
                </c:pt>
                <c:pt idx="77">
                  <c:v>139.5</c:v>
                </c:pt>
                <c:pt idx="78">
                  <c:v>223</c:v>
                </c:pt>
                <c:pt idx="79">
                  <c:v>74</c:v>
                </c:pt>
                <c:pt idx="80">
                  <c:v>128</c:v>
                </c:pt>
                <c:pt idx="81">
                  <c:v>230</c:v>
                </c:pt>
                <c:pt idx="82">
                  <c:v>129</c:v>
                </c:pt>
                <c:pt idx="83">
                  <c:v>179</c:v>
                </c:pt>
                <c:pt idx="84">
                  <c:v>62</c:v>
                </c:pt>
                <c:pt idx="85">
                  <c:v>165</c:v>
                </c:pt>
                <c:pt idx="86">
                  <c:v>117</c:v>
                </c:pt>
                <c:pt idx="87">
                  <c:v>159</c:v>
                </c:pt>
                <c:pt idx="88">
                  <c:v>112</c:v>
                </c:pt>
                <c:pt idx="89">
                  <c:v>188</c:v>
                </c:pt>
                <c:pt idx="90">
                  <c:v>86</c:v>
                </c:pt>
                <c:pt idx="91">
                  <c:v>105</c:v>
                </c:pt>
                <c:pt idx="92">
                  <c:v>187</c:v>
                </c:pt>
                <c:pt idx="93">
                  <c:v>124</c:v>
                </c:pt>
                <c:pt idx="94">
                  <c:v>170</c:v>
                </c:pt>
                <c:pt idx="95">
                  <c:v>229</c:v>
                </c:pt>
                <c:pt idx="96">
                  <c:v>108</c:v>
                </c:pt>
                <c:pt idx="97">
                  <c:v>149</c:v>
                </c:pt>
                <c:pt idx="98">
                  <c:v>175</c:v>
                </c:pt>
                <c:pt idx="99">
                  <c:v>126</c:v>
                </c:pt>
                <c:pt idx="100">
                  <c:v>54</c:v>
                </c:pt>
                <c:pt idx="101">
                  <c:v>129</c:v>
                </c:pt>
                <c:pt idx="102">
                  <c:v>111</c:v>
                </c:pt>
                <c:pt idx="103">
                  <c:v>95</c:v>
                </c:pt>
                <c:pt idx="104">
                  <c:v>131</c:v>
                </c:pt>
                <c:pt idx="105">
                  <c:v>123</c:v>
                </c:pt>
                <c:pt idx="106">
                  <c:v>127</c:v>
                </c:pt>
                <c:pt idx="107">
                  <c:v>83</c:v>
                </c:pt>
                <c:pt idx="108">
                  <c:v>104</c:v>
                </c:pt>
                <c:pt idx="109">
                  <c:v>221</c:v>
                </c:pt>
                <c:pt idx="110">
                  <c:v>120</c:v>
                </c:pt>
                <c:pt idx="111">
                  <c:v>168</c:v>
                </c:pt>
                <c:pt idx="112">
                  <c:v>199</c:v>
                </c:pt>
                <c:pt idx="113">
                  <c:v>120</c:v>
                </c:pt>
                <c:pt idx="114">
                  <c:v>77</c:v>
                </c:pt>
                <c:pt idx="115">
                  <c:v>168</c:v>
                </c:pt>
                <c:pt idx="116">
                  <c:v>90</c:v>
                </c:pt>
                <c:pt idx="117">
                  <c:v>83</c:v>
                </c:pt>
                <c:pt idx="118">
                  <c:v>158</c:v>
                </c:pt>
                <c:pt idx="119">
                  <c:v>119</c:v>
                </c:pt>
                <c:pt idx="120">
                  <c:v>83</c:v>
                </c:pt>
                <c:pt idx="121">
                  <c:v>118</c:v>
                </c:pt>
                <c:pt idx="122">
                  <c:v>109</c:v>
                </c:pt>
                <c:pt idx="123">
                  <c:v>216</c:v>
                </c:pt>
                <c:pt idx="124">
                  <c:v>228</c:v>
                </c:pt>
                <c:pt idx="125">
                  <c:v>139</c:v>
                </c:pt>
                <c:pt idx="126">
                  <c:v>129</c:v>
                </c:pt>
                <c:pt idx="127">
                  <c:v>106</c:v>
                </c:pt>
                <c:pt idx="128">
                  <c:v>148</c:v>
                </c:pt>
                <c:pt idx="129">
                  <c:v>245</c:v>
                </c:pt>
                <c:pt idx="130">
                  <c:v>90</c:v>
                </c:pt>
                <c:pt idx="131">
                  <c:v>127</c:v>
                </c:pt>
                <c:pt idx="132">
                  <c:v>110</c:v>
                </c:pt>
                <c:pt idx="133">
                  <c:v>186</c:v>
                </c:pt>
                <c:pt idx="134">
                  <c:v>163</c:v>
                </c:pt>
                <c:pt idx="135">
                  <c:v>135</c:v>
                </c:pt>
                <c:pt idx="136">
                  <c:v>93</c:v>
                </c:pt>
                <c:pt idx="137">
                  <c:v>133</c:v>
                </c:pt>
                <c:pt idx="138">
                  <c:v>122</c:v>
                </c:pt>
                <c:pt idx="139">
                  <c:v>220</c:v>
                </c:pt>
                <c:pt idx="140">
                  <c:v>125</c:v>
                </c:pt>
                <c:pt idx="141">
                  <c:v>108</c:v>
                </c:pt>
                <c:pt idx="142">
                  <c:v>149</c:v>
                </c:pt>
                <c:pt idx="143">
                  <c:v>169</c:v>
                </c:pt>
                <c:pt idx="144">
                  <c:v>91</c:v>
                </c:pt>
                <c:pt idx="145">
                  <c:v>187</c:v>
                </c:pt>
                <c:pt idx="146">
                  <c:v>127</c:v>
                </c:pt>
                <c:pt idx="147">
                  <c:v>113</c:v>
                </c:pt>
                <c:pt idx="148">
                  <c:v>129</c:v>
                </c:pt>
                <c:pt idx="149">
                  <c:v>167</c:v>
                </c:pt>
                <c:pt idx="150">
                  <c:v>171</c:v>
                </c:pt>
                <c:pt idx="151">
                  <c:v>110</c:v>
                </c:pt>
                <c:pt idx="152">
                  <c:v>152</c:v>
                </c:pt>
                <c:pt idx="153">
                  <c:v>196</c:v>
                </c:pt>
                <c:pt idx="154">
                  <c:v>117</c:v>
                </c:pt>
                <c:pt idx="155">
                  <c:v>167</c:v>
                </c:pt>
                <c:pt idx="156">
                  <c:v>135</c:v>
                </c:pt>
                <c:pt idx="157">
                  <c:v>166</c:v>
                </c:pt>
                <c:pt idx="158">
                  <c:v>62</c:v>
                </c:pt>
                <c:pt idx="159">
                  <c:v>186</c:v>
                </c:pt>
                <c:pt idx="160">
                  <c:v>93</c:v>
                </c:pt>
                <c:pt idx="161">
                  <c:v>98</c:v>
                </c:pt>
                <c:pt idx="162">
                  <c:v>92</c:v>
                </c:pt>
                <c:pt idx="163">
                  <c:v>123</c:v>
                </c:pt>
                <c:pt idx="164">
                  <c:v>28</c:v>
                </c:pt>
                <c:pt idx="165">
                  <c:v>142</c:v>
                </c:pt>
                <c:pt idx="166">
                  <c:v>139</c:v>
                </c:pt>
                <c:pt idx="167">
                  <c:v>129</c:v>
                </c:pt>
                <c:pt idx="168">
                  <c:v>124</c:v>
                </c:pt>
                <c:pt idx="169">
                  <c:v>298.75</c:v>
                </c:pt>
                <c:pt idx="170">
                  <c:v>108</c:v>
                </c:pt>
                <c:pt idx="171">
                  <c:v>116</c:v>
                </c:pt>
                <c:pt idx="172">
                  <c:v>91.5</c:v>
                </c:pt>
                <c:pt idx="173">
                  <c:v>193</c:v>
                </c:pt>
                <c:pt idx="174">
                  <c:v>113</c:v>
                </c:pt>
                <c:pt idx="175">
                  <c:v>162</c:v>
                </c:pt>
                <c:pt idx="176">
                  <c:v>139</c:v>
                </c:pt>
                <c:pt idx="177">
                  <c:v>116</c:v>
                </c:pt>
                <c:pt idx="178">
                  <c:v>184</c:v>
                </c:pt>
                <c:pt idx="179">
                  <c:v>132</c:v>
                </c:pt>
                <c:pt idx="180">
                  <c:v>114</c:v>
                </c:pt>
                <c:pt idx="181">
                  <c:v>35</c:v>
                </c:pt>
                <c:pt idx="182">
                  <c:v>146.16666666666666</c:v>
                </c:pt>
                <c:pt idx="183">
                  <c:v>132</c:v>
                </c:pt>
                <c:pt idx="184">
                  <c:v>208</c:v>
                </c:pt>
                <c:pt idx="185">
                  <c:v>256</c:v>
                </c:pt>
                <c:pt idx="186">
                  <c:v>151.5</c:v>
                </c:pt>
                <c:pt idx="187">
                  <c:v>167</c:v>
                </c:pt>
                <c:pt idx="188">
                  <c:v>112</c:v>
                </c:pt>
                <c:pt idx="189">
                  <c:v>204</c:v>
                </c:pt>
                <c:pt idx="190">
                  <c:v>264</c:v>
                </c:pt>
                <c:pt idx="191">
                  <c:v>159</c:v>
                </c:pt>
                <c:pt idx="192">
                  <c:v>104</c:v>
                </c:pt>
                <c:pt idx="193">
                  <c:v>71</c:v>
                </c:pt>
                <c:pt idx="194">
                  <c:v>226</c:v>
                </c:pt>
                <c:pt idx="195">
                  <c:v>227</c:v>
                </c:pt>
                <c:pt idx="196">
                  <c:v>54</c:v>
                </c:pt>
                <c:pt idx="197">
                  <c:v>109</c:v>
                </c:pt>
                <c:pt idx="198">
                  <c:v>184</c:v>
                </c:pt>
                <c:pt idx="199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9-6C4B-AF58-97F2F888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45296"/>
        <c:axId val="310711952"/>
      </c:scatterChart>
      <c:valAx>
        <c:axId val="12007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11952"/>
        <c:crosses val="autoZero"/>
        <c:crossBetween val="midCat"/>
      </c:valAx>
      <c:valAx>
        <c:axId val="3107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Influencer&amp;Sales_m2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Sheet2!$W$2:$W$201</c:f>
              <c:numCache>
                <c:formatCode>0</c:formatCode>
                <c:ptCount val="200"/>
                <c:pt idx="0">
                  <c:v>93.625</c:v>
                </c:pt>
                <c:pt idx="1">
                  <c:v>93.625</c:v>
                </c:pt>
                <c:pt idx="2">
                  <c:v>89.4</c:v>
                </c:pt>
                <c:pt idx="3">
                  <c:v>84.8</c:v>
                </c:pt>
                <c:pt idx="4">
                  <c:v>79.2</c:v>
                </c:pt>
                <c:pt idx="5">
                  <c:v>75.599999999999994</c:v>
                </c:pt>
                <c:pt idx="6">
                  <c:v>75</c:v>
                </c:pt>
                <c:pt idx="7">
                  <c:v>74.2</c:v>
                </c:pt>
                <c:pt idx="8">
                  <c:v>73.400000000000006</c:v>
                </c:pt>
                <c:pt idx="9">
                  <c:v>72.3</c:v>
                </c:pt>
                <c:pt idx="10">
                  <c:v>71.8</c:v>
                </c:pt>
                <c:pt idx="11">
                  <c:v>69.3</c:v>
                </c:pt>
                <c:pt idx="12">
                  <c:v>69.2</c:v>
                </c:pt>
                <c:pt idx="13">
                  <c:v>66.2</c:v>
                </c:pt>
                <c:pt idx="14">
                  <c:v>65.900000000000006</c:v>
                </c:pt>
                <c:pt idx="15">
                  <c:v>65.7</c:v>
                </c:pt>
                <c:pt idx="16">
                  <c:v>65.599999999999994</c:v>
                </c:pt>
                <c:pt idx="17">
                  <c:v>63.2</c:v>
                </c:pt>
                <c:pt idx="18">
                  <c:v>60</c:v>
                </c:pt>
                <c:pt idx="19">
                  <c:v>59.7</c:v>
                </c:pt>
                <c:pt idx="20">
                  <c:v>59</c:v>
                </c:pt>
                <c:pt idx="21">
                  <c:v>59</c:v>
                </c:pt>
                <c:pt idx="22">
                  <c:v>58.7</c:v>
                </c:pt>
                <c:pt idx="23">
                  <c:v>58.5</c:v>
                </c:pt>
                <c:pt idx="24">
                  <c:v>58.4</c:v>
                </c:pt>
                <c:pt idx="25">
                  <c:v>57.6</c:v>
                </c:pt>
                <c:pt idx="26">
                  <c:v>56.5</c:v>
                </c:pt>
                <c:pt idx="27">
                  <c:v>55.8</c:v>
                </c:pt>
                <c:pt idx="28">
                  <c:v>54.7</c:v>
                </c:pt>
                <c:pt idx="29">
                  <c:v>53.4</c:v>
                </c:pt>
                <c:pt idx="30">
                  <c:v>52.9</c:v>
                </c:pt>
                <c:pt idx="31">
                  <c:v>52.9</c:v>
                </c:pt>
                <c:pt idx="32">
                  <c:v>52.7</c:v>
                </c:pt>
                <c:pt idx="33">
                  <c:v>51.4</c:v>
                </c:pt>
                <c:pt idx="34">
                  <c:v>51.2</c:v>
                </c:pt>
                <c:pt idx="35">
                  <c:v>50.6</c:v>
                </c:pt>
                <c:pt idx="36">
                  <c:v>50.5</c:v>
                </c:pt>
                <c:pt idx="37">
                  <c:v>50.4</c:v>
                </c:pt>
                <c:pt idx="38">
                  <c:v>49.9</c:v>
                </c:pt>
                <c:pt idx="39">
                  <c:v>49.8</c:v>
                </c:pt>
                <c:pt idx="40">
                  <c:v>49.6</c:v>
                </c:pt>
                <c:pt idx="41">
                  <c:v>49.3</c:v>
                </c:pt>
                <c:pt idx="42">
                  <c:v>48.7</c:v>
                </c:pt>
                <c:pt idx="43">
                  <c:v>47.4</c:v>
                </c:pt>
                <c:pt idx="44">
                  <c:v>46.2</c:v>
                </c:pt>
                <c:pt idx="45">
                  <c:v>46</c:v>
                </c:pt>
                <c:pt idx="46">
                  <c:v>45.9</c:v>
                </c:pt>
                <c:pt idx="47">
                  <c:v>45.7</c:v>
                </c:pt>
                <c:pt idx="48">
                  <c:v>45.2</c:v>
                </c:pt>
                <c:pt idx="49">
                  <c:v>45.1</c:v>
                </c:pt>
                <c:pt idx="50">
                  <c:v>45.1</c:v>
                </c:pt>
                <c:pt idx="51">
                  <c:v>44.3</c:v>
                </c:pt>
                <c:pt idx="52">
                  <c:v>43.3</c:v>
                </c:pt>
                <c:pt idx="53">
                  <c:v>43.2</c:v>
                </c:pt>
                <c:pt idx="54">
                  <c:v>43.1</c:v>
                </c:pt>
                <c:pt idx="55">
                  <c:v>43</c:v>
                </c:pt>
                <c:pt idx="56">
                  <c:v>41.8</c:v>
                </c:pt>
                <c:pt idx="57">
                  <c:v>41.4</c:v>
                </c:pt>
                <c:pt idx="58">
                  <c:v>40.799999999999997</c:v>
                </c:pt>
                <c:pt idx="59">
                  <c:v>39.6</c:v>
                </c:pt>
                <c:pt idx="60">
                  <c:v>38.9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37.9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</c:v>
                </c:pt>
                <c:pt idx="68">
                  <c:v>36.9</c:v>
                </c:pt>
                <c:pt idx="69">
                  <c:v>36.799999999999997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34.4</c:v>
                </c:pt>
                <c:pt idx="78">
                  <c:v>33.799999999999997</c:v>
                </c:pt>
                <c:pt idx="79">
                  <c:v>33</c:v>
                </c:pt>
                <c:pt idx="80">
                  <c:v>32.5</c:v>
                </c:pt>
                <c:pt idx="81">
                  <c:v>32</c:v>
                </c:pt>
                <c:pt idx="82">
                  <c:v>31.7</c:v>
                </c:pt>
                <c:pt idx="83">
                  <c:v>31.6</c:v>
                </c:pt>
                <c:pt idx="84">
                  <c:v>31.6</c:v>
                </c:pt>
                <c:pt idx="85">
                  <c:v>31.5</c:v>
                </c:pt>
                <c:pt idx="86">
                  <c:v>31.3</c:v>
                </c:pt>
                <c:pt idx="87">
                  <c:v>30.7</c:v>
                </c:pt>
                <c:pt idx="88">
                  <c:v>30</c:v>
                </c:pt>
                <c:pt idx="89">
                  <c:v>30</c:v>
                </c:pt>
                <c:pt idx="90">
                  <c:v>29.7</c:v>
                </c:pt>
                <c:pt idx="91">
                  <c:v>29.7</c:v>
                </c:pt>
                <c:pt idx="92">
                  <c:v>28.9</c:v>
                </c:pt>
                <c:pt idx="93">
                  <c:v>27.4</c:v>
                </c:pt>
                <c:pt idx="94">
                  <c:v>27.3</c:v>
                </c:pt>
                <c:pt idx="95">
                  <c:v>27.2</c:v>
                </c:pt>
                <c:pt idx="96">
                  <c:v>26.6</c:v>
                </c:pt>
                <c:pt idx="97">
                  <c:v>26.4</c:v>
                </c:pt>
                <c:pt idx="98">
                  <c:v>26.2</c:v>
                </c:pt>
                <c:pt idx="99">
                  <c:v>25.9</c:v>
                </c:pt>
                <c:pt idx="100">
                  <c:v>25.6</c:v>
                </c:pt>
                <c:pt idx="101">
                  <c:v>25.6</c:v>
                </c:pt>
                <c:pt idx="102">
                  <c:v>24.3</c:v>
                </c:pt>
                <c:pt idx="103">
                  <c:v>24.2</c:v>
                </c:pt>
                <c:pt idx="104">
                  <c:v>23.7</c:v>
                </c:pt>
                <c:pt idx="105">
                  <c:v>23.5</c:v>
                </c:pt>
                <c:pt idx="106">
                  <c:v>23.5</c:v>
                </c:pt>
                <c:pt idx="107">
                  <c:v>23.4</c:v>
                </c:pt>
                <c:pt idx="108">
                  <c:v>23.2</c:v>
                </c:pt>
                <c:pt idx="109">
                  <c:v>23.2</c:v>
                </c:pt>
                <c:pt idx="110">
                  <c:v>23.1</c:v>
                </c:pt>
                <c:pt idx="111">
                  <c:v>22.9</c:v>
                </c:pt>
                <c:pt idx="112">
                  <c:v>22.9</c:v>
                </c:pt>
                <c:pt idx="113">
                  <c:v>22.3</c:v>
                </c:pt>
                <c:pt idx="114">
                  <c:v>22.3</c:v>
                </c:pt>
                <c:pt idx="115">
                  <c:v>22</c:v>
                </c:pt>
                <c:pt idx="116">
                  <c:v>21.6</c:v>
                </c:pt>
                <c:pt idx="117">
                  <c:v>21.4</c:v>
                </c:pt>
                <c:pt idx="118">
                  <c:v>21.4</c:v>
                </c:pt>
                <c:pt idx="119">
                  <c:v>21.2</c:v>
                </c:pt>
                <c:pt idx="120">
                  <c:v>20.7</c:v>
                </c:pt>
                <c:pt idx="121">
                  <c:v>20.6</c:v>
                </c:pt>
                <c:pt idx="122">
                  <c:v>20.5</c:v>
                </c:pt>
                <c:pt idx="123">
                  <c:v>20.3</c:v>
                </c:pt>
                <c:pt idx="124">
                  <c:v>19.600000000000001</c:v>
                </c:pt>
                <c:pt idx="125">
                  <c:v>19.5</c:v>
                </c:pt>
                <c:pt idx="126">
                  <c:v>19.399999999999999</c:v>
                </c:pt>
                <c:pt idx="127">
                  <c:v>19.3</c:v>
                </c:pt>
                <c:pt idx="128">
                  <c:v>19.100000000000001</c:v>
                </c:pt>
                <c:pt idx="129">
                  <c:v>18.5</c:v>
                </c:pt>
                <c:pt idx="130">
                  <c:v>18.399999999999999</c:v>
                </c:pt>
                <c:pt idx="131">
                  <c:v>18.3</c:v>
                </c:pt>
                <c:pt idx="132">
                  <c:v>18.3</c:v>
                </c:pt>
                <c:pt idx="133">
                  <c:v>18.2</c:v>
                </c:pt>
                <c:pt idx="134">
                  <c:v>17.899999999999999</c:v>
                </c:pt>
                <c:pt idx="135">
                  <c:v>17.600000000000001</c:v>
                </c:pt>
                <c:pt idx="136">
                  <c:v>17</c:v>
                </c:pt>
                <c:pt idx="137">
                  <c:v>16.600000000000001</c:v>
                </c:pt>
                <c:pt idx="138">
                  <c:v>16</c:v>
                </c:pt>
                <c:pt idx="139">
                  <c:v>15.9</c:v>
                </c:pt>
                <c:pt idx="140">
                  <c:v>15.6</c:v>
                </c:pt>
                <c:pt idx="141">
                  <c:v>14.8</c:v>
                </c:pt>
                <c:pt idx="142">
                  <c:v>14.2</c:v>
                </c:pt>
                <c:pt idx="143">
                  <c:v>14.2</c:v>
                </c:pt>
                <c:pt idx="144">
                  <c:v>13.8</c:v>
                </c:pt>
                <c:pt idx="145">
                  <c:v>13.1</c:v>
                </c:pt>
                <c:pt idx="146">
                  <c:v>13.1</c:v>
                </c:pt>
                <c:pt idx="147">
                  <c:v>12.9</c:v>
                </c:pt>
                <c:pt idx="148">
                  <c:v>12.8</c:v>
                </c:pt>
                <c:pt idx="149">
                  <c:v>12.6</c:v>
                </c:pt>
                <c:pt idx="150">
                  <c:v>12.4</c:v>
                </c:pt>
                <c:pt idx="151">
                  <c:v>11.9</c:v>
                </c:pt>
                <c:pt idx="152">
                  <c:v>11.6</c:v>
                </c:pt>
                <c:pt idx="153">
                  <c:v>11</c:v>
                </c:pt>
                <c:pt idx="154">
                  <c:v>10.9</c:v>
                </c:pt>
                <c:pt idx="155">
                  <c:v>10.7</c:v>
                </c:pt>
                <c:pt idx="156">
                  <c:v>10.199999999999999</c:v>
                </c:pt>
                <c:pt idx="157">
                  <c:v>9.5</c:v>
                </c:pt>
                <c:pt idx="158">
                  <c:v>9.4</c:v>
                </c:pt>
                <c:pt idx="159">
                  <c:v>9.3000000000000007</c:v>
                </c:pt>
                <c:pt idx="160">
                  <c:v>9.3000000000000007</c:v>
                </c:pt>
                <c:pt idx="161">
                  <c:v>9.3000000000000007</c:v>
                </c:pt>
                <c:pt idx="162">
                  <c:v>9.1999999999999993</c:v>
                </c:pt>
                <c:pt idx="163">
                  <c:v>9</c:v>
                </c:pt>
                <c:pt idx="164">
                  <c:v>8.6999999999999993</c:v>
                </c:pt>
                <c:pt idx="165">
                  <c:v>8.6999999999999993</c:v>
                </c:pt>
                <c:pt idx="166">
                  <c:v>8.6999999999999993</c:v>
                </c:pt>
                <c:pt idx="167">
                  <c:v>8.5</c:v>
                </c:pt>
                <c:pt idx="168">
                  <c:v>8.5</c:v>
                </c:pt>
                <c:pt idx="169">
                  <c:v>8.4</c:v>
                </c:pt>
                <c:pt idx="170">
                  <c:v>8.3000000000000007</c:v>
                </c:pt>
                <c:pt idx="171">
                  <c:v>8.1</c:v>
                </c:pt>
                <c:pt idx="172">
                  <c:v>7.4</c:v>
                </c:pt>
                <c:pt idx="173">
                  <c:v>7.4</c:v>
                </c:pt>
                <c:pt idx="174">
                  <c:v>7.2</c:v>
                </c:pt>
                <c:pt idx="175">
                  <c:v>6.4</c:v>
                </c:pt>
                <c:pt idx="176">
                  <c:v>6.4</c:v>
                </c:pt>
                <c:pt idx="177">
                  <c:v>6</c:v>
                </c:pt>
                <c:pt idx="178">
                  <c:v>6</c:v>
                </c:pt>
                <c:pt idx="179">
                  <c:v>5.9</c:v>
                </c:pt>
                <c:pt idx="180">
                  <c:v>5.8</c:v>
                </c:pt>
                <c:pt idx="181">
                  <c:v>5.7</c:v>
                </c:pt>
                <c:pt idx="182">
                  <c:v>5.5</c:v>
                </c:pt>
                <c:pt idx="183">
                  <c:v>5.4</c:v>
                </c:pt>
                <c:pt idx="184">
                  <c:v>5.3</c:v>
                </c:pt>
                <c:pt idx="185">
                  <c:v>5</c:v>
                </c:pt>
                <c:pt idx="186">
                  <c:v>4</c:v>
                </c:pt>
                <c:pt idx="187">
                  <c:v>3.7</c:v>
                </c:pt>
                <c:pt idx="188">
                  <c:v>3.6</c:v>
                </c:pt>
                <c:pt idx="189">
                  <c:v>3.6</c:v>
                </c:pt>
                <c:pt idx="190">
                  <c:v>3.2</c:v>
                </c:pt>
                <c:pt idx="191">
                  <c:v>2.4</c:v>
                </c:pt>
                <c:pt idx="192">
                  <c:v>2.2000000000000002</c:v>
                </c:pt>
                <c:pt idx="193">
                  <c:v>2.1</c:v>
                </c:pt>
                <c:pt idx="194">
                  <c:v>1.8</c:v>
                </c:pt>
                <c:pt idx="195">
                  <c:v>1.7</c:v>
                </c:pt>
                <c:pt idx="196">
                  <c:v>1</c:v>
                </c:pt>
                <c:pt idx="197">
                  <c:v>0.9</c:v>
                </c:pt>
                <c:pt idx="198">
                  <c:v>0.3</c:v>
                </c:pt>
                <c:pt idx="199">
                  <c:v>0.73333333333333328</c:v>
                </c:pt>
              </c:numCache>
            </c:numRef>
          </c:xVal>
          <c:yVal>
            <c:numRef>
              <c:f>Sheet2!$Y$2:$Y$201</c:f>
              <c:numCache>
                <c:formatCode>General</c:formatCode>
                <c:ptCount val="200"/>
                <c:pt idx="0">
                  <c:v>135</c:v>
                </c:pt>
                <c:pt idx="1">
                  <c:v>254</c:v>
                </c:pt>
                <c:pt idx="2">
                  <c:v>105</c:v>
                </c:pt>
                <c:pt idx="3">
                  <c:v>131</c:v>
                </c:pt>
                <c:pt idx="4">
                  <c:v>172</c:v>
                </c:pt>
                <c:pt idx="5">
                  <c:v>207</c:v>
                </c:pt>
                <c:pt idx="6">
                  <c:v>86</c:v>
                </c:pt>
                <c:pt idx="7">
                  <c:v>201</c:v>
                </c:pt>
                <c:pt idx="8">
                  <c:v>147</c:v>
                </c:pt>
                <c:pt idx="9">
                  <c:v>225</c:v>
                </c:pt>
                <c:pt idx="10">
                  <c:v>272</c:v>
                </c:pt>
                <c:pt idx="11">
                  <c:v>96</c:v>
                </c:pt>
                <c:pt idx="12">
                  <c:v>236</c:v>
                </c:pt>
                <c:pt idx="13">
                  <c:v>235.5</c:v>
                </c:pt>
                <c:pt idx="14">
                  <c:v>95</c:v>
                </c:pt>
                <c:pt idx="15">
                  <c:v>159</c:v>
                </c:pt>
                <c:pt idx="16">
                  <c:v>124</c:v>
                </c:pt>
                <c:pt idx="17">
                  <c:v>180</c:v>
                </c:pt>
                <c:pt idx="18">
                  <c:v>240</c:v>
                </c:pt>
                <c:pt idx="19">
                  <c:v>210</c:v>
                </c:pt>
                <c:pt idx="20">
                  <c:v>811</c:v>
                </c:pt>
                <c:pt idx="21">
                  <c:v>196</c:v>
                </c:pt>
                <c:pt idx="22">
                  <c:v>225</c:v>
                </c:pt>
                <c:pt idx="23">
                  <c:v>197</c:v>
                </c:pt>
                <c:pt idx="24">
                  <c:v>137</c:v>
                </c:pt>
                <c:pt idx="25">
                  <c:v>185</c:v>
                </c:pt>
                <c:pt idx="26">
                  <c:v>150</c:v>
                </c:pt>
                <c:pt idx="27">
                  <c:v>258</c:v>
                </c:pt>
                <c:pt idx="28">
                  <c:v>240</c:v>
                </c:pt>
                <c:pt idx="29">
                  <c:v>188</c:v>
                </c:pt>
                <c:pt idx="30">
                  <c:v>240</c:v>
                </c:pt>
                <c:pt idx="31">
                  <c:v>175</c:v>
                </c:pt>
                <c:pt idx="32">
                  <c:v>133</c:v>
                </c:pt>
                <c:pt idx="33">
                  <c:v>177</c:v>
                </c:pt>
                <c:pt idx="34">
                  <c:v>257</c:v>
                </c:pt>
                <c:pt idx="35">
                  <c:v>78</c:v>
                </c:pt>
                <c:pt idx="36">
                  <c:v>173</c:v>
                </c:pt>
                <c:pt idx="37">
                  <c:v>81</c:v>
                </c:pt>
                <c:pt idx="38">
                  <c:v>149</c:v>
                </c:pt>
                <c:pt idx="39">
                  <c:v>137</c:v>
                </c:pt>
                <c:pt idx="40">
                  <c:v>134.33333333333334</c:v>
                </c:pt>
                <c:pt idx="41">
                  <c:v>151</c:v>
                </c:pt>
                <c:pt idx="42">
                  <c:v>125</c:v>
                </c:pt>
                <c:pt idx="43">
                  <c:v>163</c:v>
                </c:pt>
                <c:pt idx="44">
                  <c:v>163</c:v>
                </c:pt>
                <c:pt idx="45">
                  <c:v>191</c:v>
                </c:pt>
                <c:pt idx="46">
                  <c:v>183</c:v>
                </c:pt>
                <c:pt idx="47">
                  <c:v>152</c:v>
                </c:pt>
                <c:pt idx="48">
                  <c:v>85</c:v>
                </c:pt>
                <c:pt idx="49">
                  <c:v>122</c:v>
                </c:pt>
                <c:pt idx="50">
                  <c:v>157.33333333333334</c:v>
                </c:pt>
                <c:pt idx="51">
                  <c:v>265</c:v>
                </c:pt>
                <c:pt idx="52">
                  <c:v>89</c:v>
                </c:pt>
                <c:pt idx="53">
                  <c:v>231</c:v>
                </c:pt>
                <c:pt idx="54">
                  <c:v>116</c:v>
                </c:pt>
                <c:pt idx="55">
                  <c:v>147</c:v>
                </c:pt>
                <c:pt idx="56">
                  <c:v>271</c:v>
                </c:pt>
                <c:pt idx="57">
                  <c:v>71</c:v>
                </c:pt>
                <c:pt idx="58">
                  <c:v>123</c:v>
                </c:pt>
                <c:pt idx="59">
                  <c:v>235</c:v>
                </c:pt>
                <c:pt idx="60">
                  <c:v>127</c:v>
                </c:pt>
                <c:pt idx="61">
                  <c:v>186</c:v>
                </c:pt>
                <c:pt idx="62">
                  <c:v>196</c:v>
                </c:pt>
                <c:pt idx="63">
                  <c:v>126</c:v>
                </c:pt>
                <c:pt idx="64">
                  <c:v>218</c:v>
                </c:pt>
                <c:pt idx="65">
                  <c:v>239</c:v>
                </c:pt>
                <c:pt idx="66">
                  <c:v>208</c:v>
                </c:pt>
                <c:pt idx="67">
                  <c:v>166</c:v>
                </c:pt>
                <c:pt idx="68">
                  <c:v>128</c:v>
                </c:pt>
                <c:pt idx="69">
                  <c:v>111</c:v>
                </c:pt>
                <c:pt idx="70">
                  <c:v>119</c:v>
                </c:pt>
                <c:pt idx="71">
                  <c:v>149</c:v>
                </c:pt>
                <c:pt idx="72">
                  <c:v>131</c:v>
                </c:pt>
                <c:pt idx="73">
                  <c:v>114</c:v>
                </c:pt>
                <c:pt idx="74">
                  <c:v>122</c:v>
                </c:pt>
                <c:pt idx="75">
                  <c:v>138</c:v>
                </c:pt>
                <c:pt idx="76">
                  <c:v>152</c:v>
                </c:pt>
                <c:pt idx="77">
                  <c:v>139.5</c:v>
                </c:pt>
                <c:pt idx="78">
                  <c:v>223</c:v>
                </c:pt>
                <c:pt idx="79">
                  <c:v>74</c:v>
                </c:pt>
                <c:pt idx="80">
                  <c:v>128</c:v>
                </c:pt>
                <c:pt idx="81">
                  <c:v>230</c:v>
                </c:pt>
                <c:pt idx="82">
                  <c:v>129</c:v>
                </c:pt>
                <c:pt idx="83">
                  <c:v>179</c:v>
                </c:pt>
                <c:pt idx="84">
                  <c:v>62</c:v>
                </c:pt>
                <c:pt idx="85">
                  <c:v>165</c:v>
                </c:pt>
                <c:pt idx="86">
                  <c:v>117</c:v>
                </c:pt>
                <c:pt idx="87">
                  <c:v>159</c:v>
                </c:pt>
                <c:pt idx="88">
                  <c:v>112</c:v>
                </c:pt>
                <c:pt idx="89">
                  <c:v>188</c:v>
                </c:pt>
                <c:pt idx="90">
                  <c:v>86</c:v>
                </c:pt>
                <c:pt idx="91">
                  <c:v>105</c:v>
                </c:pt>
                <c:pt idx="92">
                  <c:v>187</c:v>
                </c:pt>
                <c:pt idx="93">
                  <c:v>124</c:v>
                </c:pt>
                <c:pt idx="94">
                  <c:v>170</c:v>
                </c:pt>
                <c:pt idx="95">
                  <c:v>229</c:v>
                </c:pt>
                <c:pt idx="96">
                  <c:v>108</c:v>
                </c:pt>
                <c:pt idx="97">
                  <c:v>149</c:v>
                </c:pt>
                <c:pt idx="98">
                  <c:v>175</c:v>
                </c:pt>
                <c:pt idx="99">
                  <c:v>126</c:v>
                </c:pt>
                <c:pt idx="100">
                  <c:v>54</c:v>
                </c:pt>
                <c:pt idx="101">
                  <c:v>129</c:v>
                </c:pt>
                <c:pt idx="102">
                  <c:v>111</c:v>
                </c:pt>
                <c:pt idx="103">
                  <c:v>95</c:v>
                </c:pt>
                <c:pt idx="104">
                  <c:v>131</c:v>
                </c:pt>
                <c:pt idx="105">
                  <c:v>123</c:v>
                </c:pt>
                <c:pt idx="106">
                  <c:v>127</c:v>
                </c:pt>
                <c:pt idx="107">
                  <c:v>83</c:v>
                </c:pt>
                <c:pt idx="108">
                  <c:v>104</c:v>
                </c:pt>
                <c:pt idx="109">
                  <c:v>221</c:v>
                </c:pt>
                <c:pt idx="110">
                  <c:v>120</c:v>
                </c:pt>
                <c:pt idx="111">
                  <c:v>168</c:v>
                </c:pt>
                <c:pt idx="112">
                  <c:v>199</c:v>
                </c:pt>
                <c:pt idx="113">
                  <c:v>120</c:v>
                </c:pt>
                <c:pt idx="114">
                  <c:v>77</c:v>
                </c:pt>
                <c:pt idx="115">
                  <c:v>168</c:v>
                </c:pt>
                <c:pt idx="116">
                  <c:v>90</c:v>
                </c:pt>
                <c:pt idx="117">
                  <c:v>83</c:v>
                </c:pt>
                <c:pt idx="118">
                  <c:v>158</c:v>
                </c:pt>
                <c:pt idx="119">
                  <c:v>119</c:v>
                </c:pt>
                <c:pt idx="120">
                  <c:v>83</c:v>
                </c:pt>
                <c:pt idx="121">
                  <c:v>118</c:v>
                </c:pt>
                <c:pt idx="122">
                  <c:v>109</c:v>
                </c:pt>
                <c:pt idx="123">
                  <c:v>216</c:v>
                </c:pt>
                <c:pt idx="124">
                  <c:v>228</c:v>
                </c:pt>
                <c:pt idx="125">
                  <c:v>139</c:v>
                </c:pt>
                <c:pt idx="126">
                  <c:v>129</c:v>
                </c:pt>
                <c:pt idx="127">
                  <c:v>106</c:v>
                </c:pt>
                <c:pt idx="128">
                  <c:v>148</c:v>
                </c:pt>
                <c:pt idx="129">
                  <c:v>245</c:v>
                </c:pt>
                <c:pt idx="130">
                  <c:v>90</c:v>
                </c:pt>
                <c:pt idx="131">
                  <c:v>127</c:v>
                </c:pt>
                <c:pt idx="132">
                  <c:v>110</c:v>
                </c:pt>
                <c:pt idx="133">
                  <c:v>186</c:v>
                </c:pt>
                <c:pt idx="134">
                  <c:v>163</c:v>
                </c:pt>
                <c:pt idx="135">
                  <c:v>135</c:v>
                </c:pt>
                <c:pt idx="136">
                  <c:v>93</c:v>
                </c:pt>
                <c:pt idx="137">
                  <c:v>133</c:v>
                </c:pt>
                <c:pt idx="138">
                  <c:v>122</c:v>
                </c:pt>
                <c:pt idx="139">
                  <c:v>220</c:v>
                </c:pt>
                <c:pt idx="140">
                  <c:v>125</c:v>
                </c:pt>
                <c:pt idx="141">
                  <c:v>108</c:v>
                </c:pt>
                <c:pt idx="142">
                  <c:v>149</c:v>
                </c:pt>
                <c:pt idx="143">
                  <c:v>169</c:v>
                </c:pt>
                <c:pt idx="144">
                  <c:v>91</c:v>
                </c:pt>
                <c:pt idx="145">
                  <c:v>187</c:v>
                </c:pt>
                <c:pt idx="146">
                  <c:v>127</c:v>
                </c:pt>
                <c:pt idx="147">
                  <c:v>113</c:v>
                </c:pt>
                <c:pt idx="148">
                  <c:v>129</c:v>
                </c:pt>
                <c:pt idx="149">
                  <c:v>167</c:v>
                </c:pt>
                <c:pt idx="150">
                  <c:v>171</c:v>
                </c:pt>
                <c:pt idx="151">
                  <c:v>110</c:v>
                </c:pt>
                <c:pt idx="152">
                  <c:v>152</c:v>
                </c:pt>
                <c:pt idx="153">
                  <c:v>196</c:v>
                </c:pt>
                <c:pt idx="154">
                  <c:v>117</c:v>
                </c:pt>
                <c:pt idx="155">
                  <c:v>167</c:v>
                </c:pt>
                <c:pt idx="156">
                  <c:v>135</c:v>
                </c:pt>
                <c:pt idx="157">
                  <c:v>166</c:v>
                </c:pt>
                <c:pt idx="158">
                  <c:v>62</c:v>
                </c:pt>
                <c:pt idx="159">
                  <c:v>186</c:v>
                </c:pt>
                <c:pt idx="160">
                  <c:v>93</c:v>
                </c:pt>
                <c:pt idx="161">
                  <c:v>98</c:v>
                </c:pt>
                <c:pt idx="162">
                  <c:v>92</c:v>
                </c:pt>
                <c:pt idx="163">
                  <c:v>123</c:v>
                </c:pt>
                <c:pt idx="164">
                  <c:v>28</c:v>
                </c:pt>
                <c:pt idx="165">
                  <c:v>142</c:v>
                </c:pt>
                <c:pt idx="166">
                  <c:v>139</c:v>
                </c:pt>
                <c:pt idx="167">
                  <c:v>129</c:v>
                </c:pt>
                <c:pt idx="168">
                  <c:v>124</c:v>
                </c:pt>
                <c:pt idx="169">
                  <c:v>298.75</c:v>
                </c:pt>
                <c:pt idx="170">
                  <c:v>108</c:v>
                </c:pt>
                <c:pt idx="171">
                  <c:v>116</c:v>
                </c:pt>
                <c:pt idx="172">
                  <c:v>91.5</c:v>
                </c:pt>
                <c:pt idx="173">
                  <c:v>193</c:v>
                </c:pt>
                <c:pt idx="174">
                  <c:v>113</c:v>
                </c:pt>
                <c:pt idx="175">
                  <c:v>162</c:v>
                </c:pt>
                <c:pt idx="176">
                  <c:v>139</c:v>
                </c:pt>
                <c:pt idx="177">
                  <c:v>116</c:v>
                </c:pt>
                <c:pt idx="178">
                  <c:v>184</c:v>
                </c:pt>
                <c:pt idx="179">
                  <c:v>132</c:v>
                </c:pt>
                <c:pt idx="180">
                  <c:v>114</c:v>
                </c:pt>
                <c:pt idx="181">
                  <c:v>35</c:v>
                </c:pt>
                <c:pt idx="182">
                  <c:v>146.16666666666666</c:v>
                </c:pt>
                <c:pt idx="183">
                  <c:v>132</c:v>
                </c:pt>
                <c:pt idx="184">
                  <c:v>208</c:v>
                </c:pt>
                <c:pt idx="185">
                  <c:v>256</c:v>
                </c:pt>
                <c:pt idx="186">
                  <c:v>151.5</c:v>
                </c:pt>
                <c:pt idx="187">
                  <c:v>167</c:v>
                </c:pt>
                <c:pt idx="188">
                  <c:v>112</c:v>
                </c:pt>
                <c:pt idx="189">
                  <c:v>204</c:v>
                </c:pt>
                <c:pt idx="190">
                  <c:v>264</c:v>
                </c:pt>
                <c:pt idx="191">
                  <c:v>159</c:v>
                </c:pt>
                <c:pt idx="192">
                  <c:v>104</c:v>
                </c:pt>
                <c:pt idx="193">
                  <c:v>71</c:v>
                </c:pt>
                <c:pt idx="194">
                  <c:v>226</c:v>
                </c:pt>
                <c:pt idx="195">
                  <c:v>227</c:v>
                </c:pt>
                <c:pt idx="196">
                  <c:v>54</c:v>
                </c:pt>
                <c:pt idx="197">
                  <c:v>109</c:v>
                </c:pt>
                <c:pt idx="198">
                  <c:v>184</c:v>
                </c:pt>
                <c:pt idx="199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7-A040-A385-AEB1DB92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61568"/>
        <c:axId val="1251552336"/>
      </c:scatterChart>
      <c:valAx>
        <c:axId val="12513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52336"/>
        <c:crosses val="autoZero"/>
        <c:crossBetween val="midCat"/>
      </c:valAx>
      <c:valAx>
        <c:axId val="12515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745865406527228E-2"/>
                  <c:y val="0.41360476304157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Sheet2!$AO$2:$AO$201</c:f>
              <c:numCache>
                <c:formatCode>0</c:formatCode>
                <c:ptCount val="200"/>
                <c:pt idx="0">
                  <c:v>39.6</c:v>
                </c:pt>
                <c:pt idx="1">
                  <c:v>11.6</c:v>
                </c:pt>
                <c:pt idx="2">
                  <c:v>2.1</c:v>
                </c:pt>
                <c:pt idx="3">
                  <c:v>0.4</c:v>
                </c:pt>
                <c:pt idx="4">
                  <c:v>29.9</c:v>
                </c:pt>
                <c:pt idx="5">
                  <c:v>4.0999999999999996</c:v>
                </c:pt>
                <c:pt idx="6">
                  <c:v>28.1</c:v>
                </c:pt>
                <c:pt idx="7">
                  <c:v>27.2</c:v>
                </c:pt>
                <c:pt idx="8">
                  <c:v>1.5</c:v>
                </c:pt>
                <c:pt idx="9">
                  <c:v>16</c:v>
                </c:pt>
                <c:pt idx="10">
                  <c:v>38.9</c:v>
                </c:pt>
                <c:pt idx="11">
                  <c:v>21.7</c:v>
                </c:pt>
                <c:pt idx="12">
                  <c:v>12.1</c:v>
                </c:pt>
                <c:pt idx="13">
                  <c:v>2</c:v>
                </c:pt>
                <c:pt idx="14">
                  <c:v>1.6</c:v>
                </c:pt>
                <c:pt idx="15">
                  <c:v>36.9</c:v>
                </c:pt>
                <c:pt idx="16">
                  <c:v>48.9</c:v>
                </c:pt>
                <c:pt idx="17">
                  <c:v>11</c:v>
                </c:pt>
                <c:pt idx="18">
                  <c:v>25.7</c:v>
                </c:pt>
                <c:pt idx="19">
                  <c:v>37.6</c:v>
                </c:pt>
                <c:pt idx="20">
                  <c:v>11.6</c:v>
                </c:pt>
                <c:pt idx="21">
                  <c:v>3.7</c:v>
                </c:pt>
                <c:pt idx="22">
                  <c:v>1.4</c:v>
                </c:pt>
                <c:pt idx="23">
                  <c:v>20.366666666666667</c:v>
                </c:pt>
                <c:pt idx="24">
                  <c:v>20.100000000000001</c:v>
                </c:pt>
                <c:pt idx="25">
                  <c:v>4.9000000000000004</c:v>
                </c:pt>
                <c:pt idx="26">
                  <c:v>35.1</c:v>
                </c:pt>
                <c:pt idx="27">
                  <c:v>5.8</c:v>
                </c:pt>
                <c:pt idx="28">
                  <c:v>45.9</c:v>
                </c:pt>
                <c:pt idx="29">
                  <c:v>39</c:v>
                </c:pt>
                <c:pt idx="30">
                  <c:v>24.6</c:v>
                </c:pt>
                <c:pt idx="31">
                  <c:v>0.3</c:v>
                </c:pt>
                <c:pt idx="32">
                  <c:v>43.7</c:v>
                </c:pt>
                <c:pt idx="33">
                  <c:v>5.7</c:v>
                </c:pt>
                <c:pt idx="34">
                  <c:v>33</c:v>
                </c:pt>
                <c:pt idx="35">
                  <c:v>2.6</c:v>
                </c:pt>
                <c:pt idx="36">
                  <c:v>2.1</c:v>
                </c:pt>
                <c:pt idx="37">
                  <c:v>0.8</c:v>
                </c:pt>
                <c:pt idx="38">
                  <c:v>25.9</c:v>
                </c:pt>
                <c:pt idx="39">
                  <c:v>9.3000000000000007</c:v>
                </c:pt>
                <c:pt idx="40">
                  <c:v>40.299999999999997</c:v>
                </c:pt>
                <c:pt idx="41">
                  <c:v>12.6</c:v>
                </c:pt>
                <c:pt idx="42">
                  <c:v>11.7</c:v>
                </c:pt>
                <c:pt idx="43">
                  <c:v>1.3</c:v>
                </c:pt>
                <c:pt idx="44">
                  <c:v>9.6</c:v>
                </c:pt>
                <c:pt idx="45">
                  <c:v>1.5</c:v>
                </c:pt>
                <c:pt idx="46">
                  <c:v>17</c:v>
                </c:pt>
                <c:pt idx="47">
                  <c:v>7.6</c:v>
                </c:pt>
                <c:pt idx="48">
                  <c:v>41.1</c:v>
                </c:pt>
                <c:pt idx="49">
                  <c:v>26.7</c:v>
                </c:pt>
                <c:pt idx="50">
                  <c:v>12</c:v>
                </c:pt>
                <c:pt idx="51">
                  <c:v>10.8</c:v>
                </c:pt>
                <c:pt idx="52">
                  <c:v>4.9000000000000004</c:v>
                </c:pt>
                <c:pt idx="53">
                  <c:v>14</c:v>
                </c:pt>
                <c:pt idx="54">
                  <c:v>5.7</c:v>
                </c:pt>
                <c:pt idx="55">
                  <c:v>25.8</c:v>
                </c:pt>
                <c:pt idx="56">
                  <c:v>9.9</c:v>
                </c:pt>
                <c:pt idx="57">
                  <c:v>2.6</c:v>
                </c:pt>
                <c:pt idx="58">
                  <c:v>26.7</c:v>
                </c:pt>
                <c:pt idx="59">
                  <c:v>7.7</c:v>
                </c:pt>
                <c:pt idx="60">
                  <c:v>39.299999999999997</c:v>
                </c:pt>
                <c:pt idx="61">
                  <c:v>27.5</c:v>
                </c:pt>
                <c:pt idx="62">
                  <c:v>3.1</c:v>
                </c:pt>
                <c:pt idx="63">
                  <c:v>32.799999999999997</c:v>
                </c:pt>
                <c:pt idx="64">
                  <c:v>16</c:v>
                </c:pt>
                <c:pt idx="65">
                  <c:v>1.9</c:v>
                </c:pt>
                <c:pt idx="66">
                  <c:v>47</c:v>
                </c:pt>
                <c:pt idx="67">
                  <c:v>38.6</c:v>
                </c:pt>
                <c:pt idx="68">
                  <c:v>5.4</c:v>
                </c:pt>
                <c:pt idx="69">
                  <c:v>8.4</c:v>
                </c:pt>
                <c:pt idx="70">
                  <c:v>2.4</c:v>
                </c:pt>
                <c:pt idx="71">
                  <c:v>17.399999999999999</c:v>
                </c:pt>
                <c:pt idx="72">
                  <c:v>11.8</c:v>
                </c:pt>
                <c:pt idx="73">
                  <c:v>21</c:v>
                </c:pt>
                <c:pt idx="74">
                  <c:v>20.5</c:v>
                </c:pt>
                <c:pt idx="75">
                  <c:v>14.8</c:v>
                </c:pt>
                <c:pt idx="76">
                  <c:v>3.4</c:v>
                </c:pt>
                <c:pt idx="77">
                  <c:v>20.3</c:v>
                </c:pt>
                <c:pt idx="78">
                  <c:v>4.0999999999999996</c:v>
                </c:pt>
                <c:pt idx="79">
                  <c:v>14.3</c:v>
                </c:pt>
                <c:pt idx="80">
                  <c:v>14.3</c:v>
                </c:pt>
                <c:pt idx="81">
                  <c:v>7.1</c:v>
                </c:pt>
                <c:pt idx="82">
                  <c:v>5.2</c:v>
                </c:pt>
                <c:pt idx="83">
                  <c:v>4.0999999999999996</c:v>
                </c:pt>
                <c:pt idx="84">
                  <c:v>7.8</c:v>
                </c:pt>
                <c:pt idx="85">
                  <c:v>3.4</c:v>
                </c:pt>
                <c:pt idx="86">
                  <c:v>2.2999999999999998</c:v>
                </c:pt>
                <c:pt idx="87">
                  <c:v>14.7</c:v>
                </c:pt>
                <c:pt idx="88">
                  <c:v>3.5</c:v>
                </c:pt>
                <c:pt idx="89">
                  <c:v>35</c:v>
                </c:pt>
                <c:pt idx="90">
                  <c:v>19.2</c:v>
                </c:pt>
                <c:pt idx="91">
                  <c:v>15.9</c:v>
                </c:pt>
                <c:pt idx="92">
                  <c:v>36.6</c:v>
                </c:pt>
                <c:pt idx="93">
                  <c:v>14.5</c:v>
                </c:pt>
                <c:pt idx="94">
                  <c:v>10</c:v>
                </c:pt>
                <c:pt idx="95">
                  <c:v>10.8</c:v>
                </c:pt>
                <c:pt idx="96">
                  <c:v>4.3</c:v>
                </c:pt>
                <c:pt idx="97">
                  <c:v>18.399999999999999</c:v>
                </c:pt>
                <c:pt idx="98">
                  <c:v>9.3000000000000007</c:v>
                </c:pt>
                <c:pt idx="99">
                  <c:v>8.6</c:v>
                </c:pt>
                <c:pt idx="100">
                  <c:v>3.5</c:v>
                </c:pt>
                <c:pt idx="101">
                  <c:v>5.7</c:v>
                </c:pt>
                <c:pt idx="102">
                  <c:v>7.3</c:v>
                </c:pt>
                <c:pt idx="103">
                  <c:v>26.9</c:v>
                </c:pt>
                <c:pt idx="104">
                  <c:v>27</c:v>
                </c:pt>
                <c:pt idx="105">
                  <c:v>2.9</c:v>
                </c:pt>
                <c:pt idx="106">
                  <c:v>23.9</c:v>
                </c:pt>
                <c:pt idx="107">
                  <c:v>44.5</c:v>
                </c:pt>
                <c:pt idx="108">
                  <c:v>28.5</c:v>
                </c:pt>
                <c:pt idx="109">
                  <c:v>15.8</c:v>
                </c:pt>
                <c:pt idx="110">
                  <c:v>8.4</c:v>
                </c:pt>
                <c:pt idx="111">
                  <c:v>8.1999999999999993</c:v>
                </c:pt>
                <c:pt idx="112">
                  <c:v>35.799999999999997</c:v>
                </c:pt>
                <c:pt idx="113">
                  <c:v>24</c:v>
                </c:pt>
                <c:pt idx="114">
                  <c:v>49.4</c:v>
                </c:pt>
                <c:pt idx="115">
                  <c:v>46.8</c:v>
                </c:pt>
                <c:pt idx="116">
                  <c:v>19.600000000000001</c:v>
                </c:pt>
                <c:pt idx="117">
                  <c:v>33.5</c:v>
                </c:pt>
                <c:pt idx="118">
                  <c:v>10.1</c:v>
                </c:pt>
                <c:pt idx="119">
                  <c:v>18.399999999999999</c:v>
                </c:pt>
                <c:pt idx="120">
                  <c:v>18.100000000000001</c:v>
                </c:pt>
                <c:pt idx="121">
                  <c:v>15.4</c:v>
                </c:pt>
                <c:pt idx="122">
                  <c:v>10.6</c:v>
                </c:pt>
                <c:pt idx="123">
                  <c:v>26.8</c:v>
                </c:pt>
                <c:pt idx="124">
                  <c:v>20.9</c:v>
                </c:pt>
                <c:pt idx="125">
                  <c:v>17.2</c:v>
                </c:pt>
                <c:pt idx="126">
                  <c:v>22.5</c:v>
                </c:pt>
                <c:pt idx="127">
                  <c:v>21.1</c:v>
                </c:pt>
                <c:pt idx="128">
                  <c:v>13.9</c:v>
                </c:pt>
                <c:pt idx="129">
                  <c:v>29.3</c:v>
                </c:pt>
                <c:pt idx="130">
                  <c:v>20.6</c:v>
                </c:pt>
                <c:pt idx="131">
                  <c:v>13.9</c:v>
                </c:pt>
                <c:pt idx="132">
                  <c:v>21</c:v>
                </c:pt>
                <c:pt idx="133">
                  <c:v>16.7</c:v>
                </c:pt>
                <c:pt idx="134">
                  <c:v>10.466666666666667</c:v>
                </c:pt>
                <c:pt idx="135">
                  <c:v>23.3</c:v>
                </c:pt>
                <c:pt idx="136">
                  <c:v>15.5</c:v>
                </c:pt>
                <c:pt idx="137">
                  <c:v>34.6</c:v>
                </c:pt>
                <c:pt idx="138">
                  <c:v>36.9</c:v>
                </c:pt>
                <c:pt idx="139">
                  <c:v>43.5</c:v>
                </c:pt>
                <c:pt idx="140">
                  <c:v>31.6</c:v>
                </c:pt>
                <c:pt idx="141">
                  <c:v>16.899999999999999</c:v>
                </c:pt>
                <c:pt idx="142">
                  <c:v>47.8</c:v>
                </c:pt>
                <c:pt idx="143">
                  <c:v>22.3</c:v>
                </c:pt>
                <c:pt idx="144">
                  <c:v>40.6</c:v>
                </c:pt>
                <c:pt idx="145">
                  <c:v>41.7</c:v>
                </c:pt>
                <c:pt idx="146">
                  <c:v>35.6</c:v>
                </c:pt>
                <c:pt idx="147">
                  <c:v>20</c:v>
                </c:pt>
                <c:pt idx="148">
                  <c:v>23.6</c:v>
                </c:pt>
                <c:pt idx="149">
                  <c:v>33.4</c:v>
                </c:pt>
                <c:pt idx="150">
                  <c:v>29.5</c:v>
                </c:pt>
                <c:pt idx="151">
                  <c:v>28.7</c:v>
                </c:pt>
                <c:pt idx="152">
                  <c:v>42.8</c:v>
                </c:pt>
                <c:pt idx="153">
                  <c:v>0</c:v>
                </c:pt>
                <c:pt idx="154">
                  <c:v>27.7</c:v>
                </c:pt>
                <c:pt idx="155">
                  <c:v>21.3</c:v>
                </c:pt>
                <c:pt idx="156">
                  <c:v>32.9</c:v>
                </c:pt>
                <c:pt idx="157">
                  <c:v>36.799999999999997</c:v>
                </c:pt>
                <c:pt idx="158">
                  <c:v>46.4</c:v>
                </c:pt>
                <c:pt idx="159">
                  <c:v>30.6</c:v>
                </c:pt>
                <c:pt idx="160">
                  <c:v>27.5</c:v>
                </c:pt>
                <c:pt idx="161">
                  <c:v>41.3</c:v>
                </c:pt>
                <c:pt idx="162">
                  <c:v>29.6</c:v>
                </c:pt>
                <c:pt idx="163">
                  <c:v>27.1</c:v>
                </c:pt>
                <c:pt idx="164">
                  <c:v>32.299999999999997</c:v>
                </c:pt>
                <c:pt idx="165">
                  <c:v>42</c:v>
                </c:pt>
                <c:pt idx="166">
                  <c:v>35.4</c:v>
                </c:pt>
                <c:pt idx="167">
                  <c:v>39.700000000000003</c:v>
                </c:pt>
                <c:pt idx="168">
                  <c:v>34.299999999999997</c:v>
                </c:pt>
                <c:pt idx="169">
                  <c:v>28.9</c:v>
                </c:pt>
                <c:pt idx="170">
                  <c:v>30.2</c:v>
                </c:pt>
                <c:pt idx="171">
                  <c:v>33.200000000000003</c:v>
                </c:pt>
                <c:pt idx="172">
                  <c:v>28.8</c:v>
                </c:pt>
                <c:pt idx="173">
                  <c:v>38</c:v>
                </c:pt>
                <c:pt idx="174">
                  <c:v>43</c:v>
                </c:pt>
                <c:pt idx="175">
                  <c:v>46.2</c:v>
                </c:pt>
                <c:pt idx="176">
                  <c:v>36.5</c:v>
                </c:pt>
                <c:pt idx="177">
                  <c:v>27.7</c:v>
                </c:pt>
                <c:pt idx="178">
                  <c:v>43.9</c:v>
                </c:pt>
                <c:pt idx="179">
                  <c:v>45.1</c:v>
                </c:pt>
                <c:pt idx="180">
                  <c:v>43.9</c:v>
                </c:pt>
                <c:pt idx="181">
                  <c:v>33.5</c:v>
                </c:pt>
                <c:pt idx="182">
                  <c:v>37.700000000000003</c:v>
                </c:pt>
                <c:pt idx="183">
                  <c:v>28.3</c:v>
                </c:pt>
                <c:pt idx="184">
                  <c:v>41.7</c:v>
                </c:pt>
                <c:pt idx="185">
                  <c:v>42</c:v>
                </c:pt>
                <c:pt idx="186">
                  <c:v>37.799999999999997</c:v>
                </c:pt>
                <c:pt idx="187">
                  <c:v>49.6</c:v>
                </c:pt>
                <c:pt idx="188">
                  <c:v>49.4</c:v>
                </c:pt>
                <c:pt idx="189">
                  <c:v>47.7</c:v>
                </c:pt>
                <c:pt idx="190">
                  <c:v>42.7</c:v>
                </c:pt>
                <c:pt idx="191">
                  <c:v>41.5</c:v>
                </c:pt>
                <c:pt idx="192">
                  <c:v>36.299999999999997</c:v>
                </c:pt>
                <c:pt idx="193">
                  <c:v>43.8</c:v>
                </c:pt>
                <c:pt idx="194">
                  <c:v>42.3</c:v>
                </c:pt>
                <c:pt idx="195">
                  <c:v>39.6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43</c:v>
                </c:pt>
              </c:numCache>
            </c:numRef>
          </c:xVal>
          <c:yVal>
            <c:numRef>
              <c:f>Sheet2!$AR$2:$AR$201</c:f>
              <c:numCache>
                <c:formatCode>General</c:formatCode>
                <c:ptCount val="200"/>
                <c:pt idx="0">
                  <c:v>28</c:v>
                </c:pt>
                <c:pt idx="1">
                  <c:v>35</c:v>
                </c:pt>
                <c:pt idx="2">
                  <c:v>54</c:v>
                </c:pt>
                <c:pt idx="3">
                  <c:v>54</c:v>
                </c:pt>
                <c:pt idx="4">
                  <c:v>62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74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91.5</c:v>
                </c:pt>
                <c:pt idx="23">
                  <c:v>92</c:v>
                </c:pt>
                <c:pt idx="24">
                  <c:v>93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104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117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119</c:v>
                </c:pt>
                <c:pt idx="58">
                  <c:v>120</c:v>
                </c:pt>
                <c:pt idx="59">
                  <c:v>120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125</c:v>
                </c:pt>
                <c:pt idx="70">
                  <c:v>125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134.33333333333334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139.5</c:v>
                </c:pt>
                <c:pt idx="102">
                  <c:v>142</c:v>
                </c:pt>
                <c:pt idx="103">
                  <c:v>146.16666666666666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151.5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157.33333333333334</c:v>
                </c:pt>
                <c:pt idx="118">
                  <c:v>158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162</c:v>
                </c:pt>
                <c:pt idx="123">
                  <c:v>163</c:v>
                </c:pt>
                <c:pt idx="124">
                  <c:v>163</c:v>
                </c:pt>
                <c:pt idx="125">
                  <c:v>163</c:v>
                </c:pt>
                <c:pt idx="126">
                  <c:v>165</c:v>
                </c:pt>
                <c:pt idx="127">
                  <c:v>166</c:v>
                </c:pt>
                <c:pt idx="128">
                  <c:v>166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175</c:v>
                </c:pt>
                <c:pt idx="141">
                  <c:v>175</c:v>
                </c:pt>
                <c:pt idx="142">
                  <c:v>177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187</c:v>
                </c:pt>
                <c:pt idx="153">
                  <c:v>187</c:v>
                </c:pt>
                <c:pt idx="154">
                  <c:v>188</c:v>
                </c:pt>
                <c:pt idx="155">
                  <c:v>188</c:v>
                </c:pt>
                <c:pt idx="156">
                  <c:v>191</c:v>
                </c:pt>
                <c:pt idx="157">
                  <c:v>193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197</c:v>
                </c:pt>
                <c:pt idx="163">
                  <c:v>199</c:v>
                </c:pt>
                <c:pt idx="164">
                  <c:v>201</c:v>
                </c:pt>
                <c:pt idx="165">
                  <c:v>204</c:v>
                </c:pt>
                <c:pt idx="166">
                  <c:v>207</c:v>
                </c:pt>
                <c:pt idx="167">
                  <c:v>208</c:v>
                </c:pt>
                <c:pt idx="168">
                  <c:v>208</c:v>
                </c:pt>
                <c:pt idx="169">
                  <c:v>210</c:v>
                </c:pt>
                <c:pt idx="170">
                  <c:v>216</c:v>
                </c:pt>
                <c:pt idx="171">
                  <c:v>218</c:v>
                </c:pt>
                <c:pt idx="172">
                  <c:v>220</c:v>
                </c:pt>
                <c:pt idx="173">
                  <c:v>221</c:v>
                </c:pt>
                <c:pt idx="174">
                  <c:v>223</c:v>
                </c:pt>
                <c:pt idx="175">
                  <c:v>225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235</c:v>
                </c:pt>
                <c:pt idx="185">
                  <c:v>235.5</c:v>
                </c:pt>
                <c:pt idx="186">
                  <c:v>236</c:v>
                </c:pt>
                <c:pt idx="187">
                  <c:v>239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245</c:v>
                </c:pt>
                <c:pt idx="192">
                  <c:v>254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264</c:v>
                </c:pt>
                <c:pt idx="197">
                  <c:v>265</c:v>
                </c:pt>
                <c:pt idx="198">
                  <c:v>271</c:v>
                </c:pt>
                <c:pt idx="199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3-DC4D-A3D0-96098DCB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71536"/>
        <c:axId val="1195988112"/>
      </c:scatterChart>
      <c:valAx>
        <c:axId val="11958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8112"/>
        <c:crosses val="autoZero"/>
        <c:crossBetween val="midCat"/>
      </c:valAx>
      <c:valAx>
        <c:axId val="11959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734046989009545E-2"/>
                  <c:y val="0.39434367548850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Sheet2!$AP$2:$AP$201</c:f>
              <c:numCache>
                <c:formatCode>0</c:formatCode>
                <c:ptCount val="200"/>
                <c:pt idx="0">
                  <c:v>8.6999999999999993</c:v>
                </c:pt>
                <c:pt idx="1">
                  <c:v>5.7</c:v>
                </c:pt>
                <c:pt idx="2">
                  <c:v>1</c:v>
                </c:pt>
                <c:pt idx="3">
                  <c:v>25.6</c:v>
                </c:pt>
                <c:pt idx="4">
                  <c:v>9.4</c:v>
                </c:pt>
                <c:pt idx="5">
                  <c:v>31.6</c:v>
                </c:pt>
                <c:pt idx="6">
                  <c:v>41.4</c:v>
                </c:pt>
                <c:pt idx="7">
                  <c:v>2.1</c:v>
                </c:pt>
                <c:pt idx="8">
                  <c:v>33</c:v>
                </c:pt>
                <c:pt idx="9">
                  <c:v>22.3</c:v>
                </c:pt>
                <c:pt idx="10">
                  <c:v>50.6</c:v>
                </c:pt>
                <c:pt idx="11">
                  <c:v>50.4</c:v>
                </c:pt>
                <c:pt idx="12">
                  <c:v>23.4</c:v>
                </c:pt>
                <c:pt idx="13">
                  <c:v>21.4</c:v>
                </c:pt>
                <c:pt idx="14">
                  <c:v>20.7</c:v>
                </c:pt>
                <c:pt idx="15">
                  <c:v>45.2</c:v>
                </c:pt>
                <c:pt idx="16">
                  <c:v>75</c:v>
                </c:pt>
                <c:pt idx="17">
                  <c:v>29.7</c:v>
                </c:pt>
                <c:pt idx="18">
                  <c:v>43.3</c:v>
                </c:pt>
                <c:pt idx="19">
                  <c:v>21.6</c:v>
                </c:pt>
                <c:pt idx="20">
                  <c:v>18.399999999999999</c:v>
                </c:pt>
                <c:pt idx="21">
                  <c:v>13.8</c:v>
                </c:pt>
                <c:pt idx="22">
                  <c:v>7.4</c:v>
                </c:pt>
                <c:pt idx="23">
                  <c:v>9.1999999999999993</c:v>
                </c:pt>
                <c:pt idx="24">
                  <c:v>17</c:v>
                </c:pt>
                <c:pt idx="25">
                  <c:v>9.3000000000000007</c:v>
                </c:pt>
                <c:pt idx="26">
                  <c:v>65.900000000000006</c:v>
                </c:pt>
                <c:pt idx="27">
                  <c:v>24.2</c:v>
                </c:pt>
                <c:pt idx="28">
                  <c:v>69.3</c:v>
                </c:pt>
                <c:pt idx="29">
                  <c:v>9.3000000000000007</c:v>
                </c:pt>
                <c:pt idx="30">
                  <c:v>2.2000000000000002</c:v>
                </c:pt>
                <c:pt idx="31">
                  <c:v>23.2</c:v>
                </c:pt>
                <c:pt idx="32">
                  <c:v>89.4</c:v>
                </c:pt>
                <c:pt idx="33">
                  <c:v>29.7</c:v>
                </c:pt>
                <c:pt idx="34">
                  <c:v>19.3</c:v>
                </c:pt>
                <c:pt idx="35">
                  <c:v>8.3000000000000007</c:v>
                </c:pt>
                <c:pt idx="36">
                  <c:v>26.6</c:v>
                </c:pt>
                <c:pt idx="37">
                  <c:v>14.8</c:v>
                </c:pt>
                <c:pt idx="38">
                  <c:v>20.5</c:v>
                </c:pt>
                <c:pt idx="39">
                  <c:v>0.9</c:v>
                </c:pt>
                <c:pt idx="40">
                  <c:v>11.9</c:v>
                </c:pt>
                <c:pt idx="41">
                  <c:v>18.3</c:v>
                </c:pt>
                <c:pt idx="42">
                  <c:v>36.799999999999997</c:v>
                </c:pt>
                <c:pt idx="43">
                  <c:v>24.3</c:v>
                </c:pt>
                <c:pt idx="44">
                  <c:v>3.6</c:v>
                </c:pt>
                <c:pt idx="45">
                  <c:v>30</c:v>
                </c:pt>
                <c:pt idx="46">
                  <c:v>12.9</c:v>
                </c:pt>
                <c:pt idx="47">
                  <c:v>7.2</c:v>
                </c:pt>
                <c:pt idx="48">
                  <c:v>5.8</c:v>
                </c:pt>
                <c:pt idx="49">
                  <c:v>35.1</c:v>
                </c:pt>
                <c:pt idx="50">
                  <c:v>43.1</c:v>
                </c:pt>
                <c:pt idx="51">
                  <c:v>6</c:v>
                </c:pt>
                <c:pt idx="52">
                  <c:v>8.1</c:v>
                </c:pt>
                <c:pt idx="53">
                  <c:v>10.9</c:v>
                </c:pt>
                <c:pt idx="54">
                  <c:v>31.3</c:v>
                </c:pt>
                <c:pt idx="55">
                  <c:v>20.6</c:v>
                </c:pt>
                <c:pt idx="56">
                  <c:v>35.700000000000003</c:v>
                </c:pt>
                <c:pt idx="57">
                  <c:v>21.2</c:v>
                </c:pt>
                <c:pt idx="58">
                  <c:v>22.3</c:v>
                </c:pt>
                <c:pt idx="59">
                  <c:v>23.1</c:v>
                </c:pt>
                <c:pt idx="60">
                  <c:v>45.1</c:v>
                </c:pt>
                <c:pt idx="61">
                  <c:v>16</c:v>
                </c:pt>
                <c:pt idx="62">
                  <c:v>34.6</c:v>
                </c:pt>
                <c:pt idx="63">
                  <c:v>23.5</c:v>
                </c:pt>
                <c:pt idx="64">
                  <c:v>40.799999999999997</c:v>
                </c:pt>
                <c:pt idx="65">
                  <c:v>9</c:v>
                </c:pt>
                <c:pt idx="66">
                  <c:v>8.5</c:v>
                </c:pt>
                <c:pt idx="67">
                  <c:v>65.599999999999994</c:v>
                </c:pt>
                <c:pt idx="68">
                  <c:v>27.4</c:v>
                </c:pt>
                <c:pt idx="69">
                  <c:v>48.7</c:v>
                </c:pt>
                <c:pt idx="70">
                  <c:v>15.6</c:v>
                </c:pt>
                <c:pt idx="71">
                  <c:v>38.6</c:v>
                </c:pt>
                <c:pt idx="72">
                  <c:v>25.9</c:v>
                </c:pt>
                <c:pt idx="73">
                  <c:v>23.5</c:v>
                </c:pt>
                <c:pt idx="74">
                  <c:v>18.3</c:v>
                </c:pt>
                <c:pt idx="75">
                  <c:v>38.9</c:v>
                </c:pt>
                <c:pt idx="76">
                  <c:v>13.1</c:v>
                </c:pt>
                <c:pt idx="77">
                  <c:v>32.5</c:v>
                </c:pt>
                <c:pt idx="78">
                  <c:v>36.9</c:v>
                </c:pt>
                <c:pt idx="79">
                  <c:v>31.7</c:v>
                </c:pt>
                <c:pt idx="80">
                  <c:v>25.6</c:v>
                </c:pt>
                <c:pt idx="81">
                  <c:v>12.8</c:v>
                </c:pt>
                <c:pt idx="82">
                  <c:v>19.399999999999999</c:v>
                </c:pt>
                <c:pt idx="83">
                  <c:v>8.5</c:v>
                </c:pt>
                <c:pt idx="84">
                  <c:v>35.200000000000003</c:v>
                </c:pt>
                <c:pt idx="85">
                  <c:v>84.8</c:v>
                </c:pt>
                <c:pt idx="86">
                  <c:v>23.7</c:v>
                </c:pt>
                <c:pt idx="87">
                  <c:v>5.4</c:v>
                </c:pt>
                <c:pt idx="88">
                  <c:v>5.9</c:v>
                </c:pt>
                <c:pt idx="89">
                  <c:v>52.7</c:v>
                </c:pt>
                <c:pt idx="90">
                  <c:v>16.600000000000001</c:v>
                </c:pt>
                <c:pt idx="91">
                  <c:v>49.6</c:v>
                </c:pt>
                <c:pt idx="92">
                  <c:v>93.625</c:v>
                </c:pt>
                <c:pt idx="93">
                  <c:v>10.199999999999999</c:v>
                </c:pt>
                <c:pt idx="94">
                  <c:v>17.600000000000001</c:v>
                </c:pt>
                <c:pt idx="95">
                  <c:v>58.4</c:v>
                </c:pt>
                <c:pt idx="96">
                  <c:v>49.8</c:v>
                </c:pt>
                <c:pt idx="97">
                  <c:v>34.6</c:v>
                </c:pt>
                <c:pt idx="98">
                  <c:v>6.4</c:v>
                </c:pt>
                <c:pt idx="99">
                  <c:v>8.6999999999999993</c:v>
                </c:pt>
                <c:pt idx="100">
                  <c:v>19.5</c:v>
                </c:pt>
                <c:pt idx="101">
                  <c:v>34.4</c:v>
                </c:pt>
                <c:pt idx="102">
                  <c:v>8.6999999999999993</c:v>
                </c:pt>
                <c:pt idx="103">
                  <c:v>5.5</c:v>
                </c:pt>
                <c:pt idx="104">
                  <c:v>73.400000000000006</c:v>
                </c:pt>
                <c:pt idx="105">
                  <c:v>43</c:v>
                </c:pt>
                <c:pt idx="106">
                  <c:v>19.100000000000001</c:v>
                </c:pt>
                <c:pt idx="107">
                  <c:v>35.6</c:v>
                </c:pt>
                <c:pt idx="108">
                  <c:v>14.2</c:v>
                </c:pt>
                <c:pt idx="109">
                  <c:v>49.9</c:v>
                </c:pt>
                <c:pt idx="110">
                  <c:v>26.4</c:v>
                </c:pt>
                <c:pt idx="111">
                  <c:v>56.5</c:v>
                </c:pt>
                <c:pt idx="112">
                  <c:v>49.3</c:v>
                </c:pt>
                <c:pt idx="113">
                  <c:v>4</c:v>
                </c:pt>
                <c:pt idx="114">
                  <c:v>45.7</c:v>
                </c:pt>
                <c:pt idx="115">
                  <c:v>34.5</c:v>
                </c:pt>
                <c:pt idx="116">
                  <c:v>11.6</c:v>
                </c:pt>
                <c:pt idx="117">
                  <c:v>45.1</c:v>
                </c:pt>
                <c:pt idx="118">
                  <c:v>21.4</c:v>
                </c:pt>
                <c:pt idx="119">
                  <c:v>65.7</c:v>
                </c:pt>
                <c:pt idx="120">
                  <c:v>30.7</c:v>
                </c:pt>
                <c:pt idx="121">
                  <c:v>2.4</c:v>
                </c:pt>
                <c:pt idx="122">
                  <c:v>6.4</c:v>
                </c:pt>
                <c:pt idx="123">
                  <c:v>46.2</c:v>
                </c:pt>
                <c:pt idx="124">
                  <c:v>47.4</c:v>
                </c:pt>
                <c:pt idx="125">
                  <c:v>17.899999999999999</c:v>
                </c:pt>
                <c:pt idx="126">
                  <c:v>31.5</c:v>
                </c:pt>
                <c:pt idx="127">
                  <c:v>9.5</c:v>
                </c:pt>
                <c:pt idx="128">
                  <c:v>37</c:v>
                </c:pt>
                <c:pt idx="129">
                  <c:v>12.6</c:v>
                </c:pt>
                <c:pt idx="130">
                  <c:v>10.7</c:v>
                </c:pt>
                <c:pt idx="131">
                  <c:v>3.7</c:v>
                </c:pt>
                <c:pt idx="132">
                  <c:v>22</c:v>
                </c:pt>
                <c:pt idx="133">
                  <c:v>22.9</c:v>
                </c:pt>
                <c:pt idx="134">
                  <c:v>0.73333333333333328</c:v>
                </c:pt>
                <c:pt idx="135">
                  <c:v>14.2</c:v>
                </c:pt>
                <c:pt idx="136">
                  <c:v>27.3</c:v>
                </c:pt>
                <c:pt idx="137">
                  <c:v>12.4</c:v>
                </c:pt>
                <c:pt idx="138">
                  <c:v>79.2</c:v>
                </c:pt>
                <c:pt idx="139">
                  <c:v>50.5</c:v>
                </c:pt>
                <c:pt idx="140">
                  <c:v>52.9</c:v>
                </c:pt>
                <c:pt idx="141">
                  <c:v>26.2</c:v>
                </c:pt>
                <c:pt idx="142">
                  <c:v>51.4</c:v>
                </c:pt>
                <c:pt idx="143">
                  <c:v>31.6</c:v>
                </c:pt>
                <c:pt idx="144">
                  <c:v>63.2</c:v>
                </c:pt>
                <c:pt idx="145">
                  <c:v>45.9</c:v>
                </c:pt>
                <c:pt idx="146">
                  <c:v>6</c:v>
                </c:pt>
                <c:pt idx="147">
                  <c:v>0.3</c:v>
                </c:pt>
                <c:pt idx="148">
                  <c:v>57.6</c:v>
                </c:pt>
                <c:pt idx="149">
                  <c:v>38.700000000000003</c:v>
                </c:pt>
                <c:pt idx="150">
                  <c:v>9.3000000000000007</c:v>
                </c:pt>
                <c:pt idx="151">
                  <c:v>18.2</c:v>
                </c:pt>
                <c:pt idx="152">
                  <c:v>28.9</c:v>
                </c:pt>
                <c:pt idx="153">
                  <c:v>13.1</c:v>
                </c:pt>
                <c:pt idx="154">
                  <c:v>53.4</c:v>
                </c:pt>
                <c:pt idx="155">
                  <c:v>30</c:v>
                </c:pt>
                <c:pt idx="156">
                  <c:v>46</c:v>
                </c:pt>
                <c:pt idx="157">
                  <c:v>7.4</c:v>
                </c:pt>
                <c:pt idx="158">
                  <c:v>59</c:v>
                </c:pt>
                <c:pt idx="159">
                  <c:v>38.700000000000003</c:v>
                </c:pt>
                <c:pt idx="160">
                  <c:v>11</c:v>
                </c:pt>
                <c:pt idx="161">
                  <c:v>58.5</c:v>
                </c:pt>
                <c:pt idx="162">
                  <c:v>8.4</c:v>
                </c:pt>
                <c:pt idx="163">
                  <c:v>22.9</c:v>
                </c:pt>
                <c:pt idx="164">
                  <c:v>74.2</c:v>
                </c:pt>
                <c:pt idx="165">
                  <c:v>3.6</c:v>
                </c:pt>
                <c:pt idx="166">
                  <c:v>75.599999999999994</c:v>
                </c:pt>
                <c:pt idx="167">
                  <c:v>37.700000000000003</c:v>
                </c:pt>
                <c:pt idx="168">
                  <c:v>5.3</c:v>
                </c:pt>
                <c:pt idx="169">
                  <c:v>59.7</c:v>
                </c:pt>
                <c:pt idx="170">
                  <c:v>20.3</c:v>
                </c:pt>
                <c:pt idx="171">
                  <c:v>37.9</c:v>
                </c:pt>
                <c:pt idx="172">
                  <c:v>15.9</c:v>
                </c:pt>
                <c:pt idx="173">
                  <c:v>23.2</c:v>
                </c:pt>
                <c:pt idx="174">
                  <c:v>33.799999999999997</c:v>
                </c:pt>
                <c:pt idx="175">
                  <c:v>58.7</c:v>
                </c:pt>
                <c:pt idx="176">
                  <c:v>72.3</c:v>
                </c:pt>
                <c:pt idx="177">
                  <c:v>1.8</c:v>
                </c:pt>
                <c:pt idx="178">
                  <c:v>1.7</c:v>
                </c:pt>
                <c:pt idx="179">
                  <c:v>19.600000000000001</c:v>
                </c:pt>
                <c:pt idx="180">
                  <c:v>27.2</c:v>
                </c:pt>
                <c:pt idx="181">
                  <c:v>59</c:v>
                </c:pt>
                <c:pt idx="182">
                  <c:v>32</c:v>
                </c:pt>
                <c:pt idx="183">
                  <c:v>43.2</c:v>
                </c:pt>
                <c:pt idx="184">
                  <c:v>39.6</c:v>
                </c:pt>
                <c:pt idx="185">
                  <c:v>66.2</c:v>
                </c:pt>
                <c:pt idx="186">
                  <c:v>69.2</c:v>
                </c:pt>
                <c:pt idx="187">
                  <c:v>37.700000000000003</c:v>
                </c:pt>
                <c:pt idx="188">
                  <c:v>60</c:v>
                </c:pt>
                <c:pt idx="189">
                  <c:v>52.9</c:v>
                </c:pt>
                <c:pt idx="190">
                  <c:v>54.7</c:v>
                </c:pt>
                <c:pt idx="191">
                  <c:v>18.5</c:v>
                </c:pt>
                <c:pt idx="192">
                  <c:v>93.625</c:v>
                </c:pt>
                <c:pt idx="193">
                  <c:v>5</c:v>
                </c:pt>
                <c:pt idx="194">
                  <c:v>51.2</c:v>
                </c:pt>
                <c:pt idx="195">
                  <c:v>55.8</c:v>
                </c:pt>
                <c:pt idx="196">
                  <c:v>3.2</c:v>
                </c:pt>
                <c:pt idx="197">
                  <c:v>44.3</c:v>
                </c:pt>
                <c:pt idx="198">
                  <c:v>41.8</c:v>
                </c:pt>
                <c:pt idx="199">
                  <c:v>71.8</c:v>
                </c:pt>
              </c:numCache>
            </c:numRef>
          </c:xVal>
          <c:yVal>
            <c:numRef>
              <c:f>Sheet2!$AR$2:$AR$201</c:f>
              <c:numCache>
                <c:formatCode>General</c:formatCode>
                <c:ptCount val="200"/>
                <c:pt idx="0">
                  <c:v>28</c:v>
                </c:pt>
                <c:pt idx="1">
                  <c:v>35</c:v>
                </c:pt>
                <c:pt idx="2">
                  <c:v>54</c:v>
                </c:pt>
                <c:pt idx="3">
                  <c:v>54</c:v>
                </c:pt>
                <c:pt idx="4">
                  <c:v>62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74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91.5</c:v>
                </c:pt>
                <c:pt idx="23">
                  <c:v>92</c:v>
                </c:pt>
                <c:pt idx="24">
                  <c:v>93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104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117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119</c:v>
                </c:pt>
                <c:pt idx="58">
                  <c:v>120</c:v>
                </c:pt>
                <c:pt idx="59">
                  <c:v>120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125</c:v>
                </c:pt>
                <c:pt idx="70">
                  <c:v>125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134.33333333333334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139.5</c:v>
                </c:pt>
                <c:pt idx="102">
                  <c:v>142</c:v>
                </c:pt>
                <c:pt idx="103">
                  <c:v>146.16666666666666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151.5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157.33333333333334</c:v>
                </c:pt>
                <c:pt idx="118">
                  <c:v>158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162</c:v>
                </c:pt>
                <c:pt idx="123">
                  <c:v>163</c:v>
                </c:pt>
                <c:pt idx="124">
                  <c:v>163</c:v>
                </c:pt>
                <c:pt idx="125">
                  <c:v>163</c:v>
                </c:pt>
                <c:pt idx="126">
                  <c:v>165</c:v>
                </c:pt>
                <c:pt idx="127">
                  <c:v>166</c:v>
                </c:pt>
                <c:pt idx="128">
                  <c:v>166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175</c:v>
                </c:pt>
                <c:pt idx="141">
                  <c:v>175</c:v>
                </c:pt>
                <c:pt idx="142">
                  <c:v>177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187</c:v>
                </c:pt>
                <c:pt idx="153">
                  <c:v>187</c:v>
                </c:pt>
                <c:pt idx="154">
                  <c:v>188</c:v>
                </c:pt>
                <c:pt idx="155">
                  <c:v>188</c:v>
                </c:pt>
                <c:pt idx="156">
                  <c:v>191</c:v>
                </c:pt>
                <c:pt idx="157">
                  <c:v>193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197</c:v>
                </c:pt>
                <c:pt idx="163">
                  <c:v>199</c:v>
                </c:pt>
                <c:pt idx="164">
                  <c:v>201</c:v>
                </c:pt>
                <c:pt idx="165">
                  <c:v>204</c:v>
                </c:pt>
                <c:pt idx="166">
                  <c:v>207</c:v>
                </c:pt>
                <c:pt idx="167">
                  <c:v>208</c:v>
                </c:pt>
                <c:pt idx="168">
                  <c:v>208</c:v>
                </c:pt>
                <c:pt idx="169">
                  <c:v>210</c:v>
                </c:pt>
                <c:pt idx="170">
                  <c:v>216</c:v>
                </c:pt>
                <c:pt idx="171">
                  <c:v>218</c:v>
                </c:pt>
                <c:pt idx="172">
                  <c:v>220</c:v>
                </c:pt>
                <c:pt idx="173">
                  <c:v>221</c:v>
                </c:pt>
                <c:pt idx="174">
                  <c:v>223</c:v>
                </c:pt>
                <c:pt idx="175">
                  <c:v>225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235</c:v>
                </c:pt>
                <c:pt idx="185">
                  <c:v>235.5</c:v>
                </c:pt>
                <c:pt idx="186">
                  <c:v>236</c:v>
                </c:pt>
                <c:pt idx="187">
                  <c:v>239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245</c:v>
                </c:pt>
                <c:pt idx="192">
                  <c:v>254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264</c:v>
                </c:pt>
                <c:pt idx="197">
                  <c:v>265</c:v>
                </c:pt>
                <c:pt idx="198">
                  <c:v>271</c:v>
                </c:pt>
                <c:pt idx="199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7-E441-A0E2-02A63A50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79984"/>
        <c:axId val="1206600960"/>
      </c:scatterChart>
      <c:valAx>
        <c:axId val="2691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00960"/>
        <c:crosses val="autoZero"/>
        <c:crossBetween val="midCat"/>
      </c:valAx>
      <c:valAx>
        <c:axId val="12066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958654788819566E-2"/>
                  <c:y val="0.57312373835927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Sheet2!$AN$2:$AN$201</c:f>
              <c:numCache>
                <c:formatCode>0</c:formatCode>
                <c:ptCount val="200"/>
                <c:pt idx="0">
                  <c:v>6</c:v>
                </c:pt>
                <c:pt idx="1">
                  <c:v>9.82</c:v>
                </c:pt>
                <c:pt idx="2">
                  <c:v>9.7200000000000006</c:v>
                </c:pt>
                <c:pt idx="3">
                  <c:v>9.620000000000001</c:v>
                </c:pt>
                <c:pt idx="4">
                  <c:v>8.08</c:v>
                </c:pt>
                <c:pt idx="5">
                  <c:v>12.44</c:v>
                </c:pt>
                <c:pt idx="6">
                  <c:v>3.46</c:v>
                </c:pt>
                <c:pt idx="7">
                  <c:v>5.68</c:v>
                </c:pt>
                <c:pt idx="8">
                  <c:v>14.72</c:v>
                </c:pt>
                <c:pt idx="9">
                  <c:v>9.879999999999999</c:v>
                </c:pt>
                <c:pt idx="10">
                  <c:v>8.56</c:v>
                </c:pt>
                <c:pt idx="11">
                  <c:v>7.76</c:v>
                </c:pt>
                <c:pt idx="12">
                  <c:v>6.74</c:v>
                </c:pt>
                <c:pt idx="13">
                  <c:v>16.7</c:v>
                </c:pt>
                <c:pt idx="14">
                  <c:v>13.5</c:v>
                </c:pt>
                <c:pt idx="15">
                  <c:v>12.34</c:v>
                </c:pt>
                <c:pt idx="16">
                  <c:v>6.74</c:v>
                </c:pt>
                <c:pt idx="17">
                  <c:v>8</c:v>
                </c:pt>
                <c:pt idx="18">
                  <c:v>12.02</c:v>
                </c:pt>
                <c:pt idx="19">
                  <c:v>11.58</c:v>
                </c:pt>
                <c:pt idx="20">
                  <c:v>12</c:v>
                </c:pt>
                <c:pt idx="21">
                  <c:v>14.64</c:v>
                </c:pt>
                <c:pt idx="22">
                  <c:v>24.14</c:v>
                </c:pt>
                <c:pt idx="23">
                  <c:v>71.06</c:v>
                </c:pt>
                <c:pt idx="24">
                  <c:v>9.92</c:v>
                </c:pt>
                <c:pt idx="25">
                  <c:v>31.860000000000003</c:v>
                </c:pt>
                <c:pt idx="26">
                  <c:v>10.76</c:v>
                </c:pt>
                <c:pt idx="27">
                  <c:v>23.22</c:v>
                </c:pt>
                <c:pt idx="28">
                  <c:v>12.44</c:v>
                </c:pt>
                <c:pt idx="29">
                  <c:v>10.120000000000001</c:v>
                </c:pt>
                <c:pt idx="30">
                  <c:v>15.3</c:v>
                </c:pt>
                <c:pt idx="31">
                  <c:v>27.080000000000002</c:v>
                </c:pt>
                <c:pt idx="32">
                  <c:v>12.379999999999999</c:v>
                </c:pt>
                <c:pt idx="33">
                  <c:v>18.240000000000002</c:v>
                </c:pt>
                <c:pt idx="34">
                  <c:v>15.36</c:v>
                </c:pt>
                <c:pt idx="35">
                  <c:v>36.32</c:v>
                </c:pt>
                <c:pt idx="36">
                  <c:v>35.9</c:v>
                </c:pt>
                <c:pt idx="37">
                  <c:v>25.28</c:v>
                </c:pt>
                <c:pt idx="38">
                  <c:v>9.6</c:v>
                </c:pt>
                <c:pt idx="39">
                  <c:v>21.8</c:v>
                </c:pt>
                <c:pt idx="40">
                  <c:v>15.6</c:v>
                </c:pt>
                <c:pt idx="41">
                  <c:v>20.46</c:v>
                </c:pt>
                <c:pt idx="42">
                  <c:v>14.38</c:v>
                </c:pt>
                <c:pt idx="43">
                  <c:v>39.96</c:v>
                </c:pt>
                <c:pt idx="44">
                  <c:v>29.080000000000002</c:v>
                </c:pt>
                <c:pt idx="45">
                  <c:v>20.440000000000001</c:v>
                </c:pt>
                <c:pt idx="46">
                  <c:v>37.946666666666665</c:v>
                </c:pt>
                <c:pt idx="47">
                  <c:v>26.5</c:v>
                </c:pt>
                <c:pt idx="48">
                  <c:v>15.9</c:v>
                </c:pt>
                <c:pt idx="49">
                  <c:v>14.620000000000001</c:v>
                </c:pt>
                <c:pt idx="50">
                  <c:v>18.920000000000002</c:v>
                </c:pt>
                <c:pt idx="51">
                  <c:v>21.1</c:v>
                </c:pt>
                <c:pt idx="52">
                  <c:v>27.84</c:v>
                </c:pt>
                <c:pt idx="53">
                  <c:v>30.48</c:v>
                </c:pt>
                <c:pt idx="54">
                  <c:v>28.880000000000003</c:v>
                </c:pt>
                <c:pt idx="55">
                  <c:v>41</c:v>
                </c:pt>
                <c:pt idx="56">
                  <c:v>18.940000000000001</c:v>
                </c:pt>
                <c:pt idx="57">
                  <c:v>40.96</c:v>
                </c:pt>
                <c:pt idx="58">
                  <c:v>19.28</c:v>
                </c:pt>
                <c:pt idx="59">
                  <c:v>31.2</c:v>
                </c:pt>
                <c:pt idx="60">
                  <c:v>10.9</c:v>
                </c:pt>
                <c:pt idx="61">
                  <c:v>21.259999999999998</c:v>
                </c:pt>
                <c:pt idx="62">
                  <c:v>43.96</c:v>
                </c:pt>
                <c:pt idx="63">
                  <c:v>13.5</c:v>
                </c:pt>
                <c:pt idx="64">
                  <c:v>15.12</c:v>
                </c:pt>
                <c:pt idx="65">
                  <c:v>31.060000000000002</c:v>
                </c:pt>
                <c:pt idx="66">
                  <c:v>14.66</c:v>
                </c:pt>
                <c:pt idx="67">
                  <c:v>14.379999999999999</c:v>
                </c:pt>
                <c:pt idx="68">
                  <c:v>52.7</c:v>
                </c:pt>
                <c:pt idx="69">
                  <c:v>31.2</c:v>
                </c:pt>
                <c:pt idx="70">
                  <c:v>45.8</c:v>
                </c:pt>
                <c:pt idx="71">
                  <c:v>92.987500000000011</c:v>
                </c:pt>
                <c:pt idx="72">
                  <c:v>18.440000000000001</c:v>
                </c:pt>
                <c:pt idx="73">
                  <c:v>48.480000000000004</c:v>
                </c:pt>
                <c:pt idx="74">
                  <c:v>14.84</c:v>
                </c:pt>
                <c:pt idx="75">
                  <c:v>29.240000000000002</c:v>
                </c:pt>
                <c:pt idx="76">
                  <c:v>53.480000000000004</c:v>
                </c:pt>
                <c:pt idx="77">
                  <c:v>18.059999999999999</c:v>
                </c:pt>
                <c:pt idx="78">
                  <c:v>93</c:v>
                </c:pt>
                <c:pt idx="79">
                  <c:v>29.96</c:v>
                </c:pt>
                <c:pt idx="80">
                  <c:v>37.839999999999996</c:v>
                </c:pt>
                <c:pt idx="81">
                  <c:v>36.68</c:v>
                </c:pt>
                <c:pt idx="82">
                  <c:v>48.36</c:v>
                </c:pt>
                <c:pt idx="83">
                  <c:v>62.14</c:v>
                </c:pt>
                <c:pt idx="84">
                  <c:v>40.04</c:v>
                </c:pt>
                <c:pt idx="85">
                  <c:v>56.9</c:v>
                </c:pt>
                <c:pt idx="86">
                  <c:v>63.339999999999996</c:v>
                </c:pt>
                <c:pt idx="87">
                  <c:v>28.44</c:v>
                </c:pt>
                <c:pt idx="88">
                  <c:v>46.519999999999996</c:v>
                </c:pt>
                <c:pt idx="89">
                  <c:v>24.02</c:v>
                </c:pt>
                <c:pt idx="90">
                  <c:v>33.239999999999995</c:v>
                </c:pt>
                <c:pt idx="91">
                  <c:v>11.64</c:v>
                </c:pt>
                <c:pt idx="92">
                  <c:v>89.06</c:v>
                </c:pt>
                <c:pt idx="93">
                  <c:v>30.860000000000003</c:v>
                </c:pt>
                <c:pt idx="94">
                  <c:v>41.12</c:v>
                </c:pt>
                <c:pt idx="95">
                  <c:v>46.160000000000004</c:v>
                </c:pt>
                <c:pt idx="96">
                  <c:v>51.480000000000004</c:v>
                </c:pt>
                <c:pt idx="97">
                  <c:v>32.339999999999996</c:v>
                </c:pt>
                <c:pt idx="98">
                  <c:v>44.4</c:v>
                </c:pt>
                <c:pt idx="99">
                  <c:v>52.42</c:v>
                </c:pt>
                <c:pt idx="100">
                  <c:v>59.58</c:v>
                </c:pt>
                <c:pt idx="101">
                  <c:v>28.919999999999998</c:v>
                </c:pt>
                <c:pt idx="102">
                  <c:v>55.019999999999996</c:v>
                </c:pt>
                <c:pt idx="103">
                  <c:v>53.08</c:v>
                </c:pt>
                <c:pt idx="104">
                  <c:v>27.66</c:v>
                </c:pt>
                <c:pt idx="105">
                  <c:v>55.04</c:v>
                </c:pt>
                <c:pt idx="106">
                  <c:v>32.46</c:v>
                </c:pt>
                <c:pt idx="107">
                  <c:v>22.68</c:v>
                </c:pt>
                <c:pt idx="108">
                  <c:v>25.1</c:v>
                </c:pt>
                <c:pt idx="109">
                  <c:v>46.44</c:v>
                </c:pt>
                <c:pt idx="110">
                  <c:v>51.38</c:v>
                </c:pt>
                <c:pt idx="111">
                  <c:v>54.160000000000004</c:v>
                </c:pt>
                <c:pt idx="112">
                  <c:v>19.14</c:v>
                </c:pt>
                <c:pt idx="113">
                  <c:v>50.94</c:v>
                </c:pt>
                <c:pt idx="114">
                  <c:v>24.94</c:v>
                </c:pt>
                <c:pt idx="115">
                  <c:v>18.64</c:v>
                </c:pt>
                <c:pt idx="116">
                  <c:v>31.04</c:v>
                </c:pt>
                <c:pt idx="117">
                  <c:v>45.96</c:v>
                </c:pt>
                <c:pt idx="118">
                  <c:v>64.039999999999992</c:v>
                </c:pt>
                <c:pt idx="119">
                  <c:v>42.64</c:v>
                </c:pt>
                <c:pt idx="120">
                  <c:v>44.5</c:v>
                </c:pt>
                <c:pt idx="121">
                  <c:v>39.14</c:v>
                </c:pt>
                <c:pt idx="122">
                  <c:v>60.86</c:v>
                </c:pt>
                <c:pt idx="123">
                  <c:v>36.260000000000005</c:v>
                </c:pt>
                <c:pt idx="124">
                  <c:v>42.9</c:v>
                </c:pt>
                <c:pt idx="125">
                  <c:v>38.58</c:v>
                </c:pt>
                <c:pt idx="126">
                  <c:v>42.019999999999996</c:v>
                </c:pt>
                <c:pt idx="127">
                  <c:v>43.56</c:v>
                </c:pt>
                <c:pt idx="128">
                  <c:v>66.14</c:v>
                </c:pt>
                <c:pt idx="129">
                  <c:v>38.58</c:v>
                </c:pt>
                <c:pt idx="130">
                  <c:v>44.92</c:v>
                </c:pt>
                <c:pt idx="131">
                  <c:v>59.2</c:v>
                </c:pt>
                <c:pt idx="132">
                  <c:v>41.980000000000004</c:v>
                </c:pt>
                <c:pt idx="133">
                  <c:v>49.019999999999996</c:v>
                </c:pt>
                <c:pt idx="134">
                  <c:v>42.68</c:v>
                </c:pt>
                <c:pt idx="135">
                  <c:v>40.519999999999996</c:v>
                </c:pt>
                <c:pt idx="136">
                  <c:v>53.86</c:v>
                </c:pt>
                <c:pt idx="137">
                  <c:v>33.619999999999997</c:v>
                </c:pt>
                <c:pt idx="138">
                  <c:v>29.14</c:v>
                </c:pt>
                <c:pt idx="139">
                  <c:v>25.78</c:v>
                </c:pt>
                <c:pt idx="140">
                  <c:v>40.660000000000004</c:v>
                </c:pt>
                <c:pt idx="141">
                  <c:v>49.660000000000004</c:v>
                </c:pt>
                <c:pt idx="142">
                  <c:v>23.96</c:v>
                </c:pt>
                <c:pt idx="143">
                  <c:v>45.5</c:v>
                </c:pt>
                <c:pt idx="144">
                  <c:v>28.14</c:v>
                </c:pt>
                <c:pt idx="145">
                  <c:v>28.04</c:v>
                </c:pt>
                <c:pt idx="146">
                  <c:v>32.94</c:v>
                </c:pt>
                <c:pt idx="147">
                  <c:v>61.120000000000005</c:v>
                </c:pt>
                <c:pt idx="148">
                  <c:v>45.08</c:v>
                </c:pt>
                <c:pt idx="149">
                  <c:v>40.4</c:v>
                </c:pt>
                <c:pt idx="150">
                  <c:v>50.14</c:v>
                </c:pt>
                <c:pt idx="151">
                  <c:v>41.22</c:v>
                </c:pt>
                <c:pt idx="152">
                  <c:v>27.22</c:v>
                </c:pt>
                <c:pt idx="153">
                  <c:v>50.68</c:v>
                </c:pt>
                <c:pt idx="154">
                  <c:v>46.68</c:v>
                </c:pt>
                <c:pt idx="155">
                  <c:v>58.760000000000005</c:v>
                </c:pt>
                <c:pt idx="156">
                  <c:v>44.82</c:v>
                </c:pt>
                <c:pt idx="157">
                  <c:v>33.700000000000003</c:v>
                </c:pt>
                <c:pt idx="158">
                  <c:v>37.58</c:v>
                </c:pt>
                <c:pt idx="159">
                  <c:v>44.82</c:v>
                </c:pt>
                <c:pt idx="160">
                  <c:v>51.480000000000004</c:v>
                </c:pt>
                <c:pt idx="161">
                  <c:v>31.3</c:v>
                </c:pt>
                <c:pt idx="162">
                  <c:v>27.54</c:v>
                </c:pt>
                <c:pt idx="163">
                  <c:v>52.760000000000005</c:v>
                </c:pt>
                <c:pt idx="164">
                  <c:v>51.9</c:v>
                </c:pt>
                <c:pt idx="165">
                  <c:v>41.36</c:v>
                </c:pt>
                <c:pt idx="166">
                  <c:v>30.786666666666665</c:v>
                </c:pt>
                <c:pt idx="167">
                  <c:v>37.260000000000005</c:v>
                </c:pt>
                <c:pt idx="168">
                  <c:v>54.64</c:v>
                </c:pt>
                <c:pt idx="169">
                  <c:v>58.739999999999995</c:v>
                </c:pt>
                <c:pt idx="170">
                  <c:v>58.68</c:v>
                </c:pt>
                <c:pt idx="171">
                  <c:v>50.1</c:v>
                </c:pt>
                <c:pt idx="172">
                  <c:v>62.54</c:v>
                </c:pt>
                <c:pt idx="173">
                  <c:v>55.339999999999996</c:v>
                </c:pt>
                <c:pt idx="174">
                  <c:v>45.7</c:v>
                </c:pt>
                <c:pt idx="175">
                  <c:v>41.519999999999996</c:v>
                </c:pt>
                <c:pt idx="176">
                  <c:v>56.18</c:v>
                </c:pt>
                <c:pt idx="177">
                  <c:v>67.72</c:v>
                </c:pt>
                <c:pt idx="178">
                  <c:v>68</c:v>
                </c:pt>
                <c:pt idx="179">
                  <c:v>46</c:v>
                </c:pt>
                <c:pt idx="180">
                  <c:v>48.36</c:v>
                </c:pt>
                <c:pt idx="181">
                  <c:v>47.54</c:v>
                </c:pt>
                <c:pt idx="182">
                  <c:v>53.6</c:v>
                </c:pt>
                <c:pt idx="183">
                  <c:v>59.58</c:v>
                </c:pt>
                <c:pt idx="184">
                  <c:v>44.28</c:v>
                </c:pt>
                <c:pt idx="185">
                  <c:v>57.720000000000006</c:v>
                </c:pt>
                <c:pt idx="186">
                  <c:v>56.02</c:v>
                </c:pt>
                <c:pt idx="187">
                  <c:v>49.160000000000004</c:v>
                </c:pt>
                <c:pt idx="188">
                  <c:v>40.78</c:v>
                </c:pt>
                <c:pt idx="189">
                  <c:v>42.08</c:v>
                </c:pt>
                <c:pt idx="190">
                  <c:v>61.260000000000005</c:v>
                </c:pt>
                <c:pt idx="191">
                  <c:v>52.980000000000004</c:v>
                </c:pt>
                <c:pt idx="192">
                  <c:v>63.279999999999994</c:v>
                </c:pt>
                <c:pt idx="193">
                  <c:v>56.379999999999995</c:v>
                </c:pt>
                <c:pt idx="194">
                  <c:v>64.94</c:v>
                </c:pt>
                <c:pt idx="195">
                  <c:v>62.279999999999994</c:v>
                </c:pt>
                <c:pt idx="196">
                  <c:v>54.06</c:v>
                </c:pt>
                <c:pt idx="197">
                  <c:v>50.64</c:v>
                </c:pt>
                <c:pt idx="198">
                  <c:v>64.38</c:v>
                </c:pt>
                <c:pt idx="199">
                  <c:v>65.52000000000001</c:v>
                </c:pt>
              </c:numCache>
            </c:numRef>
          </c:xVal>
          <c:yVal>
            <c:numRef>
              <c:f>Sheet2!$AR$2:$AR$201</c:f>
              <c:numCache>
                <c:formatCode>General</c:formatCode>
                <c:ptCount val="200"/>
                <c:pt idx="0">
                  <c:v>28</c:v>
                </c:pt>
                <c:pt idx="1">
                  <c:v>35</c:v>
                </c:pt>
                <c:pt idx="2">
                  <c:v>54</c:v>
                </c:pt>
                <c:pt idx="3">
                  <c:v>54</c:v>
                </c:pt>
                <c:pt idx="4">
                  <c:v>62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74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91.5</c:v>
                </c:pt>
                <c:pt idx="23">
                  <c:v>92</c:v>
                </c:pt>
                <c:pt idx="24">
                  <c:v>93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104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117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119</c:v>
                </c:pt>
                <c:pt idx="58">
                  <c:v>120</c:v>
                </c:pt>
                <c:pt idx="59">
                  <c:v>120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125</c:v>
                </c:pt>
                <c:pt idx="70">
                  <c:v>125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134.33333333333334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139.5</c:v>
                </c:pt>
                <c:pt idx="102">
                  <c:v>142</c:v>
                </c:pt>
                <c:pt idx="103">
                  <c:v>146.16666666666666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151.5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157.33333333333334</c:v>
                </c:pt>
                <c:pt idx="118">
                  <c:v>158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162</c:v>
                </c:pt>
                <c:pt idx="123">
                  <c:v>163</c:v>
                </c:pt>
                <c:pt idx="124">
                  <c:v>163</c:v>
                </c:pt>
                <c:pt idx="125">
                  <c:v>163</c:v>
                </c:pt>
                <c:pt idx="126">
                  <c:v>165</c:v>
                </c:pt>
                <c:pt idx="127">
                  <c:v>166</c:v>
                </c:pt>
                <c:pt idx="128">
                  <c:v>166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175</c:v>
                </c:pt>
                <c:pt idx="141">
                  <c:v>175</c:v>
                </c:pt>
                <c:pt idx="142">
                  <c:v>177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187</c:v>
                </c:pt>
                <c:pt idx="153">
                  <c:v>187</c:v>
                </c:pt>
                <c:pt idx="154">
                  <c:v>188</c:v>
                </c:pt>
                <c:pt idx="155">
                  <c:v>188</c:v>
                </c:pt>
                <c:pt idx="156">
                  <c:v>191</c:v>
                </c:pt>
                <c:pt idx="157">
                  <c:v>193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197</c:v>
                </c:pt>
                <c:pt idx="163">
                  <c:v>199</c:v>
                </c:pt>
                <c:pt idx="164">
                  <c:v>201</c:v>
                </c:pt>
                <c:pt idx="165">
                  <c:v>204</c:v>
                </c:pt>
                <c:pt idx="166">
                  <c:v>207</c:v>
                </c:pt>
                <c:pt idx="167">
                  <c:v>208</c:v>
                </c:pt>
                <c:pt idx="168">
                  <c:v>208</c:v>
                </c:pt>
                <c:pt idx="169">
                  <c:v>210</c:v>
                </c:pt>
                <c:pt idx="170">
                  <c:v>216</c:v>
                </c:pt>
                <c:pt idx="171">
                  <c:v>218</c:v>
                </c:pt>
                <c:pt idx="172">
                  <c:v>220</c:v>
                </c:pt>
                <c:pt idx="173">
                  <c:v>221</c:v>
                </c:pt>
                <c:pt idx="174">
                  <c:v>223</c:v>
                </c:pt>
                <c:pt idx="175">
                  <c:v>225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235</c:v>
                </c:pt>
                <c:pt idx="185">
                  <c:v>235.5</c:v>
                </c:pt>
                <c:pt idx="186">
                  <c:v>236</c:v>
                </c:pt>
                <c:pt idx="187">
                  <c:v>239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245</c:v>
                </c:pt>
                <c:pt idx="192">
                  <c:v>254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264</c:v>
                </c:pt>
                <c:pt idx="197">
                  <c:v>265</c:v>
                </c:pt>
                <c:pt idx="198">
                  <c:v>271</c:v>
                </c:pt>
                <c:pt idx="199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A-734C-830A-2C8844A4BEB0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Sheet2!$AO$2:$AO$201</c:f>
              <c:numCache>
                <c:formatCode>0</c:formatCode>
                <c:ptCount val="200"/>
                <c:pt idx="0">
                  <c:v>39.6</c:v>
                </c:pt>
                <c:pt idx="1">
                  <c:v>11.6</c:v>
                </c:pt>
                <c:pt idx="2">
                  <c:v>2.1</c:v>
                </c:pt>
                <c:pt idx="3">
                  <c:v>0.4</c:v>
                </c:pt>
                <c:pt idx="4">
                  <c:v>29.9</c:v>
                </c:pt>
                <c:pt idx="5">
                  <c:v>4.0999999999999996</c:v>
                </c:pt>
                <c:pt idx="6">
                  <c:v>28.1</c:v>
                </c:pt>
                <c:pt idx="7">
                  <c:v>27.2</c:v>
                </c:pt>
                <c:pt idx="8">
                  <c:v>1.5</c:v>
                </c:pt>
                <c:pt idx="9">
                  <c:v>16</c:v>
                </c:pt>
                <c:pt idx="10">
                  <c:v>38.9</c:v>
                </c:pt>
                <c:pt idx="11">
                  <c:v>21.7</c:v>
                </c:pt>
                <c:pt idx="12">
                  <c:v>12.1</c:v>
                </c:pt>
                <c:pt idx="13">
                  <c:v>2</c:v>
                </c:pt>
                <c:pt idx="14">
                  <c:v>1.6</c:v>
                </c:pt>
                <c:pt idx="15">
                  <c:v>36.9</c:v>
                </c:pt>
                <c:pt idx="16">
                  <c:v>48.9</c:v>
                </c:pt>
                <c:pt idx="17">
                  <c:v>11</c:v>
                </c:pt>
                <c:pt idx="18">
                  <c:v>25.7</c:v>
                </c:pt>
                <c:pt idx="19">
                  <c:v>37.6</c:v>
                </c:pt>
                <c:pt idx="20">
                  <c:v>11.6</c:v>
                </c:pt>
                <c:pt idx="21">
                  <c:v>3.7</c:v>
                </c:pt>
                <c:pt idx="22">
                  <c:v>1.4</c:v>
                </c:pt>
                <c:pt idx="23">
                  <c:v>20.366666666666667</c:v>
                </c:pt>
                <c:pt idx="24">
                  <c:v>20.100000000000001</c:v>
                </c:pt>
                <c:pt idx="25">
                  <c:v>4.9000000000000004</c:v>
                </c:pt>
                <c:pt idx="26">
                  <c:v>35.1</c:v>
                </c:pt>
                <c:pt idx="27">
                  <c:v>5.8</c:v>
                </c:pt>
                <c:pt idx="28">
                  <c:v>45.9</c:v>
                </c:pt>
                <c:pt idx="29">
                  <c:v>39</c:v>
                </c:pt>
                <c:pt idx="30">
                  <c:v>24.6</c:v>
                </c:pt>
                <c:pt idx="31">
                  <c:v>0.3</c:v>
                </c:pt>
                <c:pt idx="32">
                  <c:v>43.7</c:v>
                </c:pt>
                <c:pt idx="33">
                  <c:v>5.7</c:v>
                </c:pt>
                <c:pt idx="34">
                  <c:v>33</c:v>
                </c:pt>
                <c:pt idx="35">
                  <c:v>2.6</c:v>
                </c:pt>
                <c:pt idx="36">
                  <c:v>2.1</c:v>
                </c:pt>
                <c:pt idx="37">
                  <c:v>0.8</c:v>
                </c:pt>
                <c:pt idx="38">
                  <c:v>25.9</c:v>
                </c:pt>
                <c:pt idx="39">
                  <c:v>9.3000000000000007</c:v>
                </c:pt>
                <c:pt idx="40">
                  <c:v>40.299999999999997</c:v>
                </c:pt>
                <c:pt idx="41">
                  <c:v>12.6</c:v>
                </c:pt>
                <c:pt idx="42">
                  <c:v>11.7</c:v>
                </c:pt>
                <c:pt idx="43">
                  <c:v>1.3</c:v>
                </c:pt>
                <c:pt idx="44">
                  <c:v>9.6</c:v>
                </c:pt>
                <c:pt idx="45">
                  <c:v>1.5</c:v>
                </c:pt>
                <c:pt idx="46">
                  <c:v>17</c:v>
                </c:pt>
                <c:pt idx="47">
                  <c:v>7.6</c:v>
                </c:pt>
                <c:pt idx="48">
                  <c:v>41.1</c:v>
                </c:pt>
                <c:pt idx="49">
                  <c:v>26.7</c:v>
                </c:pt>
                <c:pt idx="50">
                  <c:v>12</c:v>
                </c:pt>
                <c:pt idx="51">
                  <c:v>10.8</c:v>
                </c:pt>
                <c:pt idx="52">
                  <c:v>4.9000000000000004</c:v>
                </c:pt>
                <c:pt idx="53">
                  <c:v>14</c:v>
                </c:pt>
                <c:pt idx="54">
                  <c:v>5.7</c:v>
                </c:pt>
                <c:pt idx="55">
                  <c:v>25.8</c:v>
                </c:pt>
                <c:pt idx="56">
                  <c:v>9.9</c:v>
                </c:pt>
                <c:pt idx="57">
                  <c:v>2.6</c:v>
                </c:pt>
                <c:pt idx="58">
                  <c:v>26.7</c:v>
                </c:pt>
                <c:pt idx="59">
                  <c:v>7.7</c:v>
                </c:pt>
                <c:pt idx="60">
                  <c:v>39.299999999999997</c:v>
                </c:pt>
                <c:pt idx="61">
                  <c:v>27.5</c:v>
                </c:pt>
                <c:pt idx="62">
                  <c:v>3.1</c:v>
                </c:pt>
                <c:pt idx="63">
                  <c:v>32.799999999999997</c:v>
                </c:pt>
                <c:pt idx="64">
                  <c:v>16</c:v>
                </c:pt>
                <c:pt idx="65">
                  <c:v>1.9</c:v>
                </c:pt>
                <c:pt idx="66">
                  <c:v>47</c:v>
                </c:pt>
                <c:pt idx="67">
                  <c:v>38.6</c:v>
                </c:pt>
                <c:pt idx="68">
                  <c:v>5.4</c:v>
                </c:pt>
                <c:pt idx="69">
                  <c:v>8.4</c:v>
                </c:pt>
                <c:pt idx="70">
                  <c:v>2.4</c:v>
                </c:pt>
                <c:pt idx="71">
                  <c:v>17.399999999999999</c:v>
                </c:pt>
                <c:pt idx="72">
                  <c:v>11.8</c:v>
                </c:pt>
                <c:pt idx="73">
                  <c:v>21</c:v>
                </c:pt>
                <c:pt idx="74">
                  <c:v>20.5</c:v>
                </c:pt>
                <c:pt idx="75">
                  <c:v>14.8</c:v>
                </c:pt>
                <c:pt idx="76">
                  <c:v>3.4</c:v>
                </c:pt>
                <c:pt idx="77">
                  <c:v>20.3</c:v>
                </c:pt>
                <c:pt idx="78">
                  <c:v>4.0999999999999996</c:v>
                </c:pt>
                <c:pt idx="79">
                  <c:v>14.3</c:v>
                </c:pt>
                <c:pt idx="80">
                  <c:v>14.3</c:v>
                </c:pt>
                <c:pt idx="81">
                  <c:v>7.1</c:v>
                </c:pt>
                <c:pt idx="82">
                  <c:v>5.2</c:v>
                </c:pt>
                <c:pt idx="83">
                  <c:v>4.0999999999999996</c:v>
                </c:pt>
                <c:pt idx="84">
                  <c:v>7.8</c:v>
                </c:pt>
                <c:pt idx="85">
                  <c:v>3.4</c:v>
                </c:pt>
                <c:pt idx="86">
                  <c:v>2.2999999999999998</c:v>
                </c:pt>
                <c:pt idx="87">
                  <c:v>14.7</c:v>
                </c:pt>
                <c:pt idx="88">
                  <c:v>3.5</c:v>
                </c:pt>
                <c:pt idx="89">
                  <c:v>35</c:v>
                </c:pt>
                <c:pt idx="90">
                  <c:v>19.2</c:v>
                </c:pt>
                <c:pt idx="91">
                  <c:v>15.9</c:v>
                </c:pt>
                <c:pt idx="92">
                  <c:v>36.6</c:v>
                </c:pt>
                <c:pt idx="93">
                  <c:v>14.5</c:v>
                </c:pt>
                <c:pt idx="94">
                  <c:v>10</c:v>
                </c:pt>
                <c:pt idx="95">
                  <c:v>10.8</c:v>
                </c:pt>
                <c:pt idx="96">
                  <c:v>4.3</c:v>
                </c:pt>
                <c:pt idx="97">
                  <c:v>18.399999999999999</c:v>
                </c:pt>
                <c:pt idx="98">
                  <c:v>9.3000000000000007</c:v>
                </c:pt>
                <c:pt idx="99">
                  <c:v>8.6</c:v>
                </c:pt>
                <c:pt idx="100">
                  <c:v>3.5</c:v>
                </c:pt>
                <c:pt idx="101">
                  <c:v>5.7</c:v>
                </c:pt>
                <c:pt idx="102">
                  <c:v>7.3</c:v>
                </c:pt>
                <c:pt idx="103">
                  <c:v>26.9</c:v>
                </c:pt>
                <c:pt idx="104">
                  <c:v>27</c:v>
                </c:pt>
                <c:pt idx="105">
                  <c:v>2.9</c:v>
                </c:pt>
                <c:pt idx="106">
                  <c:v>23.9</c:v>
                </c:pt>
                <c:pt idx="107">
                  <c:v>44.5</c:v>
                </c:pt>
                <c:pt idx="108">
                  <c:v>28.5</c:v>
                </c:pt>
                <c:pt idx="109">
                  <c:v>15.8</c:v>
                </c:pt>
                <c:pt idx="110">
                  <c:v>8.4</c:v>
                </c:pt>
                <c:pt idx="111">
                  <c:v>8.1999999999999993</c:v>
                </c:pt>
                <c:pt idx="112">
                  <c:v>35.799999999999997</c:v>
                </c:pt>
                <c:pt idx="113">
                  <c:v>24</c:v>
                </c:pt>
                <c:pt idx="114">
                  <c:v>49.4</c:v>
                </c:pt>
                <c:pt idx="115">
                  <c:v>46.8</c:v>
                </c:pt>
                <c:pt idx="116">
                  <c:v>19.600000000000001</c:v>
                </c:pt>
                <c:pt idx="117">
                  <c:v>33.5</c:v>
                </c:pt>
                <c:pt idx="118">
                  <c:v>10.1</c:v>
                </c:pt>
                <c:pt idx="119">
                  <c:v>18.399999999999999</c:v>
                </c:pt>
                <c:pt idx="120">
                  <c:v>18.100000000000001</c:v>
                </c:pt>
                <c:pt idx="121">
                  <c:v>15.4</c:v>
                </c:pt>
                <c:pt idx="122">
                  <c:v>10.6</c:v>
                </c:pt>
                <c:pt idx="123">
                  <c:v>26.8</c:v>
                </c:pt>
                <c:pt idx="124">
                  <c:v>20.9</c:v>
                </c:pt>
                <c:pt idx="125">
                  <c:v>17.2</c:v>
                </c:pt>
                <c:pt idx="126">
                  <c:v>22.5</c:v>
                </c:pt>
                <c:pt idx="127">
                  <c:v>21.1</c:v>
                </c:pt>
                <c:pt idx="128">
                  <c:v>13.9</c:v>
                </c:pt>
                <c:pt idx="129">
                  <c:v>29.3</c:v>
                </c:pt>
                <c:pt idx="130">
                  <c:v>20.6</c:v>
                </c:pt>
                <c:pt idx="131">
                  <c:v>13.9</c:v>
                </c:pt>
                <c:pt idx="132">
                  <c:v>21</c:v>
                </c:pt>
                <c:pt idx="133">
                  <c:v>16.7</c:v>
                </c:pt>
                <c:pt idx="134">
                  <c:v>10.466666666666667</c:v>
                </c:pt>
                <c:pt idx="135">
                  <c:v>23.3</c:v>
                </c:pt>
                <c:pt idx="136">
                  <c:v>15.5</c:v>
                </c:pt>
                <c:pt idx="137">
                  <c:v>34.6</c:v>
                </c:pt>
                <c:pt idx="138">
                  <c:v>36.9</c:v>
                </c:pt>
                <c:pt idx="139">
                  <c:v>43.5</c:v>
                </c:pt>
                <c:pt idx="140">
                  <c:v>31.6</c:v>
                </c:pt>
                <c:pt idx="141">
                  <c:v>16.899999999999999</c:v>
                </c:pt>
                <c:pt idx="142">
                  <c:v>47.8</c:v>
                </c:pt>
                <c:pt idx="143">
                  <c:v>22.3</c:v>
                </c:pt>
                <c:pt idx="144">
                  <c:v>40.6</c:v>
                </c:pt>
                <c:pt idx="145">
                  <c:v>41.7</c:v>
                </c:pt>
                <c:pt idx="146">
                  <c:v>35.6</c:v>
                </c:pt>
                <c:pt idx="147">
                  <c:v>20</c:v>
                </c:pt>
                <c:pt idx="148">
                  <c:v>23.6</c:v>
                </c:pt>
                <c:pt idx="149">
                  <c:v>33.4</c:v>
                </c:pt>
                <c:pt idx="150">
                  <c:v>29.5</c:v>
                </c:pt>
                <c:pt idx="151">
                  <c:v>28.7</c:v>
                </c:pt>
                <c:pt idx="152">
                  <c:v>42.8</c:v>
                </c:pt>
                <c:pt idx="153">
                  <c:v>0</c:v>
                </c:pt>
                <c:pt idx="154">
                  <c:v>27.7</c:v>
                </c:pt>
                <c:pt idx="155">
                  <c:v>21.3</c:v>
                </c:pt>
                <c:pt idx="156">
                  <c:v>32.9</c:v>
                </c:pt>
                <c:pt idx="157">
                  <c:v>36.799999999999997</c:v>
                </c:pt>
                <c:pt idx="158">
                  <c:v>46.4</c:v>
                </c:pt>
                <c:pt idx="159">
                  <c:v>30.6</c:v>
                </c:pt>
                <c:pt idx="160">
                  <c:v>27.5</c:v>
                </c:pt>
                <c:pt idx="161">
                  <c:v>41.3</c:v>
                </c:pt>
                <c:pt idx="162">
                  <c:v>29.6</c:v>
                </c:pt>
                <c:pt idx="163">
                  <c:v>27.1</c:v>
                </c:pt>
                <c:pt idx="164">
                  <c:v>32.299999999999997</c:v>
                </c:pt>
                <c:pt idx="165">
                  <c:v>42</c:v>
                </c:pt>
                <c:pt idx="166">
                  <c:v>35.4</c:v>
                </c:pt>
                <c:pt idx="167">
                  <c:v>39.700000000000003</c:v>
                </c:pt>
                <c:pt idx="168">
                  <c:v>34.299999999999997</c:v>
                </c:pt>
                <c:pt idx="169">
                  <c:v>28.9</c:v>
                </c:pt>
                <c:pt idx="170">
                  <c:v>30.2</c:v>
                </c:pt>
                <c:pt idx="171">
                  <c:v>33.200000000000003</c:v>
                </c:pt>
                <c:pt idx="172">
                  <c:v>28.8</c:v>
                </c:pt>
                <c:pt idx="173">
                  <c:v>38</c:v>
                </c:pt>
                <c:pt idx="174">
                  <c:v>43</c:v>
                </c:pt>
                <c:pt idx="175">
                  <c:v>46.2</c:v>
                </c:pt>
                <c:pt idx="176">
                  <c:v>36.5</c:v>
                </c:pt>
                <c:pt idx="177">
                  <c:v>27.7</c:v>
                </c:pt>
                <c:pt idx="178">
                  <c:v>43.9</c:v>
                </c:pt>
                <c:pt idx="179">
                  <c:v>45.1</c:v>
                </c:pt>
                <c:pt idx="180">
                  <c:v>43.9</c:v>
                </c:pt>
                <c:pt idx="181">
                  <c:v>33.5</c:v>
                </c:pt>
                <c:pt idx="182">
                  <c:v>37.700000000000003</c:v>
                </c:pt>
                <c:pt idx="183">
                  <c:v>28.3</c:v>
                </c:pt>
                <c:pt idx="184">
                  <c:v>41.7</c:v>
                </c:pt>
                <c:pt idx="185">
                  <c:v>42</c:v>
                </c:pt>
                <c:pt idx="186">
                  <c:v>37.799999999999997</c:v>
                </c:pt>
                <c:pt idx="187">
                  <c:v>49.6</c:v>
                </c:pt>
                <c:pt idx="188">
                  <c:v>49.4</c:v>
                </c:pt>
                <c:pt idx="189">
                  <c:v>47.7</c:v>
                </c:pt>
                <c:pt idx="190">
                  <c:v>42.7</c:v>
                </c:pt>
                <c:pt idx="191">
                  <c:v>41.5</c:v>
                </c:pt>
                <c:pt idx="192">
                  <c:v>36.299999999999997</c:v>
                </c:pt>
                <c:pt idx="193">
                  <c:v>43.8</c:v>
                </c:pt>
                <c:pt idx="194">
                  <c:v>42.3</c:v>
                </c:pt>
                <c:pt idx="195">
                  <c:v>39.6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43</c:v>
                </c:pt>
              </c:numCache>
            </c:numRef>
          </c:xVal>
          <c:yVal>
            <c:numRef>
              <c:f>Sheet2!$AR$2:$AR$201</c:f>
              <c:numCache>
                <c:formatCode>General</c:formatCode>
                <c:ptCount val="200"/>
                <c:pt idx="0">
                  <c:v>28</c:v>
                </c:pt>
                <c:pt idx="1">
                  <c:v>35</c:v>
                </c:pt>
                <c:pt idx="2">
                  <c:v>54</c:v>
                </c:pt>
                <c:pt idx="3">
                  <c:v>54</c:v>
                </c:pt>
                <c:pt idx="4">
                  <c:v>62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74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91.5</c:v>
                </c:pt>
                <c:pt idx="23">
                  <c:v>92</c:v>
                </c:pt>
                <c:pt idx="24">
                  <c:v>93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104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117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119</c:v>
                </c:pt>
                <c:pt idx="58">
                  <c:v>120</c:v>
                </c:pt>
                <c:pt idx="59">
                  <c:v>120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125</c:v>
                </c:pt>
                <c:pt idx="70">
                  <c:v>125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134.33333333333334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139.5</c:v>
                </c:pt>
                <c:pt idx="102">
                  <c:v>142</c:v>
                </c:pt>
                <c:pt idx="103">
                  <c:v>146.16666666666666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151.5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157.33333333333334</c:v>
                </c:pt>
                <c:pt idx="118">
                  <c:v>158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162</c:v>
                </c:pt>
                <c:pt idx="123">
                  <c:v>163</c:v>
                </c:pt>
                <c:pt idx="124">
                  <c:v>163</c:v>
                </c:pt>
                <c:pt idx="125">
                  <c:v>163</c:v>
                </c:pt>
                <c:pt idx="126">
                  <c:v>165</c:v>
                </c:pt>
                <c:pt idx="127">
                  <c:v>166</c:v>
                </c:pt>
                <c:pt idx="128">
                  <c:v>166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175</c:v>
                </c:pt>
                <c:pt idx="141">
                  <c:v>175</c:v>
                </c:pt>
                <c:pt idx="142">
                  <c:v>177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187</c:v>
                </c:pt>
                <c:pt idx="153">
                  <c:v>187</c:v>
                </c:pt>
                <c:pt idx="154">
                  <c:v>188</c:v>
                </c:pt>
                <c:pt idx="155">
                  <c:v>188</c:v>
                </c:pt>
                <c:pt idx="156">
                  <c:v>191</c:v>
                </c:pt>
                <c:pt idx="157">
                  <c:v>193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197</c:v>
                </c:pt>
                <c:pt idx="163">
                  <c:v>199</c:v>
                </c:pt>
                <c:pt idx="164">
                  <c:v>201</c:v>
                </c:pt>
                <c:pt idx="165">
                  <c:v>204</c:v>
                </c:pt>
                <c:pt idx="166">
                  <c:v>207</c:v>
                </c:pt>
                <c:pt idx="167">
                  <c:v>208</c:v>
                </c:pt>
                <c:pt idx="168">
                  <c:v>208</c:v>
                </c:pt>
                <c:pt idx="169">
                  <c:v>210</c:v>
                </c:pt>
                <c:pt idx="170">
                  <c:v>216</c:v>
                </c:pt>
                <c:pt idx="171">
                  <c:v>218</c:v>
                </c:pt>
                <c:pt idx="172">
                  <c:v>220</c:v>
                </c:pt>
                <c:pt idx="173">
                  <c:v>221</c:v>
                </c:pt>
                <c:pt idx="174">
                  <c:v>223</c:v>
                </c:pt>
                <c:pt idx="175">
                  <c:v>225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235</c:v>
                </c:pt>
                <c:pt idx="185">
                  <c:v>235.5</c:v>
                </c:pt>
                <c:pt idx="186">
                  <c:v>236</c:v>
                </c:pt>
                <c:pt idx="187">
                  <c:v>239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245</c:v>
                </c:pt>
                <c:pt idx="192">
                  <c:v>254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264</c:v>
                </c:pt>
                <c:pt idx="197">
                  <c:v>265</c:v>
                </c:pt>
                <c:pt idx="198">
                  <c:v>271</c:v>
                </c:pt>
                <c:pt idx="199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A-734C-830A-2C8844A4BEB0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Sheet2!$AP$2:$AP$201</c:f>
              <c:numCache>
                <c:formatCode>0</c:formatCode>
                <c:ptCount val="200"/>
                <c:pt idx="0">
                  <c:v>8.6999999999999993</c:v>
                </c:pt>
                <c:pt idx="1">
                  <c:v>5.7</c:v>
                </c:pt>
                <c:pt idx="2">
                  <c:v>1</c:v>
                </c:pt>
                <c:pt idx="3">
                  <c:v>25.6</c:v>
                </c:pt>
                <c:pt idx="4">
                  <c:v>9.4</c:v>
                </c:pt>
                <c:pt idx="5">
                  <c:v>31.6</c:v>
                </c:pt>
                <c:pt idx="6">
                  <c:v>41.4</c:v>
                </c:pt>
                <c:pt idx="7">
                  <c:v>2.1</c:v>
                </c:pt>
                <c:pt idx="8">
                  <c:v>33</c:v>
                </c:pt>
                <c:pt idx="9">
                  <c:v>22.3</c:v>
                </c:pt>
                <c:pt idx="10">
                  <c:v>50.6</c:v>
                </c:pt>
                <c:pt idx="11">
                  <c:v>50.4</c:v>
                </c:pt>
                <c:pt idx="12">
                  <c:v>23.4</c:v>
                </c:pt>
                <c:pt idx="13">
                  <c:v>21.4</c:v>
                </c:pt>
                <c:pt idx="14">
                  <c:v>20.7</c:v>
                </c:pt>
                <c:pt idx="15">
                  <c:v>45.2</c:v>
                </c:pt>
                <c:pt idx="16">
                  <c:v>75</c:v>
                </c:pt>
                <c:pt idx="17">
                  <c:v>29.7</c:v>
                </c:pt>
                <c:pt idx="18">
                  <c:v>43.3</c:v>
                </c:pt>
                <c:pt idx="19">
                  <c:v>21.6</c:v>
                </c:pt>
                <c:pt idx="20">
                  <c:v>18.399999999999999</c:v>
                </c:pt>
                <c:pt idx="21">
                  <c:v>13.8</c:v>
                </c:pt>
                <c:pt idx="22">
                  <c:v>7.4</c:v>
                </c:pt>
                <c:pt idx="23">
                  <c:v>9.1999999999999993</c:v>
                </c:pt>
                <c:pt idx="24">
                  <c:v>17</c:v>
                </c:pt>
                <c:pt idx="25">
                  <c:v>9.3000000000000007</c:v>
                </c:pt>
                <c:pt idx="26">
                  <c:v>65.900000000000006</c:v>
                </c:pt>
                <c:pt idx="27">
                  <c:v>24.2</c:v>
                </c:pt>
                <c:pt idx="28">
                  <c:v>69.3</c:v>
                </c:pt>
                <c:pt idx="29">
                  <c:v>9.3000000000000007</c:v>
                </c:pt>
                <c:pt idx="30">
                  <c:v>2.2000000000000002</c:v>
                </c:pt>
                <c:pt idx="31">
                  <c:v>23.2</c:v>
                </c:pt>
                <c:pt idx="32">
                  <c:v>89.4</c:v>
                </c:pt>
                <c:pt idx="33">
                  <c:v>29.7</c:v>
                </c:pt>
                <c:pt idx="34">
                  <c:v>19.3</c:v>
                </c:pt>
                <c:pt idx="35">
                  <c:v>8.3000000000000007</c:v>
                </c:pt>
                <c:pt idx="36">
                  <c:v>26.6</c:v>
                </c:pt>
                <c:pt idx="37">
                  <c:v>14.8</c:v>
                </c:pt>
                <c:pt idx="38">
                  <c:v>20.5</c:v>
                </c:pt>
                <c:pt idx="39">
                  <c:v>0.9</c:v>
                </c:pt>
                <c:pt idx="40">
                  <c:v>11.9</c:v>
                </c:pt>
                <c:pt idx="41">
                  <c:v>18.3</c:v>
                </c:pt>
                <c:pt idx="42">
                  <c:v>36.799999999999997</c:v>
                </c:pt>
                <c:pt idx="43">
                  <c:v>24.3</c:v>
                </c:pt>
                <c:pt idx="44">
                  <c:v>3.6</c:v>
                </c:pt>
                <c:pt idx="45">
                  <c:v>30</c:v>
                </c:pt>
                <c:pt idx="46">
                  <c:v>12.9</c:v>
                </c:pt>
                <c:pt idx="47">
                  <c:v>7.2</c:v>
                </c:pt>
                <c:pt idx="48">
                  <c:v>5.8</c:v>
                </c:pt>
                <c:pt idx="49">
                  <c:v>35.1</c:v>
                </c:pt>
                <c:pt idx="50">
                  <c:v>43.1</c:v>
                </c:pt>
                <c:pt idx="51">
                  <c:v>6</c:v>
                </c:pt>
                <c:pt idx="52">
                  <c:v>8.1</c:v>
                </c:pt>
                <c:pt idx="53">
                  <c:v>10.9</c:v>
                </c:pt>
                <c:pt idx="54">
                  <c:v>31.3</c:v>
                </c:pt>
                <c:pt idx="55">
                  <c:v>20.6</c:v>
                </c:pt>
                <c:pt idx="56">
                  <c:v>35.700000000000003</c:v>
                </c:pt>
                <c:pt idx="57">
                  <c:v>21.2</c:v>
                </c:pt>
                <c:pt idx="58">
                  <c:v>22.3</c:v>
                </c:pt>
                <c:pt idx="59">
                  <c:v>23.1</c:v>
                </c:pt>
                <c:pt idx="60">
                  <c:v>45.1</c:v>
                </c:pt>
                <c:pt idx="61">
                  <c:v>16</c:v>
                </c:pt>
                <c:pt idx="62">
                  <c:v>34.6</c:v>
                </c:pt>
                <c:pt idx="63">
                  <c:v>23.5</c:v>
                </c:pt>
                <c:pt idx="64">
                  <c:v>40.799999999999997</c:v>
                </c:pt>
                <c:pt idx="65">
                  <c:v>9</c:v>
                </c:pt>
                <c:pt idx="66">
                  <c:v>8.5</c:v>
                </c:pt>
                <c:pt idx="67">
                  <c:v>65.599999999999994</c:v>
                </c:pt>
                <c:pt idx="68">
                  <c:v>27.4</c:v>
                </c:pt>
                <c:pt idx="69">
                  <c:v>48.7</c:v>
                </c:pt>
                <c:pt idx="70">
                  <c:v>15.6</c:v>
                </c:pt>
                <c:pt idx="71">
                  <c:v>38.6</c:v>
                </c:pt>
                <c:pt idx="72">
                  <c:v>25.9</c:v>
                </c:pt>
                <c:pt idx="73">
                  <c:v>23.5</c:v>
                </c:pt>
                <c:pt idx="74">
                  <c:v>18.3</c:v>
                </c:pt>
                <c:pt idx="75">
                  <c:v>38.9</c:v>
                </c:pt>
                <c:pt idx="76">
                  <c:v>13.1</c:v>
                </c:pt>
                <c:pt idx="77">
                  <c:v>32.5</c:v>
                </c:pt>
                <c:pt idx="78">
                  <c:v>36.9</c:v>
                </c:pt>
                <c:pt idx="79">
                  <c:v>31.7</c:v>
                </c:pt>
                <c:pt idx="80">
                  <c:v>25.6</c:v>
                </c:pt>
                <c:pt idx="81">
                  <c:v>12.8</c:v>
                </c:pt>
                <c:pt idx="82">
                  <c:v>19.399999999999999</c:v>
                </c:pt>
                <c:pt idx="83">
                  <c:v>8.5</c:v>
                </c:pt>
                <c:pt idx="84">
                  <c:v>35.200000000000003</c:v>
                </c:pt>
                <c:pt idx="85">
                  <c:v>84.8</c:v>
                </c:pt>
                <c:pt idx="86">
                  <c:v>23.7</c:v>
                </c:pt>
                <c:pt idx="87">
                  <c:v>5.4</c:v>
                </c:pt>
                <c:pt idx="88">
                  <c:v>5.9</c:v>
                </c:pt>
                <c:pt idx="89">
                  <c:v>52.7</c:v>
                </c:pt>
                <c:pt idx="90">
                  <c:v>16.600000000000001</c:v>
                </c:pt>
                <c:pt idx="91">
                  <c:v>49.6</c:v>
                </c:pt>
                <c:pt idx="92">
                  <c:v>93.625</c:v>
                </c:pt>
                <c:pt idx="93">
                  <c:v>10.199999999999999</c:v>
                </c:pt>
                <c:pt idx="94">
                  <c:v>17.600000000000001</c:v>
                </c:pt>
                <c:pt idx="95">
                  <c:v>58.4</c:v>
                </c:pt>
                <c:pt idx="96">
                  <c:v>49.8</c:v>
                </c:pt>
                <c:pt idx="97">
                  <c:v>34.6</c:v>
                </c:pt>
                <c:pt idx="98">
                  <c:v>6.4</c:v>
                </c:pt>
                <c:pt idx="99">
                  <c:v>8.6999999999999993</c:v>
                </c:pt>
                <c:pt idx="100">
                  <c:v>19.5</c:v>
                </c:pt>
                <c:pt idx="101">
                  <c:v>34.4</c:v>
                </c:pt>
                <c:pt idx="102">
                  <c:v>8.6999999999999993</c:v>
                </c:pt>
                <c:pt idx="103">
                  <c:v>5.5</c:v>
                </c:pt>
                <c:pt idx="104">
                  <c:v>73.400000000000006</c:v>
                </c:pt>
                <c:pt idx="105">
                  <c:v>43</c:v>
                </c:pt>
                <c:pt idx="106">
                  <c:v>19.100000000000001</c:v>
                </c:pt>
                <c:pt idx="107">
                  <c:v>35.6</c:v>
                </c:pt>
                <c:pt idx="108">
                  <c:v>14.2</c:v>
                </c:pt>
                <c:pt idx="109">
                  <c:v>49.9</c:v>
                </c:pt>
                <c:pt idx="110">
                  <c:v>26.4</c:v>
                </c:pt>
                <c:pt idx="111">
                  <c:v>56.5</c:v>
                </c:pt>
                <c:pt idx="112">
                  <c:v>49.3</c:v>
                </c:pt>
                <c:pt idx="113">
                  <c:v>4</c:v>
                </c:pt>
                <c:pt idx="114">
                  <c:v>45.7</c:v>
                </c:pt>
                <c:pt idx="115">
                  <c:v>34.5</c:v>
                </c:pt>
                <c:pt idx="116">
                  <c:v>11.6</c:v>
                </c:pt>
                <c:pt idx="117">
                  <c:v>45.1</c:v>
                </c:pt>
                <c:pt idx="118">
                  <c:v>21.4</c:v>
                </c:pt>
                <c:pt idx="119">
                  <c:v>65.7</c:v>
                </c:pt>
                <c:pt idx="120">
                  <c:v>30.7</c:v>
                </c:pt>
                <c:pt idx="121">
                  <c:v>2.4</c:v>
                </c:pt>
                <c:pt idx="122">
                  <c:v>6.4</c:v>
                </c:pt>
                <c:pt idx="123">
                  <c:v>46.2</c:v>
                </c:pt>
                <c:pt idx="124">
                  <c:v>47.4</c:v>
                </c:pt>
                <c:pt idx="125">
                  <c:v>17.899999999999999</c:v>
                </c:pt>
                <c:pt idx="126">
                  <c:v>31.5</c:v>
                </c:pt>
                <c:pt idx="127">
                  <c:v>9.5</c:v>
                </c:pt>
                <c:pt idx="128">
                  <c:v>37</c:v>
                </c:pt>
                <c:pt idx="129">
                  <c:v>12.6</c:v>
                </c:pt>
                <c:pt idx="130">
                  <c:v>10.7</c:v>
                </c:pt>
                <c:pt idx="131">
                  <c:v>3.7</c:v>
                </c:pt>
                <c:pt idx="132">
                  <c:v>22</c:v>
                </c:pt>
                <c:pt idx="133">
                  <c:v>22.9</c:v>
                </c:pt>
                <c:pt idx="134">
                  <c:v>0.73333333333333328</c:v>
                </c:pt>
                <c:pt idx="135">
                  <c:v>14.2</c:v>
                </c:pt>
                <c:pt idx="136">
                  <c:v>27.3</c:v>
                </c:pt>
                <c:pt idx="137">
                  <c:v>12.4</c:v>
                </c:pt>
                <c:pt idx="138">
                  <c:v>79.2</c:v>
                </c:pt>
                <c:pt idx="139">
                  <c:v>50.5</c:v>
                </c:pt>
                <c:pt idx="140">
                  <c:v>52.9</c:v>
                </c:pt>
                <c:pt idx="141">
                  <c:v>26.2</c:v>
                </c:pt>
                <c:pt idx="142">
                  <c:v>51.4</c:v>
                </c:pt>
                <c:pt idx="143">
                  <c:v>31.6</c:v>
                </c:pt>
                <c:pt idx="144">
                  <c:v>63.2</c:v>
                </c:pt>
                <c:pt idx="145">
                  <c:v>45.9</c:v>
                </c:pt>
                <c:pt idx="146">
                  <c:v>6</c:v>
                </c:pt>
                <c:pt idx="147">
                  <c:v>0.3</c:v>
                </c:pt>
                <c:pt idx="148">
                  <c:v>57.6</c:v>
                </c:pt>
                <c:pt idx="149">
                  <c:v>38.700000000000003</c:v>
                </c:pt>
                <c:pt idx="150">
                  <c:v>9.3000000000000007</c:v>
                </c:pt>
                <c:pt idx="151">
                  <c:v>18.2</c:v>
                </c:pt>
                <c:pt idx="152">
                  <c:v>28.9</c:v>
                </c:pt>
                <c:pt idx="153">
                  <c:v>13.1</c:v>
                </c:pt>
                <c:pt idx="154">
                  <c:v>53.4</c:v>
                </c:pt>
                <c:pt idx="155">
                  <c:v>30</c:v>
                </c:pt>
                <c:pt idx="156">
                  <c:v>46</c:v>
                </c:pt>
                <c:pt idx="157">
                  <c:v>7.4</c:v>
                </c:pt>
                <c:pt idx="158">
                  <c:v>59</c:v>
                </c:pt>
                <c:pt idx="159">
                  <c:v>38.700000000000003</c:v>
                </c:pt>
                <c:pt idx="160">
                  <c:v>11</c:v>
                </c:pt>
                <c:pt idx="161">
                  <c:v>58.5</c:v>
                </c:pt>
                <c:pt idx="162">
                  <c:v>8.4</c:v>
                </c:pt>
                <c:pt idx="163">
                  <c:v>22.9</c:v>
                </c:pt>
                <c:pt idx="164">
                  <c:v>74.2</c:v>
                </c:pt>
                <c:pt idx="165">
                  <c:v>3.6</c:v>
                </c:pt>
                <c:pt idx="166">
                  <c:v>75.599999999999994</c:v>
                </c:pt>
                <c:pt idx="167">
                  <c:v>37.700000000000003</c:v>
                </c:pt>
                <c:pt idx="168">
                  <c:v>5.3</c:v>
                </c:pt>
                <c:pt idx="169">
                  <c:v>59.7</c:v>
                </c:pt>
                <c:pt idx="170">
                  <c:v>20.3</c:v>
                </c:pt>
                <c:pt idx="171">
                  <c:v>37.9</c:v>
                </c:pt>
                <c:pt idx="172">
                  <c:v>15.9</c:v>
                </c:pt>
                <c:pt idx="173">
                  <c:v>23.2</c:v>
                </c:pt>
                <c:pt idx="174">
                  <c:v>33.799999999999997</c:v>
                </c:pt>
                <c:pt idx="175">
                  <c:v>58.7</c:v>
                </c:pt>
                <c:pt idx="176">
                  <c:v>72.3</c:v>
                </c:pt>
                <c:pt idx="177">
                  <c:v>1.8</c:v>
                </c:pt>
                <c:pt idx="178">
                  <c:v>1.7</c:v>
                </c:pt>
                <c:pt idx="179">
                  <c:v>19.600000000000001</c:v>
                </c:pt>
                <c:pt idx="180">
                  <c:v>27.2</c:v>
                </c:pt>
                <c:pt idx="181">
                  <c:v>59</c:v>
                </c:pt>
                <c:pt idx="182">
                  <c:v>32</c:v>
                </c:pt>
                <c:pt idx="183">
                  <c:v>43.2</c:v>
                </c:pt>
                <c:pt idx="184">
                  <c:v>39.6</c:v>
                </c:pt>
                <c:pt idx="185">
                  <c:v>66.2</c:v>
                </c:pt>
                <c:pt idx="186">
                  <c:v>69.2</c:v>
                </c:pt>
                <c:pt idx="187">
                  <c:v>37.700000000000003</c:v>
                </c:pt>
                <c:pt idx="188">
                  <c:v>60</c:v>
                </c:pt>
                <c:pt idx="189">
                  <c:v>52.9</c:v>
                </c:pt>
                <c:pt idx="190">
                  <c:v>54.7</c:v>
                </c:pt>
                <c:pt idx="191">
                  <c:v>18.5</c:v>
                </c:pt>
                <c:pt idx="192">
                  <c:v>93.625</c:v>
                </c:pt>
                <c:pt idx="193">
                  <c:v>5</c:v>
                </c:pt>
                <c:pt idx="194">
                  <c:v>51.2</c:v>
                </c:pt>
                <c:pt idx="195">
                  <c:v>55.8</c:v>
                </c:pt>
                <c:pt idx="196">
                  <c:v>3.2</c:v>
                </c:pt>
                <c:pt idx="197">
                  <c:v>44.3</c:v>
                </c:pt>
                <c:pt idx="198">
                  <c:v>41.8</c:v>
                </c:pt>
                <c:pt idx="199">
                  <c:v>71.8</c:v>
                </c:pt>
              </c:numCache>
            </c:numRef>
          </c:xVal>
          <c:yVal>
            <c:numRef>
              <c:f>Sheet2!$AR$2:$AR$201</c:f>
              <c:numCache>
                <c:formatCode>General</c:formatCode>
                <c:ptCount val="200"/>
                <c:pt idx="0">
                  <c:v>28</c:v>
                </c:pt>
                <c:pt idx="1">
                  <c:v>35</c:v>
                </c:pt>
                <c:pt idx="2">
                  <c:v>54</c:v>
                </c:pt>
                <c:pt idx="3">
                  <c:v>54</c:v>
                </c:pt>
                <c:pt idx="4">
                  <c:v>62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74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91.5</c:v>
                </c:pt>
                <c:pt idx="23">
                  <c:v>92</c:v>
                </c:pt>
                <c:pt idx="24">
                  <c:v>93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104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117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119</c:v>
                </c:pt>
                <c:pt idx="58">
                  <c:v>120</c:v>
                </c:pt>
                <c:pt idx="59">
                  <c:v>120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125</c:v>
                </c:pt>
                <c:pt idx="70">
                  <c:v>125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134.33333333333334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139.5</c:v>
                </c:pt>
                <c:pt idx="102">
                  <c:v>142</c:v>
                </c:pt>
                <c:pt idx="103">
                  <c:v>146.16666666666666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151.5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157.33333333333334</c:v>
                </c:pt>
                <c:pt idx="118">
                  <c:v>158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162</c:v>
                </c:pt>
                <c:pt idx="123">
                  <c:v>163</c:v>
                </c:pt>
                <c:pt idx="124">
                  <c:v>163</c:v>
                </c:pt>
                <c:pt idx="125">
                  <c:v>163</c:v>
                </c:pt>
                <c:pt idx="126">
                  <c:v>165</c:v>
                </c:pt>
                <c:pt idx="127">
                  <c:v>166</c:v>
                </c:pt>
                <c:pt idx="128">
                  <c:v>166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175</c:v>
                </c:pt>
                <c:pt idx="141">
                  <c:v>175</c:v>
                </c:pt>
                <c:pt idx="142">
                  <c:v>177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187</c:v>
                </c:pt>
                <c:pt idx="153">
                  <c:v>187</c:v>
                </c:pt>
                <c:pt idx="154">
                  <c:v>188</c:v>
                </c:pt>
                <c:pt idx="155">
                  <c:v>188</c:v>
                </c:pt>
                <c:pt idx="156">
                  <c:v>191</c:v>
                </c:pt>
                <c:pt idx="157">
                  <c:v>193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197</c:v>
                </c:pt>
                <c:pt idx="163">
                  <c:v>199</c:v>
                </c:pt>
                <c:pt idx="164">
                  <c:v>201</c:v>
                </c:pt>
                <c:pt idx="165">
                  <c:v>204</c:v>
                </c:pt>
                <c:pt idx="166">
                  <c:v>207</c:v>
                </c:pt>
                <c:pt idx="167">
                  <c:v>208</c:v>
                </c:pt>
                <c:pt idx="168">
                  <c:v>208</c:v>
                </c:pt>
                <c:pt idx="169">
                  <c:v>210</c:v>
                </c:pt>
                <c:pt idx="170">
                  <c:v>216</c:v>
                </c:pt>
                <c:pt idx="171">
                  <c:v>218</c:v>
                </c:pt>
                <c:pt idx="172">
                  <c:v>220</c:v>
                </c:pt>
                <c:pt idx="173">
                  <c:v>221</c:v>
                </c:pt>
                <c:pt idx="174">
                  <c:v>223</c:v>
                </c:pt>
                <c:pt idx="175">
                  <c:v>225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235</c:v>
                </c:pt>
                <c:pt idx="185">
                  <c:v>235.5</c:v>
                </c:pt>
                <c:pt idx="186">
                  <c:v>236</c:v>
                </c:pt>
                <c:pt idx="187">
                  <c:v>239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245</c:v>
                </c:pt>
                <c:pt idx="192">
                  <c:v>254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264</c:v>
                </c:pt>
                <c:pt idx="197">
                  <c:v>265</c:v>
                </c:pt>
                <c:pt idx="198">
                  <c:v>271</c:v>
                </c:pt>
                <c:pt idx="199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A-734C-830A-2C8844A4BEB0}"/>
            </c:ext>
          </c:extLst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Sheet2!$AQ$2:$AQ$201</c:f>
              <c:numCache>
                <c:formatCode>0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1.5100000000000002</c:v>
                </c:pt>
                <c:pt idx="3">
                  <c:v>11.269999999999998</c:v>
                </c:pt>
                <c:pt idx="4">
                  <c:v>11.729999999999999</c:v>
                </c:pt>
                <c:pt idx="5">
                  <c:v>11.129999999999999</c:v>
                </c:pt>
                <c:pt idx="6">
                  <c:v>18.220000000000002</c:v>
                </c:pt>
                <c:pt idx="7">
                  <c:v>13.6</c:v>
                </c:pt>
                <c:pt idx="8">
                  <c:v>10.41</c:v>
                </c:pt>
                <c:pt idx="9">
                  <c:v>1.0199999999999996</c:v>
                </c:pt>
                <c:pt idx="10">
                  <c:v>19.989999999999998</c:v>
                </c:pt>
                <c:pt idx="11">
                  <c:v>12.57</c:v>
                </c:pt>
                <c:pt idx="12">
                  <c:v>18.560000000000002</c:v>
                </c:pt>
                <c:pt idx="13">
                  <c:v>17.79</c:v>
                </c:pt>
                <c:pt idx="14">
                  <c:v>15.27</c:v>
                </c:pt>
                <c:pt idx="15">
                  <c:v>1.5399999999999956</c:v>
                </c:pt>
                <c:pt idx="16">
                  <c:v>15.32</c:v>
                </c:pt>
                <c:pt idx="17">
                  <c:v>16.119999999999997</c:v>
                </c:pt>
                <c:pt idx="18">
                  <c:v>18.04</c:v>
                </c:pt>
                <c:pt idx="19">
                  <c:v>11.95</c:v>
                </c:pt>
                <c:pt idx="20">
                  <c:v>3.4400000000000013</c:v>
                </c:pt>
                <c:pt idx="21">
                  <c:v>0.14999999999999947</c:v>
                </c:pt>
                <c:pt idx="22">
                  <c:v>7.3099999999999987</c:v>
                </c:pt>
                <c:pt idx="23">
                  <c:v>31.35</c:v>
                </c:pt>
                <c:pt idx="24">
                  <c:v>5.2100000000000009</c:v>
                </c:pt>
                <c:pt idx="25">
                  <c:v>12.160000000000002</c:v>
                </c:pt>
                <c:pt idx="26">
                  <c:v>13.189999999999998</c:v>
                </c:pt>
                <c:pt idx="27">
                  <c:v>19.829999999999998</c:v>
                </c:pt>
                <c:pt idx="28">
                  <c:v>16.95</c:v>
                </c:pt>
                <c:pt idx="29">
                  <c:v>18.339999999999996</c:v>
                </c:pt>
                <c:pt idx="30">
                  <c:v>14.57</c:v>
                </c:pt>
                <c:pt idx="31">
                  <c:v>19.910000000000004</c:v>
                </c:pt>
                <c:pt idx="32">
                  <c:v>7.7799999999999976</c:v>
                </c:pt>
                <c:pt idx="33">
                  <c:v>16.59</c:v>
                </c:pt>
                <c:pt idx="34">
                  <c:v>11.459999999999999</c:v>
                </c:pt>
                <c:pt idx="35">
                  <c:v>13.64</c:v>
                </c:pt>
                <c:pt idx="36">
                  <c:v>4.3599999999999994</c:v>
                </c:pt>
                <c:pt idx="37">
                  <c:v>2.12</c:v>
                </c:pt>
                <c:pt idx="38">
                  <c:v>9.0499999999999989</c:v>
                </c:pt>
                <c:pt idx="39">
                  <c:v>11.190000000000001</c:v>
                </c:pt>
                <c:pt idx="40">
                  <c:v>19.189999999999998</c:v>
                </c:pt>
                <c:pt idx="41">
                  <c:v>5.2099999999999991</c:v>
                </c:pt>
                <c:pt idx="42">
                  <c:v>17.82</c:v>
                </c:pt>
                <c:pt idx="43">
                  <c:v>5.91</c:v>
                </c:pt>
                <c:pt idx="44">
                  <c:v>13.4</c:v>
                </c:pt>
                <c:pt idx="45">
                  <c:v>18.47</c:v>
                </c:pt>
                <c:pt idx="46">
                  <c:v>10.68</c:v>
                </c:pt>
                <c:pt idx="47">
                  <c:v>18.206666666666667</c:v>
                </c:pt>
                <c:pt idx="48">
                  <c:v>22.18</c:v>
                </c:pt>
                <c:pt idx="49">
                  <c:v>3.6199999999999992</c:v>
                </c:pt>
                <c:pt idx="50">
                  <c:v>14.719999999999999</c:v>
                </c:pt>
                <c:pt idx="51">
                  <c:v>10.549999999999999</c:v>
                </c:pt>
                <c:pt idx="52">
                  <c:v>8.6300000000000008</c:v>
                </c:pt>
                <c:pt idx="53">
                  <c:v>13.380000000000003</c:v>
                </c:pt>
                <c:pt idx="54">
                  <c:v>3.2699999999999996</c:v>
                </c:pt>
                <c:pt idx="55">
                  <c:v>9.1300000000000008</c:v>
                </c:pt>
                <c:pt idx="56">
                  <c:v>19.64</c:v>
                </c:pt>
                <c:pt idx="57">
                  <c:v>12.8</c:v>
                </c:pt>
                <c:pt idx="58">
                  <c:v>12.070000000000002</c:v>
                </c:pt>
                <c:pt idx="59">
                  <c:v>6.2099999999999991</c:v>
                </c:pt>
                <c:pt idx="60">
                  <c:v>6.0599999999999952</c:v>
                </c:pt>
                <c:pt idx="61">
                  <c:v>14.979999999999999</c:v>
                </c:pt>
                <c:pt idx="62">
                  <c:v>7.6899999999999995</c:v>
                </c:pt>
                <c:pt idx="63">
                  <c:v>12.749999999999998</c:v>
                </c:pt>
                <c:pt idx="64">
                  <c:v>18.739999999999998</c:v>
                </c:pt>
                <c:pt idx="65">
                  <c:v>11.38</c:v>
                </c:pt>
                <c:pt idx="66">
                  <c:v>24.93</c:v>
                </c:pt>
                <c:pt idx="67">
                  <c:v>16.750000000000004</c:v>
                </c:pt>
                <c:pt idx="68">
                  <c:v>13.59</c:v>
                </c:pt>
                <c:pt idx="69">
                  <c:v>16.819999999999997</c:v>
                </c:pt>
                <c:pt idx="70">
                  <c:v>17.36</c:v>
                </c:pt>
                <c:pt idx="71">
                  <c:v>37.253750000000011</c:v>
                </c:pt>
                <c:pt idx="72">
                  <c:v>4.2600000000000016</c:v>
                </c:pt>
                <c:pt idx="73">
                  <c:v>16.89</c:v>
                </c:pt>
                <c:pt idx="74">
                  <c:v>9.8500000000000014</c:v>
                </c:pt>
                <c:pt idx="75">
                  <c:v>1.4600000000000026</c:v>
                </c:pt>
                <c:pt idx="76">
                  <c:v>18.700000000000003</c:v>
                </c:pt>
                <c:pt idx="77">
                  <c:v>4.68</c:v>
                </c:pt>
                <c:pt idx="78">
                  <c:v>11.270000000000001</c:v>
                </c:pt>
                <c:pt idx="79">
                  <c:v>5.4500000000000028</c:v>
                </c:pt>
                <c:pt idx="80">
                  <c:v>10.829999999999998</c:v>
                </c:pt>
                <c:pt idx="81">
                  <c:v>15.27</c:v>
                </c:pt>
                <c:pt idx="82">
                  <c:v>15.520000000000001</c:v>
                </c:pt>
                <c:pt idx="83">
                  <c:v>27.72</c:v>
                </c:pt>
                <c:pt idx="84">
                  <c:v>37</c:v>
                </c:pt>
                <c:pt idx="85">
                  <c:v>11.229999999999997</c:v>
                </c:pt>
                <c:pt idx="86">
                  <c:v>19.339999999999996</c:v>
                </c:pt>
                <c:pt idx="87">
                  <c:v>16.91</c:v>
                </c:pt>
                <c:pt idx="88">
                  <c:v>19.149999999999999</c:v>
                </c:pt>
                <c:pt idx="89">
                  <c:v>3.9299999999999962</c:v>
                </c:pt>
                <c:pt idx="90">
                  <c:v>16.579999999999998</c:v>
                </c:pt>
                <c:pt idx="91">
                  <c:v>9.4299999999999962</c:v>
                </c:pt>
                <c:pt idx="92">
                  <c:v>23.379999999999995</c:v>
                </c:pt>
                <c:pt idx="93">
                  <c:v>17.100000000000001</c:v>
                </c:pt>
                <c:pt idx="94">
                  <c:v>14.519999999999998</c:v>
                </c:pt>
                <c:pt idx="95">
                  <c:v>0.12000000000000455</c:v>
                </c:pt>
                <c:pt idx="96">
                  <c:v>4.4699999999999989</c:v>
                </c:pt>
                <c:pt idx="97">
                  <c:v>8.5299999999999958</c:v>
                </c:pt>
                <c:pt idx="98">
                  <c:v>19.79</c:v>
                </c:pt>
                <c:pt idx="99">
                  <c:v>1</c:v>
                </c:pt>
                <c:pt idx="100">
                  <c:v>20.239999999999998</c:v>
                </c:pt>
                <c:pt idx="101">
                  <c:v>19.549999999999997</c:v>
                </c:pt>
                <c:pt idx="102">
                  <c:v>24.179999999999996</c:v>
                </c:pt>
                <c:pt idx="103">
                  <c:v>36.789999999999992</c:v>
                </c:pt>
                <c:pt idx="104">
                  <c:v>12.219999999999995</c:v>
                </c:pt>
                <c:pt idx="105">
                  <c:v>10.77</c:v>
                </c:pt>
                <c:pt idx="106">
                  <c:v>19.04</c:v>
                </c:pt>
                <c:pt idx="107">
                  <c:v>14.849999999999998</c:v>
                </c:pt>
                <c:pt idx="108">
                  <c:v>20.62</c:v>
                </c:pt>
                <c:pt idx="109">
                  <c:v>10.659999999999997</c:v>
                </c:pt>
                <c:pt idx="110">
                  <c:v>14.33</c:v>
                </c:pt>
                <c:pt idx="111">
                  <c:v>4.0799999999999983</c:v>
                </c:pt>
                <c:pt idx="112">
                  <c:v>6.75</c:v>
                </c:pt>
                <c:pt idx="113">
                  <c:v>31.869999999999997</c:v>
                </c:pt>
                <c:pt idx="114">
                  <c:v>13.89</c:v>
                </c:pt>
                <c:pt idx="115">
                  <c:v>17.419999999999998</c:v>
                </c:pt>
                <c:pt idx="116">
                  <c:v>17.18</c:v>
                </c:pt>
                <c:pt idx="117">
                  <c:v>20.69</c:v>
                </c:pt>
                <c:pt idx="118">
                  <c:v>24.509999999999998</c:v>
                </c:pt>
                <c:pt idx="119">
                  <c:v>2.2399999999999984</c:v>
                </c:pt>
                <c:pt idx="120">
                  <c:v>14.02</c:v>
                </c:pt>
                <c:pt idx="121">
                  <c:v>24.31</c:v>
                </c:pt>
                <c:pt idx="122">
                  <c:v>31.169999999999995</c:v>
                </c:pt>
                <c:pt idx="123">
                  <c:v>9.0500000000000007</c:v>
                </c:pt>
                <c:pt idx="124">
                  <c:v>7.9399999999999977</c:v>
                </c:pt>
                <c:pt idx="125">
                  <c:v>20.23</c:v>
                </c:pt>
                <c:pt idx="126">
                  <c:v>16.159999999999997</c:v>
                </c:pt>
                <c:pt idx="127">
                  <c:v>25.53</c:v>
                </c:pt>
                <c:pt idx="128">
                  <c:v>20.220000000000002</c:v>
                </c:pt>
                <c:pt idx="129">
                  <c:v>23.900000000000002</c:v>
                </c:pt>
                <c:pt idx="130">
                  <c:v>26.98</c:v>
                </c:pt>
                <c:pt idx="131">
                  <c:v>34.070000000000007</c:v>
                </c:pt>
                <c:pt idx="132">
                  <c:v>20.190000000000001</c:v>
                </c:pt>
                <c:pt idx="133">
                  <c:v>23.2</c:v>
                </c:pt>
                <c:pt idx="134">
                  <c:v>17.649999999999999</c:v>
                </c:pt>
                <c:pt idx="135">
                  <c:v>25.729999999999997</c:v>
                </c:pt>
                <c:pt idx="136">
                  <c:v>20.759999999999998</c:v>
                </c:pt>
                <c:pt idx="137">
                  <c:v>24.65</c:v>
                </c:pt>
                <c:pt idx="138">
                  <c:v>19.339999999999996</c:v>
                </c:pt>
                <c:pt idx="139">
                  <c:v>10.939999999999998</c:v>
                </c:pt>
                <c:pt idx="140">
                  <c:v>10.970000000000002</c:v>
                </c:pt>
                <c:pt idx="141">
                  <c:v>20.8</c:v>
                </c:pt>
                <c:pt idx="142">
                  <c:v>14.319999999999993</c:v>
                </c:pt>
                <c:pt idx="143">
                  <c:v>18.759999999999998</c:v>
                </c:pt>
                <c:pt idx="144">
                  <c:v>6.09</c:v>
                </c:pt>
                <c:pt idx="145">
                  <c:v>16.010000000000005</c:v>
                </c:pt>
                <c:pt idx="146">
                  <c:v>32.473333333333336</c:v>
                </c:pt>
                <c:pt idx="147">
                  <c:v>36.440000000000005</c:v>
                </c:pt>
                <c:pt idx="148">
                  <c:v>10.3</c:v>
                </c:pt>
                <c:pt idx="149">
                  <c:v>18.919999999999995</c:v>
                </c:pt>
                <c:pt idx="150">
                  <c:v>32.1</c:v>
                </c:pt>
                <c:pt idx="151">
                  <c:v>26.18</c:v>
                </c:pt>
                <c:pt idx="152">
                  <c:v>22.949999999999996</c:v>
                </c:pt>
                <c:pt idx="153">
                  <c:v>28.4</c:v>
                </c:pt>
                <c:pt idx="154">
                  <c:v>14.329999999999998</c:v>
                </c:pt>
                <c:pt idx="155">
                  <c:v>24.03</c:v>
                </c:pt>
                <c:pt idx="156">
                  <c:v>18.459999999999997</c:v>
                </c:pt>
                <c:pt idx="157">
                  <c:v>31.79</c:v>
                </c:pt>
                <c:pt idx="158">
                  <c:v>13.39</c:v>
                </c:pt>
                <c:pt idx="159">
                  <c:v>19.729999999999997</c:v>
                </c:pt>
                <c:pt idx="160">
                  <c:v>33.090000000000003</c:v>
                </c:pt>
                <c:pt idx="161">
                  <c:v>12.399999999999995</c:v>
                </c:pt>
                <c:pt idx="162">
                  <c:v>21.71</c:v>
                </c:pt>
                <c:pt idx="163">
                  <c:v>29.270000000000007</c:v>
                </c:pt>
                <c:pt idx="164">
                  <c:v>9.419999999999991</c:v>
                </c:pt>
                <c:pt idx="165">
                  <c:v>36.24</c:v>
                </c:pt>
                <c:pt idx="166">
                  <c:v>6.8299999999999947</c:v>
                </c:pt>
                <c:pt idx="167">
                  <c:v>21.900000000000002</c:v>
                </c:pt>
                <c:pt idx="168">
                  <c:v>38.85</c:v>
                </c:pt>
                <c:pt idx="169">
                  <c:v>17.939999999999991</c:v>
                </c:pt>
                <c:pt idx="170">
                  <c:v>31.819999999999997</c:v>
                </c:pt>
                <c:pt idx="171">
                  <c:v>23.490000000000006</c:v>
                </c:pt>
                <c:pt idx="172">
                  <c:v>34.31</c:v>
                </c:pt>
                <c:pt idx="173">
                  <c:v>33.89</c:v>
                </c:pt>
                <c:pt idx="174">
                  <c:v>29.330000000000002</c:v>
                </c:pt>
                <c:pt idx="175">
                  <c:v>17.879999999999995</c:v>
                </c:pt>
                <c:pt idx="176">
                  <c:v>14.420000000000002</c:v>
                </c:pt>
                <c:pt idx="177">
                  <c:v>39</c:v>
                </c:pt>
                <c:pt idx="178">
                  <c:v>39</c:v>
                </c:pt>
                <c:pt idx="179">
                  <c:v>35.209999999999994</c:v>
                </c:pt>
                <c:pt idx="180">
                  <c:v>32.749999999999993</c:v>
                </c:pt>
                <c:pt idx="181">
                  <c:v>14.919999999999995</c:v>
                </c:pt>
                <c:pt idx="182">
                  <c:v>28.850000000000005</c:v>
                </c:pt>
                <c:pt idx="183">
                  <c:v>26.159999999999997</c:v>
                </c:pt>
                <c:pt idx="184">
                  <c:v>26.65</c:v>
                </c:pt>
                <c:pt idx="185">
                  <c:v>22.879999999999995</c:v>
                </c:pt>
                <c:pt idx="186">
                  <c:v>14.229999999999993</c:v>
                </c:pt>
                <c:pt idx="187">
                  <c:v>30.8</c:v>
                </c:pt>
                <c:pt idx="188">
                  <c:v>20.590000000000003</c:v>
                </c:pt>
                <c:pt idx="189">
                  <c:v>22.23</c:v>
                </c:pt>
                <c:pt idx="190">
                  <c:v>25.6</c:v>
                </c:pt>
                <c:pt idx="191">
                  <c:v>37.340000000000003</c:v>
                </c:pt>
                <c:pt idx="192">
                  <c:v>10.339999999999989</c:v>
                </c:pt>
                <c:pt idx="193">
                  <c:v>33</c:v>
                </c:pt>
                <c:pt idx="194">
                  <c:v>29.639999999999993</c:v>
                </c:pt>
                <c:pt idx="195">
                  <c:v>25.619999999999997</c:v>
                </c:pt>
                <c:pt idx="196">
                  <c:v>31</c:v>
                </c:pt>
                <c:pt idx="197">
                  <c:v>31.1</c:v>
                </c:pt>
                <c:pt idx="198">
                  <c:v>35.42</c:v>
                </c:pt>
                <c:pt idx="199">
                  <c:v>21.540000000000006</c:v>
                </c:pt>
              </c:numCache>
            </c:numRef>
          </c:xVal>
          <c:yVal>
            <c:numRef>
              <c:f>Sheet2!$AR$2:$AR$201</c:f>
              <c:numCache>
                <c:formatCode>General</c:formatCode>
                <c:ptCount val="200"/>
                <c:pt idx="0">
                  <c:v>28</c:v>
                </c:pt>
                <c:pt idx="1">
                  <c:v>35</c:v>
                </c:pt>
                <c:pt idx="2">
                  <c:v>54</c:v>
                </c:pt>
                <c:pt idx="3">
                  <c:v>54</c:v>
                </c:pt>
                <c:pt idx="4">
                  <c:v>62</c:v>
                </c:pt>
                <c:pt idx="5">
                  <c:v>62</c:v>
                </c:pt>
                <c:pt idx="6">
                  <c:v>71</c:v>
                </c:pt>
                <c:pt idx="7">
                  <c:v>71</c:v>
                </c:pt>
                <c:pt idx="8">
                  <c:v>74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91.5</c:v>
                </c:pt>
                <c:pt idx="23">
                  <c:v>92</c:v>
                </c:pt>
                <c:pt idx="24">
                  <c:v>93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104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110</c:v>
                </c:pt>
                <c:pt idx="41">
                  <c:v>110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117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119</c:v>
                </c:pt>
                <c:pt idx="58">
                  <c:v>120</c:v>
                </c:pt>
                <c:pt idx="59">
                  <c:v>120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125</c:v>
                </c:pt>
                <c:pt idx="70">
                  <c:v>125</c:v>
                </c:pt>
                <c:pt idx="71">
                  <c:v>126</c:v>
                </c:pt>
                <c:pt idx="72">
                  <c:v>126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128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134.33333333333334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139.5</c:v>
                </c:pt>
                <c:pt idx="102">
                  <c:v>142</c:v>
                </c:pt>
                <c:pt idx="103">
                  <c:v>146.16666666666666</c:v>
                </c:pt>
                <c:pt idx="104">
                  <c:v>147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151.5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157.33333333333334</c:v>
                </c:pt>
                <c:pt idx="118">
                  <c:v>158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162</c:v>
                </c:pt>
                <c:pt idx="123">
                  <c:v>163</c:v>
                </c:pt>
                <c:pt idx="124">
                  <c:v>163</c:v>
                </c:pt>
                <c:pt idx="125">
                  <c:v>163</c:v>
                </c:pt>
                <c:pt idx="126">
                  <c:v>165</c:v>
                </c:pt>
                <c:pt idx="127">
                  <c:v>166</c:v>
                </c:pt>
                <c:pt idx="128">
                  <c:v>166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175</c:v>
                </c:pt>
                <c:pt idx="141">
                  <c:v>175</c:v>
                </c:pt>
                <c:pt idx="142">
                  <c:v>177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187</c:v>
                </c:pt>
                <c:pt idx="153">
                  <c:v>187</c:v>
                </c:pt>
                <c:pt idx="154">
                  <c:v>188</c:v>
                </c:pt>
                <c:pt idx="155">
                  <c:v>188</c:v>
                </c:pt>
                <c:pt idx="156">
                  <c:v>191</c:v>
                </c:pt>
                <c:pt idx="157">
                  <c:v>193</c:v>
                </c:pt>
                <c:pt idx="158">
                  <c:v>196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197</c:v>
                </c:pt>
                <c:pt idx="163">
                  <c:v>199</c:v>
                </c:pt>
                <c:pt idx="164">
                  <c:v>201</c:v>
                </c:pt>
                <c:pt idx="165">
                  <c:v>204</c:v>
                </c:pt>
                <c:pt idx="166">
                  <c:v>207</c:v>
                </c:pt>
                <c:pt idx="167">
                  <c:v>208</c:v>
                </c:pt>
                <c:pt idx="168">
                  <c:v>208</c:v>
                </c:pt>
                <c:pt idx="169">
                  <c:v>210</c:v>
                </c:pt>
                <c:pt idx="170">
                  <c:v>216</c:v>
                </c:pt>
                <c:pt idx="171">
                  <c:v>218</c:v>
                </c:pt>
                <c:pt idx="172">
                  <c:v>220</c:v>
                </c:pt>
                <c:pt idx="173">
                  <c:v>221</c:v>
                </c:pt>
                <c:pt idx="174">
                  <c:v>223</c:v>
                </c:pt>
                <c:pt idx="175">
                  <c:v>225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235</c:v>
                </c:pt>
                <c:pt idx="185">
                  <c:v>235.5</c:v>
                </c:pt>
                <c:pt idx="186">
                  <c:v>236</c:v>
                </c:pt>
                <c:pt idx="187">
                  <c:v>239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245</c:v>
                </c:pt>
                <c:pt idx="192">
                  <c:v>254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264</c:v>
                </c:pt>
                <c:pt idx="197">
                  <c:v>265</c:v>
                </c:pt>
                <c:pt idx="198">
                  <c:v>271</c:v>
                </c:pt>
                <c:pt idx="199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A-734C-830A-2C8844A4B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095712"/>
        <c:axId val="1206419040"/>
      </c:scatterChart>
      <c:valAx>
        <c:axId val="9080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19040"/>
        <c:crosses val="autoZero"/>
        <c:crossBetween val="midCat"/>
      </c:valAx>
      <c:valAx>
        <c:axId val="1206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/>
    <cx:plotArea>
      <cx:plotAreaRegion>
        <cx:series layoutId="boxWhisker" uniqueId="{E8297B4A-F7C1-A14D-84AB-73DD3514D85D}">
          <cx:tx>
            <cx:txData>
              <cx:f>_xlchart.v1.0</cx:f>
              <cx:v>GoogleAds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5683D48-B712-E94A-B130-3EC8A83106D4}">
          <cx:tx>
            <cx:txData>
              <cx:f>_xlchart.v1.2</cx:f>
              <cx:v>Meta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4B587751-727B-1D41-AD11-9077AB829CD6}">
          <cx:tx>
            <cx:txData>
              <cx:f>_xlchart.v1.4</cx:f>
              <cx:v>Influencer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35577920-2438-4A4A-B453-EE9A0E7F5693}">
          <cx:tx>
            <cx:txData>
              <cx:f>_xlchart.v1.6</cx:f>
              <cx:v>TIKTOK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64500E91-9BE4-194D-9C4C-18DAEE875AC3}">
          <cx:tx>
            <cx:txData>
              <cx:f>_xlchart.v1.8</cx:f>
              <cx:v>SALES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645584</xdr:colOff>
      <xdr:row>41</xdr:row>
      <xdr:rowOff>190500</xdr:rowOff>
    </xdr:from>
    <xdr:to>
      <xdr:col>15</xdr:col>
      <xdr:colOff>232835</xdr:colOff>
      <xdr:row>50</xdr:row>
      <xdr:rowOff>174104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8C653-0603-11CC-8A79-2CF735B37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1084" y="9239250"/>
          <a:ext cx="6466418" cy="1793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28936</xdr:colOff>
      <xdr:row>1</xdr:row>
      <xdr:rowOff>75235</xdr:rowOff>
    </xdr:from>
    <xdr:to>
      <xdr:col>53</xdr:col>
      <xdr:colOff>305443</xdr:colOff>
      <xdr:row>21</xdr:row>
      <xdr:rowOff>176836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E7FAA0-C9DC-FC89-D749-3170F6372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189696</xdr:colOff>
      <xdr:row>4</xdr:row>
      <xdr:rowOff>107386</xdr:rowOff>
    </xdr:from>
    <xdr:to>
      <xdr:col>32</xdr:col>
      <xdr:colOff>578734</xdr:colOff>
      <xdr:row>25</xdr:row>
      <xdr:rowOff>16076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17506D-874F-3BE3-94BE-86188FDD4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405641</xdr:colOff>
      <xdr:row>83</xdr:row>
      <xdr:rowOff>109066</xdr:rowOff>
    </xdr:from>
    <xdr:to>
      <xdr:col>32</xdr:col>
      <xdr:colOff>810755</xdr:colOff>
      <xdr:row>102</xdr:row>
      <xdr:rowOff>161960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A2AF44F-15F2-617E-A77C-EACFB1247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132383</xdr:colOff>
      <xdr:row>79</xdr:row>
      <xdr:rowOff>83901</xdr:rowOff>
    </xdr:from>
    <xdr:to>
      <xdr:col>53</xdr:col>
      <xdr:colOff>568656</xdr:colOff>
      <xdr:row>101</xdr:row>
      <xdr:rowOff>132686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69CF41D-2DFF-CC4B-D8AC-B40BCC5D3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291910</xdr:colOff>
      <xdr:row>28</xdr:row>
      <xdr:rowOff>50042</xdr:rowOff>
    </xdr:from>
    <xdr:to>
      <xdr:col>32</xdr:col>
      <xdr:colOff>802374</xdr:colOff>
      <xdr:row>49</xdr:row>
      <xdr:rowOff>75821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091405-AC49-D11A-9899-63FCF4DBF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454925</xdr:colOff>
      <xdr:row>55</xdr:row>
      <xdr:rowOff>132686</xdr:rowOff>
    </xdr:from>
    <xdr:to>
      <xdr:col>33</xdr:col>
      <xdr:colOff>37910</xdr:colOff>
      <xdr:row>80</xdr:row>
      <xdr:rowOff>189551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224690E-D961-BB9F-2B4C-2442A6A81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822656</xdr:colOff>
      <xdr:row>25</xdr:row>
      <xdr:rowOff>220638</xdr:rowOff>
    </xdr:from>
    <xdr:to>
      <xdr:col>53</xdr:col>
      <xdr:colOff>113730</xdr:colOff>
      <xdr:row>46</xdr:row>
      <xdr:rowOff>170597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F3F349-06C1-7DDC-5863-CE309C60C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102359</xdr:colOff>
      <xdr:row>49</xdr:row>
      <xdr:rowOff>106907</xdr:rowOff>
    </xdr:from>
    <xdr:to>
      <xdr:col>52</xdr:col>
      <xdr:colOff>720298</xdr:colOff>
      <xdr:row>75</xdr:row>
      <xdr:rowOff>75821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B394402-E28B-810E-A5BB-C5192F8E2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348776</xdr:colOff>
      <xdr:row>1</xdr:row>
      <xdr:rowOff>163773</xdr:rowOff>
    </xdr:from>
    <xdr:to>
      <xdr:col>73</xdr:col>
      <xdr:colOff>75820</xdr:colOff>
      <xdr:row>19</xdr:row>
      <xdr:rowOff>151641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B10EB30-91D5-C7B5-97E4-AFA9D6B85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603250</xdr:colOff>
      <xdr:row>16</xdr:row>
      <xdr:rowOff>174625</xdr:rowOff>
    </xdr:from>
    <xdr:to>
      <xdr:col>17</xdr:col>
      <xdr:colOff>508000</xdr:colOff>
      <xdr:row>42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54E01A-EB76-5C44-4478-D8A881DFB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2750" y="3527425"/>
              <a:ext cx="8553450" cy="534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rat yalin" refreshedDate="45781.937476388892" createdVersion="8" refreshedVersion="8" minRefreshableVersion="3" recordCount="200" xr:uid="{3AAC3986-68FA-534C-8E1C-F00DC09476B8}">
  <cacheSource type="worksheet">
    <worksheetSource ref="U1:Z201" sheet="Sheet1"/>
  </cacheSource>
  <cacheFields count="6">
    <cacheField name="_Days" numFmtId="0">
      <sharedItems count="7">
        <s v="Monday"/>
        <s v="Tuesday"/>
        <s v="Thursday"/>
        <s v="Wednesday"/>
        <s v="Friday"/>
        <s v="Sunday"/>
        <s v="Saturday"/>
      </sharedItems>
    </cacheField>
    <cacheField name="GoogleAds" numFmtId="0">
      <sharedItems containsString="0" containsBlank="1" containsNumber="1" minValue="3.46" maxValue="196.98"/>
    </cacheField>
    <cacheField name="Meta" numFmtId="0">
      <sharedItems containsString="0" containsBlank="1" containsNumber="1" minValue="0" maxValue="225.5"/>
    </cacheField>
    <cacheField name="Influencer" numFmtId="0">
      <sharedItems containsString="0" containsBlank="1" containsNumber="1" minValue="0.3" maxValue="93.625"/>
    </cacheField>
    <cacheField name="TIKTOK" numFmtId="0">
      <sharedItems containsString="0" containsBlank="1" containsNumber="1" minValue="0.12000000000000455" maxValue="111"/>
    </cacheField>
    <cacheField name="SALES" numFmtId="0">
      <sharedItems containsString="0" containsBlank="1" containsNumber="1" minValue="28" maxValue="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89.06"/>
    <n v="36.6"/>
    <n v="93.625"/>
    <n v="23.379999999999995"/>
    <n v="135"/>
  </r>
  <r>
    <x v="1"/>
    <n v="63.279999999999994"/>
    <n v="36.299999999999997"/>
    <n v="93.625"/>
    <n v="10.339999999999989"/>
    <n v="254"/>
  </r>
  <r>
    <x v="2"/>
    <n v="12.379999999999999"/>
    <n v="43.7"/>
    <n v="89.4"/>
    <n v="7.7799999999999976"/>
    <n v="105"/>
  </r>
  <r>
    <x v="3"/>
    <n v="56.9"/>
    <n v="3.4"/>
    <n v="84.8"/>
    <n v="11.229999999999997"/>
    <n v="131"/>
  </r>
  <r>
    <x v="4"/>
    <n v="29.14"/>
    <n v="36.9"/>
    <n v="79.2"/>
    <n v="19.339999999999996"/>
    <n v="172"/>
  </r>
  <r>
    <x v="5"/>
    <m/>
    <n v="35.4"/>
    <n v="75.599999999999994"/>
    <n v="6.8299999999999947"/>
    <n v="207"/>
  </r>
  <r>
    <x v="2"/>
    <n v="6.74"/>
    <n v="48.9"/>
    <n v="75"/>
    <n v="15.32"/>
    <n v="86"/>
  </r>
  <r>
    <x v="2"/>
    <n v="51.9"/>
    <n v="32.299999999999997"/>
    <n v="74.2"/>
    <n v="9.419999999999991"/>
    <n v="201"/>
  </r>
  <r>
    <x v="3"/>
    <n v="27.66"/>
    <n v="225.5"/>
    <n v="73.400000000000006"/>
    <n v="12.219999999999995"/>
    <n v="147"/>
  </r>
  <r>
    <x v="0"/>
    <n v="56.18"/>
    <n v="36.5"/>
    <n v="72.3"/>
    <n v="14.420000000000002"/>
    <n v="225"/>
  </r>
  <r>
    <x v="5"/>
    <n v="65.52000000000001"/>
    <n v="43"/>
    <n v="71.8"/>
    <n v="21.540000000000006"/>
    <n v="272"/>
  </r>
  <r>
    <x v="0"/>
    <n v="12.44"/>
    <n v="45.9"/>
    <n v="69.3"/>
    <n v="16.95"/>
    <n v="96"/>
  </r>
  <r>
    <x v="6"/>
    <n v="56.02"/>
    <n v="37.799999999999997"/>
    <n v="69.2"/>
    <n v="14.229999999999993"/>
    <n v="236"/>
  </r>
  <r>
    <x v="0"/>
    <n v="57.720000000000006"/>
    <n v="42"/>
    <n v="66.2"/>
    <n v="22.879999999999995"/>
    <n v="235.5"/>
  </r>
  <r>
    <x v="2"/>
    <n v="10.76"/>
    <n v="35.1"/>
    <n v="65.900000000000006"/>
    <m/>
    <n v="95"/>
  </r>
  <r>
    <x v="5"/>
    <n v="42.64"/>
    <n v="18.399999999999999"/>
    <n v="65.7"/>
    <n v="2.2399999999999984"/>
    <n v="159"/>
  </r>
  <r>
    <x v="5"/>
    <n v="14.379999999999999"/>
    <n v="38.6"/>
    <n v="65.599999999999994"/>
    <n v="16.750000000000004"/>
    <n v="124"/>
  </r>
  <r>
    <x v="1"/>
    <n v="28.14"/>
    <n v="40.6"/>
    <n v="63.2"/>
    <n v="6.09"/>
    <n v="180"/>
  </r>
  <r>
    <x v="4"/>
    <n v="40.78"/>
    <n v="49.4"/>
    <n v="60"/>
    <n v="20.590000000000003"/>
    <n v="240"/>
  </r>
  <r>
    <x v="3"/>
    <n v="58.739999999999995"/>
    <n v="28.9"/>
    <n v="59.7"/>
    <n v="17.939999999999991"/>
    <n v="210"/>
  </r>
  <r>
    <x v="5"/>
    <n v="47.54"/>
    <n v="33.5"/>
    <n v="59"/>
    <n v="14.919999999999995"/>
    <n v="811"/>
  </r>
  <r>
    <x v="6"/>
    <n v="37.58"/>
    <n v="46.4"/>
    <n v="59"/>
    <n v="13.39"/>
    <n v="196"/>
  </r>
  <r>
    <x v="3"/>
    <n v="41.519999999999996"/>
    <n v="46.2"/>
    <n v="58.7"/>
    <n v="17.879999999999995"/>
    <n v="225"/>
  </r>
  <r>
    <x v="1"/>
    <n v="31.3"/>
    <n v="41.3"/>
    <n v="58.5"/>
    <n v="12.399999999999995"/>
    <n v="197"/>
  </r>
  <r>
    <x v="3"/>
    <n v="46.160000000000004"/>
    <n v="10.8"/>
    <n v="58.4"/>
    <n v="0.12000000000000455"/>
    <n v="137"/>
  </r>
  <r>
    <x v="6"/>
    <n v="45.08"/>
    <n v="23.6"/>
    <n v="57.6"/>
    <n v="10.3"/>
    <n v="185"/>
  </r>
  <r>
    <x v="2"/>
    <n v="54.160000000000004"/>
    <n v="8.1999999999999993"/>
    <n v="56.5"/>
    <n v="4.0799999999999983"/>
    <n v="150"/>
  </r>
  <r>
    <x v="1"/>
    <n v="62.279999999999994"/>
    <n v="39.6"/>
    <n v="55.8"/>
    <n v="25.619999999999997"/>
    <n v="258"/>
  </r>
  <r>
    <x v="2"/>
    <n v="61.260000000000005"/>
    <n v="42.7"/>
    <n v="54.7"/>
    <n v="25.6"/>
    <n v="240"/>
  </r>
  <r>
    <x v="4"/>
    <n v="46.68"/>
    <n v="27.7"/>
    <n v="53.4"/>
    <n v="14.329999999999998"/>
    <n v="188"/>
  </r>
  <r>
    <x v="5"/>
    <n v="42.08"/>
    <n v="47.7"/>
    <n v="52.9"/>
    <n v="22.23"/>
    <n v="240"/>
  </r>
  <r>
    <x v="3"/>
    <n v="40.660000000000004"/>
    <n v="31.6"/>
    <n v="52.9"/>
    <n v="10.970000000000002"/>
    <n v="175"/>
  </r>
  <r>
    <x v="1"/>
    <n v="24.02"/>
    <n v="35"/>
    <n v="52.7"/>
    <n v="3.9299999999999962"/>
    <n v="133"/>
  </r>
  <r>
    <x v="2"/>
    <n v="23.96"/>
    <n v="47.8"/>
    <n v="51.4"/>
    <n v="14.319999999999993"/>
    <n v="177"/>
  </r>
  <r>
    <x v="6"/>
    <n v="64.94"/>
    <n v="42.3"/>
    <n v="51.2"/>
    <n v="29.639999999999993"/>
    <n v="257"/>
  </r>
  <r>
    <x v="6"/>
    <n v="8.56"/>
    <n v="38.9"/>
    <n v="50.6"/>
    <n v="19.989999999999998"/>
    <n v="78"/>
  </r>
  <r>
    <x v="0"/>
    <n v="25.78"/>
    <n v="43.5"/>
    <n v="50.5"/>
    <n v="10.939999999999998"/>
    <n v="173"/>
  </r>
  <r>
    <x v="0"/>
    <n v="7.76"/>
    <n v="21.7"/>
    <n v="50.4"/>
    <n v="12.57"/>
    <n v="81"/>
  </r>
  <r>
    <x v="4"/>
    <n v="46.44"/>
    <n v="15.8"/>
    <n v="49.9"/>
    <n v="10.659999999999997"/>
    <n v="149"/>
  </r>
  <r>
    <x v="0"/>
    <n v="51.480000000000004"/>
    <n v="4.3"/>
    <n v="49.8"/>
    <n v="4.4699999999999989"/>
    <n v="137"/>
  </r>
  <r>
    <x v="5"/>
    <n v="11.64"/>
    <n v="15.9"/>
    <n v="49.6"/>
    <n v="9.4299999999999962"/>
    <m/>
  </r>
  <r>
    <x v="6"/>
    <n v="19.14"/>
    <n v="35.799999999999997"/>
    <n v="49.3"/>
    <n v="6.75"/>
    <n v="151"/>
  </r>
  <r>
    <x v="3"/>
    <n v="31.2"/>
    <n v="8.4"/>
    <n v="48.7"/>
    <n v="16.819999999999997"/>
    <n v="125"/>
  </r>
  <r>
    <x v="1"/>
    <n v="42.9"/>
    <n v="20.9"/>
    <n v="47.4"/>
    <n v="7.9399999999999977"/>
    <n v="163"/>
  </r>
  <r>
    <x v="5"/>
    <n v="36.260000000000005"/>
    <n v="26.8"/>
    <n v="46.2"/>
    <n v="9.0500000000000007"/>
    <n v="163"/>
  </r>
  <r>
    <x v="6"/>
    <n v="44.82"/>
    <n v="32.9"/>
    <n v="46"/>
    <n v="18.459999999999997"/>
    <n v="191"/>
  </r>
  <r>
    <x v="5"/>
    <n v="28.04"/>
    <n v="41.7"/>
    <n v="45.9"/>
    <n v="16.010000000000005"/>
    <n v="183"/>
  </r>
  <r>
    <x v="0"/>
    <n v="24.94"/>
    <n v="49.4"/>
    <n v="45.7"/>
    <n v="13.89"/>
    <n v="152"/>
  </r>
  <r>
    <x v="3"/>
    <n v="12.34"/>
    <n v="36.9"/>
    <n v="45.2"/>
    <n v="1.5399999999999956"/>
    <n v="85"/>
  </r>
  <r>
    <x v="5"/>
    <n v="10.9"/>
    <n v="39.299999999999997"/>
    <n v="45.1"/>
    <n v="6.0599999999999952"/>
    <n v="122"/>
  </r>
  <r>
    <x v="6"/>
    <n v="45.96"/>
    <n v="33.5"/>
    <n v="45.1"/>
    <n v="20.69"/>
    <m/>
  </r>
  <r>
    <x v="6"/>
    <n v="50.64"/>
    <n v="49"/>
    <n v="44.3"/>
    <n v="31.1"/>
    <n v="265"/>
  </r>
  <r>
    <x v="0"/>
    <n v="12.02"/>
    <n v="25.7"/>
    <n v="43.3"/>
    <n v="18.04"/>
    <n v="89"/>
  </r>
  <r>
    <x v="0"/>
    <n v="59.58"/>
    <n v="28.3"/>
    <n v="43.2"/>
    <n v="26.159999999999997"/>
    <n v="231"/>
  </r>
  <r>
    <x v="1"/>
    <n v="18.920000000000002"/>
    <n v="12"/>
    <n v="43.1"/>
    <n v="14.719999999999999"/>
    <n v="116"/>
  </r>
  <r>
    <x v="2"/>
    <n v="55.04"/>
    <n v="2.9"/>
    <n v="43"/>
    <n v="10.77"/>
    <n v="147"/>
  </r>
  <r>
    <x v="6"/>
    <n v="64.38"/>
    <n v="48.9"/>
    <n v="41.8"/>
    <n v="35.42"/>
    <n v="271"/>
  </r>
  <r>
    <x v="6"/>
    <n v="3.46"/>
    <n v="28.1"/>
    <n v="41.4"/>
    <n v="18.220000000000002"/>
    <n v="71"/>
  </r>
  <r>
    <x v="5"/>
    <n v="15.12"/>
    <n v="16"/>
    <n v="40.799999999999997"/>
    <n v="18.739999999999998"/>
    <n v="123"/>
  </r>
  <r>
    <x v="1"/>
    <n v="44.28"/>
    <n v="41.7"/>
    <n v="39.6"/>
    <n v="26.65"/>
    <n v="235"/>
  </r>
  <r>
    <x v="3"/>
    <n v="29.240000000000002"/>
    <n v="14.8"/>
    <n v="38.9"/>
    <n v="1.4600000000000026"/>
    <n v="127"/>
  </r>
  <r>
    <x v="4"/>
    <n v="40.4"/>
    <n v="33.4"/>
    <n v="38.700000000000003"/>
    <n v="18.919999999999995"/>
    <n v="186"/>
  </r>
  <r>
    <x v="6"/>
    <n v="44.82"/>
    <n v="30.6"/>
    <n v="38.700000000000003"/>
    <n v="19.729999999999997"/>
    <n v="196"/>
  </r>
  <r>
    <x v="1"/>
    <n v="92.987500000000011"/>
    <n v="17.399999999999999"/>
    <n v="38.6"/>
    <n v="37.253750000000011"/>
    <n v="126"/>
  </r>
  <r>
    <x v="0"/>
    <n v="50.1"/>
    <n v="33.200000000000003"/>
    <n v="37.9"/>
    <n v="23.490000000000006"/>
    <n v="218"/>
  </r>
  <r>
    <x v="0"/>
    <n v="49.160000000000004"/>
    <n v="49.6"/>
    <n v="37.700000000000003"/>
    <n v="30.8"/>
    <n v="239"/>
  </r>
  <r>
    <x v="4"/>
    <n v="37.260000000000005"/>
    <n v="39.700000000000003"/>
    <n v="37.700000000000003"/>
    <n v="21.900000000000002"/>
    <n v="208"/>
  </r>
  <r>
    <x v="1"/>
    <n v="66.14"/>
    <n v="13.9"/>
    <n v="37"/>
    <n v="20.220000000000002"/>
    <n v="166"/>
  </r>
  <r>
    <x v="3"/>
    <n v="151.96"/>
    <n v="4.0999999999999996"/>
    <n v="36.9"/>
    <n v="11.270000000000001"/>
    <n v="128"/>
  </r>
  <r>
    <x v="6"/>
    <n v="14.38"/>
    <n v="11.7"/>
    <n v="36.799999999999997"/>
    <n v="17.82"/>
    <n v="111"/>
  </r>
  <r>
    <x v="3"/>
    <n v="18.940000000000001"/>
    <n v="9.9"/>
    <n v="35.700000000000003"/>
    <n v="19.64"/>
    <n v="119"/>
  </r>
  <r>
    <x v="4"/>
    <n v="22.68"/>
    <n v="44.5"/>
    <n v="35.6"/>
    <n v="14.849999999999998"/>
    <n v="149"/>
  </r>
  <r>
    <x v="0"/>
    <n v="40.04"/>
    <n v="7.8"/>
    <n v="35.200000000000003"/>
    <n v="95"/>
    <n v="131"/>
  </r>
  <r>
    <x v="1"/>
    <n v="14.620000000000001"/>
    <n v="26.7"/>
    <n v="35.1"/>
    <n v="3.6199999999999992"/>
    <n v="114"/>
  </r>
  <r>
    <x v="5"/>
    <n v="43.96"/>
    <n v="3.1"/>
    <n v="34.6"/>
    <n v="7.6899999999999995"/>
    <n v="122"/>
  </r>
  <r>
    <x v="2"/>
    <n v="32.339999999999996"/>
    <n v="18.399999999999999"/>
    <n v="34.6"/>
    <n v="8.5299999999999958"/>
    <n v="138"/>
  </r>
  <r>
    <x v="0"/>
    <n v="18.64"/>
    <n v="46.8"/>
    <n v="34.5"/>
    <n v="17.419999999999998"/>
    <n v="152"/>
  </r>
  <r>
    <x v="1"/>
    <n v="28.919999999999998"/>
    <n v="5.7"/>
    <n v="34.4"/>
    <n v="19.549999999999997"/>
    <m/>
  </r>
  <r>
    <x v="6"/>
    <n v="45.7"/>
    <n v="43"/>
    <n v="33.799999999999997"/>
    <n v="29.330000000000002"/>
    <n v="223"/>
  </r>
  <r>
    <x v="6"/>
    <n v="14.72"/>
    <n v="1.5"/>
    <n v="33"/>
    <n v="10.41"/>
    <n v="74"/>
  </r>
  <r>
    <x v="2"/>
    <n v="18.059999999999999"/>
    <n v="20.3"/>
    <n v="32.5"/>
    <n v="4.68"/>
    <n v="128"/>
  </r>
  <r>
    <x v="3"/>
    <n v="53.6"/>
    <n v="37.700000000000003"/>
    <n v="32"/>
    <n v="28.850000000000005"/>
    <n v="230"/>
  </r>
  <r>
    <x v="5"/>
    <n v="29.96"/>
    <n v="14.3"/>
    <n v="31.7"/>
    <n v="5.4500000000000028"/>
    <n v="129"/>
  </r>
  <r>
    <x v="2"/>
    <n v="45.5"/>
    <n v="22.3"/>
    <n v="31.6"/>
    <n v="18.759999999999998"/>
    <n v="179"/>
  </r>
  <r>
    <x v="1"/>
    <n v="12.44"/>
    <n v="4.0999999999999996"/>
    <n v="31.6"/>
    <n v="11.129999999999999"/>
    <n v="62"/>
  </r>
  <r>
    <x v="1"/>
    <n v="42.019999999999996"/>
    <n v="22.5"/>
    <n v="31.5"/>
    <n v="16.159999999999997"/>
    <n v="165"/>
  </r>
  <r>
    <x v="1"/>
    <n v="28.880000000000003"/>
    <n v="5.7"/>
    <n v="31.3"/>
    <n v="3.2699999999999996"/>
    <n v="117"/>
  </r>
  <r>
    <x v="4"/>
    <n v="44.5"/>
    <n v="18.100000000000001"/>
    <n v="30.7"/>
    <n v="14.02"/>
    <n v="159"/>
  </r>
  <r>
    <x v="3"/>
    <n v="20.440000000000001"/>
    <n v="1.5"/>
    <n v="30"/>
    <n v="18.47"/>
    <n v="112"/>
  </r>
  <r>
    <x v="0"/>
    <n v="58.760000000000005"/>
    <n v="21.3"/>
    <n v="30"/>
    <n v="24.03"/>
    <n v="188"/>
  </r>
  <r>
    <x v="5"/>
    <n v="8"/>
    <n v="11"/>
    <n v="29.7"/>
    <n v="16.119999999999997"/>
    <n v="86"/>
  </r>
  <r>
    <x v="6"/>
    <n v="18.240000000000002"/>
    <n v="5.7"/>
    <n v="29.7"/>
    <n v="16.59"/>
    <n v="105"/>
  </r>
  <r>
    <x v="5"/>
    <n v="27.22"/>
    <n v="42.8"/>
    <n v="28.9"/>
    <n v="22.949999999999996"/>
    <n v="187"/>
  </r>
  <r>
    <x v="4"/>
    <n v="52.7"/>
    <n v="5.4"/>
    <n v="27.4"/>
    <n v="13.59"/>
    <n v="124"/>
  </r>
  <r>
    <x v="4"/>
    <n v="53.86"/>
    <n v="15.5"/>
    <n v="27.3"/>
    <n v="20.759999999999998"/>
    <n v="170"/>
  </r>
  <r>
    <x v="4"/>
    <n v="48.36"/>
    <n v="43.9"/>
    <n v="27.2"/>
    <n v="32.749999999999993"/>
    <n v="229"/>
  </r>
  <r>
    <x v="3"/>
    <n v="35.9"/>
    <n v="2.1"/>
    <n v="26.6"/>
    <n v="4.3599999999999994"/>
    <n v="108"/>
  </r>
  <r>
    <x v="5"/>
    <n v="51.38"/>
    <n v="8.4"/>
    <n v="26.4"/>
    <n v="14.33"/>
    <n v="149"/>
  </r>
  <r>
    <x v="0"/>
    <n v="49.660000000000004"/>
    <n v="16.899999999999999"/>
    <n v="26.2"/>
    <n v="20.8"/>
    <n v="175"/>
  </r>
  <r>
    <x v="4"/>
    <n v="18.440000000000001"/>
    <n v="11.8"/>
    <n v="25.9"/>
    <n v="4.2600000000000016"/>
    <n v="126"/>
  </r>
  <r>
    <x v="1"/>
    <n v="9.620000000000001"/>
    <n v="0.4"/>
    <n v="25.6"/>
    <n v="11.269999999999998"/>
    <n v="54"/>
  </r>
  <r>
    <x v="3"/>
    <n v="37.839999999999996"/>
    <n v="14.3"/>
    <n v="25.6"/>
    <n v="10.829999999999998"/>
    <n v="129"/>
  </r>
  <r>
    <x v="1"/>
    <n v="39.96"/>
    <n v="1.3"/>
    <n v="24.3"/>
    <n v="5.91"/>
    <n v="111"/>
  </r>
  <r>
    <x v="1"/>
    <n v="23.22"/>
    <n v="5.8"/>
    <n v="24.2"/>
    <n v="19.829999999999998"/>
    <n v="95"/>
  </r>
  <r>
    <x v="1"/>
    <n v="63.339999999999996"/>
    <n v="2.2999999999999998"/>
    <n v="23.7"/>
    <n v="19.339999999999996"/>
    <n v="131"/>
  </r>
  <r>
    <x v="4"/>
    <n v="13.5"/>
    <n v="32.799999999999997"/>
    <n v="23.5"/>
    <n v="12.749999999999998"/>
    <n v="123"/>
  </r>
  <r>
    <x v="6"/>
    <n v="48.480000000000004"/>
    <n v="123"/>
    <n v="23.5"/>
    <n v="16.89"/>
    <n v="127"/>
  </r>
  <r>
    <x v="6"/>
    <n v="6.74"/>
    <n v="12.1"/>
    <n v="23.4"/>
    <n v="18.560000000000002"/>
    <n v="83"/>
  </r>
  <r>
    <x v="0"/>
    <n v="27.080000000000002"/>
    <n v="0.3"/>
    <n v="23.2"/>
    <n v="19.910000000000004"/>
    <n v="104"/>
  </r>
  <r>
    <x v="4"/>
    <n v="55.339999999999996"/>
    <n v="38"/>
    <n v="23.2"/>
    <n v="33.89"/>
    <n v="221"/>
  </r>
  <r>
    <x v="0"/>
    <n v="31.2"/>
    <n v="7.7"/>
    <n v="23.1"/>
    <n v="6.2099999999999991"/>
    <n v="120"/>
  </r>
  <r>
    <x v="4"/>
    <n v="49.019999999999996"/>
    <n v="16.7"/>
    <n v="22.9"/>
    <n v="23.2"/>
    <n v="168"/>
  </r>
  <r>
    <x v="6"/>
    <n v="52.760000000000005"/>
    <n v="27.1"/>
    <n v="22.9"/>
    <n v="29.270000000000007"/>
    <n v="199"/>
  </r>
  <r>
    <x v="1"/>
    <n v="19.28"/>
    <n v="26.7"/>
    <n v="22.3"/>
    <n v="12.070000000000002"/>
    <n v="120"/>
  </r>
  <r>
    <x v="6"/>
    <n v="9.879999999999999"/>
    <n v="16"/>
    <n v="22.3"/>
    <n v="1.0199999999999996"/>
    <n v="77"/>
  </r>
  <r>
    <x v="4"/>
    <n v="41.980000000000004"/>
    <n v="21"/>
    <n v="22"/>
    <n v="20.190000000000001"/>
    <n v="168"/>
  </r>
  <r>
    <x v="2"/>
    <n v="11.58"/>
    <n v="37.6"/>
    <n v="21.6"/>
    <n v="11.95"/>
    <n v="90"/>
  </r>
  <r>
    <x v="3"/>
    <n v="16.7"/>
    <n v="2"/>
    <n v="21.4"/>
    <n v="17.79"/>
    <n v="83"/>
  </r>
  <r>
    <x v="3"/>
    <n v="64.039999999999992"/>
    <n v="10.1"/>
    <n v="21.4"/>
    <n v="24.509999999999998"/>
    <n v="158"/>
  </r>
  <r>
    <x v="0"/>
    <n v="40.96"/>
    <n v="2.6"/>
    <n v="21.2"/>
    <n v="12.8"/>
    <n v="119"/>
  </r>
  <r>
    <x v="4"/>
    <n v="13.5"/>
    <n v="1.6"/>
    <n v="20.7"/>
    <n v="15.27"/>
    <n v="83"/>
  </r>
  <r>
    <x v="0"/>
    <n v="164"/>
    <n v="25.8"/>
    <n v="20.6"/>
    <n v="9.1300000000000008"/>
    <n v="118"/>
  </r>
  <r>
    <x v="2"/>
    <n v="9.6"/>
    <n v="25.9"/>
    <n v="20.5"/>
    <n v="9.0499999999999989"/>
    <n v="109"/>
  </r>
  <r>
    <x v="5"/>
    <n v="58.68"/>
    <n v="30.2"/>
    <n v="20.3"/>
    <n v="31.819999999999997"/>
    <n v="216"/>
  </r>
  <r>
    <x v="1"/>
    <n v="46"/>
    <n v="45.1"/>
    <n v="19.600000000000001"/>
    <n v="35.209999999999994"/>
    <n v="228"/>
  </r>
  <r>
    <x v="3"/>
    <n v="59.58"/>
    <n v="3.5"/>
    <n v="19.5"/>
    <n v="20.239999999999998"/>
    <n v="139"/>
  </r>
  <r>
    <x v="4"/>
    <n v="48.36"/>
    <n v="5.2"/>
    <n v="19.399999999999999"/>
    <n v="15.520000000000001"/>
    <n v="129"/>
  </r>
  <r>
    <x v="0"/>
    <n v="15.36"/>
    <n v="33"/>
    <n v="19.3"/>
    <n v="11.459999999999999"/>
    <n v="106"/>
  </r>
  <r>
    <x v="2"/>
    <n v="32.46"/>
    <n v="23.9"/>
    <n v="19.100000000000001"/>
    <n v="19.04"/>
    <n v="148"/>
  </r>
  <r>
    <x v="2"/>
    <n v="52.980000000000004"/>
    <n v="41.5"/>
    <n v="18.5"/>
    <n v="37.340000000000003"/>
    <n v="245"/>
  </r>
  <r>
    <x v="0"/>
    <n v="12"/>
    <n v="11.6"/>
    <n v="18.399999999999999"/>
    <n v="3.4400000000000013"/>
    <n v="90"/>
  </r>
  <r>
    <x v="3"/>
    <n v="14.84"/>
    <n v="20.5"/>
    <n v="18.3"/>
    <n v="9.8500000000000014"/>
    <n v="127"/>
  </r>
  <r>
    <x v="1"/>
    <n v="20.46"/>
    <n v="12.6"/>
    <n v="18.3"/>
    <n v="5.2099999999999991"/>
    <n v="110"/>
  </r>
  <r>
    <x v="2"/>
    <n v="41.22"/>
    <n v="28.7"/>
    <n v="18.2"/>
    <n v="26.18"/>
    <n v="186"/>
  </r>
  <r>
    <x v="2"/>
    <n v="38.58"/>
    <n v="17.2"/>
    <n v="17.899999999999999"/>
    <n v="20.23"/>
    <n v="163"/>
  </r>
  <r>
    <x v="3"/>
    <n v="41.12"/>
    <n v="10"/>
    <n v="17.600000000000001"/>
    <n v="14.519999999999998"/>
    <n v="135"/>
  </r>
  <r>
    <x v="3"/>
    <n v="9.92"/>
    <n v="20.100000000000001"/>
    <n v="17"/>
    <n v="5.2100000000000009"/>
    <n v="93"/>
  </r>
  <r>
    <x v="5"/>
    <n v="33.239999999999995"/>
    <n v="19.2"/>
    <n v="16.600000000000001"/>
    <n v="16.579999999999998"/>
    <n v="133"/>
  </r>
  <r>
    <x v="0"/>
    <n v="21.259999999999998"/>
    <n v="27.5"/>
    <n v="16"/>
    <n v="14.979999999999999"/>
    <n v="122"/>
  </r>
  <r>
    <x v="2"/>
    <n v="62.54"/>
    <n v="28.8"/>
    <n v="15.9"/>
    <n v="34.31"/>
    <n v="220"/>
  </r>
  <r>
    <x v="1"/>
    <n v="45.8"/>
    <n v="2.4"/>
    <n v="15.6"/>
    <n v="17.36"/>
    <n v="125"/>
  </r>
  <r>
    <x v="2"/>
    <n v="25.28"/>
    <n v="0.8"/>
    <n v="14.8"/>
    <n v="2.12"/>
    <n v="108"/>
  </r>
  <r>
    <x v="6"/>
    <n v="25.1"/>
    <n v="28.5"/>
    <n v="14.2"/>
    <n v="20.62"/>
    <n v="149"/>
  </r>
  <r>
    <x v="2"/>
    <n v="40.519999999999996"/>
    <n v="23.3"/>
    <n v="14.2"/>
    <n v="25.729999999999997"/>
    <n v="169"/>
  </r>
  <r>
    <x v="4"/>
    <n v="14.64"/>
    <n v="3.7"/>
    <n v="13.8"/>
    <n v="0.14999999999999947"/>
    <n v="91"/>
  </r>
  <r>
    <x v="3"/>
    <n v="50.68"/>
    <n v="0"/>
    <n v="13.1"/>
    <n v="28.4"/>
    <n v="187"/>
  </r>
  <r>
    <x v="4"/>
    <n v="53.480000000000004"/>
    <n v="3.4"/>
    <n v="13.1"/>
    <n v="18.700000000000003"/>
    <n v="127"/>
  </r>
  <r>
    <x v="6"/>
    <m/>
    <n v="17"/>
    <n v="12.9"/>
    <n v="10.68"/>
    <n v="113"/>
  </r>
  <r>
    <x v="2"/>
    <n v="36.68"/>
    <n v="7.1"/>
    <n v="12.8"/>
    <n v="15.27"/>
    <n v="129"/>
  </r>
  <r>
    <x v="2"/>
    <n v="38.58"/>
    <n v="29.3"/>
    <n v="12.6"/>
    <n v="23.900000000000002"/>
    <n v="167"/>
  </r>
  <r>
    <x v="3"/>
    <n v="33.619999999999997"/>
    <n v="34.6"/>
    <n v="12.4"/>
    <n v="24.65"/>
    <n v="171"/>
  </r>
  <r>
    <x v="5"/>
    <n v="15.6"/>
    <n v="40.299999999999997"/>
    <n v="11.9"/>
    <n v="19.189999999999998"/>
    <n v="110"/>
  </r>
  <r>
    <x v="6"/>
    <n v="31.04"/>
    <n v="19.600000000000001"/>
    <n v="11.6"/>
    <n v="17.18"/>
    <n v="152"/>
  </r>
  <r>
    <x v="2"/>
    <n v="51.480000000000004"/>
    <n v="27.5"/>
    <n v="11"/>
    <n v="33.090000000000003"/>
    <n v="196"/>
  </r>
  <r>
    <x v="1"/>
    <n v="30.48"/>
    <n v="14"/>
    <n v="10.9"/>
    <n v="13.380000000000003"/>
    <n v="117"/>
  </r>
  <r>
    <x v="5"/>
    <n v="44.92"/>
    <n v="20.6"/>
    <n v="10.7"/>
    <n v="26.98"/>
    <n v="167"/>
  </r>
  <r>
    <x v="3"/>
    <n v="30.860000000000003"/>
    <n v="14.5"/>
    <n v="10.199999999999999"/>
    <n v="17.100000000000001"/>
    <n v="135"/>
  </r>
  <r>
    <x v="6"/>
    <n v="43.56"/>
    <n v="21.1"/>
    <n v="9.5"/>
    <n v="25.53"/>
    <n v="166"/>
  </r>
  <r>
    <x v="5"/>
    <n v="8.08"/>
    <n v="29.9"/>
    <n v="9.4"/>
    <n v="11.729999999999999"/>
    <n v="62"/>
  </r>
  <r>
    <x v="1"/>
    <n v="50.14"/>
    <n v="29.5"/>
    <n v="9.3000000000000007"/>
    <n v="32.1"/>
    <n v="186"/>
  </r>
  <r>
    <x v="4"/>
    <n v="31.860000000000003"/>
    <n v="4.9000000000000004"/>
    <n v="9.3000000000000007"/>
    <n v="12.160000000000002"/>
    <n v="93"/>
  </r>
  <r>
    <x v="1"/>
    <n v="10.120000000000001"/>
    <n v="39"/>
    <n v="9.3000000000000007"/>
    <n v="18.339999999999996"/>
    <n v="98"/>
  </r>
  <r>
    <x v="5"/>
    <n v="71.06"/>
    <m/>
    <n v="9.1999999999999993"/>
    <n v="31.35"/>
    <n v="92"/>
  </r>
  <r>
    <x v="2"/>
    <n v="31.060000000000002"/>
    <n v="1.9"/>
    <n v="9"/>
    <n v="11.38"/>
    <n v="123"/>
  </r>
  <r>
    <x v="3"/>
    <n v="6"/>
    <n v="39.6"/>
    <n v="8.6999999999999993"/>
    <n v="111"/>
    <n v="28"/>
  </r>
  <r>
    <x v="4"/>
    <n v="55.019999999999996"/>
    <n v="7.3"/>
    <n v="8.6999999999999993"/>
    <n v="24.179999999999996"/>
    <n v="142"/>
  </r>
  <r>
    <x v="1"/>
    <n v="52.42"/>
    <n v="8.6"/>
    <n v="8.6999999999999993"/>
    <n v="1"/>
    <n v="139"/>
  </r>
  <r>
    <x v="6"/>
    <n v="62.14"/>
    <n v="4.0999999999999996"/>
    <n v="8.5"/>
    <n v="27.72"/>
    <n v="129"/>
  </r>
  <r>
    <x v="0"/>
    <n v="14.66"/>
    <n v="47"/>
    <n v="8.5"/>
    <n v="24.93"/>
    <n v="124"/>
  </r>
  <r>
    <x v="6"/>
    <n v="27.54"/>
    <n v="29.6"/>
    <n v="8.4"/>
    <n v="21.71"/>
    <n v="298.75"/>
  </r>
  <r>
    <x v="2"/>
    <n v="36.32"/>
    <n v="2.6"/>
    <n v="8.3000000000000007"/>
    <n v="13.64"/>
    <n v="108"/>
  </r>
  <r>
    <x v="6"/>
    <n v="27.84"/>
    <n v="4.9000000000000004"/>
    <n v="8.1"/>
    <n v="8.6300000000000008"/>
    <n v="116"/>
  </r>
  <r>
    <x v="4"/>
    <n v="24.14"/>
    <n v="1.4"/>
    <n v="7.4"/>
    <n v="7.3099999999999987"/>
    <n v="91.5"/>
  </r>
  <r>
    <x v="0"/>
    <n v="33.700000000000003"/>
    <n v="36.799999999999997"/>
    <n v="7.4"/>
    <n v="31.79"/>
    <n v="193"/>
  </r>
  <r>
    <x v="4"/>
    <n v="26.5"/>
    <n v="7.6"/>
    <n v="7.2"/>
    <m/>
    <n v="113"/>
  </r>
  <r>
    <x v="5"/>
    <n v="60.86"/>
    <n v="10.6"/>
    <n v="6.4"/>
    <n v="31.169999999999995"/>
    <n v="162"/>
  </r>
  <r>
    <x v="5"/>
    <n v="44.4"/>
    <n v="9.3000000000000007"/>
    <n v="6.4"/>
    <n v="19.79"/>
    <n v="139"/>
  </r>
  <r>
    <x v="0"/>
    <n v="21.1"/>
    <n v="10.8"/>
    <n v="6"/>
    <n v="10.549999999999999"/>
    <n v="116"/>
  </r>
  <r>
    <x v="2"/>
    <n v="32.94"/>
    <n v="35.6"/>
    <n v="6"/>
    <m/>
    <n v="184"/>
  </r>
  <r>
    <x v="2"/>
    <n v="46.519999999999996"/>
    <n v="3.5"/>
    <n v="5.9"/>
    <n v="19.149999999999999"/>
    <n v="132"/>
  </r>
  <r>
    <x v="5"/>
    <n v="15.9"/>
    <n v="41.1"/>
    <n v="5.8"/>
    <n v="22.18"/>
    <n v="114"/>
  </r>
  <r>
    <x v="5"/>
    <n v="9.82"/>
    <n v="11.6"/>
    <n v="5.7"/>
    <n v="92"/>
    <n v="35"/>
  </r>
  <r>
    <x v="3"/>
    <n v="53.08"/>
    <n v="26.9"/>
    <n v="5.5"/>
    <n v="36.789999999999992"/>
    <m/>
  </r>
  <r>
    <x v="1"/>
    <n v="28.44"/>
    <n v="14.7"/>
    <n v="5.4"/>
    <n v="16.91"/>
    <n v="132"/>
  </r>
  <r>
    <x v="4"/>
    <n v="54.64"/>
    <n v="34.299999999999997"/>
    <n v="5.3"/>
    <n v="38.85"/>
    <n v="208"/>
  </r>
  <r>
    <x v="5"/>
    <n v="56.379999999999995"/>
    <n v="43.8"/>
    <n v="5"/>
    <n v="46.589999999999996"/>
    <n v="256"/>
  </r>
  <r>
    <x v="3"/>
    <n v="50.94"/>
    <n v="24"/>
    <n v="4"/>
    <n v="31.869999999999997"/>
    <n v="151.5"/>
  </r>
  <r>
    <x v="4"/>
    <n v="59.2"/>
    <n v="13.9"/>
    <n v="3.7"/>
    <n v="34.070000000000007"/>
    <n v="167"/>
  </r>
  <r>
    <x v="0"/>
    <n v="29.080000000000002"/>
    <n v="9.6"/>
    <n v="3.6"/>
    <n v="13.4"/>
    <n v="112"/>
  </r>
  <r>
    <x v="3"/>
    <n v="41.36"/>
    <n v="42"/>
    <n v="3.6"/>
    <n v="36.24"/>
    <n v="204"/>
  </r>
  <r>
    <x v="0"/>
    <n v="54.06"/>
    <n v="49"/>
    <n v="3.2"/>
    <n v="45.25"/>
    <n v="264"/>
  </r>
  <r>
    <x v="6"/>
    <n v="39.14"/>
    <n v="15.4"/>
    <n v="2.4"/>
    <n v="24.31"/>
    <n v="159"/>
  </r>
  <r>
    <x v="1"/>
    <n v="15.3"/>
    <n v="24.6"/>
    <n v="2.2000000000000002"/>
    <n v="14.57"/>
    <n v="104"/>
  </r>
  <r>
    <x v="4"/>
    <n v="5.68"/>
    <n v="27.2"/>
    <n v="2.1"/>
    <n v="13.6"/>
    <n v="71"/>
  </r>
  <r>
    <x v="6"/>
    <n v="67.72"/>
    <n v="27.7"/>
    <n v="1.8"/>
    <n v="42.49"/>
    <n v="226"/>
  </r>
  <r>
    <x v="4"/>
    <n v="196.98"/>
    <n v="43.9"/>
    <n v="1.7"/>
    <n v="39.76"/>
    <n v="227"/>
  </r>
  <r>
    <x v="5"/>
    <n v="9.7200000000000006"/>
    <n v="2.1"/>
    <n v="1"/>
    <n v="1.5100000000000002"/>
    <n v="54"/>
  </r>
  <r>
    <x v="0"/>
    <n v="21.8"/>
    <n v="9.3000000000000007"/>
    <n v="0.9"/>
    <n v="11.190000000000001"/>
    <n v="109"/>
  </r>
  <r>
    <x v="2"/>
    <n v="61.120000000000005"/>
    <n v="20"/>
    <n v="0.3"/>
    <n v="36.440000000000005"/>
    <n v="184"/>
  </r>
  <r>
    <x v="5"/>
    <n v="42.68"/>
    <m/>
    <m/>
    <n v="17.649999999999999"/>
    <n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502A8-683C-6F43-A48E-067C263CB35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C1:AH9" firstHeaderRow="0" firstDataRow="1" firstDataCol="1"/>
  <pivotFields count="6">
    <pivotField axis="axisRow" showAll="0">
      <items count="8">
        <item x="0"/>
        <item x="1"/>
        <item x="3"/>
        <item x="2"/>
        <item x="4"/>
        <item x="6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ALES" fld="5" subtotal="average" baseField="0" baseItem="0"/>
    <dataField name="Average of GoogleAds" fld="1" subtotal="average" baseField="0" baseItem="0"/>
    <dataField name="Average of Meta" fld="2" subtotal="average" baseField="0" baseItem="0"/>
    <dataField name="Average of Influencer" fld="3" subtotal="average" baseField="0" baseItem="0"/>
    <dataField name="Average of TIKTOK" fld="4" subtotal="average" baseField="0" baseItem="0"/>
  </dataFields>
  <formats count="1">
    <format dxfId="4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1"/>
  <sheetViews>
    <sheetView topLeftCell="R1" zoomScale="120" zoomScaleNormal="120" workbookViewId="0">
      <selection activeCell="AB14" sqref="AB14"/>
    </sheetView>
  </sheetViews>
  <sheetFormatPr baseColWidth="10" defaultColWidth="8.83203125" defaultRowHeight="15" x14ac:dyDescent="0.2"/>
  <cols>
    <col min="1" max="1" width="4.33203125" bestFit="1" customWidth="1"/>
    <col min="2" max="2" width="20.5" style="4" bestFit="1" customWidth="1"/>
    <col min="3" max="3" width="11" bestFit="1" customWidth="1"/>
    <col min="4" max="4" width="8.5" bestFit="1" customWidth="1"/>
    <col min="5" max="5" width="10.33203125" bestFit="1" customWidth="1"/>
    <col min="6" max="6" width="8.5" bestFit="1" customWidth="1"/>
    <col min="7" max="7" width="11.1640625" bestFit="1" customWidth="1"/>
    <col min="8" max="8" width="11.1640625" customWidth="1"/>
    <col min="11" max="11" width="25.5" bestFit="1" customWidth="1"/>
    <col min="12" max="12" width="12.1640625" bestFit="1" customWidth="1"/>
    <col min="13" max="13" width="15.6640625" bestFit="1" customWidth="1"/>
    <col min="14" max="14" width="12.1640625" bestFit="1" customWidth="1"/>
    <col min="15" max="15" width="15.6640625" bestFit="1" customWidth="1"/>
    <col min="16" max="16" width="12.6640625" bestFit="1" customWidth="1"/>
    <col min="17" max="17" width="15.6640625" bestFit="1" customWidth="1"/>
    <col min="20" max="20" width="10.5" bestFit="1" customWidth="1"/>
    <col min="21" max="21" width="9.83203125" bestFit="1" customWidth="1"/>
    <col min="22" max="22" width="10" bestFit="1" customWidth="1"/>
    <col min="23" max="23" width="6.1640625" bestFit="1" customWidth="1"/>
    <col min="24" max="24" width="9.33203125" bestFit="1" customWidth="1"/>
    <col min="25" max="25" width="9.1640625" bestFit="1" customWidth="1"/>
    <col min="28" max="29" width="12.1640625" bestFit="1" customWidth="1"/>
    <col min="30" max="30" width="14.1640625" bestFit="1" customWidth="1"/>
    <col min="31" max="31" width="18.1640625" bestFit="1" customWidth="1"/>
    <col min="32" max="32" width="13.83203125" bestFit="1" customWidth="1"/>
    <col min="33" max="33" width="17.83203125" bestFit="1" customWidth="1"/>
    <col min="34" max="34" width="15" bestFit="1" customWidth="1"/>
  </cols>
  <sheetData>
    <row r="1" spans="1:34" ht="16" x14ac:dyDescent="0.2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31</v>
      </c>
      <c r="K1" s="9"/>
      <c r="L1" s="19" t="str">
        <f>C1</f>
        <v>GoogleAds</v>
      </c>
      <c r="M1" s="19" t="str">
        <f>D1</f>
        <v>Meta</v>
      </c>
      <c r="N1" s="19" t="str">
        <f>E1</f>
        <v>Influencer</v>
      </c>
      <c r="O1" s="19" t="str">
        <f>F1</f>
        <v>TIKTOK</v>
      </c>
      <c r="P1" s="13" t="str">
        <f>G1</f>
        <v>SALES</v>
      </c>
      <c r="T1" s="8" t="s">
        <v>1</v>
      </c>
      <c r="U1" s="8" t="s">
        <v>34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C1" s="27" t="s">
        <v>32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</row>
    <row r="2" spans="1:34" ht="17" x14ac:dyDescent="0.2">
      <c r="A2" s="3">
        <v>17</v>
      </c>
      <c r="B2" s="3">
        <v>45012</v>
      </c>
      <c r="C2" s="5">
        <v>89.06</v>
      </c>
      <c r="D2" s="5">
        <v>36.6</v>
      </c>
      <c r="E2" s="5">
        <v>93.625</v>
      </c>
      <c r="F2" s="6">
        <v>23.379999999999995</v>
      </c>
      <c r="G2" s="5">
        <v>135</v>
      </c>
      <c r="H2" s="5">
        <f>IF(ISBLANK(G2),$P$20,G2)</f>
        <v>135</v>
      </c>
      <c r="K2" s="14" t="s">
        <v>7</v>
      </c>
      <c r="L2" s="15">
        <f>AVERAGE(C2:C201)</f>
        <v>38.152159090909095</v>
      </c>
      <c r="M2" s="15">
        <f>AVERAGE(D2:D201)</f>
        <v>24.888888888888903</v>
      </c>
      <c r="N2" s="15">
        <f>AVERAGE(E2:E201)</f>
        <v>30.439949748743697</v>
      </c>
      <c r="O2" s="15">
        <f>AVERAGE(F2:F201)</f>
        <v>18.896719543147203</v>
      </c>
      <c r="P2" s="15">
        <f>AVERAGE(G2:G201)</f>
        <v>154.12882653061226</v>
      </c>
      <c r="T2" s="29">
        <v>45012</v>
      </c>
      <c r="U2" t="str">
        <f>TEXT(T2, "dddd")</f>
        <v>Monday</v>
      </c>
      <c r="V2">
        <v>89.06</v>
      </c>
      <c r="W2">
        <v>36.6</v>
      </c>
      <c r="X2">
        <v>93.625</v>
      </c>
      <c r="Y2">
        <v>23.379999999999995</v>
      </c>
      <c r="Z2">
        <v>135</v>
      </c>
      <c r="AC2" s="28" t="s">
        <v>35</v>
      </c>
      <c r="AD2" s="79">
        <v>150.15517241379311</v>
      </c>
      <c r="AE2" s="78">
        <v>39.640689655172409</v>
      </c>
      <c r="AF2" s="78">
        <v>26.91379310344827</v>
      </c>
      <c r="AG2" s="78">
        <v>33.007758620689664</v>
      </c>
      <c r="AH2" s="78">
        <v>20.354482758620694</v>
      </c>
    </row>
    <row r="3" spans="1:34" ht="17" x14ac:dyDescent="0.2">
      <c r="A3" s="3">
        <v>102</v>
      </c>
      <c r="B3" s="3">
        <v>45097</v>
      </c>
      <c r="C3" s="5">
        <v>63.279999999999994</v>
      </c>
      <c r="D3" s="5">
        <v>36.299999999999997</v>
      </c>
      <c r="E3" s="5">
        <v>93.625</v>
      </c>
      <c r="F3" s="6">
        <v>10.339999999999989</v>
      </c>
      <c r="G3" s="5">
        <v>254</v>
      </c>
      <c r="H3" s="5">
        <f t="shared" ref="H3:H66" si="0">IF(ISBLANK(G3),$P$20,G3)</f>
        <v>254</v>
      </c>
      <c r="K3" s="14" t="s">
        <v>8</v>
      </c>
      <c r="L3" s="15">
        <f>QUARTILE(C:C,2)</f>
        <v>38.209999999999994</v>
      </c>
      <c r="M3" s="15">
        <f>QUARTILE(D:D,2)</f>
        <v>23.450000000000003</v>
      </c>
      <c r="N3" s="15">
        <f>QUARTILE(E:E,2)</f>
        <v>25.9</v>
      </c>
      <c r="O3" s="15">
        <f>QUARTILE(F:F,2)</f>
        <v>17.100000000000001</v>
      </c>
      <c r="P3" s="15">
        <f>QUARTILE(G:G,2)</f>
        <v>139</v>
      </c>
      <c r="R3" s="11"/>
      <c r="T3" s="29">
        <v>45097</v>
      </c>
      <c r="U3" t="str">
        <f t="shared" ref="U3:U66" si="1">TEXT(T3, "dddd")</f>
        <v>Tuesday</v>
      </c>
      <c r="V3">
        <v>63.279999999999994</v>
      </c>
      <c r="W3">
        <v>36.299999999999997</v>
      </c>
      <c r="X3">
        <v>93.625</v>
      </c>
      <c r="Y3">
        <v>10.339999999999989</v>
      </c>
      <c r="Z3">
        <v>254</v>
      </c>
      <c r="AC3" s="28" t="s">
        <v>36</v>
      </c>
      <c r="AD3" s="79">
        <v>144.14285714285714</v>
      </c>
      <c r="AE3" s="78">
        <v>36.403706896551725</v>
      </c>
      <c r="AF3" s="78">
        <v>20.358620689655176</v>
      </c>
      <c r="AG3" s="78">
        <v>31.476724137931036</v>
      </c>
      <c r="AH3" s="78">
        <v>15.220474137931031</v>
      </c>
    </row>
    <row r="4" spans="1:34" ht="17" x14ac:dyDescent="0.2">
      <c r="A4" s="3">
        <v>76</v>
      </c>
      <c r="B4" s="3">
        <v>45071</v>
      </c>
      <c r="C4" s="5">
        <v>12.379999999999999</v>
      </c>
      <c r="D4" s="5">
        <v>43.7</v>
      </c>
      <c r="E4" s="5">
        <v>89.4</v>
      </c>
      <c r="F4" s="6">
        <v>7.7799999999999976</v>
      </c>
      <c r="G4" s="5">
        <v>105</v>
      </c>
      <c r="H4" s="5">
        <f t="shared" si="0"/>
        <v>105</v>
      </c>
      <c r="K4" s="14" t="s">
        <v>9</v>
      </c>
      <c r="L4" s="15">
        <f>MODE(C:C)</f>
        <v>6.74</v>
      </c>
      <c r="M4" s="15">
        <f>MODE(D:D)</f>
        <v>4.0999999999999996</v>
      </c>
      <c r="N4" s="15">
        <f>MODE(E:E)</f>
        <v>9.3000000000000007</v>
      </c>
      <c r="O4" s="15">
        <f>MODE(F:F)</f>
        <v>19.339999999999996</v>
      </c>
      <c r="P4" s="15">
        <f>MODE(G:G)</f>
        <v>129</v>
      </c>
      <c r="R4" s="12"/>
      <c r="T4" s="29">
        <v>45071</v>
      </c>
      <c r="U4" t="str">
        <f t="shared" si="1"/>
        <v>Thursday</v>
      </c>
      <c r="V4">
        <v>12.379999999999999</v>
      </c>
      <c r="W4">
        <v>43.7</v>
      </c>
      <c r="X4">
        <v>89.4</v>
      </c>
      <c r="Y4">
        <v>7.7799999999999976</v>
      </c>
      <c r="Z4">
        <v>105</v>
      </c>
      <c r="AC4" s="28" t="s">
        <v>37</v>
      </c>
      <c r="AD4" s="79">
        <v>140.72222222222223</v>
      </c>
      <c r="AE4" s="78">
        <v>40.565714285714293</v>
      </c>
      <c r="AF4" s="78">
        <v>25.853571428571431</v>
      </c>
      <c r="AG4" s="78">
        <v>31.435714285714287</v>
      </c>
      <c r="AH4" s="78">
        <v>20.063214285714281</v>
      </c>
    </row>
    <row r="5" spans="1:34" ht="34" x14ac:dyDescent="0.2">
      <c r="A5" s="3">
        <v>166</v>
      </c>
      <c r="B5" s="3">
        <v>45161</v>
      </c>
      <c r="C5" s="5">
        <v>56.9</v>
      </c>
      <c r="D5" s="5">
        <v>3.4</v>
      </c>
      <c r="E5" s="5">
        <v>84.8</v>
      </c>
      <c r="F5" s="6">
        <v>11.229999999999997</v>
      </c>
      <c r="G5" s="5">
        <v>131</v>
      </c>
      <c r="H5" s="5">
        <f t="shared" si="0"/>
        <v>131</v>
      </c>
      <c r="K5" s="14" t="s">
        <v>10</v>
      </c>
      <c r="L5" s="15">
        <f>STDEV(C2:C201)</f>
        <v>24.552814614595071</v>
      </c>
      <c r="M5" s="15">
        <f>STDEV(D2:D201)</f>
        <v>21.823662884660941</v>
      </c>
      <c r="N5" s="15">
        <f>STDEV(E2:E201)</f>
        <v>21.367909202454324</v>
      </c>
      <c r="O5" s="15">
        <f>STDEV(F2:F201)</f>
        <v>13.919959942153552</v>
      </c>
      <c r="P5" s="15">
        <f>STDEV(G2:G201)</f>
        <v>70.608856117385542</v>
      </c>
      <c r="R5" s="12"/>
      <c r="T5" s="29">
        <v>45161</v>
      </c>
      <c r="U5" t="str">
        <f t="shared" si="1"/>
        <v>Wednesday</v>
      </c>
      <c r="V5">
        <v>56.9</v>
      </c>
      <c r="W5">
        <v>3.4</v>
      </c>
      <c r="X5">
        <v>84.8</v>
      </c>
      <c r="Y5">
        <v>11.229999999999997</v>
      </c>
      <c r="Z5">
        <v>131</v>
      </c>
      <c r="AC5" s="28" t="s">
        <v>38</v>
      </c>
      <c r="AD5" s="79">
        <v>153.82142857142858</v>
      </c>
      <c r="AE5" s="78">
        <v>36.484285714285711</v>
      </c>
      <c r="AF5" s="78">
        <v>24.207142857142852</v>
      </c>
      <c r="AG5" s="78">
        <v>29.835714285714282</v>
      </c>
      <c r="AH5" s="78">
        <v>17.618461538461535</v>
      </c>
    </row>
    <row r="6" spans="1:34" ht="17" x14ac:dyDescent="0.2">
      <c r="A6" s="3">
        <v>119</v>
      </c>
      <c r="B6" s="3">
        <v>45114</v>
      </c>
      <c r="C6" s="5">
        <v>29.14</v>
      </c>
      <c r="D6" s="5">
        <v>36.9</v>
      </c>
      <c r="E6" s="5">
        <v>79.2</v>
      </c>
      <c r="F6" s="6">
        <v>19.339999999999996</v>
      </c>
      <c r="G6" s="5">
        <v>172</v>
      </c>
      <c r="H6" s="5">
        <f t="shared" si="0"/>
        <v>172</v>
      </c>
      <c r="K6" s="14" t="s">
        <v>11</v>
      </c>
      <c r="L6" s="15">
        <f>VAR(C2:C201)</f>
        <v>602.84070549867329</v>
      </c>
      <c r="M6" s="15">
        <f>VAR(D2:D201)</f>
        <v>476.27226170332744</v>
      </c>
      <c r="N6" s="15">
        <f>VAR(E2:E201)</f>
        <v>456.58754368433216</v>
      </c>
      <c r="O6" s="15">
        <f>VAR(F2:F201)</f>
        <v>193.7652847911595</v>
      </c>
      <c r="P6" s="15">
        <f>VAR(G2:G201)</f>
        <v>4985.6105622056539</v>
      </c>
      <c r="R6" s="12"/>
      <c r="T6" s="29">
        <v>45114</v>
      </c>
      <c r="U6" t="str">
        <f t="shared" si="1"/>
        <v>Friday</v>
      </c>
      <c r="V6">
        <v>29.14</v>
      </c>
      <c r="W6">
        <v>36.9</v>
      </c>
      <c r="X6">
        <v>79.2</v>
      </c>
      <c r="Y6">
        <v>19.339999999999996</v>
      </c>
      <c r="Z6">
        <v>172</v>
      </c>
      <c r="AC6" s="28" t="s">
        <v>39</v>
      </c>
      <c r="AD6" s="79">
        <v>154.375</v>
      </c>
      <c r="AE6" s="78">
        <v>43.752857142857145</v>
      </c>
      <c r="AF6" s="78">
        <v>21.607142857142858</v>
      </c>
      <c r="AG6" s="78">
        <v>24.892857142857146</v>
      </c>
      <c r="AH6" s="78">
        <v>19.095185185185183</v>
      </c>
    </row>
    <row r="7" spans="1:34" ht="34" x14ac:dyDescent="0.2">
      <c r="A7" s="3">
        <v>142</v>
      </c>
      <c r="B7" s="3">
        <v>45137</v>
      </c>
      <c r="C7" s="16"/>
      <c r="D7" s="5">
        <v>35.4</v>
      </c>
      <c r="E7" s="5">
        <v>75.599999999999994</v>
      </c>
      <c r="F7" s="6">
        <v>6.8299999999999947</v>
      </c>
      <c r="G7" s="5">
        <v>207</v>
      </c>
      <c r="H7" s="5">
        <f t="shared" si="0"/>
        <v>207</v>
      </c>
      <c r="K7" s="14" t="s">
        <v>12</v>
      </c>
      <c r="L7" s="15">
        <f>L9-L8</f>
        <v>193.51999999999998</v>
      </c>
      <c r="M7" s="15">
        <f t="shared" ref="M7:P7" si="2">M9-M8</f>
        <v>225.5</v>
      </c>
      <c r="N7" s="15">
        <f t="shared" si="2"/>
        <v>93.325000000000003</v>
      </c>
      <c r="O7" s="15">
        <f t="shared" si="2"/>
        <v>110.88</v>
      </c>
      <c r="P7" s="15">
        <f t="shared" si="2"/>
        <v>783</v>
      </c>
      <c r="R7" s="12"/>
      <c r="T7" s="29">
        <v>45137</v>
      </c>
      <c r="U7" t="str">
        <f t="shared" si="1"/>
        <v>Sunday</v>
      </c>
      <c r="W7">
        <v>35.4</v>
      </c>
      <c r="X7">
        <v>75.599999999999994</v>
      </c>
      <c r="Y7">
        <v>6.8299999999999947</v>
      </c>
      <c r="Z7">
        <v>207</v>
      </c>
      <c r="AC7" s="28" t="s">
        <v>40</v>
      </c>
      <c r="AD7" s="79">
        <v>164.45535714285714</v>
      </c>
      <c r="AE7" s="78">
        <v>36.442142857142855</v>
      </c>
      <c r="AF7" s="78">
        <v>29.510344827586209</v>
      </c>
      <c r="AG7" s="78">
        <v>30.931034482758616</v>
      </c>
      <c r="AH7" s="78">
        <v>19.885517241379308</v>
      </c>
    </row>
    <row r="8" spans="1:34" ht="17" x14ac:dyDescent="0.2">
      <c r="A8" s="3">
        <v>6</v>
      </c>
      <c r="B8" s="3">
        <v>45001</v>
      </c>
      <c r="C8" s="5">
        <v>6.74</v>
      </c>
      <c r="D8" s="5">
        <v>48.9</v>
      </c>
      <c r="E8" s="5">
        <v>75</v>
      </c>
      <c r="F8" s="6">
        <v>15.32</v>
      </c>
      <c r="G8" s="5">
        <v>86</v>
      </c>
      <c r="H8" s="5">
        <f t="shared" si="0"/>
        <v>86</v>
      </c>
      <c r="K8" s="14" t="s">
        <v>13</v>
      </c>
      <c r="L8" s="15">
        <f>MIN(C2:C201)</f>
        <v>3.46</v>
      </c>
      <c r="M8" s="15">
        <f t="shared" ref="M8:P8" si="3">MIN(D2:D201)</f>
        <v>0</v>
      </c>
      <c r="N8" s="15">
        <f t="shared" si="3"/>
        <v>0.3</v>
      </c>
      <c r="O8" s="15">
        <f t="shared" si="3"/>
        <v>0.12000000000000455</v>
      </c>
      <c r="P8" s="15">
        <f t="shared" si="3"/>
        <v>28</v>
      </c>
      <c r="R8" s="12"/>
      <c r="T8" s="29">
        <v>45001</v>
      </c>
      <c r="U8" t="str">
        <f t="shared" si="1"/>
        <v>Thursday</v>
      </c>
      <c r="V8">
        <v>6.74</v>
      </c>
      <c r="W8">
        <v>48.9</v>
      </c>
      <c r="X8">
        <v>75</v>
      </c>
      <c r="Y8">
        <v>15.32</v>
      </c>
      <c r="Z8">
        <v>86</v>
      </c>
      <c r="AC8" s="28" t="s">
        <v>41</v>
      </c>
      <c r="AD8" s="79">
        <v>170.89285714285714</v>
      </c>
      <c r="AE8" s="78">
        <v>33.785000000000004</v>
      </c>
      <c r="AF8" s="78">
        <v>25.725925925925928</v>
      </c>
      <c r="AG8" s="78">
        <v>31.353571428571428</v>
      </c>
      <c r="AH8" s="78">
        <v>19.961379310344832</v>
      </c>
    </row>
    <row r="9" spans="1:34" ht="17" x14ac:dyDescent="0.2">
      <c r="A9" s="3">
        <v>125</v>
      </c>
      <c r="B9" s="3">
        <v>45120</v>
      </c>
      <c r="C9" s="5">
        <v>51.9</v>
      </c>
      <c r="D9" s="5">
        <v>32.299999999999997</v>
      </c>
      <c r="E9" s="5">
        <v>74.2</v>
      </c>
      <c r="F9" s="6">
        <v>9.419999999999991</v>
      </c>
      <c r="G9" s="5">
        <v>201</v>
      </c>
      <c r="H9" s="5">
        <f t="shared" si="0"/>
        <v>201</v>
      </c>
      <c r="K9" s="14" t="s">
        <v>14</v>
      </c>
      <c r="L9" s="15">
        <f>MAX(C2:C201)</f>
        <v>196.98</v>
      </c>
      <c r="M9" s="15">
        <f t="shared" ref="M9:P9" si="4">MAX(D2:D201)</f>
        <v>225.5</v>
      </c>
      <c r="N9" s="15">
        <f t="shared" si="4"/>
        <v>93.625</v>
      </c>
      <c r="O9" s="15">
        <f t="shared" si="4"/>
        <v>111</v>
      </c>
      <c r="P9" s="15">
        <f t="shared" si="4"/>
        <v>811</v>
      </c>
      <c r="R9" s="12"/>
      <c r="T9" s="29">
        <v>45120</v>
      </c>
      <c r="U9" t="str">
        <f t="shared" si="1"/>
        <v>Thursday</v>
      </c>
      <c r="V9">
        <v>51.9</v>
      </c>
      <c r="W9">
        <v>32.299999999999997</v>
      </c>
      <c r="X9">
        <v>74.2</v>
      </c>
      <c r="Y9">
        <v>9.419999999999991</v>
      </c>
      <c r="Z9">
        <v>201</v>
      </c>
      <c r="AC9" s="28" t="s">
        <v>33</v>
      </c>
      <c r="AD9" s="78">
        <v>154.12882653061226</v>
      </c>
      <c r="AE9" s="78">
        <v>38.152159090909095</v>
      </c>
      <c r="AF9" s="78">
        <v>24.888888888888903</v>
      </c>
      <c r="AG9" s="78">
        <v>30.4399497487437</v>
      </c>
      <c r="AH9" s="78">
        <v>18.896719543147199</v>
      </c>
    </row>
    <row r="10" spans="1:34" ht="17" x14ac:dyDescent="0.2">
      <c r="A10" s="3">
        <v>89</v>
      </c>
      <c r="B10" s="3">
        <v>45084</v>
      </c>
      <c r="C10" s="5">
        <v>27.66</v>
      </c>
      <c r="D10" s="5">
        <v>225.5</v>
      </c>
      <c r="E10" s="5">
        <v>73.400000000000006</v>
      </c>
      <c r="F10" s="6">
        <v>12.219999999999995</v>
      </c>
      <c r="G10" s="5">
        <v>147</v>
      </c>
      <c r="H10" s="5">
        <f t="shared" si="0"/>
        <v>147</v>
      </c>
      <c r="K10" s="14" t="s">
        <v>15</v>
      </c>
      <c r="L10" s="15">
        <f>SUM(C2:C201)</f>
        <v>7554.1275000000014</v>
      </c>
      <c r="M10" s="15">
        <f>SUM(D2:D201)</f>
        <v>4928.0000000000027</v>
      </c>
      <c r="N10" s="15">
        <f t="shared" ref="N10:P10" si="5">SUM(E2:E201)</f>
        <v>6057.5499999999956</v>
      </c>
      <c r="O10" s="15">
        <f t="shared" si="5"/>
        <v>3722.653749999999</v>
      </c>
      <c r="P10" s="15">
        <f t="shared" si="5"/>
        <v>30209.25</v>
      </c>
      <c r="R10" s="12"/>
      <c r="T10" s="29">
        <v>45084</v>
      </c>
      <c r="U10" t="str">
        <f t="shared" si="1"/>
        <v>Wednesday</v>
      </c>
      <c r="V10">
        <v>27.66</v>
      </c>
      <c r="W10">
        <v>225.5</v>
      </c>
      <c r="X10">
        <v>73.400000000000006</v>
      </c>
      <c r="Y10">
        <v>12.219999999999995</v>
      </c>
      <c r="Z10">
        <v>147</v>
      </c>
    </row>
    <row r="11" spans="1:34" ht="17" x14ac:dyDescent="0.2">
      <c r="A11" s="3">
        <v>94</v>
      </c>
      <c r="B11" s="3">
        <v>45089</v>
      </c>
      <c r="C11" s="5">
        <v>56.18</v>
      </c>
      <c r="D11" s="5">
        <v>36.5</v>
      </c>
      <c r="E11" s="5">
        <v>72.3</v>
      </c>
      <c r="F11" s="6">
        <v>14.420000000000002</v>
      </c>
      <c r="G11" s="5">
        <v>225</v>
      </c>
      <c r="H11" s="5">
        <f t="shared" si="0"/>
        <v>225</v>
      </c>
      <c r="K11" s="14" t="s">
        <v>16</v>
      </c>
      <c r="L11" s="15">
        <f>COUNTA(C2:C201)</f>
        <v>198</v>
      </c>
      <c r="M11" s="15">
        <f t="shared" ref="M11:P11" si="6">COUNTA(D2:D201)</f>
        <v>198</v>
      </c>
      <c r="N11" s="15">
        <f t="shared" si="6"/>
        <v>199</v>
      </c>
      <c r="O11" s="15">
        <f t="shared" si="6"/>
        <v>197</v>
      </c>
      <c r="P11" s="15">
        <f t="shared" si="6"/>
        <v>196</v>
      </c>
      <c r="R11" s="12"/>
      <c r="T11" s="29">
        <v>45089</v>
      </c>
      <c r="U11" t="str">
        <f t="shared" si="1"/>
        <v>Monday</v>
      </c>
      <c r="V11">
        <v>56.18</v>
      </c>
      <c r="W11">
        <v>36.5</v>
      </c>
      <c r="X11">
        <v>72.3</v>
      </c>
      <c r="Y11">
        <v>14.420000000000002</v>
      </c>
      <c r="Z11">
        <v>225</v>
      </c>
    </row>
    <row r="12" spans="1:34" ht="34" x14ac:dyDescent="0.2">
      <c r="A12" s="3">
        <v>184</v>
      </c>
      <c r="B12" s="3">
        <v>45179</v>
      </c>
      <c r="C12" s="5">
        <v>65.52000000000001</v>
      </c>
      <c r="D12" s="5">
        <v>43</v>
      </c>
      <c r="E12" s="5">
        <v>71.8</v>
      </c>
      <c r="F12" s="6">
        <v>21.540000000000006</v>
      </c>
      <c r="G12" s="5">
        <v>272</v>
      </c>
      <c r="H12" s="5">
        <f t="shared" si="0"/>
        <v>272</v>
      </c>
      <c r="K12" s="14" t="s">
        <v>17</v>
      </c>
      <c r="L12" s="71">
        <f>COUNTBLANK((C1:C201))</f>
        <v>2</v>
      </c>
      <c r="M12" s="71">
        <f t="shared" ref="M12:P12" si="7">COUNTBLANK((D1:D201))</f>
        <v>2</v>
      </c>
      <c r="N12" s="71">
        <f t="shared" si="7"/>
        <v>1</v>
      </c>
      <c r="O12" s="71">
        <f t="shared" si="7"/>
        <v>3</v>
      </c>
      <c r="P12" s="71">
        <f t="shared" si="7"/>
        <v>4</v>
      </c>
      <c r="R12" s="12"/>
      <c r="T12" s="29">
        <v>45179</v>
      </c>
      <c r="U12" t="str">
        <f t="shared" si="1"/>
        <v>Sunday</v>
      </c>
      <c r="V12">
        <v>65.52000000000001</v>
      </c>
      <c r="W12">
        <v>43</v>
      </c>
      <c r="X12">
        <v>71.8</v>
      </c>
      <c r="Y12">
        <v>21.540000000000006</v>
      </c>
      <c r="Z12">
        <v>272</v>
      </c>
    </row>
    <row r="13" spans="1:34" ht="16" x14ac:dyDescent="0.2">
      <c r="A13" s="3">
        <v>3</v>
      </c>
      <c r="B13" s="3">
        <v>44998</v>
      </c>
      <c r="C13" s="5">
        <v>12.44</v>
      </c>
      <c r="D13" s="5">
        <v>45.9</v>
      </c>
      <c r="E13" s="5">
        <v>69.3</v>
      </c>
      <c r="F13" s="6">
        <v>16.95</v>
      </c>
      <c r="G13" s="5">
        <v>96</v>
      </c>
      <c r="H13" s="5">
        <f t="shared" si="0"/>
        <v>96</v>
      </c>
      <c r="K13" s="10"/>
      <c r="L13" s="10"/>
      <c r="M13" s="10"/>
      <c r="N13" s="10"/>
      <c r="O13" s="10"/>
      <c r="Q13" s="12"/>
      <c r="T13" s="29">
        <v>44998</v>
      </c>
      <c r="U13" t="str">
        <f t="shared" si="1"/>
        <v>Monday</v>
      </c>
      <c r="V13">
        <v>12.44</v>
      </c>
      <c r="W13">
        <v>45.9</v>
      </c>
      <c r="X13">
        <v>69.3</v>
      </c>
      <c r="Y13">
        <v>16.95</v>
      </c>
      <c r="Z13">
        <v>96</v>
      </c>
    </row>
    <row r="14" spans="1:34" ht="16" x14ac:dyDescent="0.2">
      <c r="A14" s="3">
        <v>1</v>
      </c>
      <c r="B14" s="3">
        <v>44996</v>
      </c>
      <c r="C14" s="5">
        <v>56.02</v>
      </c>
      <c r="D14" s="5">
        <v>37.799999999999997</v>
      </c>
      <c r="E14" s="5">
        <v>69.2</v>
      </c>
      <c r="F14" s="6">
        <v>14.229999999999993</v>
      </c>
      <c r="G14" s="5">
        <v>236</v>
      </c>
      <c r="H14" s="5">
        <f t="shared" si="0"/>
        <v>236</v>
      </c>
      <c r="T14" s="29">
        <v>44996</v>
      </c>
      <c r="U14" t="str">
        <f t="shared" si="1"/>
        <v>Saturday</v>
      </c>
      <c r="V14">
        <v>56.02</v>
      </c>
      <c r="W14">
        <v>37.799999999999997</v>
      </c>
      <c r="X14">
        <v>69.2</v>
      </c>
      <c r="Y14">
        <v>14.229999999999993</v>
      </c>
      <c r="Z14">
        <v>236</v>
      </c>
    </row>
    <row r="15" spans="1:34" ht="17" thickBot="1" x14ac:dyDescent="0.25">
      <c r="A15" s="3">
        <v>199</v>
      </c>
      <c r="B15" s="3">
        <v>45194</v>
      </c>
      <c r="C15" s="5">
        <v>57.720000000000006</v>
      </c>
      <c r="D15" s="5">
        <v>42</v>
      </c>
      <c r="E15" s="5">
        <v>66.2</v>
      </c>
      <c r="F15" s="6">
        <v>22.879999999999995</v>
      </c>
      <c r="G15" s="5">
        <v>235.5</v>
      </c>
      <c r="H15" s="5">
        <f t="shared" si="0"/>
        <v>235.5</v>
      </c>
      <c r="T15" s="29">
        <v>45194</v>
      </c>
      <c r="U15" t="str">
        <f t="shared" si="1"/>
        <v>Monday</v>
      </c>
      <c r="V15">
        <v>57.720000000000006</v>
      </c>
      <c r="W15">
        <v>42</v>
      </c>
      <c r="X15">
        <v>66.2</v>
      </c>
      <c r="Y15">
        <v>22.879999999999995</v>
      </c>
      <c r="Z15">
        <v>235.5</v>
      </c>
    </row>
    <row r="16" spans="1:34" ht="16" x14ac:dyDescent="0.2">
      <c r="A16" s="3">
        <v>13</v>
      </c>
      <c r="B16" s="3">
        <v>45008</v>
      </c>
      <c r="C16" s="5">
        <v>10.76</v>
      </c>
      <c r="D16" s="5">
        <v>35.1</v>
      </c>
      <c r="E16" s="5">
        <v>65.900000000000006</v>
      </c>
      <c r="F16" s="18"/>
      <c r="G16" s="5">
        <v>95</v>
      </c>
      <c r="H16" s="5">
        <f>IF(ISBLANK(G16),$P$20,G16)</f>
        <v>95</v>
      </c>
      <c r="K16" s="23"/>
      <c r="L16" s="26" t="s">
        <v>2</v>
      </c>
      <c r="M16" s="26" t="s">
        <v>3</v>
      </c>
      <c r="N16" s="26" t="s">
        <v>4</v>
      </c>
      <c r="O16" s="26" t="s">
        <v>5</v>
      </c>
      <c r="P16" s="26" t="s">
        <v>6</v>
      </c>
      <c r="T16" s="29">
        <v>45008</v>
      </c>
      <c r="U16" t="str">
        <f t="shared" si="1"/>
        <v>Thursday</v>
      </c>
      <c r="V16">
        <v>10.76</v>
      </c>
      <c r="W16">
        <v>35.1</v>
      </c>
      <c r="X16">
        <v>65.900000000000006</v>
      </c>
      <c r="Z16">
        <v>95</v>
      </c>
    </row>
    <row r="17" spans="1:26" ht="16" x14ac:dyDescent="0.2">
      <c r="A17" s="3">
        <v>86</v>
      </c>
      <c r="B17" s="3">
        <v>45081</v>
      </c>
      <c r="C17" s="5">
        <v>42.64</v>
      </c>
      <c r="D17" s="5">
        <v>18.399999999999999</v>
      </c>
      <c r="E17" s="5">
        <v>65.7</v>
      </c>
      <c r="F17" s="6">
        <v>2.2399999999999984</v>
      </c>
      <c r="G17" s="5">
        <v>159</v>
      </c>
      <c r="H17" s="5">
        <f t="shared" si="0"/>
        <v>159</v>
      </c>
      <c r="K17" s="24"/>
      <c r="L17" s="24"/>
      <c r="M17" s="24"/>
      <c r="N17" s="24"/>
      <c r="O17" s="24"/>
      <c r="P17" s="24"/>
      <c r="T17" s="29">
        <v>45081</v>
      </c>
      <c r="U17" t="str">
        <f t="shared" si="1"/>
        <v>Sunday</v>
      </c>
      <c r="V17">
        <v>42.64</v>
      </c>
      <c r="W17">
        <v>18.399999999999999</v>
      </c>
      <c r="X17">
        <v>65.7</v>
      </c>
      <c r="Y17">
        <v>2.2399999999999984</v>
      </c>
      <c r="Z17">
        <v>159</v>
      </c>
    </row>
    <row r="18" spans="1:26" ht="16" x14ac:dyDescent="0.2">
      <c r="A18" s="3">
        <v>135</v>
      </c>
      <c r="B18" s="3">
        <v>45130</v>
      </c>
      <c r="C18" s="5">
        <v>14.379999999999999</v>
      </c>
      <c r="D18" s="5">
        <v>38.6</v>
      </c>
      <c r="E18" s="5">
        <v>65.599999999999994</v>
      </c>
      <c r="F18" s="6">
        <v>16.750000000000004</v>
      </c>
      <c r="G18" s="5">
        <v>124</v>
      </c>
      <c r="H18" s="5">
        <f t="shared" si="0"/>
        <v>124</v>
      </c>
      <c r="K18" s="25" t="s">
        <v>18</v>
      </c>
      <c r="L18" s="25">
        <v>38.152159090909095</v>
      </c>
      <c r="M18" s="25">
        <v>24.888888888888903</v>
      </c>
      <c r="N18" s="25">
        <v>30.439949748743697</v>
      </c>
      <c r="O18" s="25">
        <v>18.896719543147203</v>
      </c>
      <c r="P18" s="25">
        <v>154.12882653061226</v>
      </c>
      <c r="T18" s="29">
        <v>45130</v>
      </c>
      <c r="U18" t="str">
        <f t="shared" si="1"/>
        <v>Sunday</v>
      </c>
      <c r="V18">
        <v>14.379999999999999</v>
      </c>
      <c r="W18">
        <v>38.6</v>
      </c>
      <c r="X18">
        <v>65.599999999999994</v>
      </c>
      <c r="Y18">
        <v>16.750000000000004</v>
      </c>
      <c r="Z18">
        <v>124</v>
      </c>
    </row>
    <row r="19" spans="1:26" ht="16" x14ac:dyDescent="0.2">
      <c r="A19" s="3">
        <v>88</v>
      </c>
      <c r="B19" s="3">
        <v>45083</v>
      </c>
      <c r="C19" s="5">
        <v>28.14</v>
      </c>
      <c r="D19" s="5">
        <v>40.6</v>
      </c>
      <c r="E19" s="5">
        <v>63.2</v>
      </c>
      <c r="F19" s="6">
        <v>6.09</v>
      </c>
      <c r="G19" s="5">
        <v>180</v>
      </c>
      <c r="H19" s="5">
        <f t="shared" si="0"/>
        <v>180</v>
      </c>
      <c r="K19" s="24" t="s">
        <v>19</v>
      </c>
      <c r="L19" s="24">
        <v>1.7448925547927234</v>
      </c>
      <c r="M19" s="24">
        <v>1.5509401868376869</v>
      </c>
      <c r="N19" s="24">
        <v>1.5147309223944532</v>
      </c>
      <c r="O19" s="24">
        <v>0.99175608182831398</v>
      </c>
      <c r="P19" s="24">
        <v>5.0434897226703956</v>
      </c>
      <c r="T19" s="29">
        <v>45083</v>
      </c>
      <c r="U19" t="str">
        <f t="shared" si="1"/>
        <v>Tuesday</v>
      </c>
      <c r="V19">
        <v>28.14</v>
      </c>
      <c r="W19">
        <v>40.6</v>
      </c>
      <c r="X19">
        <v>63.2</v>
      </c>
      <c r="Y19">
        <v>6.09</v>
      </c>
      <c r="Z19">
        <v>180</v>
      </c>
    </row>
    <row r="20" spans="1:26" ht="16" x14ac:dyDescent="0.2">
      <c r="A20" s="3">
        <v>56</v>
      </c>
      <c r="B20" s="3">
        <v>45051</v>
      </c>
      <c r="C20" s="5">
        <v>40.78</v>
      </c>
      <c r="D20" s="5">
        <v>49.4</v>
      </c>
      <c r="E20" s="5">
        <v>60</v>
      </c>
      <c r="F20" s="6">
        <v>20.590000000000003</v>
      </c>
      <c r="G20" s="5">
        <v>240</v>
      </c>
      <c r="H20" s="5">
        <f t="shared" si="0"/>
        <v>240</v>
      </c>
      <c r="K20" s="25" t="s">
        <v>20</v>
      </c>
      <c r="L20" s="25">
        <v>38.209999999999994</v>
      </c>
      <c r="M20" s="25">
        <v>23.450000000000003</v>
      </c>
      <c r="N20" s="25">
        <v>25.9</v>
      </c>
      <c r="O20" s="25">
        <v>17.100000000000001</v>
      </c>
      <c r="P20" s="25">
        <v>139</v>
      </c>
      <c r="T20" s="29">
        <v>45051</v>
      </c>
      <c r="U20" t="str">
        <f t="shared" si="1"/>
        <v>Friday</v>
      </c>
      <c r="V20">
        <v>40.78</v>
      </c>
      <c r="W20">
        <v>49.4</v>
      </c>
      <c r="X20">
        <v>60</v>
      </c>
      <c r="Y20">
        <v>20.590000000000003</v>
      </c>
      <c r="Z20">
        <v>240</v>
      </c>
    </row>
    <row r="21" spans="1:26" ht="16" x14ac:dyDescent="0.2">
      <c r="A21" s="3">
        <v>138</v>
      </c>
      <c r="B21" s="3">
        <v>45133</v>
      </c>
      <c r="C21" s="5">
        <v>58.739999999999995</v>
      </c>
      <c r="D21" s="5">
        <v>28.9</v>
      </c>
      <c r="E21" s="5">
        <v>59.7</v>
      </c>
      <c r="F21" s="6">
        <v>17.939999999999991</v>
      </c>
      <c r="G21" s="5">
        <v>210</v>
      </c>
      <c r="H21" s="5">
        <f t="shared" si="0"/>
        <v>210</v>
      </c>
      <c r="K21" s="25" t="s">
        <v>21</v>
      </c>
      <c r="L21" s="25">
        <v>6.74</v>
      </c>
      <c r="M21" s="25">
        <v>4.0999999999999996</v>
      </c>
      <c r="N21" s="25">
        <v>9.3000000000000007</v>
      </c>
      <c r="O21" s="25">
        <v>19.339999999999996</v>
      </c>
      <c r="P21" s="25">
        <v>129</v>
      </c>
      <c r="T21" s="29">
        <v>45133</v>
      </c>
      <c r="U21" t="str">
        <f t="shared" si="1"/>
        <v>Wednesday</v>
      </c>
      <c r="V21">
        <v>58.739999999999995</v>
      </c>
      <c r="W21">
        <v>28.9</v>
      </c>
      <c r="X21">
        <v>59.7</v>
      </c>
      <c r="Y21">
        <v>17.939999999999991</v>
      </c>
      <c r="Z21">
        <v>210</v>
      </c>
    </row>
    <row r="22" spans="1:26" ht="16" x14ac:dyDescent="0.2">
      <c r="A22" s="3">
        <v>93</v>
      </c>
      <c r="B22" s="3">
        <v>45088</v>
      </c>
      <c r="C22" s="5">
        <v>47.54</v>
      </c>
      <c r="D22" s="5">
        <v>33.5</v>
      </c>
      <c r="E22" s="5">
        <v>59</v>
      </c>
      <c r="F22" s="6">
        <v>14.919999999999995</v>
      </c>
      <c r="G22" s="5">
        <v>811</v>
      </c>
      <c r="H22" s="5">
        <f t="shared" si="0"/>
        <v>811</v>
      </c>
      <c r="K22" s="25" t="s">
        <v>22</v>
      </c>
      <c r="L22" s="25">
        <v>24.552814614595071</v>
      </c>
      <c r="M22" s="25">
        <v>21.823662884660941</v>
      </c>
      <c r="N22" s="25">
        <v>21.367909202454324</v>
      </c>
      <c r="O22" s="25">
        <v>13.919959942153552</v>
      </c>
      <c r="P22" s="25">
        <v>70.608856117385542</v>
      </c>
      <c r="T22" s="29">
        <v>45088</v>
      </c>
      <c r="U22" t="str">
        <f t="shared" si="1"/>
        <v>Sunday</v>
      </c>
      <c r="V22">
        <v>47.54</v>
      </c>
      <c r="W22">
        <v>33.5</v>
      </c>
      <c r="X22">
        <v>59</v>
      </c>
      <c r="Y22">
        <v>14.919999999999995</v>
      </c>
      <c r="Z22">
        <v>811</v>
      </c>
    </row>
    <row r="23" spans="1:26" ht="16" x14ac:dyDescent="0.2">
      <c r="A23" s="3">
        <v>106</v>
      </c>
      <c r="B23" s="3">
        <v>45101</v>
      </c>
      <c r="C23" s="5">
        <v>37.58</v>
      </c>
      <c r="D23" s="5">
        <v>46.4</v>
      </c>
      <c r="E23" s="5">
        <v>59</v>
      </c>
      <c r="F23" s="6">
        <v>13.39</v>
      </c>
      <c r="G23" s="5">
        <v>196</v>
      </c>
      <c r="H23" s="5">
        <f t="shared" si="0"/>
        <v>196</v>
      </c>
      <c r="K23" s="25" t="s">
        <v>23</v>
      </c>
      <c r="L23" s="25">
        <v>602.84070549867329</v>
      </c>
      <c r="M23" s="25">
        <v>476.27226170332744</v>
      </c>
      <c r="N23" s="25">
        <v>456.58754368433216</v>
      </c>
      <c r="O23" s="25">
        <v>193.7652847911595</v>
      </c>
      <c r="P23" s="25">
        <v>4985.6105622056539</v>
      </c>
      <c r="T23" s="29">
        <v>45101</v>
      </c>
      <c r="U23" t="str">
        <f t="shared" si="1"/>
        <v>Saturday</v>
      </c>
      <c r="V23" s="22">
        <v>37.58</v>
      </c>
      <c r="W23">
        <v>46.4</v>
      </c>
      <c r="X23">
        <v>59</v>
      </c>
      <c r="Y23">
        <v>13.39</v>
      </c>
      <c r="Z23">
        <v>196</v>
      </c>
    </row>
    <row r="24" spans="1:26" ht="16" x14ac:dyDescent="0.2">
      <c r="A24" s="3">
        <v>54</v>
      </c>
      <c r="B24" s="3">
        <v>45049</v>
      </c>
      <c r="C24" s="5">
        <v>41.519999999999996</v>
      </c>
      <c r="D24" s="5">
        <v>46.2</v>
      </c>
      <c r="E24" s="5">
        <v>58.7</v>
      </c>
      <c r="F24" s="6">
        <v>17.879999999999995</v>
      </c>
      <c r="G24" s="5">
        <v>225</v>
      </c>
      <c r="H24" s="5">
        <f t="shared" si="0"/>
        <v>225</v>
      </c>
      <c r="K24" s="24" t="s">
        <v>24</v>
      </c>
      <c r="L24" s="24">
        <v>12.8739909784264</v>
      </c>
      <c r="M24" s="24">
        <v>36.846645553463354</v>
      </c>
      <c r="N24" s="24">
        <v>-5.3538719332383522E-2</v>
      </c>
      <c r="O24" s="24">
        <v>16.402234256253454</v>
      </c>
      <c r="P24" s="24">
        <v>37.380807651552779</v>
      </c>
      <c r="T24" s="29">
        <v>45049</v>
      </c>
      <c r="U24" t="str">
        <f t="shared" si="1"/>
        <v>Wednesday</v>
      </c>
      <c r="V24">
        <v>41.519999999999996</v>
      </c>
      <c r="W24">
        <v>46.2</v>
      </c>
      <c r="X24">
        <v>58.7</v>
      </c>
      <c r="Y24">
        <v>17.879999999999995</v>
      </c>
      <c r="Z24">
        <v>225</v>
      </c>
    </row>
    <row r="25" spans="1:26" ht="16" x14ac:dyDescent="0.2">
      <c r="A25" s="3">
        <v>4</v>
      </c>
      <c r="B25" s="3">
        <v>44999</v>
      </c>
      <c r="C25" s="5">
        <v>31.3</v>
      </c>
      <c r="D25" s="5">
        <v>41.3</v>
      </c>
      <c r="E25" s="5">
        <v>58.5</v>
      </c>
      <c r="F25" s="6">
        <v>12.399999999999995</v>
      </c>
      <c r="G25" s="5">
        <v>197</v>
      </c>
      <c r="H25" s="5">
        <f t="shared" si="0"/>
        <v>197</v>
      </c>
      <c r="K25" s="24" t="s">
        <v>25</v>
      </c>
      <c r="L25" s="24">
        <v>2.5212583383432432</v>
      </c>
      <c r="M25" s="24">
        <v>4.3770741854962587</v>
      </c>
      <c r="N25" s="24">
        <v>0.74489686340697225</v>
      </c>
      <c r="O25" s="24">
        <v>3.1282297794304395</v>
      </c>
      <c r="P25" s="24">
        <v>4.2664083355630975</v>
      </c>
      <c r="T25" s="29">
        <v>44999</v>
      </c>
      <c r="U25" t="str">
        <f t="shared" si="1"/>
        <v>Tuesday</v>
      </c>
      <c r="V25">
        <v>31.3</v>
      </c>
      <c r="W25">
        <v>41.3</v>
      </c>
      <c r="X25">
        <v>58.5</v>
      </c>
      <c r="Y25">
        <v>12.399999999999995</v>
      </c>
      <c r="Z25">
        <v>197</v>
      </c>
    </row>
    <row r="26" spans="1:26" ht="16" x14ac:dyDescent="0.2">
      <c r="A26" s="3">
        <v>5</v>
      </c>
      <c r="B26" s="3">
        <v>45000</v>
      </c>
      <c r="C26" s="5">
        <v>46.160000000000004</v>
      </c>
      <c r="D26" s="5">
        <v>10.8</v>
      </c>
      <c r="E26" s="5">
        <v>58.4</v>
      </c>
      <c r="F26" s="6">
        <v>0.12000000000000455</v>
      </c>
      <c r="G26" s="5">
        <v>137</v>
      </c>
      <c r="H26" s="5">
        <f t="shared" si="0"/>
        <v>137</v>
      </c>
      <c r="K26" s="25" t="s">
        <v>26</v>
      </c>
      <c r="L26" s="25">
        <v>193.51999999999998</v>
      </c>
      <c r="M26" s="25">
        <v>225.5</v>
      </c>
      <c r="N26" s="25">
        <v>93.325000000000003</v>
      </c>
      <c r="O26" s="25">
        <v>110.88</v>
      </c>
      <c r="P26" s="25">
        <v>783</v>
      </c>
      <c r="T26" s="29">
        <v>45000</v>
      </c>
      <c r="U26" t="str">
        <f t="shared" si="1"/>
        <v>Wednesday</v>
      </c>
      <c r="V26">
        <v>46.160000000000004</v>
      </c>
      <c r="W26">
        <v>10.8</v>
      </c>
      <c r="X26">
        <v>58.4</v>
      </c>
      <c r="Y26">
        <v>0.12000000000000455</v>
      </c>
      <c r="Z26">
        <v>137</v>
      </c>
    </row>
    <row r="27" spans="1:26" ht="16" x14ac:dyDescent="0.2">
      <c r="A27" s="3">
        <v>169</v>
      </c>
      <c r="B27" s="3">
        <v>45164</v>
      </c>
      <c r="C27" s="5">
        <v>45.08</v>
      </c>
      <c r="D27" s="5">
        <v>23.6</v>
      </c>
      <c r="E27" s="5">
        <v>57.6</v>
      </c>
      <c r="F27" s="6">
        <v>10.3</v>
      </c>
      <c r="G27" s="5">
        <v>185</v>
      </c>
      <c r="H27" s="5">
        <f t="shared" si="0"/>
        <v>185</v>
      </c>
      <c r="K27" s="25" t="s">
        <v>27</v>
      </c>
      <c r="L27" s="25">
        <v>3.46</v>
      </c>
      <c r="M27" s="25">
        <v>0</v>
      </c>
      <c r="N27" s="25">
        <v>0.3</v>
      </c>
      <c r="O27" s="25">
        <v>0.12000000000000455</v>
      </c>
      <c r="P27" s="25">
        <v>28</v>
      </c>
      <c r="T27" s="29">
        <v>45164</v>
      </c>
      <c r="U27" t="str">
        <f t="shared" si="1"/>
        <v>Saturday</v>
      </c>
      <c r="V27">
        <v>45.08</v>
      </c>
      <c r="W27">
        <v>23.6</v>
      </c>
      <c r="X27">
        <v>57.6</v>
      </c>
      <c r="Y27">
        <v>10.3</v>
      </c>
      <c r="Z27">
        <v>185</v>
      </c>
    </row>
    <row r="28" spans="1:26" ht="16" x14ac:dyDescent="0.2">
      <c r="A28" s="3">
        <v>111</v>
      </c>
      <c r="B28" s="3">
        <v>45106</v>
      </c>
      <c r="C28" s="5">
        <v>54.160000000000004</v>
      </c>
      <c r="D28" s="5">
        <v>8.1999999999999993</v>
      </c>
      <c r="E28" s="5">
        <v>56.5</v>
      </c>
      <c r="F28" s="6">
        <v>4.0799999999999983</v>
      </c>
      <c r="G28" s="5">
        <v>150</v>
      </c>
      <c r="H28" s="5">
        <f t="shared" si="0"/>
        <v>150</v>
      </c>
      <c r="K28" s="25" t="s">
        <v>28</v>
      </c>
      <c r="L28" s="25">
        <v>196.98</v>
      </c>
      <c r="M28" s="25">
        <v>225.5</v>
      </c>
      <c r="N28" s="25">
        <v>93.625</v>
      </c>
      <c r="O28" s="25">
        <v>111</v>
      </c>
      <c r="P28" s="25">
        <v>811</v>
      </c>
      <c r="T28" s="29">
        <v>45106</v>
      </c>
      <c r="U28" t="str">
        <f t="shared" si="1"/>
        <v>Thursday</v>
      </c>
      <c r="V28">
        <v>54.160000000000004</v>
      </c>
      <c r="W28">
        <v>8.1999999999999993</v>
      </c>
      <c r="X28">
        <v>56.5</v>
      </c>
      <c r="Y28">
        <v>4.0799999999999983</v>
      </c>
      <c r="Z28">
        <v>150</v>
      </c>
    </row>
    <row r="29" spans="1:26" ht="16" x14ac:dyDescent="0.2">
      <c r="A29" s="3">
        <v>18</v>
      </c>
      <c r="B29" s="3">
        <v>45013</v>
      </c>
      <c r="C29" s="5">
        <v>62.279999999999994</v>
      </c>
      <c r="D29" s="5">
        <v>39.6</v>
      </c>
      <c r="E29" s="5">
        <v>55.8</v>
      </c>
      <c r="F29" s="6">
        <v>25.619999999999997</v>
      </c>
      <c r="G29" s="5">
        <v>258</v>
      </c>
      <c r="H29" s="5">
        <f t="shared" si="0"/>
        <v>258</v>
      </c>
      <c r="K29" s="25" t="s">
        <v>29</v>
      </c>
      <c r="L29" s="25">
        <v>7554.1275000000014</v>
      </c>
      <c r="M29" s="25">
        <v>4928.0000000000027</v>
      </c>
      <c r="N29" s="25">
        <v>6057.5499999999956</v>
      </c>
      <c r="O29" s="25">
        <v>3722.653749999999</v>
      </c>
      <c r="P29" s="25">
        <v>30209.25</v>
      </c>
      <c r="T29" s="29">
        <v>45013</v>
      </c>
      <c r="U29" t="str">
        <f t="shared" si="1"/>
        <v>Tuesday</v>
      </c>
      <c r="V29">
        <v>62.279999999999994</v>
      </c>
      <c r="W29">
        <v>39.6</v>
      </c>
      <c r="X29">
        <v>55.8</v>
      </c>
      <c r="Y29">
        <v>25.619999999999997</v>
      </c>
      <c r="Z29">
        <v>258</v>
      </c>
    </row>
    <row r="30" spans="1:26" ht="16" x14ac:dyDescent="0.2">
      <c r="A30" s="3">
        <v>62</v>
      </c>
      <c r="B30" s="3">
        <v>45057</v>
      </c>
      <c r="C30" s="5">
        <v>61.260000000000005</v>
      </c>
      <c r="D30" s="5">
        <v>42.7</v>
      </c>
      <c r="E30" s="5">
        <v>54.7</v>
      </c>
      <c r="F30" s="6">
        <v>25.6</v>
      </c>
      <c r="G30" s="5">
        <v>240</v>
      </c>
      <c r="H30" s="5">
        <f t="shared" si="0"/>
        <v>240</v>
      </c>
      <c r="K30" s="25" t="s">
        <v>30</v>
      </c>
      <c r="L30" s="25">
        <v>198</v>
      </c>
      <c r="M30" s="25">
        <v>198</v>
      </c>
      <c r="N30" s="25">
        <v>199</v>
      </c>
      <c r="O30" s="25">
        <v>197</v>
      </c>
      <c r="P30" s="25">
        <v>196</v>
      </c>
      <c r="T30" s="29">
        <v>45057</v>
      </c>
      <c r="U30" t="str">
        <f t="shared" si="1"/>
        <v>Thursday</v>
      </c>
      <c r="V30">
        <v>61.260000000000005</v>
      </c>
      <c r="W30">
        <v>42.7</v>
      </c>
      <c r="X30">
        <v>54.7</v>
      </c>
      <c r="Y30">
        <v>25.6</v>
      </c>
      <c r="Z30">
        <v>240</v>
      </c>
    </row>
    <row r="31" spans="1:26" ht="16" x14ac:dyDescent="0.2">
      <c r="A31" s="3">
        <v>21</v>
      </c>
      <c r="B31" s="3">
        <v>45016</v>
      </c>
      <c r="C31" s="5">
        <v>46.68</v>
      </c>
      <c r="D31" s="5">
        <v>27.7</v>
      </c>
      <c r="E31" s="5">
        <v>53.4</v>
      </c>
      <c r="F31" s="6">
        <v>14.329999999999998</v>
      </c>
      <c r="G31" s="5">
        <v>188</v>
      </c>
      <c r="H31" s="5">
        <f t="shared" si="0"/>
        <v>188</v>
      </c>
      <c r="K31" s="25"/>
      <c r="L31" s="25"/>
      <c r="M31" s="25"/>
      <c r="N31" s="25"/>
      <c r="O31" s="25"/>
      <c r="P31" s="25"/>
      <c r="T31" s="29">
        <v>45016</v>
      </c>
      <c r="U31" t="str">
        <f t="shared" si="1"/>
        <v>Friday</v>
      </c>
      <c r="V31">
        <v>46.68</v>
      </c>
      <c r="W31">
        <v>27.7</v>
      </c>
      <c r="X31">
        <v>53.4</v>
      </c>
      <c r="Y31">
        <v>14.329999999999998</v>
      </c>
      <c r="Z31">
        <v>188</v>
      </c>
    </row>
    <row r="32" spans="1:26" ht="16" x14ac:dyDescent="0.2">
      <c r="A32" s="3">
        <v>16</v>
      </c>
      <c r="B32" s="3">
        <v>45011</v>
      </c>
      <c r="C32" s="5">
        <v>42.08</v>
      </c>
      <c r="D32" s="5">
        <v>47.7</v>
      </c>
      <c r="E32" s="5">
        <v>52.9</v>
      </c>
      <c r="F32" s="6">
        <v>22.23</v>
      </c>
      <c r="G32" s="5">
        <v>240</v>
      </c>
      <c r="H32" s="5">
        <f t="shared" si="0"/>
        <v>240</v>
      </c>
      <c r="K32" s="25"/>
      <c r="L32" s="25"/>
      <c r="M32" s="25"/>
      <c r="N32" s="25"/>
      <c r="O32" s="25"/>
      <c r="P32" s="25"/>
      <c r="T32" s="29">
        <v>45011</v>
      </c>
      <c r="U32" t="str">
        <f t="shared" si="1"/>
        <v>Sunday</v>
      </c>
      <c r="V32">
        <v>42.08</v>
      </c>
      <c r="W32">
        <v>47.7</v>
      </c>
      <c r="X32">
        <v>52.9</v>
      </c>
      <c r="Y32">
        <v>22.23</v>
      </c>
      <c r="Z32">
        <v>240</v>
      </c>
    </row>
    <row r="33" spans="1:26" ht="16" x14ac:dyDescent="0.2">
      <c r="A33" s="3">
        <v>96</v>
      </c>
      <c r="B33" s="3">
        <v>45091</v>
      </c>
      <c r="C33" s="5">
        <v>40.660000000000004</v>
      </c>
      <c r="D33" s="5">
        <v>31.6</v>
      </c>
      <c r="E33" s="5">
        <v>52.9</v>
      </c>
      <c r="F33" s="6">
        <v>10.970000000000002</v>
      </c>
      <c r="G33" s="5">
        <v>175</v>
      </c>
      <c r="H33" s="5">
        <f t="shared" si="0"/>
        <v>175</v>
      </c>
      <c r="T33" s="29">
        <v>45091</v>
      </c>
      <c r="U33" t="str">
        <f t="shared" si="1"/>
        <v>Wednesday</v>
      </c>
      <c r="V33">
        <v>40.660000000000004</v>
      </c>
      <c r="W33">
        <v>31.6</v>
      </c>
      <c r="X33">
        <v>52.9</v>
      </c>
      <c r="Y33">
        <v>10.970000000000002</v>
      </c>
      <c r="Z33">
        <v>175</v>
      </c>
    </row>
    <row r="34" spans="1:26" ht="17" thickBot="1" x14ac:dyDescent="0.25">
      <c r="A34" s="3">
        <v>116</v>
      </c>
      <c r="B34" s="3">
        <v>45111</v>
      </c>
      <c r="C34" s="5">
        <v>24.02</v>
      </c>
      <c r="D34" s="5">
        <v>35</v>
      </c>
      <c r="E34" s="5">
        <v>52.7</v>
      </c>
      <c r="F34" s="6">
        <v>3.9299999999999962</v>
      </c>
      <c r="G34" s="5">
        <v>133</v>
      </c>
      <c r="H34" s="5">
        <f t="shared" si="0"/>
        <v>133</v>
      </c>
      <c r="Q34" s="70"/>
      <c r="T34" s="29">
        <v>45111</v>
      </c>
      <c r="U34" t="str">
        <f t="shared" si="1"/>
        <v>Tuesday</v>
      </c>
      <c r="V34">
        <v>24.02</v>
      </c>
      <c r="W34">
        <v>35</v>
      </c>
      <c r="X34">
        <v>52.7</v>
      </c>
      <c r="Y34">
        <v>3.9299999999999962</v>
      </c>
      <c r="Z34">
        <v>133</v>
      </c>
    </row>
    <row r="35" spans="1:26" ht="16" x14ac:dyDescent="0.2">
      <c r="A35" s="3">
        <v>90</v>
      </c>
      <c r="B35" s="3">
        <v>45085</v>
      </c>
      <c r="C35" s="5">
        <v>23.96</v>
      </c>
      <c r="D35" s="5">
        <v>47.8</v>
      </c>
      <c r="E35" s="5">
        <v>51.4</v>
      </c>
      <c r="F35" s="6">
        <v>14.319999999999993</v>
      </c>
      <c r="G35" s="5">
        <v>177</v>
      </c>
      <c r="H35" s="5">
        <f t="shared" si="0"/>
        <v>177</v>
      </c>
      <c r="K35" s="21"/>
      <c r="L35" s="26" t="s">
        <v>2</v>
      </c>
      <c r="M35" s="26" t="s">
        <v>3</v>
      </c>
      <c r="N35" s="26" t="s">
        <v>4</v>
      </c>
      <c r="O35" s="26" t="s">
        <v>5</v>
      </c>
      <c r="P35" s="26" t="s">
        <v>6</v>
      </c>
      <c r="T35" s="29">
        <v>45085</v>
      </c>
      <c r="U35" t="str">
        <f t="shared" si="1"/>
        <v>Thursday</v>
      </c>
      <c r="V35">
        <v>23.96</v>
      </c>
      <c r="W35">
        <v>47.8</v>
      </c>
      <c r="X35">
        <v>51.4</v>
      </c>
      <c r="Y35">
        <v>14.319999999999993</v>
      </c>
      <c r="Z35">
        <v>177</v>
      </c>
    </row>
    <row r="36" spans="1:26" ht="16" x14ac:dyDescent="0.2">
      <c r="A36" s="3">
        <v>99</v>
      </c>
      <c r="B36" s="3">
        <v>45094</v>
      </c>
      <c r="C36" s="5">
        <v>64.94</v>
      </c>
      <c r="D36" s="5">
        <v>42.3</v>
      </c>
      <c r="E36" s="5">
        <v>51.2</v>
      </c>
      <c r="F36" s="6">
        <v>29.639999999999993</v>
      </c>
      <c r="G36" s="5">
        <v>257</v>
      </c>
      <c r="H36" s="5">
        <f t="shared" si="0"/>
        <v>257</v>
      </c>
      <c r="K36" t="s">
        <v>2</v>
      </c>
      <c r="L36">
        <v>1</v>
      </c>
      <c r="T36" s="29">
        <v>45094</v>
      </c>
      <c r="U36" t="str">
        <f t="shared" si="1"/>
        <v>Saturday</v>
      </c>
      <c r="V36">
        <v>64.94</v>
      </c>
      <c r="W36">
        <v>42.3</v>
      </c>
      <c r="X36">
        <v>51.2</v>
      </c>
      <c r="Y36">
        <v>29.639999999999993</v>
      </c>
      <c r="Z36">
        <v>257</v>
      </c>
    </row>
    <row r="37" spans="1:26" ht="16" x14ac:dyDescent="0.2">
      <c r="A37" s="3">
        <v>127</v>
      </c>
      <c r="B37" s="3">
        <v>45122</v>
      </c>
      <c r="C37" s="5">
        <v>8.56</v>
      </c>
      <c r="D37" s="5">
        <v>38.9</v>
      </c>
      <c r="E37" s="5">
        <v>50.6</v>
      </c>
      <c r="F37" s="6">
        <v>19.989999999999998</v>
      </c>
      <c r="G37" s="5">
        <v>78</v>
      </c>
      <c r="H37" s="5">
        <f t="shared" si="0"/>
        <v>78</v>
      </c>
      <c r="K37" t="s">
        <v>3</v>
      </c>
      <c r="L37">
        <v>2.3906026151480592E-2</v>
      </c>
      <c r="M37">
        <v>1</v>
      </c>
      <c r="T37" s="29">
        <v>45122</v>
      </c>
      <c r="U37" t="str">
        <f t="shared" si="1"/>
        <v>Saturday</v>
      </c>
      <c r="V37">
        <v>8.56</v>
      </c>
      <c r="W37">
        <v>38.9</v>
      </c>
      <c r="X37">
        <v>50.6</v>
      </c>
      <c r="Y37">
        <v>19.989999999999998</v>
      </c>
      <c r="Z37">
        <v>78</v>
      </c>
    </row>
    <row r="38" spans="1:26" ht="16" x14ac:dyDescent="0.2">
      <c r="A38" s="3">
        <v>157</v>
      </c>
      <c r="B38" s="3">
        <v>45152</v>
      </c>
      <c r="C38" s="5">
        <v>25.78</v>
      </c>
      <c r="D38" s="5">
        <v>43.5</v>
      </c>
      <c r="E38" s="5">
        <v>50.5</v>
      </c>
      <c r="F38" s="6">
        <v>10.939999999999998</v>
      </c>
      <c r="G38" s="5">
        <v>173</v>
      </c>
      <c r="H38" s="5">
        <f t="shared" si="0"/>
        <v>173</v>
      </c>
      <c r="K38" t="s">
        <v>4</v>
      </c>
      <c r="L38">
        <v>2.1325368926873211E-2</v>
      </c>
      <c r="M38">
        <v>0.32726422539359967</v>
      </c>
      <c r="N38">
        <v>1</v>
      </c>
      <c r="T38" s="29">
        <v>45152</v>
      </c>
      <c r="U38" t="str">
        <f t="shared" si="1"/>
        <v>Monday</v>
      </c>
      <c r="V38">
        <v>25.78</v>
      </c>
      <c r="W38">
        <v>43.5</v>
      </c>
      <c r="X38">
        <v>50.5</v>
      </c>
      <c r="Y38">
        <v>10.939999999999998</v>
      </c>
      <c r="Z38">
        <v>173</v>
      </c>
    </row>
    <row r="39" spans="1:26" ht="16" x14ac:dyDescent="0.2">
      <c r="A39" s="3">
        <v>122</v>
      </c>
      <c r="B39" s="3">
        <v>45117</v>
      </c>
      <c r="C39" s="5">
        <v>7.76</v>
      </c>
      <c r="D39" s="5">
        <v>21.7</v>
      </c>
      <c r="E39" s="5">
        <v>50.4</v>
      </c>
      <c r="F39" s="6">
        <v>12.57</v>
      </c>
      <c r="G39" s="5">
        <v>81</v>
      </c>
      <c r="H39" s="5">
        <f t="shared" si="0"/>
        <v>81</v>
      </c>
      <c r="K39" t="s">
        <v>5</v>
      </c>
      <c r="L39">
        <v>0.21036584628071647</v>
      </c>
      <c r="M39">
        <v>0.13794493123503068</v>
      </c>
      <c r="N39">
        <v>-0.25488878474815885</v>
      </c>
      <c r="O39">
        <v>1</v>
      </c>
      <c r="T39" s="29">
        <v>45117</v>
      </c>
      <c r="U39" t="str">
        <f t="shared" si="1"/>
        <v>Monday</v>
      </c>
      <c r="V39">
        <v>7.76</v>
      </c>
      <c r="W39">
        <v>21.7</v>
      </c>
      <c r="X39">
        <v>50.4</v>
      </c>
      <c r="Y39">
        <v>12.57</v>
      </c>
      <c r="Z39">
        <v>81</v>
      </c>
    </row>
    <row r="40" spans="1:26" ht="16" x14ac:dyDescent="0.2">
      <c r="A40" s="3">
        <v>49</v>
      </c>
      <c r="B40" s="3">
        <v>45044</v>
      </c>
      <c r="C40" s="5">
        <v>46.44</v>
      </c>
      <c r="D40" s="5">
        <v>15.8</v>
      </c>
      <c r="E40" s="5">
        <v>49.9</v>
      </c>
      <c r="F40" s="6">
        <v>10.659999999999997</v>
      </c>
      <c r="G40" s="5">
        <v>149</v>
      </c>
      <c r="H40" s="5">
        <f t="shared" si="0"/>
        <v>149</v>
      </c>
      <c r="K40" s="25" t="s">
        <v>6</v>
      </c>
      <c r="L40" s="25">
        <v>0.39040997791206128</v>
      </c>
      <c r="M40" s="25">
        <v>0.28651184055418916</v>
      </c>
      <c r="N40" s="25">
        <v>0.23641324674653968</v>
      </c>
      <c r="O40" s="25">
        <v>0.1585933627528481</v>
      </c>
      <c r="P40">
        <v>1</v>
      </c>
      <c r="T40" s="29">
        <v>45044</v>
      </c>
      <c r="U40" t="str">
        <f t="shared" si="1"/>
        <v>Friday</v>
      </c>
      <c r="V40">
        <v>46.44</v>
      </c>
      <c r="W40">
        <v>15.8</v>
      </c>
      <c r="X40">
        <v>49.9</v>
      </c>
      <c r="Y40">
        <v>10.659999999999997</v>
      </c>
      <c r="Z40">
        <v>149</v>
      </c>
    </row>
    <row r="41" spans="1:26" ht="16" x14ac:dyDescent="0.2">
      <c r="A41" s="3">
        <v>101</v>
      </c>
      <c r="B41" s="3">
        <v>45096</v>
      </c>
      <c r="C41" s="5">
        <v>51.480000000000004</v>
      </c>
      <c r="D41" s="5">
        <v>4.3</v>
      </c>
      <c r="E41" s="5">
        <v>49.8</v>
      </c>
      <c r="F41" s="6">
        <v>4.4699999999999989</v>
      </c>
      <c r="G41" s="5">
        <v>137</v>
      </c>
      <c r="H41" s="5">
        <f t="shared" si="0"/>
        <v>137</v>
      </c>
      <c r="T41" s="29">
        <v>45096</v>
      </c>
      <c r="U41" t="str">
        <f t="shared" si="1"/>
        <v>Monday</v>
      </c>
      <c r="V41">
        <v>51.480000000000004</v>
      </c>
      <c r="W41">
        <v>4.3</v>
      </c>
      <c r="X41">
        <v>49.8</v>
      </c>
      <c r="Y41">
        <v>4.4699999999999989</v>
      </c>
      <c r="Z41">
        <v>137</v>
      </c>
    </row>
    <row r="42" spans="1:26" ht="16" x14ac:dyDescent="0.2">
      <c r="A42" s="3">
        <v>23</v>
      </c>
      <c r="B42" s="3">
        <v>45018</v>
      </c>
      <c r="C42" s="5">
        <v>11.64</v>
      </c>
      <c r="D42" s="5">
        <v>15.9</v>
      </c>
      <c r="E42" s="5">
        <v>49.6</v>
      </c>
      <c r="F42" s="6">
        <v>9.4299999999999962</v>
      </c>
      <c r="G42" s="17"/>
      <c r="H42" s="17">
        <f t="shared" si="0"/>
        <v>139</v>
      </c>
      <c r="T42" s="29">
        <v>45018</v>
      </c>
      <c r="U42" t="str">
        <f t="shared" si="1"/>
        <v>Sunday</v>
      </c>
      <c r="V42">
        <v>11.64</v>
      </c>
      <c r="W42">
        <v>15.9</v>
      </c>
      <c r="X42">
        <v>49.6</v>
      </c>
      <c r="Y42">
        <v>9.4299999999999962</v>
      </c>
    </row>
    <row r="43" spans="1:26" ht="16" x14ac:dyDescent="0.2">
      <c r="A43" s="3">
        <v>162</v>
      </c>
      <c r="B43" s="3">
        <v>45157</v>
      </c>
      <c r="C43" s="5">
        <v>19.14</v>
      </c>
      <c r="D43" s="5">
        <v>35.799999999999997</v>
      </c>
      <c r="E43" s="5">
        <v>49.3</v>
      </c>
      <c r="F43" s="6">
        <v>6.75</v>
      </c>
      <c r="G43" s="5">
        <v>151</v>
      </c>
      <c r="H43" s="5">
        <f t="shared" si="0"/>
        <v>151</v>
      </c>
      <c r="T43" s="29">
        <v>45157</v>
      </c>
      <c r="U43" t="str">
        <f t="shared" si="1"/>
        <v>Saturday</v>
      </c>
      <c r="V43">
        <v>19.14</v>
      </c>
      <c r="W43">
        <v>35.799999999999997</v>
      </c>
      <c r="X43">
        <v>49.3</v>
      </c>
      <c r="Y43">
        <v>6.75</v>
      </c>
      <c r="Z43">
        <v>151</v>
      </c>
    </row>
    <row r="44" spans="1:26" ht="16" x14ac:dyDescent="0.2">
      <c r="A44" s="3">
        <v>152</v>
      </c>
      <c r="B44" s="3">
        <v>45147</v>
      </c>
      <c r="C44" s="5">
        <v>31.2</v>
      </c>
      <c r="D44" s="5">
        <v>8.4</v>
      </c>
      <c r="E44" s="5">
        <v>48.7</v>
      </c>
      <c r="F44" s="6">
        <v>16.819999999999997</v>
      </c>
      <c r="G44" s="5">
        <v>125</v>
      </c>
      <c r="H44" s="5">
        <f t="shared" si="0"/>
        <v>125</v>
      </c>
      <c r="T44" s="29">
        <v>45147</v>
      </c>
      <c r="U44" t="str">
        <f t="shared" si="1"/>
        <v>Wednesday</v>
      </c>
      <c r="V44">
        <v>31.2</v>
      </c>
      <c r="W44">
        <v>8.4</v>
      </c>
      <c r="X44">
        <v>48.7</v>
      </c>
      <c r="Y44">
        <v>16.819999999999997</v>
      </c>
      <c r="Z44">
        <v>125</v>
      </c>
    </row>
    <row r="45" spans="1:26" ht="16" x14ac:dyDescent="0.2">
      <c r="A45" s="3">
        <v>172</v>
      </c>
      <c r="B45" s="3">
        <v>45167</v>
      </c>
      <c r="C45" s="5">
        <v>42.9</v>
      </c>
      <c r="D45" s="5">
        <v>20.9</v>
      </c>
      <c r="E45" s="5">
        <v>47.4</v>
      </c>
      <c r="F45" s="6">
        <v>7.9399999999999977</v>
      </c>
      <c r="G45" s="5">
        <v>163</v>
      </c>
      <c r="H45" s="5">
        <f t="shared" si="0"/>
        <v>163</v>
      </c>
      <c r="T45" s="29">
        <v>45167</v>
      </c>
      <c r="U45" t="str">
        <f t="shared" si="1"/>
        <v>Tuesday</v>
      </c>
      <c r="V45">
        <v>42.9</v>
      </c>
      <c r="W45">
        <v>20.9</v>
      </c>
      <c r="X45">
        <v>47.4</v>
      </c>
      <c r="Y45">
        <v>7.9399999999999977</v>
      </c>
      <c r="Z45">
        <v>163</v>
      </c>
    </row>
    <row r="46" spans="1:26" ht="16" x14ac:dyDescent="0.2">
      <c r="A46" s="3">
        <v>121</v>
      </c>
      <c r="B46" s="3">
        <v>45116</v>
      </c>
      <c r="C46" s="5">
        <v>36.260000000000005</v>
      </c>
      <c r="D46" s="5">
        <v>26.8</v>
      </c>
      <c r="E46" s="5">
        <v>46.2</v>
      </c>
      <c r="F46" s="6">
        <v>9.0500000000000007</v>
      </c>
      <c r="G46" s="5">
        <v>163</v>
      </c>
      <c r="H46" s="5">
        <f t="shared" si="0"/>
        <v>163</v>
      </c>
      <c r="T46" s="29">
        <v>45116</v>
      </c>
      <c r="U46" t="str">
        <f t="shared" si="1"/>
        <v>Sunday</v>
      </c>
      <c r="V46">
        <v>36.260000000000005</v>
      </c>
      <c r="W46">
        <v>26.8</v>
      </c>
      <c r="X46">
        <v>46.2</v>
      </c>
      <c r="Y46">
        <v>9.0500000000000007</v>
      </c>
      <c r="Z46">
        <v>163</v>
      </c>
    </row>
    <row r="47" spans="1:26" ht="16" x14ac:dyDescent="0.2">
      <c r="A47" s="3">
        <v>15</v>
      </c>
      <c r="B47" s="3">
        <v>45010</v>
      </c>
      <c r="C47" s="5">
        <v>44.82</v>
      </c>
      <c r="D47" s="5">
        <v>32.9</v>
      </c>
      <c r="E47" s="5">
        <v>46</v>
      </c>
      <c r="F47" s="6">
        <v>18.459999999999997</v>
      </c>
      <c r="G47" s="5">
        <v>191</v>
      </c>
      <c r="H47" s="5">
        <f t="shared" si="0"/>
        <v>191</v>
      </c>
      <c r="T47" s="29">
        <v>45010</v>
      </c>
      <c r="U47" t="str">
        <f t="shared" si="1"/>
        <v>Saturday</v>
      </c>
      <c r="V47">
        <v>44.82</v>
      </c>
      <c r="W47">
        <v>32.9</v>
      </c>
      <c r="X47">
        <v>46</v>
      </c>
      <c r="Y47">
        <v>18.459999999999997</v>
      </c>
      <c r="Z47">
        <v>191</v>
      </c>
    </row>
    <row r="48" spans="1:26" ht="16" x14ac:dyDescent="0.2">
      <c r="A48" s="3">
        <v>100</v>
      </c>
      <c r="B48" s="3">
        <v>45095</v>
      </c>
      <c r="C48" s="5">
        <v>28.04</v>
      </c>
      <c r="D48" s="5">
        <v>41.7</v>
      </c>
      <c r="E48" s="5">
        <v>45.9</v>
      </c>
      <c r="F48" s="6">
        <v>16.010000000000005</v>
      </c>
      <c r="G48" s="5">
        <v>183</v>
      </c>
      <c r="H48" s="5">
        <f t="shared" si="0"/>
        <v>183</v>
      </c>
      <c r="T48" s="29">
        <v>45095</v>
      </c>
      <c r="U48" t="str">
        <f t="shared" si="1"/>
        <v>Sunday</v>
      </c>
      <c r="V48">
        <v>28.04</v>
      </c>
      <c r="W48">
        <v>41.7</v>
      </c>
      <c r="X48">
        <v>45.9</v>
      </c>
      <c r="Y48">
        <v>16.010000000000005</v>
      </c>
      <c r="Z48">
        <v>183</v>
      </c>
    </row>
    <row r="49" spans="1:26" ht="16" x14ac:dyDescent="0.2">
      <c r="A49" s="3">
        <v>38</v>
      </c>
      <c r="B49" s="3">
        <v>45033</v>
      </c>
      <c r="C49" s="5">
        <v>24.94</v>
      </c>
      <c r="D49" s="5">
        <v>49.4</v>
      </c>
      <c r="E49" s="5">
        <v>45.7</v>
      </c>
      <c r="F49" s="6">
        <v>13.89</v>
      </c>
      <c r="G49" s="5">
        <v>152</v>
      </c>
      <c r="H49" s="5">
        <f t="shared" si="0"/>
        <v>152</v>
      </c>
      <c r="T49" s="29">
        <v>45033</v>
      </c>
      <c r="U49" t="str">
        <f t="shared" si="1"/>
        <v>Monday</v>
      </c>
      <c r="V49">
        <v>24.94</v>
      </c>
      <c r="W49">
        <v>49.4</v>
      </c>
      <c r="X49">
        <v>45.7</v>
      </c>
      <c r="Y49">
        <v>13.89</v>
      </c>
      <c r="Z49">
        <v>152</v>
      </c>
    </row>
    <row r="50" spans="1:26" ht="16" x14ac:dyDescent="0.2">
      <c r="A50" s="3">
        <v>159</v>
      </c>
      <c r="B50" s="3">
        <v>45154</v>
      </c>
      <c r="C50" s="5">
        <v>12.34</v>
      </c>
      <c r="D50" s="5">
        <v>36.9</v>
      </c>
      <c r="E50" s="5">
        <v>45.2</v>
      </c>
      <c r="F50" s="6">
        <v>1.5399999999999956</v>
      </c>
      <c r="G50" s="5">
        <v>85</v>
      </c>
      <c r="H50" s="5">
        <f t="shared" si="0"/>
        <v>85</v>
      </c>
      <c r="T50" s="29">
        <v>45154</v>
      </c>
      <c r="U50" t="str">
        <f t="shared" si="1"/>
        <v>Wednesday</v>
      </c>
      <c r="V50">
        <v>12.34</v>
      </c>
      <c r="W50">
        <v>36.9</v>
      </c>
      <c r="X50">
        <v>45.2</v>
      </c>
      <c r="Y50">
        <v>1.5399999999999956</v>
      </c>
      <c r="Z50">
        <v>85</v>
      </c>
    </row>
    <row r="51" spans="1:26" ht="16" x14ac:dyDescent="0.2">
      <c r="A51" s="3">
        <v>2</v>
      </c>
      <c r="B51" s="3">
        <v>44997</v>
      </c>
      <c r="C51" s="5">
        <v>10.9</v>
      </c>
      <c r="D51" s="5">
        <v>39.299999999999997</v>
      </c>
      <c r="E51" s="5">
        <v>45.1</v>
      </c>
      <c r="F51" s="6">
        <v>6.0599999999999952</v>
      </c>
      <c r="G51" s="5">
        <v>122</v>
      </c>
      <c r="H51" s="5">
        <f t="shared" si="0"/>
        <v>122</v>
      </c>
      <c r="T51" s="29">
        <v>44997</v>
      </c>
      <c r="U51" t="str">
        <f t="shared" si="1"/>
        <v>Sunday</v>
      </c>
      <c r="V51">
        <v>10.9</v>
      </c>
      <c r="W51">
        <v>39.299999999999997</v>
      </c>
      <c r="X51">
        <v>45.1</v>
      </c>
      <c r="Y51">
        <v>6.0599999999999952</v>
      </c>
      <c r="Z51">
        <v>122</v>
      </c>
    </row>
    <row r="52" spans="1:26" ht="16" x14ac:dyDescent="0.2">
      <c r="A52" s="3">
        <v>134</v>
      </c>
      <c r="B52" s="3">
        <v>45129</v>
      </c>
      <c r="C52" s="5">
        <v>45.96</v>
      </c>
      <c r="D52" s="5">
        <v>33.5</v>
      </c>
      <c r="E52" s="5">
        <v>45.1</v>
      </c>
      <c r="F52" s="6">
        <v>20.69</v>
      </c>
      <c r="G52" s="17"/>
      <c r="H52" s="17">
        <f t="shared" si="0"/>
        <v>139</v>
      </c>
      <c r="T52" s="29">
        <v>45129</v>
      </c>
      <c r="U52" t="str">
        <f t="shared" si="1"/>
        <v>Saturday</v>
      </c>
      <c r="V52">
        <v>45.96</v>
      </c>
      <c r="W52">
        <v>33.5</v>
      </c>
      <c r="X52">
        <v>45.1</v>
      </c>
      <c r="Y52">
        <v>20.69</v>
      </c>
    </row>
    <row r="53" spans="1:26" ht="16" x14ac:dyDescent="0.2">
      <c r="A53" s="3">
        <v>148</v>
      </c>
      <c r="B53" s="3">
        <v>45143</v>
      </c>
      <c r="C53" s="5">
        <v>50.64</v>
      </c>
      <c r="D53" s="5">
        <v>49</v>
      </c>
      <c r="E53" s="5">
        <v>44.3</v>
      </c>
      <c r="F53" s="6">
        <v>31.1</v>
      </c>
      <c r="G53" s="5">
        <v>265</v>
      </c>
      <c r="H53" s="5">
        <f t="shared" si="0"/>
        <v>265</v>
      </c>
      <c r="T53" s="29">
        <v>45143</v>
      </c>
      <c r="U53" t="str">
        <f t="shared" si="1"/>
        <v>Saturday</v>
      </c>
      <c r="V53">
        <v>50.64</v>
      </c>
      <c r="W53">
        <v>49</v>
      </c>
      <c r="X53">
        <v>44.3</v>
      </c>
      <c r="Y53">
        <v>31.1</v>
      </c>
      <c r="Z53">
        <v>265</v>
      </c>
    </row>
    <row r="54" spans="1:26" ht="16" x14ac:dyDescent="0.2">
      <c r="A54" s="3">
        <v>45</v>
      </c>
      <c r="B54" s="3">
        <v>45040</v>
      </c>
      <c r="C54" s="5">
        <v>12.02</v>
      </c>
      <c r="D54" s="5">
        <v>25.7</v>
      </c>
      <c r="E54" s="5">
        <v>43.3</v>
      </c>
      <c r="F54" s="6">
        <v>18.04</v>
      </c>
      <c r="G54" s="5">
        <v>89</v>
      </c>
      <c r="H54" s="5">
        <f t="shared" si="0"/>
        <v>89</v>
      </c>
      <c r="T54" s="29">
        <v>45040</v>
      </c>
      <c r="U54" t="str">
        <f t="shared" si="1"/>
        <v>Monday</v>
      </c>
      <c r="V54">
        <v>12.02</v>
      </c>
      <c r="W54">
        <v>25.7</v>
      </c>
      <c r="X54">
        <v>43.3</v>
      </c>
      <c r="Y54">
        <v>18.04</v>
      </c>
      <c r="Z54">
        <v>89</v>
      </c>
    </row>
    <row r="55" spans="1:26" ht="16" x14ac:dyDescent="0.2">
      <c r="A55" s="3">
        <v>31</v>
      </c>
      <c r="B55" s="3">
        <v>45026</v>
      </c>
      <c r="C55" s="5">
        <v>59.58</v>
      </c>
      <c r="D55" s="5">
        <v>28.3</v>
      </c>
      <c r="E55" s="5">
        <v>43.2</v>
      </c>
      <c r="F55" s="6">
        <v>26.159999999999997</v>
      </c>
      <c r="G55" s="5">
        <v>231</v>
      </c>
      <c r="H55" s="5">
        <f t="shared" si="0"/>
        <v>231</v>
      </c>
      <c r="T55" s="29">
        <v>45026</v>
      </c>
      <c r="U55" t="str">
        <f t="shared" si="1"/>
        <v>Monday</v>
      </c>
      <c r="V55">
        <v>59.58</v>
      </c>
      <c r="W55">
        <v>28.3</v>
      </c>
      <c r="X55">
        <v>43.2</v>
      </c>
      <c r="Y55">
        <v>26.159999999999997</v>
      </c>
      <c r="Z55">
        <v>231</v>
      </c>
    </row>
    <row r="56" spans="1:26" ht="16" x14ac:dyDescent="0.2">
      <c r="A56" s="3">
        <v>130</v>
      </c>
      <c r="B56" s="3">
        <v>45125</v>
      </c>
      <c r="C56" s="5">
        <v>18.920000000000002</v>
      </c>
      <c r="D56" s="5">
        <v>12</v>
      </c>
      <c r="E56" s="5">
        <v>43.1</v>
      </c>
      <c r="F56" s="6">
        <v>14.719999999999999</v>
      </c>
      <c r="G56" s="5">
        <v>116</v>
      </c>
      <c r="H56" s="5">
        <f t="shared" si="0"/>
        <v>116</v>
      </c>
      <c r="T56" s="29">
        <v>45125</v>
      </c>
      <c r="U56" t="str">
        <f t="shared" si="1"/>
        <v>Tuesday</v>
      </c>
      <c r="V56">
        <v>18.920000000000002</v>
      </c>
      <c r="W56">
        <v>12</v>
      </c>
      <c r="X56">
        <v>43.1</v>
      </c>
      <c r="Y56">
        <v>14.719999999999999</v>
      </c>
      <c r="Z56">
        <v>116</v>
      </c>
    </row>
    <row r="57" spans="1:26" ht="16" x14ac:dyDescent="0.2">
      <c r="A57" s="3">
        <v>132</v>
      </c>
      <c r="B57" s="3">
        <v>45127</v>
      </c>
      <c r="C57" s="5">
        <v>55.04</v>
      </c>
      <c r="D57" s="5">
        <v>2.9</v>
      </c>
      <c r="E57" s="5">
        <v>43</v>
      </c>
      <c r="F57" s="6">
        <v>10.77</v>
      </c>
      <c r="G57" s="5">
        <v>147</v>
      </c>
      <c r="H57" s="5">
        <f t="shared" si="0"/>
        <v>147</v>
      </c>
      <c r="T57" s="29">
        <v>45127</v>
      </c>
      <c r="U57" t="str">
        <f t="shared" si="1"/>
        <v>Thursday</v>
      </c>
      <c r="V57">
        <v>55.04</v>
      </c>
      <c r="W57">
        <v>2.9</v>
      </c>
      <c r="X57">
        <v>43</v>
      </c>
      <c r="Y57">
        <v>10.77</v>
      </c>
      <c r="Z57">
        <v>147</v>
      </c>
    </row>
    <row r="58" spans="1:26" ht="16" x14ac:dyDescent="0.2">
      <c r="A58" s="3">
        <v>176</v>
      </c>
      <c r="B58" s="3">
        <v>45171</v>
      </c>
      <c r="C58" s="5">
        <v>64.38</v>
      </c>
      <c r="D58" s="5">
        <v>48.9</v>
      </c>
      <c r="E58" s="5">
        <v>41.8</v>
      </c>
      <c r="F58" s="6">
        <v>35.42</v>
      </c>
      <c r="G58" s="5">
        <v>271</v>
      </c>
      <c r="H58" s="5">
        <f t="shared" si="0"/>
        <v>271</v>
      </c>
      <c r="T58" s="29">
        <v>45171</v>
      </c>
      <c r="U58" t="str">
        <f t="shared" si="1"/>
        <v>Saturday</v>
      </c>
      <c r="V58">
        <v>64.38</v>
      </c>
      <c r="W58">
        <v>48.9</v>
      </c>
      <c r="X58">
        <v>41.8</v>
      </c>
      <c r="Y58">
        <v>35.42</v>
      </c>
      <c r="Z58">
        <v>271</v>
      </c>
    </row>
    <row r="59" spans="1:26" ht="16" x14ac:dyDescent="0.2">
      <c r="A59" s="3">
        <v>57</v>
      </c>
      <c r="B59" s="3">
        <v>45052</v>
      </c>
      <c r="C59" s="5">
        <v>3.46</v>
      </c>
      <c r="D59" s="5">
        <v>28.1</v>
      </c>
      <c r="E59" s="5">
        <v>41.4</v>
      </c>
      <c r="F59" s="6">
        <v>18.220000000000002</v>
      </c>
      <c r="G59" s="5">
        <v>71</v>
      </c>
      <c r="H59" s="5">
        <f t="shared" si="0"/>
        <v>71</v>
      </c>
      <c r="T59" s="29">
        <v>45052</v>
      </c>
      <c r="U59" t="str">
        <f t="shared" si="1"/>
        <v>Saturday</v>
      </c>
      <c r="V59">
        <v>3.46</v>
      </c>
      <c r="W59">
        <v>28.1</v>
      </c>
      <c r="X59">
        <v>41.4</v>
      </c>
      <c r="Y59">
        <v>18.220000000000002</v>
      </c>
      <c r="Z59">
        <v>71</v>
      </c>
    </row>
    <row r="60" spans="1:26" ht="16" x14ac:dyDescent="0.2">
      <c r="A60" s="3">
        <v>30</v>
      </c>
      <c r="B60" s="3">
        <v>45025</v>
      </c>
      <c r="C60" s="5">
        <v>15.12</v>
      </c>
      <c r="D60" s="5">
        <v>16</v>
      </c>
      <c r="E60" s="5">
        <v>40.799999999999997</v>
      </c>
      <c r="F60" s="6">
        <v>18.739999999999998</v>
      </c>
      <c r="G60" s="5">
        <v>123</v>
      </c>
      <c r="H60" s="5">
        <f t="shared" si="0"/>
        <v>123</v>
      </c>
      <c r="T60" s="29">
        <v>45025</v>
      </c>
      <c r="U60" t="str">
        <f t="shared" si="1"/>
        <v>Sunday</v>
      </c>
      <c r="V60">
        <v>15.12</v>
      </c>
      <c r="W60">
        <v>16</v>
      </c>
      <c r="X60">
        <v>40.799999999999997</v>
      </c>
      <c r="Y60">
        <v>18.739999999999998</v>
      </c>
      <c r="Z60">
        <v>123</v>
      </c>
    </row>
    <row r="61" spans="1:26" ht="16" x14ac:dyDescent="0.2">
      <c r="A61" s="3">
        <v>53</v>
      </c>
      <c r="B61" s="3">
        <v>45048</v>
      </c>
      <c r="C61" s="5">
        <v>44.28</v>
      </c>
      <c r="D61" s="5">
        <v>41.7</v>
      </c>
      <c r="E61" s="5">
        <v>39.6</v>
      </c>
      <c r="F61" s="6">
        <v>26.65</v>
      </c>
      <c r="G61" s="5">
        <v>235</v>
      </c>
      <c r="H61" s="5">
        <f t="shared" si="0"/>
        <v>235</v>
      </c>
      <c r="T61" s="29">
        <v>45048</v>
      </c>
      <c r="U61" t="str">
        <f t="shared" si="1"/>
        <v>Tuesday</v>
      </c>
      <c r="V61">
        <v>44.28</v>
      </c>
      <c r="W61">
        <v>41.7</v>
      </c>
      <c r="X61">
        <v>39.6</v>
      </c>
      <c r="Y61">
        <v>26.65</v>
      </c>
      <c r="Z61">
        <v>235</v>
      </c>
    </row>
    <row r="62" spans="1:26" ht="16" x14ac:dyDescent="0.2">
      <c r="A62" s="3">
        <v>145</v>
      </c>
      <c r="B62" s="3">
        <v>45140</v>
      </c>
      <c r="C62" s="5">
        <v>29.240000000000002</v>
      </c>
      <c r="D62" s="5">
        <v>14.8</v>
      </c>
      <c r="E62" s="5">
        <v>38.9</v>
      </c>
      <c r="F62" s="6">
        <v>1.4600000000000026</v>
      </c>
      <c r="G62" s="5">
        <v>127</v>
      </c>
      <c r="H62" s="5">
        <f t="shared" si="0"/>
        <v>127</v>
      </c>
      <c r="T62" s="29">
        <v>45140</v>
      </c>
      <c r="U62" t="str">
        <f t="shared" si="1"/>
        <v>Wednesday</v>
      </c>
      <c r="V62">
        <v>29.240000000000002</v>
      </c>
      <c r="W62">
        <v>14.8</v>
      </c>
      <c r="X62">
        <v>38.9</v>
      </c>
      <c r="Y62">
        <v>1.4600000000000026</v>
      </c>
      <c r="Z62">
        <v>127</v>
      </c>
    </row>
    <row r="63" spans="1:26" ht="16" x14ac:dyDescent="0.2">
      <c r="A63" s="3">
        <v>42</v>
      </c>
      <c r="B63" s="3">
        <v>45037</v>
      </c>
      <c r="C63" s="5">
        <v>40.4</v>
      </c>
      <c r="D63" s="5">
        <v>33.4</v>
      </c>
      <c r="E63" s="5">
        <v>38.700000000000003</v>
      </c>
      <c r="F63" s="6">
        <v>18.919999999999995</v>
      </c>
      <c r="G63" s="5">
        <v>186</v>
      </c>
      <c r="H63" s="5">
        <f t="shared" si="0"/>
        <v>186</v>
      </c>
      <c r="T63" s="29">
        <v>45037</v>
      </c>
      <c r="U63" t="str">
        <f t="shared" si="1"/>
        <v>Friday</v>
      </c>
      <c r="V63">
        <v>40.4</v>
      </c>
      <c r="W63">
        <v>33.4</v>
      </c>
      <c r="X63">
        <v>38.700000000000003</v>
      </c>
      <c r="Y63">
        <v>18.919999999999995</v>
      </c>
      <c r="Z63">
        <v>186</v>
      </c>
    </row>
    <row r="64" spans="1:26" ht="16" x14ac:dyDescent="0.2">
      <c r="A64" s="3">
        <v>71</v>
      </c>
      <c r="B64" s="3">
        <v>45066</v>
      </c>
      <c r="C64" s="5">
        <v>44.82</v>
      </c>
      <c r="D64" s="5">
        <v>30.6</v>
      </c>
      <c r="E64" s="5">
        <v>38.700000000000003</v>
      </c>
      <c r="F64" s="6">
        <v>19.729999999999997</v>
      </c>
      <c r="G64" s="5">
        <v>196</v>
      </c>
      <c r="H64" s="5">
        <f t="shared" si="0"/>
        <v>196</v>
      </c>
      <c r="T64" s="29">
        <v>45066</v>
      </c>
      <c r="U64" t="str">
        <f t="shared" si="1"/>
        <v>Saturday</v>
      </c>
      <c r="V64">
        <v>44.82</v>
      </c>
      <c r="W64">
        <v>30.6</v>
      </c>
      <c r="X64">
        <v>38.700000000000003</v>
      </c>
      <c r="Y64">
        <v>19.729999999999997</v>
      </c>
      <c r="Z64">
        <v>196</v>
      </c>
    </row>
    <row r="65" spans="1:26" ht="16" x14ac:dyDescent="0.2">
      <c r="A65" s="3">
        <v>32</v>
      </c>
      <c r="B65" s="3">
        <v>45027</v>
      </c>
      <c r="C65" s="5">
        <v>92.987500000000011</v>
      </c>
      <c r="D65" s="5">
        <v>17.399999999999999</v>
      </c>
      <c r="E65" s="5">
        <v>38.6</v>
      </c>
      <c r="F65" s="6">
        <v>37.253750000000011</v>
      </c>
      <c r="G65" s="5">
        <v>126</v>
      </c>
      <c r="H65" s="5">
        <f t="shared" si="0"/>
        <v>126</v>
      </c>
      <c r="T65" s="29">
        <v>45027</v>
      </c>
      <c r="U65" t="str">
        <f t="shared" si="1"/>
        <v>Tuesday</v>
      </c>
      <c r="V65">
        <v>92.987500000000011</v>
      </c>
      <c r="W65">
        <v>17.399999999999999</v>
      </c>
      <c r="X65">
        <v>38.6</v>
      </c>
      <c r="Y65">
        <v>37.253750000000011</v>
      </c>
      <c r="Z65">
        <v>126</v>
      </c>
    </row>
    <row r="66" spans="1:26" ht="16" x14ac:dyDescent="0.2">
      <c r="A66" s="3">
        <v>143</v>
      </c>
      <c r="B66" s="3">
        <v>45138</v>
      </c>
      <c r="C66" s="5">
        <v>50.1</v>
      </c>
      <c r="D66" s="5">
        <v>33.200000000000003</v>
      </c>
      <c r="E66" s="5">
        <v>37.9</v>
      </c>
      <c r="F66" s="6">
        <v>23.490000000000006</v>
      </c>
      <c r="G66" s="5">
        <v>218</v>
      </c>
      <c r="H66" s="5">
        <f t="shared" si="0"/>
        <v>218</v>
      </c>
      <c r="T66" s="29">
        <v>45138</v>
      </c>
      <c r="U66" t="str">
        <f t="shared" si="1"/>
        <v>Monday</v>
      </c>
      <c r="V66">
        <v>50.1</v>
      </c>
      <c r="W66">
        <v>33.200000000000003</v>
      </c>
      <c r="X66">
        <v>37.9</v>
      </c>
      <c r="Y66">
        <v>23.490000000000006</v>
      </c>
      <c r="Z66">
        <v>218</v>
      </c>
    </row>
    <row r="67" spans="1:26" ht="16" x14ac:dyDescent="0.2">
      <c r="A67" s="3">
        <v>59</v>
      </c>
      <c r="B67" s="3">
        <v>45054</v>
      </c>
      <c r="C67" s="5">
        <v>49.160000000000004</v>
      </c>
      <c r="D67" s="5">
        <v>49.6</v>
      </c>
      <c r="E67" s="5">
        <v>37.700000000000003</v>
      </c>
      <c r="F67" s="6">
        <v>30.8</v>
      </c>
      <c r="G67" s="5">
        <v>239</v>
      </c>
      <c r="H67" s="5">
        <f t="shared" ref="H67:H130" si="8">IF(ISBLANK(G67),$P$20,G67)</f>
        <v>239</v>
      </c>
      <c r="T67" s="29">
        <v>45054</v>
      </c>
      <c r="U67" t="str">
        <f t="shared" ref="U67:U130" si="9">TEXT(T67, "dddd")</f>
        <v>Monday</v>
      </c>
      <c r="V67">
        <v>49.160000000000004</v>
      </c>
      <c r="W67">
        <v>49.6</v>
      </c>
      <c r="X67">
        <v>37.700000000000003</v>
      </c>
      <c r="Y67">
        <v>30.8</v>
      </c>
      <c r="Z67">
        <v>239</v>
      </c>
    </row>
    <row r="68" spans="1:26" ht="16" x14ac:dyDescent="0.2">
      <c r="A68" s="3">
        <v>154</v>
      </c>
      <c r="B68" s="3">
        <v>45149</v>
      </c>
      <c r="C68" s="5">
        <v>37.260000000000005</v>
      </c>
      <c r="D68" s="5">
        <v>39.700000000000003</v>
      </c>
      <c r="E68" s="5">
        <v>37.700000000000003</v>
      </c>
      <c r="F68" s="6">
        <v>21.900000000000002</v>
      </c>
      <c r="G68" s="5">
        <v>208</v>
      </c>
      <c r="H68" s="5">
        <f t="shared" si="8"/>
        <v>208</v>
      </c>
      <c r="T68" s="29">
        <v>45149</v>
      </c>
      <c r="U68" t="str">
        <f t="shared" si="9"/>
        <v>Friday</v>
      </c>
      <c r="V68">
        <v>37.260000000000005</v>
      </c>
      <c r="W68">
        <v>39.700000000000003</v>
      </c>
      <c r="X68">
        <v>37.700000000000003</v>
      </c>
      <c r="Y68">
        <v>21.900000000000002</v>
      </c>
      <c r="Z68">
        <v>208</v>
      </c>
    </row>
    <row r="69" spans="1:26" ht="16" x14ac:dyDescent="0.2">
      <c r="A69" s="3">
        <v>151</v>
      </c>
      <c r="B69" s="3">
        <v>45146</v>
      </c>
      <c r="C69" s="5">
        <v>66.14</v>
      </c>
      <c r="D69" s="5">
        <v>13.9</v>
      </c>
      <c r="E69" s="5">
        <v>37</v>
      </c>
      <c r="F69" s="6">
        <v>20.220000000000002</v>
      </c>
      <c r="G69" s="5">
        <v>166</v>
      </c>
      <c r="H69" s="5">
        <f t="shared" si="8"/>
        <v>166</v>
      </c>
      <c r="T69" s="29">
        <v>45146</v>
      </c>
      <c r="U69" t="str">
        <f t="shared" si="9"/>
        <v>Tuesday</v>
      </c>
      <c r="V69">
        <v>66.14</v>
      </c>
      <c r="W69">
        <v>13.9</v>
      </c>
      <c r="X69">
        <v>37</v>
      </c>
      <c r="Y69">
        <v>20.220000000000002</v>
      </c>
      <c r="Z69">
        <v>166</v>
      </c>
    </row>
    <row r="70" spans="1:26" ht="16" x14ac:dyDescent="0.2">
      <c r="A70" s="3">
        <v>82</v>
      </c>
      <c r="B70" s="3">
        <v>45077</v>
      </c>
      <c r="C70" s="5">
        <v>151.96</v>
      </c>
      <c r="D70" s="5">
        <v>4.0999999999999996</v>
      </c>
      <c r="E70" s="5">
        <v>36.9</v>
      </c>
      <c r="F70" s="6">
        <v>11.270000000000001</v>
      </c>
      <c r="G70" s="5">
        <v>128</v>
      </c>
      <c r="H70" s="5">
        <f t="shared" si="8"/>
        <v>128</v>
      </c>
      <c r="T70" s="29">
        <v>45077</v>
      </c>
      <c r="U70" t="str">
        <f t="shared" si="9"/>
        <v>Wednesday</v>
      </c>
      <c r="V70">
        <v>151.96</v>
      </c>
      <c r="W70">
        <v>4.0999999999999996</v>
      </c>
      <c r="X70">
        <v>36.9</v>
      </c>
      <c r="Y70">
        <v>11.270000000000001</v>
      </c>
      <c r="Z70">
        <v>128</v>
      </c>
    </row>
    <row r="71" spans="1:26" ht="16" x14ac:dyDescent="0.2">
      <c r="A71" s="3">
        <v>50</v>
      </c>
      <c r="B71" s="3">
        <v>45045</v>
      </c>
      <c r="C71" s="5">
        <v>14.38</v>
      </c>
      <c r="D71" s="5">
        <v>11.7</v>
      </c>
      <c r="E71" s="5">
        <v>36.799999999999997</v>
      </c>
      <c r="F71" s="6">
        <v>17.82</v>
      </c>
      <c r="G71" s="5">
        <v>111</v>
      </c>
      <c r="H71" s="5">
        <f t="shared" si="8"/>
        <v>111</v>
      </c>
      <c r="T71" s="29">
        <v>45045</v>
      </c>
      <c r="U71" t="str">
        <f t="shared" si="9"/>
        <v>Saturday</v>
      </c>
      <c r="V71">
        <v>14.38</v>
      </c>
      <c r="W71">
        <v>11.7</v>
      </c>
      <c r="X71">
        <v>36.799999999999997</v>
      </c>
      <c r="Y71">
        <v>17.82</v>
      </c>
      <c r="Z71">
        <v>111</v>
      </c>
    </row>
    <row r="72" spans="1:26" ht="16" x14ac:dyDescent="0.2">
      <c r="A72" s="3">
        <v>47</v>
      </c>
      <c r="B72" s="3">
        <v>45042</v>
      </c>
      <c r="C72" s="5">
        <v>18.940000000000001</v>
      </c>
      <c r="D72" s="5">
        <v>9.9</v>
      </c>
      <c r="E72" s="5">
        <v>35.700000000000003</v>
      </c>
      <c r="F72" s="6">
        <v>19.64</v>
      </c>
      <c r="G72" s="5">
        <v>119</v>
      </c>
      <c r="H72" s="5">
        <f t="shared" si="8"/>
        <v>119</v>
      </c>
      <c r="T72" s="29">
        <v>45042</v>
      </c>
      <c r="U72" t="str">
        <f t="shared" si="9"/>
        <v>Wednesday</v>
      </c>
      <c r="V72">
        <v>18.940000000000001</v>
      </c>
      <c r="W72">
        <v>9.9</v>
      </c>
      <c r="X72">
        <v>35.700000000000003</v>
      </c>
      <c r="Y72">
        <v>19.64</v>
      </c>
      <c r="Z72">
        <v>119</v>
      </c>
    </row>
    <row r="73" spans="1:26" ht="16" x14ac:dyDescent="0.2">
      <c r="A73" s="3">
        <v>84</v>
      </c>
      <c r="B73" s="3">
        <v>45079</v>
      </c>
      <c r="C73" s="5">
        <v>22.68</v>
      </c>
      <c r="D73" s="5">
        <v>44.5</v>
      </c>
      <c r="E73" s="5">
        <v>35.6</v>
      </c>
      <c r="F73" s="6">
        <v>14.849999999999998</v>
      </c>
      <c r="G73" s="5">
        <v>149</v>
      </c>
      <c r="H73" s="5">
        <f t="shared" si="8"/>
        <v>149</v>
      </c>
      <c r="T73" s="29">
        <v>45079</v>
      </c>
      <c r="U73" t="str">
        <f t="shared" si="9"/>
        <v>Friday</v>
      </c>
      <c r="V73">
        <v>22.68</v>
      </c>
      <c r="W73">
        <v>44.5</v>
      </c>
      <c r="X73">
        <v>35.6</v>
      </c>
      <c r="Y73">
        <v>14.849999999999998</v>
      </c>
      <c r="Z73">
        <v>149</v>
      </c>
    </row>
    <row r="74" spans="1:26" ht="16" x14ac:dyDescent="0.2">
      <c r="A74" s="3">
        <v>178</v>
      </c>
      <c r="B74" s="3">
        <v>45173</v>
      </c>
      <c r="C74" s="5">
        <v>40.04</v>
      </c>
      <c r="D74" s="5">
        <v>7.8</v>
      </c>
      <c r="E74" s="5">
        <v>35.200000000000003</v>
      </c>
      <c r="F74" s="6">
        <v>95</v>
      </c>
      <c r="G74" s="5">
        <v>131</v>
      </c>
      <c r="H74" s="5">
        <f t="shared" si="8"/>
        <v>131</v>
      </c>
      <c r="T74" s="29">
        <v>45173</v>
      </c>
      <c r="U74" t="str">
        <f t="shared" si="9"/>
        <v>Monday</v>
      </c>
      <c r="V74">
        <v>40.04</v>
      </c>
      <c r="W74">
        <v>7.8</v>
      </c>
      <c r="X74">
        <v>35.200000000000003</v>
      </c>
      <c r="Y74">
        <v>95</v>
      </c>
      <c r="Z74">
        <v>131</v>
      </c>
    </row>
    <row r="75" spans="1:26" ht="16" x14ac:dyDescent="0.2">
      <c r="A75" s="3">
        <v>39</v>
      </c>
      <c r="B75" s="3">
        <v>45034</v>
      </c>
      <c r="C75" s="5">
        <v>14.620000000000001</v>
      </c>
      <c r="D75" s="5">
        <v>26.7</v>
      </c>
      <c r="E75" s="5">
        <v>35.1</v>
      </c>
      <c r="F75" s="6">
        <v>3.6199999999999992</v>
      </c>
      <c r="G75" s="5">
        <v>114</v>
      </c>
      <c r="H75" s="5">
        <f t="shared" si="8"/>
        <v>114</v>
      </c>
      <c r="T75" s="29">
        <v>45034</v>
      </c>
      <c r="U75" t="str">
        <f t="shared" si="9"/>
        <v>Tuesday</v>
      </c>
      <c r="V75">
        <v>14.620000000000001</v>
      </c>
      <c r="W75">
        <v>26.7</v>
      </c>
      <c r="X75">
        <v>35.1</v>
      </c>
      <c r="Y75">
        <v>3.6199999999999992</v>
      </c>
      <c r="Z75">
        <v>114</v>
      </c>
    </row>
    <row r="76" spans="1:26" ht="16" x14ac:dyDescent="0.2">
      <c r="A76" s="3">
        <v>51</v>
      </c>
      <c r="B76" s="3">
        <v>45046</v>
      </c>
      <c r="C76" s="5">
        <v>43.96</v>
      </c>
      <c r="D76" s="5">
        <v>3.1</v>
      </c>
      <c r="E76" s="5">
        <v>34.6</v>
      </c>
      <c r="F76" s="6">
        <v>7.6899999999999995</v>
      </c>
      <c r="G76" s="5">
        <v>122</v>
      </c>
      <c r="H76" s="5">
        <f t="shared" si="8"/>
        <v>122</v>
      </c>
      <c r="T76" s="29">
        <v>45046</v>
      </c>
      <c r="U76" t="str">
        <f t="shared" si="9"/>
        <v>Sunday</v>
      </c>
      <c r="V76">
        <v>43.96</v>
      </c>
      <c r="W76">
        <v>3.1</v>
      </c>
      <c r="X76">
        <v>34.6</v>
      </c>
      <c r="Y76">
        <v>7.6899999999999995</v>
      </c>
      <c r="Z76">
        <v>122</v>
      </c>
    </row>
    <row r="77" spans="1:26" ht="16" x14ac:dyDescent="0.2">
      <c r="A77" s="3">
        <v>160</v>
      </c>
      <c r="B77" s="3">
        <v>45155</v>
      </c>
      <c r="C77" s="5">
        <v>32.339999999999996</v>
      </c>
      <c r="D77" s="5">
        <v>18.399999999999999</v>
      </c>
      <c r="E77" s="5">
        <v>34.6</v>
      </c>
      <c r="F77" s="6">
        <v>8.5299999999999958</v>
      </c>
      <c r="G77" s="5">
        <v>138</v>
      </c>
      <c r="H77" s="5">
        <f t="shared" si="8"/>
        <v>138</v>
      </c>
      <c r="T77" s="29">
        <v>45155</v>
      </c>
      <c r="U77" t="str">
        <f t="shared" si="9"/>
        <v>Thursday</v>
      </c>
      <c r="V77">
        <v>32.339999999999996</v>
      </c>
      <c r="W77">
        <v>18.399999999999999</v>
      </c>
      <c r="X77">
        <v>34.6</v>
      </c>
      <c r="Y77">
        <v>8.5299999999999958</v>
      </c>
      <c r="Z77">
        <v>138</v>
      </c>
    </row>
    <row r="78" spans="1:26" ht="16" x14ac:dyDescent="0.2">
      <c r="A78" s="3">
        <v>115</v>
      </c>
      <c r="B78" s="3">
        <v>45110</v>
      </c>
      <c r="C78" s="5">
        <v>18.64</v>
      </c>
      <c r="D78" s="5">
        <v>46.8</v>
      </c>
      <c r="E78" s="5">
        <v>34.5</v>
      </c>
      <c r="F78" s="6">
        <v>17.419999999999998</v>
      </c>
      <c r="G78" s="5">
        <v>152</v>
      </c>
      <c r="H78" s="5">
        <f t="shared" si="8"/>
        <v>152</v>
      </c>
      <c r="T78" s="29">
        <v>45110</v>
      </c>
      <c r="U78" t="str">
        <f t="shared" si="9"/>
        <v>Monday</v>
      </c>
      <c r="V78">
        <v>18.64</v>
      </c>
      <c r="W78">
        <v>46.8</v>
      </c>
      <c r="X78">
        <v>34.5</v>
      </c>
      <c r="Y78">
        <v>17.419999999999998</v>
      </c>
      <c r="Z78">
        <v>152</v>
      </c>
    </row>
    <row r="79" spans="1:26" ht="16" x14ac:dyDescent="0.2">
      <c r="A79" s="3">
        <v>144</v>
      </c>
      <c r="B79" s="3">
        <v>45139</v>
      </c>
      <c r="C79" s="5">
        <v>28.919999999999998</v>
      </c>
      <c r="D79" s="5">
        <v>5.7</v>
      </c>
      <c r="E79" s="5">
        <v>34.4</v>
      </c>
      <c r="F79" s="6">
        <v>19.549999999999997</v>
      </c>
      <c r="G79" s="17"/>
      <c r="H79" s="17">
        <f t="shared" si="8"/>
        <v>139</v>
      </c>
      <c r="T79" s="29">
        <v>45139</v>
      </c>
      <c r="U79" t="str">
        <f t="shared" si="9"/>
        <v>Tuesday</v>
      </c>
      <c r="V79">
        <v>28.919999999999998</v>
      </c>
      <c r="W79">
        <v>5.7</v>
      </c>
      <c r="X79">
        <v>34.4</v>
      </c>
      <c r="Y79">
        <v>19.549999999999997</v>
      </c>
    </row>
    <row r="80" spans="1:26" ht="16" x14ac:dyDescent="0.2">
      <c r="A80" s="3">
        <v>85</v>
      </c>
      <c r="B80" s="3">
        <v>45080</v>
      </c>
      <c r="C80" s="5">
        <v>45.7</v>
      </c>
      <c r="D80" s="5">
        <v>43</v>
      </c>
      <c r="E80" s="5">
        <v>33.799999999999997</v>
      </c>
      <c r="F80" s="6">
        <v>29.330000000000002</v>
      </c>
      <c r="G80" s="5">
        <v>223</v>
      </c>
      <c r="H80" s="5">
        <f t="shared" si="8"/>
        <v>223</v>
      </c>
      <c r="T80" s="29">
        <v>45080</v>
      </c>
      <c r="U80" t="str">
        <f t="shared" si="9"/>
        <v>Saturday</v>
      </c>
      <c r="V80">
        <v>45.7</v>
      </c>
      <c r="W80">
        <v>43</v>
      </c>
      <c r="X80">
        <v>33.799999999999997</v>
      </c>
      <c r="Y80">
        <v>29.330000000000002</v>
      </c>
      <c r="Z80">
        <v>223</v>
      </c>
    </row>
    <row r="81" spans="1:26" ht="16" x14ac:dyDescent="0.2">
      <c r="A81" s="3">
        <v>92</v>
      </c>
      <c r="B81" s="3">
        <v>45087</v>
      </c>
      <c r="C81" s="5">
        <v>14.72</v>
      </c>
      <c r="D81" s="5">
        <v>1.5</v>
      </c>
      <c r="E81" s="5">
        <v>33</v>
      </c>
      <c r="F81" s="6">
        <v>10.41</v>
      </c>
      <c r="G81" s="5">
        <v>74</v>
      </c>
      <c r="H81" s="5">
        <f t="shared" si="8"/>
        <v>74</v>
      </c>
      <c r="T81" s="29">
        <v>45087</v>
      </c>
      <c r="U81" t="str">
        <f t="shared" si="9"/>
        <v>Saturday</v>
      </c>
      <c r="V81">
        <v>14.72</v>
      </c>
      <c r="W81">
        <v>1.5</v>
      </c>
      <c r="X81">
        <v>33</v>
      </c>
      <c r="Y81">
        <v>10.41</v>
      </c>
      <c r="Z81">
        <v>74</v>
      </c>
    </row>
    <row r="82" spans="1:26" ht="16" x14ac:dyDescent="0.2">
      <c r="A82" s="3">
        <v>83</v>
      </c>
      <c r="B82" s="3">
        <v>45078</v>
      </c>
      <c r="C82" s="5">
        <v>18.059999999999999</v>
      </c>
      <c r="D82" s="5">
        <v>20.3</v>
      </c>
      <c r="E82" s="5">
        <v>32.5</v>
      </c>
      <c r="F82" s="6">
        <v>4.68</v>
      </c>
      <c r="G82" s="5">
        <v>128</v>
      </c>
      <c r="H82" s="5">
        <f t="shared" si="8"/>
        <v>128</v>
      </c>
      <c r="T82" s="29">
        <v>45078</v>
      </c>
      <c r="U82" t="str">
        <f t="shared" si="9"/>
        <v>Thursday</v>
      </c>
      <c r="V82">
        <v>18.059999999999999</v>
      </c>
      <c r="W82">
        <v>20.3</v>
      </c>
      <c r="X82">
        <v>32.5</v>
      </c>
      <c r="Y82">
        <v>4.68</v>
      </c>
      <c r="Z82">
        <v>128</v>
      </c>
    </row>
    <row r="83" spans="1:26" ht="16" x14ac:dyDescent="0.2">
      <c r="A83" s="3">
        <v>40</v>
      </c>
      <c r="B83" s="3">
        <v>45035</v>
      </c>
      <c r="C83" s="5">
        <v>53.6</v>
      </c>
      <c r="D83" s="5">
        <v>37.700000000000003</v>
      </c>
      <c r="E83" s="5">
        <v>32</v>
      </c>
      <c r="F83" s="6">
        <v>28.850000000000005</v>
      </c>
      <c r="G83" s="5">
        <v>230</v>
      </c>
      <c r="H83" s="5">
        <f t="shared" si="8"/>
        <v>230</v>
      </c>
      <c r="T83" s="29">
        <v>45035</v>
      </c>
      <c r="U83" t="str">
        <f t="shared" si="9"/>
        <v>Wednesday</v>
      </c>
      <c r="V83">
        <v>53.6</v>
      </c>
      <c r="W83">
        <v>37.700000000000003</v>
      </c>
      <c r="X83">
        <v>32</v>
      </c>
      <c r="Y83">
        <v>28.850000000000005</v>
      </c>
      <c r="Z83">
        <v>230</v>
      </c>
    </row>
    <row r="84" spans="1:26" ht="16" x14ac:dyDescent="0.2">
      <c r="A84" s="3">
        <v>72</v>
      </c>
      <c r="B84" s="3">
        <v>45067</v>
      </c>
      <c r="C84" s="5">
        <v>29.96</v>
      </c>
      <c r="D84" s="5">
        <v>14.3</v>
      </c>
      <c r="E84" s="5">
        <v>31.7</v>
      </c>
      <c r="F84" s="6">
        <v>5.4500000000000028</v>
      </c>
      <c r="G84" s="5">
        <v>129</v>
      </c>
      <c r="H84" s="5">
        <f t="shared" si="8"/>
        <v>129</v>
      </c>
      <c r="T84" s="29">
        <v>45067</v>
      </c>
      <c r="U84" t="str">
        <f t="shared" si="9"/>
        <v>Sunday</v>
      </c>
      <c r="V84">
        <v>29.96</v>
      </c>
      <c r="W84">
        <v>14.3</v>
      </c>
      <c r="X84">
        <v>31.7</v>
      </c>
      <c r="Y84">
        <v>5.4500000000000028</v>
      </c>
      <c r="Z84">
        <v>129</v>
      </c>
    </row>
    <row r="85" spans="1:26" ht="16" x14ac:dyDescent="0.2">
      <c r="A85" s="3">
        <v>41</v>
      </c>
      <c r="B85" s="3">
        <v>45036</v>
      </c>
      <c r="C85" s="5">
        <v>45.5</v>
      </c>
      <c r="D85" s="5">
        <v>22.3</v>
      </c>
      <c r="E85" s="5">
        <v>31.6</v>
      </c>
      <c r="F85" s="6">
        <v>18.759999999999998</v>
      </c>
      <c r="G85" s="5">
        <v>179</v>
      </c>
      <c r="H85" s="5">
        <f t="shared" si="8"/>
        <v>179</v>
      </c>
      <c r="T85" s="29">
        <v>45036</v>
      </c>
      <c r="U85" t="str">
        <f t="shared" si="9"/>
        <v>Thursday</v>
      </c>
      <c r="V85">
        <v>45.5</v>
      </c>
      <c r="W85">
        <v>22.3</v>
      </c>
      <c r="X85">
        <v>31.6</v>
      </c>
      <c r="Y85">
        <v>18.759999999999998</v>
      </c>
      <c r="Z85">
        <v>179</v>
      </c>
    </row>
    <row r="86" spans="1:26" ht="16" x14ac:dyDescent="0.2">
      <c r="A86" s="3">
        <v>193</v>
      </c>
      <c r="B86" s="3">
        <v>45188</v>
      </c>
      <c r="C86" s="5">
        <v>12.44</v>
      </c>
      <c r="D86" s="5">
        <v>4.0999999999999996</v>
      </c>
      <c r="E86" s="5">
        <v>31.6</v>
      </c>
      <c r="F86" s="6">
        <v>11.129999999999999</v>
      </c>
      <c r="G86" s="5">
        <v>62</v>
      </c>
      <c r="H86" s="5">
        <f t="shared" si="8"/>
        <v>62</v>
      </c>
      <c r="T86" s="29">
        <v>45188</v>
      </c>
      <c r="U86" t="str">
        <f t="shared" si="9"/>
        <v>Tuesday</v>
      </c>
      <c r="V86">
        <v>12.44</v>
      </c>
      <c r="W86">
        <v>4.0999999999999996</v>
      </c>
      <c r="X86">
        <v>31.6</v>
      </c>
      <c r="Y86">
        <v>11.129999999999999</v>
      </c>
      <c r="Z86">
        <v>62</v>
      </c>
    </row>
    <row r="87" spans="1:26" ht="16" x14ac:dyDescent="0.2">
      <c r="A87" s="3">
        <v>46</v>
      </c>
      <c r="B87" s="3">
        <v>45041</v>
      </c>
      <c r="C87" s="5">
        <v>42.019999999999996</v>
      </c>
      <c r="D87" s="5">
        <v>22.5</v>
      </c>
      <c r="E87" s="5">
        <v>31.5</v>
      </c>
      <c r="F87" s="6">
        <v>16.159999999999997</v>
      </c>
      <c r="G87" s="5">
        <v>165</v>
      </c>
      <c r="H87" s="5">
        <f t="shared" si="8"/>
        <v>165</v>
      </c>
      <c r="T87" s="29">
        <v>45041</v>
      </c>
      <c r="U87" t="str">
        <f t="shared" si="9"/>
        <v>Tuesday</v>
      </c>
      <c r="V87">
        <v>42.019999999999996</v>
      </c>
      <c r="W87">
        <v>22.5</v>
      </c>
      <c r="X87">
        <v>31.5</v>
      </c>
      <c r="Y87">
        <v>16.159999999999997</v>
      </c>
      <c r="Z87">
        <v>165</v>
      </c>
    </row>
    <row r="88" spans="1:26" ht="16" x14ac:dyDescent="0.2">
      <c r="A88" s="3">
        <v>74</v>
      </c>
      <c r="B88" s="3">
        <v>45069</v>
      </c>
      <c r="C88" s="5">
        <v>28.880000000000003</v>
      </c>
      <c r="D88" s="5">
        <v>5.7</v>
      </c>
      <c r="E88" s="5">
        <v>31.3</v>
      </c>
      <c r="F88" s="6">
        <v>3.2699999999999996</v>
      </c>
      <c r="G88" s="5">
        <v>117</v>
      </c>
      <c r="H88" s="5">
        <f t="shared" si="8"/>
        <v>117</v>
      </c>
      <c r="T88" s="29">
        <v>45069</v>
      </c>
      <c r="U88" t="str">
        <f t="shared" si="9"/>
        <v>Tuesday</v>
      </c>
      <c r="V88">
        <v>28.880000000000003</v>
      </c>
      <c r="W88">
        <v>5.7</v>
      </c>
      <c r="X88">
        <v>31.3</v>
      </c>
      <c r="Y88">
        <v>3.2699999999999996</v>
      </c>
      <c r="Z88">
        <v>117</v>
      </c>
    </row>
    <row r="89" spans="1:26" ht="16" x14ac:dyDescent="0.2">
      <c r="A89" s="3">
        <v>161</v>
      </c>
      <c r="B89" s="3">
        <v>45156</v>
      </c>
      <c r="C89" s="5">
        <v>44.5</v>
      </c>
      <c r="D89" s="5">
        <v>18.100000000000001</v>
      </c>
      <c r="E89" s="5">
        <v>30.7</v>
      </c>
      <c r="F89" s="6">
        <v>14.02</v>
      </c>
      <c r="G89" s="5">
        <v>159</v>
      </c>
      <c r="H89" s="5">
        <f t="shared" si="8"/>
        <v>159</v>
      </c>
      <c r="T89" s="29">
        <v>45156</v>
      </c>
      <c r="U89" t="str">
        <f t="shared" si="9"/>
        <v>Friday</v>
      </c>
      <c r="V89">
        <v>44.5</v>
      </c>
      <c r="W89">
        <v>18.100000000000001</v>
      </c>
      <c r="X89">
        <v>30.7</v>
      </c>
      <c r="Y89">
        <v>14.02</v>
      </c>
      <c r="Z89">
        <v>159</v>
      </c>
    </row>
    <row r="90" spans="1:26" ht="16" x14ac:dyDescent="0.2">
      <c r="A90" s="3">
        <v>33</v>
      </c>
      <c r="B90" s="3">
        <v>45028</v>
      </c>
      <c r="C90" s="5">
        <v>20.440000000000001</v>
      </c>
      <c r="D90" s="5">
        <v>1.5</v>
      </c>
      <c r="E90" s="5">
        <v>30</v>
      </c>
      <c r="F90" s="6">
        <v>18.47</v>
      </c>
      <c r="G90" s="5">
        <v>112</v>
      </c>
      <c r="H90" s="5">
        <f t="shared" si="8"/>
        <v>112</v>
      </c>
      <c r="T90" s="29">
        <v>45028</v>
      </c>
      <c r="U90" t="str">
        <f t="shared" si="9"/>
        <v>Wednesday</v>
      </c>
      <c r="V90">
        <v>20.440000000000001</v>
      </c>
      <c r="W90">
        <v>1.5</v>
      </c>
      <c r="X90">
        <v>30</v>
      </c>
      <c r="Y90">
        <v>18.47</v>
      </c>
      <c r="Z90">
        <v>112</v>
      </c>
    </row>
    <row r="91" spans="1:26" ht="16" x14ac:dyDescent="0.2">
      <c r="A91" s="3">
        <v>185</v>
      </c>
      <c r="B91" s="3">
        <v>45180</v>
      </c>
      <c r="C91" s="5">
        <v>58.760000000000005</v>
      </c>
      <c r="D91" s="5">
        <v>21.3</v>
      </c>
      <c r="E91" s="5">
        <v>30</v>
      </c>
      <c r="F91" s="6">
        <v>24.03</v>
      </c>
      <c r="G91" s="5">
        <v>188</v>
      </c>
      <c r="H91" s="5">
        <f t="shared" si="8"/>
        <v>188</v>
      </c>
      <c r="T91" s="29">
        <v>45180</v>
      </c>
      <c r="U91" t="str">
        <f t="shared" si="9"/>
        <v>Monday</v>
      </c>
      <c r="V91">
        <v>58.760000000000005</v>
      </c>
      <c r="W91">
        <v>21.3</v>
      </c>
      <c r="X91">
        <v>30</v>
      </c>
      <c r="Y91">
        <v>24.03</v>
      </c>
      <c r="Z91">
        <v>188</v>
      </c>
    </row>
    <row r="92" spans="1:26" ht="16" x14ac:dyDescent="0.2">
      <c r="A92" s="3">
        <v>107</v>
      </c>
      <c r="B92" s="3">
        <v>45102</v>
      </c>
      <c r="C92" s="5">
        <v>8</v>
      </c>
      <c r="D92" s="5">
        <v>11</v>
      </c>
      <c r="E92" s="5">
        <v>29.7</v>
      </c>
      <c r="F92" s="6">
        <v>16.119999999999997</v>
      </c>
      <c r="G92" s="5">
        <v>86</v>
      </c>
      <c r="H92" s="5">
        <f t="shared" si="8"/>
        <v>86</v>
      </c>
      <c r="T92" s="29">
        <v>45102</v>
      </c>
      <c r="U92" t="str">
        <f t="shared" si="9"/>
        <v>Sunday</v>
      </c>
      <c r="V92">
        <v>8</v>
      </c>
      <c r="W92">
        <v>11</v>
      </c>
      <c r="X92">
        <v>29.7</v>
      </c>
      <c r="Y92">
        <v>16.119999999999997</v>
      </c>
      <c r="Z92">
        <v>86</v>
      </c>
    </row>
    <row r="93" spans="1:26" ht="16" x14ac:dyDescent="0.2">
      <c r="A93" s="3">
        <v>183</v>
      </c>
      <c r="B93" s="3">
        <v>45178</v>
      </c>
      <c r="C93" s="5">
        <v>18.240000000000002</v>
      </c>
      <c r="D93" s="5">
        <v>5.7</v>
      </c>
      <c r="E93" s="5">
        <v>29.7</v>
      </c>
      <c r="F93" s="6">
        <v>16.59</v>
      </c>
      <c r="G93" s="5">
        <v>105</v>
      </c>
      <c r="H93" s="5">
        <f t="shared" si="8"/>
        <v>105</v>
      </c>
      <c r="T93" s="29">
        <v>45178</v>
      </c>
      <c r="U93" t="str">
        <f t="shared" si="9"/>
        <v>Saturday</v>
      </c>
      <c r="V93">
        <v>18.240000000000002</v>
      </c>
      <c r="W93">
        <v>5.7</v>
      </c>
      <c r="X93">
        <v>29.7</v>
      </c>
      <c r="Y93">
        <v>16.59</v>
      </c>
      <c r="Z93">
        <v>105</v>
      </c>
    </row>
    <row r="94" spans="1:26" ht="16" x14ac:dyDescent="0.2">
      <c r="A94" s="3">
        <v>65</v>
      </c>
      <c r="B94" s="3">
        <v>45060</v>
      </c>
      <c r="C94" s="5">
        <v>27.22</v>
      </c>
      <c r="D94" s="5">
        <v>42.8</v>
      </c>
      <c r="E94" s="5">
        <v>28.9</v>
      </c>
      <c r="F94" s="6">
        <v>22.949999999999996</v>
      </c>
      <c r="G94" s="5">
        <v>187</v>
      </c>
      <c r="H94" s="5">
        <f t="shared" si="8"/>
        <v>187</v>
      </c>
      <c r="T94" s="29">
        <v>45060</v>
      </c>
      <c r="U94" t="str">
        <f t="shared" si="9"/>
        <v>Sunday</v>
      </c>
      <c r="V94">
        <v>27.22</v>
      </c>
      <c r="W94">
        <v>42.8</v>
      </c>
      <c r="X94">
        <v>28.9</v>
      </c>
      <c r="Y94">
        <v>22.949999999999996</v>
      </c>
      <c r="Z94">
        <v>187</v>
      </c>
    </row>
    <row r="95" spans="1:26" ht="16" x14ac:dyDescent="0.2">
      <c r="A95" s="3">
        <v>182</v>
      </c>
      <c r="B95" s="3">
        <v>45177</v>
      </c>
      <c r="C95" s="5">
        <v>52.7</v>
      </c>
      <c r="D95" s="5">
        <v>5.4</v>
      </c>
      <c r="E95" s="5">
        <v>27.4</v>
      </c>
      <c r="F95" s="6">
        <v>13.59</v>
      </c>
      <c r="G95" s="5">
        <v>124</v>
      </c>
      <c r="H95" s="5">
        <f t="shared" si="8"/>
        <v>124</v>
      </c>
      <c r="T95" s="29">
        <v>45177</v>
      </c>
      <c r="U95" t="str">
        <f t="shared" si="9"/>
        <v>Friday</v>
      </c>
      <c r="V95">
        <v>52.7</v>
      </c>
      <c r="W95">
        <v>5.4</v>
      </c>
      <c r="X95">
        <v>27.4</v>
      </c>
      <c r="Y95">
        <v>13.59</v>
      </c>
      <c r="Z95">
        <v>124</v>
      </c>
    </row>
    <row r="96" spans="1:26" ht="16" x14ac:dyDescent="0.2">
      <c r="A96" s="3">
        <v>63</v>
      </c>
      <c r="B96" s="3">
        <v>45058</v>
      </c>
      <c r="C96" s="5">
        <v>53.86</v>
      </c>
      <c r="D96" s="5">
        <v>15.5</v>
      </c>
      <c r="E96" s="5">
        <v>27.3</v>
      </c>
      <c r="F96" s="6">
        <v>20.759999999999998</v>
      </c>
      <c r="G96" s="5">
        <v>170</v>
      </c>
      <c r="H96" s="5">
        <f t="shared" si="8"/>
        <v>170</v>
      </c>
      <c r="T96" s="29">
        <v>45058</v>
      </c>
      <c r="U96" t="str">
        <f t="shared" si="9"/>
        <v>Friday</v>
      </c>
      <c r="V96">
        <v>53.86</v>
      </c>
      <c r="W96">
        <v>15.5</v>
      </c>
      <c r="X96">
        <v>27.3</v>
      </c>
      <c r="Y96">
        <v>20.759999999999998</v>
      </c>
      <c r="Z96">
        <v>170</v>
      </c>
    </row>
    <row r="97" spans="1:26" ht="16" x14ac:dyDescent="0.2">
      <c r="A97" s="3">
        <v>70</v>
      </c>
      <c r="B97" s="3">
        <v>45065</v>
      </c>
      <c r="C97" s="5">
        <v>48.36</v>
      </c>
      <c r="D97" s="5">
        <v>43.9</v>
      </c>
      <c r="E97" s="5">
        <v>27.2</v>
      </c>
      <c r="F97" s="6">
        <v>32.749999999999993</v>
      </c>
      <c r="G97" s="5">
        <v>229</v>
      </c>
      <c r="H97" s="5">
        <f t="shared" si="8"/>
        <v>229</v>
      </c>
      <c r="T97" s="29">
        <v>45065</v>
      </c>
      <c r="U97" t="str">
        <f t="shared" si="9"/>
        <v>Friday</v>
      </c>
      <c r="V97">
        <v>48.36</v>
      </c>
      <c r="W97">
        <v>43.9</v>
      </c>
      <c r="X97">
        <v>27.2</v>
      </c>
      <c r="Y97">
        <v>32.749999999999993</v>
      </c>
      <c r="Z97">
        <v>229</v>
      </c>
    </row>
    <row r="98" spans="1:26" ht="16" x14ac:dyDescent="0.2">
      <c r="A98" s="3">
        <v>187</v>
      </c>
      <c r="B98" s="3">
        <v>45182</v>
      </c>
      <c r="C98" s="5">
        <v>35.9</v>
      </c>
      <c r="D98" s="5">
        <v>2.1</v>
      </c>
      <c r="E98" s="5">
        <v>26.6</v>
      </c>
      <c r="F98" s="6">
        <v>4.3599999999999994</v>
      </c>
      <c r="G98" s="5">
        <v>108</v>
      </c>
      <c r="H98" s="5">
        <f t="shared" si="8"/>
        <v>108</v>
      </c>
      <c r="T98" s="29">
        <v>45182</v>
      </c>
      <c r="U98" t="str">
        <f t="shared" si="9"/>
        <v>Wednesday</v>
      </c>
      <c r="V98">
        <v>35.9</v>
      </c>
      <c r="W98">
        <v>2.1</v>
      </c>
      <c r="X98">
        <v>26.6</v>
      </c>
      <c r="Y98">
        <v>4.3599999999999994</v>
      </c>
      <c r="Z98">
        <v>108</v>
      </c>
    </row>
    <row r="99" spans="1:26" ht="16" x14ac:dyDescent="0.2">
      <c r="A99" s="3">
        <v>44</v>
      </c>
      <c r="B99" s="3">
        <v>45039</v>
      </c>
      <c r="C99" s="5">
        <v>51.38</v>
      </c>
      <c r="D99" s="5">
        <v>8.4</v>
      </c>
      <c r="E99" s="5">
        <v>26.4</v>
      </c>
      <c r="F99" s="6">
        <v>14.33</v>
      </c>
      <c r="G99" s="5">
        <v>149</v>
      </c>
      <c r="H99" s="5">
        <f t="shared" si="8"/>
        <v>149</v>
      </c>
      <c r="T99" s="29">
        <v>45039</v>
      </c>
      <c r="U99" t="str">
        <f t="shared" si="9"/>
        <v>Sunday</v>
      </c>
      <c r="V99">
        <v>51.38</v>
      </c>
      <c r="W99">
        <v>8.4</v>
      </c>
      <c r="X99">
        <v>26.4</v>
      </c>
      <c r="Y99">
        <v>14.33</v>
      </c>
      <c r="Z99">
        <v>149</v>
      </c>
    </row>
    <row r="100" spans="1:26" ht="16" x14ac:dyDescent="0.2">
      <c r="A100" s="3">
        <v>24</v>
      </c>
      <c r="B100" s="3">
        <v>45019</v>
      </c>
      <c r="C100" s="5">
        <v>49.660000000000004</v>
      </c>
      <c r="D100" s="5">
        <v>16.899999999999999</v>
      </c>
      <c r="E100" s="5">
        <v>26.2</v>
      </c>
      <c r="F100" s="6">
        <v>20.8</v>
      </c>
      <c r="G100" s="5">
        <v>175</v>
      </c>
      <c r="H100" s="5">
        <f t="shared" si="8"/>
        <v>175</v>
      </c>
      <c r="T100" s="29">
        <v>45019</v>
      </c>
      <c r="U100" t="str">
        <f t="shared" si="9"/>
        <v>Monday</v>
      </c>
      <c r="V100">
        <v>49.660000000000004</v>
      </c>
      <c r="W100">
        <v>16.899999999999999</v>
      </c>
      <c r="X100">
        <v>26.2</v>
      </c>
      <c r="Y100">
        <v>20.8</v>
      </c>
      <c r="Z100">
        <v>175</v>
      </c>
    </row>
    <row r="101" spans="1:26" ht="16" x14ac:dyDescent="0.2">
      <c r="A101" s="3">
        <v>126</v>
      </c>
      <c r="B101" s="3">
        <v>45121</v>
      </c>
      <c r="C101" s="5">
        <v>18.440000000000001</v>
      </c>
      <c r="D101" s="5">
        <v>11.8</v>
      </c>
      <c r="E101" s="5">
        <v>25.9</v>
      </c>
      <c r="F101" s="6">
        <v>4.2600000000000016</v>
      </c>
      <c r="G101" s="5">
        <v>126</v>
      </c>
      <c r="H101" s="5">
        <f t="shared" si="8"/>
        <v>126</v>
      </c>
      <c r="T101" s="29">
        <v>45121</v>
      </c>
      <c r="U101" t="str">
        <f t="shared" si="9"/>
        <v>Friday</v>
      </c>
      <c r="V101">
        <v>18.440000000000001</v>
      </c>
      <c r="W101">
        <v>11.8</v>
      </c>
      <c r="X101">
        <v>25.9</v>
      </c>
      <c r="Y101">
        <v>4.2600000000000016</v>
      </c>
      <c r="Z101">
        <v>126</v>
      </c>
    </row>
    <row r="102" spans="1:26" ht="16" x14ac:dyDescent="0.2">
      <c r="A102" s="3">
        <v>109</v>
      </c>
      <c r="B102" s="3">
        <v>45104</v>
      </c>
      <c r="C102" s="5">
        <v>9.620000000000001</v>
      </c>
      <c r="D102" s="5">
        <v>0.4</v>
      </c>
      <c r="E102" s="5">
        <v>25.6</v>
      </c>
      <c r="F102" s="6">
        <v>11.269999999999998</v>
      </c>
      <c r="G102" s="5">
        <v>54</v>
      </c>
      <c r="H102" s="5">
        <f t="shared" si="8"/>
        <v>54</v>
      </c>
      <c r="T102" s="29">
        <v>45104</v>
      </c>
      <c r="U102" t="str">
        <f t="shared" si="9"/>
        <v>Tuesday</v>
      </c>
      <c r="V102">
        <v>9.620000000000001</v>
      </c>
      <c r="W102">
        <v>0.4</v>
      </c>
      <c r="X102">
        <v>25.6</v>
      </c>
      <c r="Y102">
        <v>11.269999999999998</v>
      </c>
      <c r="Z102">
        <v>54</v>
      </c>
    </row>
    <row r="103" spans="1:26" ht="16" x14ac:dyDescent="0.2">
      <c r="A103" s="3">
        <v>117</v>
      </c>
      <c r="B103" s="3">
        <v>45112</v>
      </c>
      <c r="C103" s="5">
        <v>37.839999999999996</v>
      </c>
      <c r="D103" s="5">
        <v>14.3</v>
      </c>
      <c r="E103" s="5">
        <v>25.6</v>
      </c>
      <c r="F103" s="6">
        <v>10.829999999999998</v>
      </c>
      <c r="G103" s="5">
        <v>129</v>
      </c>
      <c r="H103" s="5">
        <f t="shared" si="8"/>
        <v>129</v>
      </c>
      <c r="T103" s="29">
        <v>45112</v>
      </c>
      <c r="U103" t="str">
        <f t="shared" si="9"/>
        <v>Wednesday</v>
      </c>
      <c r="V103">
        <v>37.839999999999996</v>
      </c>
      <c r="W103">
        <v>14.3</v>
      </c>
      <c r="X103">
        <v>25.6</v>
      </c>
      <c r="Y103">
        <v>10.829999999999998</v>
      </c>
      <c r="Z103">
        <v>129</v>
      </c>
    </row>
    <row r="104" spans="1:26" ht="16" x14ac:dyDescent="0.2">
      <c r="A104" s="3">
        <v>158</v>
      </c>
      <c r="B104" s="3">
        <v>45153</v>
      </c>
      <c r="C104" s="5">
        <v>39.96</v>
      </c>
      <c r="D104" s="5">
        <v>1.3</v>
      </c>
      <c r="E104" s="5">
        <v>24.3</v>
      </c>
      <c r="F104" s="6">
        <v>5.91</v>
      </c>
      <c r="G104" s="5">
        <v>111</v>
      </c>
      <c r="H104" s="5">
        <f t="shared" si="8"/>
        <v>111</v>
      </c>
      <c r="T104" s="29">
        <v>45153</v>
      </c>
      <c r="U104" t="str">
        <f t="shared" si="9"/>
        <v>Tuesday</v>
      </c>
      <c r="V104">
        <v>39.96</v>
      </c>
      <c r="W104">
        <v>1.3</v>
      </c>
      <c r="X104">
        <v>24.3</v>
      </c>
      <c r="Y104">
        <v>5.91</v>
      </c>
      <c r="Z104">
        <v>111</v>
      </c>
    </row>
    <row r="105" spans="1:26" ht="16" x14ac:dyDescent="0.2">
      <c r="A105" s="3">
        <v>11</v>
      </c>
      <c r="B105" s="3">
        <v>45006</v>
      </c>
      <c r="C105" s="5">
        <v>23.22</v>
      </c>
      <c r="D105" s="5">
        <v>5.8</v>
      </c>
      <c r="E105" s="5">
        <v>24.2</v>
      </c>
      <c r="F105" s="6">
        <v>19.829999999999998</v>
      </c>
      <c r="G105" s="5">
        <v>95</v>
      </c>
      <c r="H105" s="5">
        <f t="shared" si="8"/>
        <v>95</v>
      </c>
      <c r="T105" s="29">
        <v>45006</v>
      </c>
      <c r="U105" t="str">
        <f t="shared" si="9"/>
        <v>Tuesday</v>
      </c>
      <c r="V105">
        <v>23.22</v>
      </c>
      <c r="W105">
        <v>5.8</v>
      </c>
      <c r="X105">
        <v>24.2</v>
      </c>
      <c r="Y105">
        <v>19.829999999999998</v>
      </c>
      <c r="Z105">
        <v>95</v>
      </c>
    </row>
    <row r="106" spans="1:26" ht="16" x14ac:dyDescent="0.2">
      <c r="A106" s="3">
        <v>179</v>
      </c>
      <c r="B106" s="3">
        <v>45174</v>
      </c>
      <c r="C106" s="5">
        <v>63.339999999999996</v>
      </c>
      <c r="D106" s="5">
        <v>2.2999999999999998</v>
      </c>
      <c r="E106" s="5">
        <v>23.7</v>
      </c>
      <c r="F106" s="6">
        <v>19.339999999999996</v>
      </c>
      <c r="G106" s="5">
        <v>131</v>
      </c>
      <c r="H106" s="5">
        <f t="shared" si="8"/>
        <v>131</v>
      </c>
      <c r="T106" s="29">
        <v>45174</v>
      </c>
      <c r="U106" t="str">
        <f t="shared" si="9"/>
        <v>Tuesday</v>
      </c>
      <c r="V106">
        <v>63.339999999999996</v>
      </c>
      <c r="W106">
        <v>2.2999999999999998</v>
      </c>
      <c r="X106">
        <v>23.7</v>
      </c>
      <c r="Y106">
        <v>19.339999999999996</v>
      </c>
      <c r="Z106">
        <v>131</v>
      </c>
    </row>
    <row r="107" spans="1:26" ht="16" x14ac:dyDescent="0.2">
      <c r="A107" s="3">
        <v>7</v>
      </c>
      <c r="B107" s="3">
        <v>45002</v>
      </c>
      <c r="C107" s="5">
        <v>13.5</v>
      </c>
      <c r="D107" s="5">
        <v>32.799999999999997</v>
      </c>
      <c r="E107" s="5">
        <v>23.5</v>
      </c>
      <c r="F107" s="6">
        <v>12.749999999999998</v>
      </c>
      <c r="G107" s="5">
        <v>123</v>
      </c>
      <c r="H107" s="5">
        <f t="shared" si="8"/>
        <v>123</v>
      </c>
      <c r="T107" s="29">
        <v>45002</v>
      </c>
      <c r="U107" t="str">
        <f t="shared" si="9"/>
        <v>Friday</v>
      </c>
      <c r="V107">
        <v>13.5</v>
      </c>
      <c r="W107">
        <v>32.799999999999997</v>
      </c>
      <c r="X107">
        <v>23.5</v>
      </c>
      <c r="Y107">
        <v>12.749999999999998</v>
      </c>
      <c r="Z107">
        <v>123</v>
      </c>
    </row>
    <row r="108" spans="1:26" ht="16" x14ac:dyDescent="0.2">
      <c r="A108" s="3">
        <v>22</v>
      </c>
      <c r="B108" s="3">
        <v>45017</v>
      </c>
      <c r="C108" s="5">
        <v>48.480000000000004</v>
      </c>
      <c r="D108" s="5">
        <v>123</v>
      </c>
      <c r="E108" s="5">
        <v>23.5</v>
      </c>
      <c r="F108" s="6">
        <v>16.89</v>
      </c>
      <c r="G108" s="5">
        <v>127</v>
      </c>
      <c r="H108" s="5">
        <f t="shared" si="8"/>
        <v>127</v>
      </c>
      <c r="T108" s="29">
        <v>45017</v>
      </c>
      <c r="U108" t="str">
        <f t="shared" si="9"/>
        <v>Saturday</v>
      </c>
      <c r="V108">
        <v>48.480000000000004</v>
      </c>
      <c r="W108">
        <v>123</v>
      </c>
      <c r="X108">
        <v>23.5</v>
      </c>
      <c r="Y108">
        <v>16.89</v>
      </c>
      <c r="Z108">
        <v>127</v>
      </c>
    </row>
    <row r="109" spans="1:26" ht="16" x14ac:dyDescent="0.2">
      <c r="A109" s="3">
        <v>190</v>
      </c>
      <c r="B109" s="3">
        <v>45185</v>
      </c>
      <c r="C109" s="5">
        <v>6.74</v>
      </c>
      <c r="D109" s="5">
        <v>12.1</v>
      </c>
      <c r="E109" s="5">
        <v>23.4</v>
      </c>
      <c r="F109" s="6">
        <v>18.560000000000002</v>
      </c>
      <c r="G109" s="5">
        <v>83</v>
      </c>
      <c r="H109" s="5">
        <f t="shared" si="8"/>
        <v>83</v>
      </c>
      <c r="T109" s="29">
        <v>45185</v>
      </c>
      <c r="U109" t="str">
        <f t="shared" si="9"/>
        <v>Saturday</v>
      </c>
      <c r="V109">
        <v>6.74</v>
      </c>
      <c r="W109">
        <v>12.1</v>
      </c>
      <c r="X109">
        <v>23.4</v>
      </c>
      <c r="Y109">
        <v>18.560000000000002</v>
      </c>
      <c r="Z109">
        <v>83</v>
      </c>
    </row>
    <row r="110" spans="1:26" ht="16" x14ac:dyDescent="0.2">
      <c r="A110" s="3">
        <v>108</v>
      </c>
      <c r="B110" s="3">
        <v>45103</v>
      </c>
      <c r="C110" s="5">
        <v>27.080000000000002</v>
      </c>
      <c r="D110" s="5">
        <v>0.3</v>
      </c>
      <c r="E110" s="5">
        <v>23.2</v>
      </c>
      <c r="F110" s="6">
        <v>19.910000000000004</v>
      </c>
      <c r="G110" s="5">
        <v>104</v>
      </c>
      <c r="H110" s="5">
        <f t="shared" si="8"/>
        <v>104</v>
      </c>
      <c r="T110" s="29">
        <v>45103</v>
      </c>
      <c r="U110" t="str">
        <f t="shared" si="9"/>
        <v>Monday</v>
      </c>
      <c r="V110">
        <v>27.080000000000002</v>
      </c>
      <c r="W110">
        <v>0.3</v>
      </c>
      <c r="X110">
        <v>23.2</v>
      </c>
      <c r="Y110">
        <v>19.910000000000004</v>
      </c>
      <c r="Z110">
        <v>104</v>
      </c>
    </row>
    <row r="111" spans="1:26" ht="16" x14ac:dyDescent="0.2">
      <c r="A111" s="3">
        <v>112</v>
      </c>
      <c r="B111" s="3">
        <v>45107</v>
      </c>
      <c r="C111" s="5">
        <v>55.339999999999996</v>
      </c>
      <c r="D111" s="5">
        <v>38</v>
      </c>
      <c r="E111" s="5">
        <v>23.2</v>
      </c>
      <c r="F111" s="6">
        <v>33.89</v>
      </c>
      <c r="G111" s="5">
        <v>221</v>
      </c>
      <c r="H111" s="5">
        <f t="shared" si="8"/>
        <v>221</v>
      </c>
      <c r="T111" s="29">
        <v>45107</v>
      </c>
      <c r="U111" t="str">
        <f t="shared" si="9"/>
        <v>Friday</v>
      </c>
      <c r="V111">
        <v>55.339999999999996</v>
      </c>
      <c r="W111">
        <v>38</v>
      </c>
      <c r="X111">
        <v>23.2</v>
      </c>
      <c r="Y111">
        <v>33.89</v>
      </c>
      <c r="Z111">
        <v>221</v>
      </c>
    </row>
    <row r="112" spans="1:26" ht="16" x14ac:dyDescent="0.2">
      <c r="A112" s="3">
        <v>80</v>
      </c>
      <c r="B112" s="3">
        <v>45075</v>
      </c>
      <c r="C112" s="5">
        <v>31.2</v>
      </c>
      <c r="D112" s="5">
        <v>7.7</v>
      </c>
      <c r="E112" s="5">
        <v>23.1</v>
      </c>
      <c r="F112" s="6">
        <v>6.2099999999999991</v>
      </c>
      <c r="G112" s="5">
        <v>120</v>
      </c>
      <c r="H112" s="5">
        <f t="shared" si="8"/>
        <v>120</v>
      </c>
      <c r="T112" s="29">
        <v>45075</v>
      </c>
      <c r="U112" t="str">
        <f t="shared" si="9"/>
        <v>Monday</v>
      </c>
      <c r="V112">
        <v>31.2</v>
      </c>
      <c r="W112">
        <v>7.7</v>
      </c>
      <c r="X112">
        <v>23.1</v>
      </c>
      <c r="Y112">
        <v>6.2099999999999991</v>
      </c>
      <c r="Z112">
        <v>120</v>
      </c>
    </row>
    <row r="113" spans="1:26" ht="16" x14ac:dyDescent="0.2">
      <c r="A113" s="3">
        <v>28</v>
      </c>
      <c r="B113" s="3">
        <v>45023</v>
      </c>
      <c r="C113" s="5">
        <v>49.019999999999996</v>
      </c>
      <c r="D113" s="5">
        <v>16.7</v>
      </c>
      <c r="E113" s="5">
        <v>22.9</v>
      </c>
      <c r="F113" s="6">
        <v>23.2</v>
      </c>
      <c r="G113" s="5">
        <v>168</v>
      </c>
      <c r="H113" s="5">
        <f t="shared" si="8"/>
        <v>168</v>
      </c>
      <c r="T113" s="29">
        <v>45023</v>
      </c>
      <c r="U113" t="str">
        <f t="shared" si="9"/>
        <v>Friday</v>
      </c>
      <c r="V113">
        <v>49.019999999999996</v>
      </c>
      <c r="W113">
        <v>16.7</v>
      </c>
      <c r="X113">
        <v>22.9</v>
      </c>
      <c r="Y113">
        <v>23.2</v>
      </c>
      <c r="Z113">
        <v>168</v>
      </c>
    </row>
    <row r="114" spans="1:26" ht="16" x14ac:dyDescent="0.2">
      <c r="A114" s="3">
        <v>29</v>
      </c>
      <c r="B114" s="3">
        <v>45024</v>
      </c>
      <c r="C114" s="5">
        <v>52.760000000000005</v>
      </c>
      <c r="D114" s="5">
        <v>27.1</v>
      </c>
      <c r="E114" s="5">
        <v>22.9</v>
      </c>
      <c r="F114" s="6">
        <v>29.270000000000007</v>
      </c>
      <c r="G114" s="5">
        <v>199</v>
      </c>
      <c r="H114" s="5">
        <f t="shared" si="8"/>
        <v>199</v>
      </c>
      <c r="T114" s="29">
        <v>45024</v>
      </c>
      <c r="U114" t="str">
        <f t="shared" si="9"/>
        <v>Saturday</v>
      </c>
      <c r="V114">
        <v>52.760000000000005</v>
      </c>
      <c r="W114">
        <v>27.1</v>
      </c>
      <c r="X114">
        <v>22.9</v>
      </c>
      <c r="Y114">
        <v>29.270000000000007</v>
      </c>
      <c r="Z114">
        <v>199</v>
      </c>
    </row>
    <row r="115" spans="1:26" ht="16" x14ac:dyDescent="0.2">
      <c r="A115" s="3">
        <v>81</v>
      </c>
      <c r="B115" s="3">
        <v>45076</v>
      </c>
      <c r="C115" s="5">
        <v>19.28</v>
      </c>
      <c r="D115" s="5">
        <v>26.7</v>
      </c>
      <c r="E115" s="5">
        <v>22.3</v>
      </c>
      <c r="F115" s="6">
        <v>12.070000000000002</v>
      </c>
      <c r="G115" s="5">
        <v>120</v>
      </c>
      <c r="H115" s="5">
        <f t="shared" si="8"/>
        <v>120</v>
      </c>
      <c r="T115" s="29">
        <v>45076</v>
      </c>
      <c r="U115" t="str">
        <f t="shared" si="9"/>
        <v>Tuesday</v>
      </c>
      <c r="V115">
        <v>19.28</v>
      </c>
      <c r="W115">
        <v>26.7</v>
      </c>
      <c r="X115">
        <v>22.3</v>
      </c>
      <c r="Y115">
        <v>12.070000000000002</v>
      </c>
      <c r="Z115">
        <v>120</v>
      </c>
    </row>
    <row r="116" spans="1:26" ht="16" x14ac:dyDescent="0.2">
      <c r="A116" s="3">
        <v>120</v>
      </c>
      <c r="B116" s="3">
        <v>45115</v>
      </c>
      <c r="C116" s="5">
        <v>9.879999999999999</v>
      </c>
      <c r="D116" s="5">
        <v>16</v>
      </c>
      <c r="E116" s="5">
        <v>22.3</v>
      </c>
      <c r="F116" s="6">
        <v>1.0199999999999996</v>
      </c>
      <c r="G116" s="5">
        <v>77</v>
      </c>
      <c r="H116" s="5">
        <f t="shared" si="8"/>
        <v>77</v>
      </c>
      <c r="T116" s="29">
        <v>45115</v>
      </c>
      <c r="U116" t="str">
        <f t="shared" si="9"/>
        <v>Saturday</v>
      </c>
      <c r="V116">
        <v>9.879999999999999</v>
      </c>
      <c r="W116">
        <v>16</v>
      </c>
      <c r="X116">
        <v>22.3</v>
      </c>
      <c r="Y116">
        <v>1.0199999999999996</v>
      </c>
      <c r="Z116">
        <v>77</v>
      </c>
    </row>
    <row r="117" spans="1:26" ht="16" x14ac:dyDescent="0.2">
      <c r="A117" s="3">
        <v>98</v>
      </c>
      <c r="B117" s="3">
        <v>45093</v>
      </c>
      <c r="C117" s="5">
        <v>41.980000000000004</v>
      </c>
      <c r="D117" s="5">
        <v>21</v>
      </c>
      <c r="E117" s="5">
        <v>22</v>
      </c>
      <c r="F117" s="6">
        <v>20.190000000000001</v>
      </c>
      <c r="G117" s="5">
        <v>168</v>
      </c>
      <c r="H117" s="5">
        <f t="shared" si="8"/>
        <v>168</v>
      </c>
      <c r="T117" s="29">
        <v>45093</v>
      </c>
      <c r="U117" t="str">
        <f t="shared" si="9"/>
        <v>Friday</v>
      </c>
      <c r="V117">
        <v>41.980000000000004</v>
      </c>
      <c r="W117">
        <v>21</v>
      </c>
      <c r="X117">
        <v>22</v>
      </c>
      <c r="Y117">
        <v>20.190000000000001</v>
      </c>
      <c r="Z117">
        <v>168</v>
      </c>
    </row>
    <row r="118" spans="1:26" ht="16" x14ac:dyDescent="0.2">
      <c r="A118" s="3">
        <v>167</v>
      </c>
      <c r="B118" s="3">
        <v>45162</v>
      </c>
      <c r="C118" s="5">
        <v>11.58</v>
      </c>
      <c r="D118" s="5">
        <v>37.6</v>
      </c>
      <c r="E118" s="5">
        <v>21.6</v>
      </c>
      <c r="F118" s="6">
        <v>11.95</v>
      </c>
      <c r="G118" s="5">
        <v>90</v>
      </c>
      <c r="H118" s="5">
        <f t="shared" si="8"/>
        <v>90</v>
      </c>
      <c r="T118" s="29">
        <v>45162</v>
      </c>
      <c r="U118" t="str">
        <f t="shared" si="9"/>
        <v>Thursday</v>
      </c>
      <c r="V118">
        <v>11.58</v>
      </c>
      <c r="W118">
        <v>37.6</v>
      </c>
      <c r="X118">
        <v>21.6</v>
      </c>
      <c r="Y118">
        <v>11.95</v>
      </c>
      <c r="Z118">
        <v>90</v>
      </c>
    </row>
    <row r="119" spans="1:26" ht="16" x14ac:dyDescent="0.2">
      <c r="A119" s="3">
        <v>61</v>
      </c>
      <c r="B119" s="3">
        <v>45056</v>
      </c>
      <c r="C119" s="5">
        <v>16.7</v>
      </c>
      <c r="D119" s="5">
        <v>2</v>
      </c>
      <c r="E119" s="5">
        <v>21.4</v>
      </c>
      <c r="F119" s="6">
        <v>17.79</v>
      </c>
      <c r="G119" s="5">
        <v>83</v>
      </c>
      <c r="H119" s="5">
        <f t="shared" si="8"/>
        <v>83</v>
      </c>
      <c r="T119" s="29">
        <v>45056</v>
      </c>
      <c r="U119" t="str">
        <f t="shared" si="9"/>
        <v>Wednesday</v>
      </c>
      <c r="V119">
        <v>16.7</v>
      </c>
      <c r="W119">
        <v>2</v>
      </c>
      <c r="X119">
        <v>21.4</v>
      </c>
      <c r="Y119">
        <v>17.79</v>
      </c>
      <c r="Z119">
        <v>83</v>
      </c>
    </row>
    <row r="120" spans="1:26" ht="16" x14ac:dyDescent="0.2">
      <c r="A120" s="3">
        <v>103</v>
      </c>
      <c r="B120" s="3">
        <v>45098</v>
      </c>
      <c r="C120" s="5">
        <v>64.039999999999992</v>
      </c>
      <c r="D120" s="5">
        <v>10.1</v>
      </c>
      <c r="E120" s="5">
        <v>21.4</v>
      </c>
      <c r="F120" s="6">
        <v>24.509999999999998</v>
      </c>
      <c r="G120" s="5">
        <v>158</v>
      </c>
      <c r="H120" s="5">
        <f t="shared" si="8"/>
        <v>158</v>
      </c>
      <c r="T120" s="29">
        <v>45098</v>
      </c>
      <c r="U120" t="str">
        <f t="shared" si="9"/>
        <v>Wednesday</v>
      </c>
      <c r="V120">
        <v>64.039999999999992</v>
      </c>
      <c r="W120">
        <v>10.1</v>
      </c>
      <c r="X120">
        <v>21.4</v>
      </c>
      <c r="Y120">
        <v>24.509999999999998</v>
      </c>
      <c r="Z120">
        <v>158</v>
      </c>
    </row>
    <row r="121" spans="1:26" ht="16" x14ac:dyDescent="0.2">
      <c r="A121" s="3">
        <v>10</v>
      </c>
      <c r="B121" s="3">
        <v>45005</v>
      </c>
      <c r="C121" s="5">
        <v>40.96</v>
      </c>
      <c r="D121" s="5">
        <v>2.6</v>
      </c>
      <c r="E121" s="5">
        <v>21.2</v>
      </c>
      <c r="F121" s="6">
        <v>12.8</v>
      </c>
      <c r="G121" s="5">
        <v>119</v>
      </c>
      <c r="H121" s="5">
        <f t="shared" si="8"/>
        <v>119</v>
      </c>
      <c r="T121" s="29">
        <v>45005</v>
      </c>
      <c r="U121" t="str">
        <f t="shared" si="9"/>
        <v>Monday</v>
      </c>
      <c r="V121">
        <v>40.96</v>
      </c>
      <c r="W121">
        <v>2.6</v>
      </c>
      <c r="X121">
        <v>21.2</v>
      </c>
      <c r="Y121">
        <v>12.8</v>
      </c>
      <c r="Z121">
        <v>119</v>
      </c>
    </row>
    <row r="122" spans="1:26" ht="16" x14ac:dyDescent="0.2">
      <c r="A122" s="3">
        <v>77</v>
      </c>
      <c r="B122" s="3">
        <v>45072</v>
      </c>
      <c r="C122" s="5">
        <v>13.5</v>
      </c>
      <c r="D122" s="5">
        <v>1.6</v>
      </c>
      <c r="E122" s="5">
        <v>20.7</v>
      </c>
      <c r="F122" s="6">
        <v>15.27</v>
      </c>
      <c r="G122" s="5">
        <v>83</v>
      </c>
      <c r="H122" s="5">
        <f t="shared" si="8"/>
        <v>83</v>
      </c>
      <c r="T122" s="29">
        <v>45072</v>
      </c>
      <c r="U122" t="str">
        <f t="shared" si="9"/>
        <v>Friday</v>
      </c>
      <c r="V122">
        <v>13.5</v>
      </c>
      <c r="W122">
        <v>1.6</v>
      </c>
      <c r="X122">
        <v>20.7</v>
      </c>
      <c r="Y122">
        <v>15.27</v>
      </c>
      <c r="Z122">
        <v>83</v>
      </c>
    </row>
    <row r="123" spans="1:26" ht="16" x14ac:dyDescent="0.2">
      <c r="A123" s="3">
        <v>150</v>
      </c>
      <c r="B123" s="3">
        <v>45145</v>
      </c>
      <c r="C123" s="5">
        <v>164</v>
      </c>
      <c r="D123" s="5">
        <v>25.8</v>
      </c>
      <c r="E123" s="5">
        <v>20.6</v>
      </c>
      <c r="F123" s="6">
        <v>9.1300000000000008</v>
      </c>
      <c r="G123" s="5">
        <v>118</v>
      </c>
      <c r="H123" s="5">
        <f t="shared" si="8"/>
        <v>118</v>
      </c>
      <c r="T123" s="29">
        <v>45145</v>
      </c>
      <c r="U123" t="str">
        <f t="shared" si="9"/>
        <v>Monday</v>
      </c>
      <c r="V123">
        <v>164</v>
      </c>
      <c r="W123">
        <v>25.8</v>
      </c>
      <c r="X123">
        <v>20.6</v>
      </c>
      <c r="Y123">
        <v>9.1300000000000008</v>
      </c>
      <c r="Z123">
        <v>118</v>
      </c>
    </row>
    <row r="124" spans="1:26" ht="16" x14ac:dyDescent="0.2">
      <c r="A124" s="3">
        <v>139</v>
      </c>
      <c r="B124" s="3">
        <v>45134</v>
      </c>
      <c r="C124" s="5">
        <v>9.6</v>
      </c>
      <c r="D124" s="5">
        <v>25.9</v>
      </c>
      <c r="E124" s="5">
        <v>20.5</v>
      </c>
      <c r="F124" s="6">
        <v>9.0499999999999989</v>
      </c>
      <c r="G124" s="5">
        <v>109</v>
      </c>
      <c r="H124" s="5">
        <f t="shared" si="8"/>
        <v>109</v>
      </c>
      <c r="T124" s="29">
        <v>45134</v>
      </c>
      <c r="U124" t="str">
        <f t="shared" si="9"/>
        <v>Thursday</v>
      </c>
      <c r="V124">
        <v>9.6</v>
      </c>
      <c r="W124">
        <v>25.9</v>
      </c>
      <c r="X124">
        <v>20.5</v>
      </c>
      <c r="Y124">
        <v>9.0499999999999989</v>
      </c>
      <c r="Z124">
        <v>109</v>
      </c>
    </row>
    <row r="125" spans="1:26" ht="16" x14ac:dyDescent="0.2">
      <c r="A125" s="3">
        <v>177</v>
      </c>
      <c r="B125" s="3">
        <v>45172</v>
      </c>
      <c r="C125" s="5">
        <v>58.68</v>
      </c>
      <c r="D125" s="5">
        <v>30.2</v>
      </c>
      <c r="E125" s="5">
        <v>20.3</v>
      </c>
      <c r="F125" s="6">
        <v>31.819999999999997</v>
      </c>
      <c r="G125" s="5">
        <v>216</v>
      </c>
      <c r="H125" s="5">
        <f t="shared" si="8"/>
        <v>216</v>
      </c>
      <c r="T125" s="29">
        <v>45172</v>
      </c>
      <c r="U125" t="str">
        <f t="shared" si="9"/>
        <v>Sunday</v>
      </c>
      <c r="V125">
        <v>58.68</v>
      </c>
      <c r="W125">
        <v>30.2</v>
      </c>
      <c r="X125">
        <v>20.3</v>
      </c>
      <c r="Y125">
        <v>31.819999999999997</v>
      </c>
      <c r="Z125">
        <v>216</v>
      </c>
    </row>
    <row r="126" spans="1:26" ht="16" x14ac:dyDescent="0.2">
      <c r="A126" s="3">
        <v>186</v>
      </c>
      <c r="B126" s="3">
        <v>45181</v>
      </c>
      <c r="C126" s="5">
        <v>46</v>
      </c>
      <c r="D126" s="5">
        <v>45.1</v>
      </c>
      <c r="E126" s="5">
        <v>19.600000000000001</v>
      </c>
      <c r="F126" s="6">
        <v>35.209999999999994</v>
      </c>
      <c r="G126" s="5">
        <v>228</v>
      </c>
      <c r="H126" s="5">
        <f t="shared" si="8"/>
        <v>228</v>
      </c>
      <c r="T126" s="29">
        <v>45181</v>
      </c>
      <c r="U126" t="str">
        <f t="shared" si="9"/>
        <v>Tuesday</v>
      </c>
      <c r="V126">
        <v>46</v>
      </c>
      <c r="W126">
        <v>45.1</v>
      </c>
      <c r="X126">
        <v>19.600000000000001</v>
      </c>
      <c r="Y126">
        <v>35.209999999999994</v>
      </c>
      <c r="Z126">
        <v>228</v>
      </c>
    </row>
    <row r="127" spans="1:26" ht="16" x14ac:dyDescent="0.2">
      <c r="A127" s="3">
        <v>26</v>
      </c>
      <c r="B127" s="3">
        <v>45021</v>
      </c>
      <c r="C127" s="5">
        <v>59.58</v>
      </c>
      <c r="D127" s="5">
        <v>3.5</v>
      </c>
      <c r="E127" s="5">
        <v>19.5</v>
      </c>
      <c r="F127" s="6">
        <v>20.239999999999998</v>
      </c>
      <c r="G127" s="5">
        <v>139</v>
      </c>
      <c r="H127" s="5">
        <f t="shared" si="8"/>
        <v>139</v>
      </c>
      <c r="T127" s="29">
        <v>45021</v>
      </c>
      <c r="U127" t="str">
        <f t="shared" si="9"/>
        <v>Wednesday</v>
      </c>
      <c r="V127">
        <v>59.58</v>
      </c>
      <c r="W127">
        <v>3.5</v>
      </c>
      <c r="X127">
        <v>19.5</v>
      </c>
      <c r="Y127">
        <v>20.239999999999998</v>
      </c>
      <c r="Z127">
        <v>139</v>
      </c>
    </row>
    <row r="128" spans="1:26" ht="16" x14ac:dyDescent="0.2">
      <c r="A128" s="3">
        <v>168</v>
      </c>
      <c r="B128" s="3">
        <v>45163</v>
      </c>
      <c r="C128" s="5">
        <v>48.36</v>
      </c>
      <c r="D128" s="5">
        <v>5.2</v>
      </c>
      <c r="E128" s="5">
        <v>19.399999999999999</v>
      </c>
      <c r="F128" s="6">
        <v>15.520000000000001</v>
      </c>
      <c r="G128" s="5">
        <v>129</v>
      </c>
      <c r="H128" s="5">
        <f t="shared" si="8"/>
        <v>129</v>
      </c>
      <c r="T128" s="29">
        <v>45163</v>
      </c>
      <c r="U128" t="str">
        <f t="shared" si="9"/>
        <v>Friday</v>
      </c>
      <c r="V128">
        <v>48.36</v>
      </c>
      <c r="W128">
        <v>5.2</v>
      </c>
      <c r="X128">
        <v>19.399999999999999</v>
      </c>
      <c r="Y128">
        <v>15.520000000000001</v>
      </c>
      <c r="Z128">
        <v>129</v>
      </c>
    </row>
    <row r="129" spans="1:26" ht="16" x14ac:dyDescent="0.2">
      <c r="A129" s="3">
        <v>73</v>
      </c>
      <c r="B129" s="3">
        <v>45068</v>
      </c>
      <c r="C129" s="5">
        <v>15.36</v>
      </c>
      <c r="D129" s="5">
        <v>33</v>
      </c>
      <c r="E129" s="5">
        <v>19.3</v>
      </c>
      <c r="F129" s="6">
        <v>11.459999999999999</v>
      </c>
      <c r="G129" s="5">
        <v>106</v>
      </c>
      <c r="H129" s="5">
        <f t="shared" si="8"/>
        <v>106</v>
      </c>
      <c r="T129" s="29">
        <v>45068</v>
      </c>
      <c r="U129" t="str">
        <f t="shared" si="9"/>
        <v>Monday</v>
      </c>
      <c r="V129">
        <v>15.36</v>
      </c>
      <c r="W129">
        <v>33</v>
      </c>
      <c r="X129">
        <v>19.3</v>
      </c>
      <c r="Y129">
        <v>11.459999999999999</v>
      </c>
      <c r="Z129">
        <v>106</v>
      </c>
    </row>
    <row r="130" spans="1:26" ht="16" x14ac:dyDescent="0.2">
      <c r="A130" s="3">
        <v>20</v>
      </c>
      <c r="B130" s="3">
        <v>45015</v>
      </c>
      <c r="C130" s="5">
        <v>32.46</v>
      </c>
      <c r="D130" s="5">
        <v>23.9</v>
      </c>
      <c r="E130" s="5">
        <v>19.100000000000001</v>
      </c>
      <c r="F130" s="6">
        <v>19.04</v>
      </c>
      <c r="G130" s="5">
        <v>148</v>
      </c>
      <c r="H130" s="5">
        <f t="shared" si="8"/>
        <v>148</v>
      </c>
      <c r="T130" s="29">
        <v>45015</v>
      </c>
      <c r="U130" t="str">
        <f t="shared" si="9"/>
        <v>Thursday</v>
      </c>
      <c r="V130">
        <v>32.46</v>
      </c>
      <c r="W130">
        <v>23.9</v>
      </c>
      <c r="X130">
        <v>19.100000000000001</v>
      </c>
      <c r="Y130">
        <v>19.04</v>
      </c>
      <c r="Z130">
        <v>148</v>
      </c>
    </row>
    <row r="131" spans="1:26" ht="16" x14ac:dyDescent="0.2">
      <c r="A131" s="3">
        <v>48</v>
      </c>
      <c r="B131" s="3">
        <v>45043</v>
      </c>
      <c r="C131" s="5">
        <v>52.980000000000004</v>
      </c>
      <c r="D131" s="5">
        <v>41.5</v>
      </c>
      <c r="E131" s="5">
        <v>18.5</v>
      </c>
      <c r="F131" s="6">
        <v>37.340000000000003</v>
      </c>
      <c r="G131" s="5">
        <v>245</v>
      </c>
      <c r="H131" s="5">
        <f t="shared" ref="H131:H194" si="10">IF(ISBLANK(G131),$P$20,G131)</f>
        <v>245</v>
      </c>
      <c r="T131" s="29">
        <v>45043</v>
      </c>
      <c r="U131" t="str">
        <f t="shared" ref="U131:U194" si="11">TEXT(T131, "dddd")</f>
        <v>Thursday</v>
      </c>
      <c r="V131">
        <v>52.980000000000004</v>
      </c>
      <c r="W131">
        <v>41.5</v>
      </c>
      <c r="X131">
        <v>18.5</v>
      </c>
      <c r="Y131">
        <v>37.340000000000003</v>
      </c>
      <c r="Z131">
        <v>245</v>
      </c>
    </row>
    <row r="132" spans="1:26" ht="16" x14ac:dyDescent="0.2">
      <c r="A132" s="3">
        <v>171</v>
      </c>
      <c r="B132" s="3">
        <v>45166</v>
      </c>
      <c r="C132" s="5">
        <v>12</v>
      </c>
      <c r="D132" s="5">
        <v>11.6</v>
      </c>
      <c r="E132" s="5">
        <v>18.399999999999999</v>
      </c>
      <c r="F132" s="6">
        <v>3.4400000000000013</v>
      </c>
      <c r="G132" s="5">
        <v>90</v>
      </c>
      <c r="H132" s="5">
        <f t="shared" si="10"/>
        <v>90</v>
      </c>
      <c r="T132" s="29">
        <v>45166</v>
      </c>
      <c r="U132" t="str">
        <f t="shared" si="11"/>
        <v>Monday</v>
      </c>
      <c r="V132">
        <v>12</v>
      </c>
      <c r="W132">
        <v>11.6</v>
      </c>
      <c r="X132">
        <v>18.399999999999999</v>
      </c>
      <c r="Y132">
        <v>3.4400000000000013</v>
      </c>
      <c r="Z132">
        <v>90</v>
      </c>
    </row>
    <row r="133" spans="1:26" ht="16" x14ac:dyDescent="0.2">
      <c r="A133" s="3">
        <v>19</v>
      </c>
      <c r="B133" s="3">
        <v>45014</v>
      </c>
      <c r="C133" s="5">
        <v>14.84</v>
      </c>
      <c r="D133" s="5">
        <v>20.5</v>
      </c>
      <c r="E133" s="5">
        <v>18.3</v>
      </c>
      <c r="F133" s="6">
        <v>9.8500000000000014</v>
      </c>
      <c r="G133" s="5">
        <v>127</v>
      </c>
      <c r="H133" s="5">
        <f t="shared" si="10"/>
        <v>127</v>
      </c>
      <c r="T133" s="29">
        <v>45014</v>
      </c>
      <c r="U133" t="str">
        <f t="shared" si="11"/>
        <v>Wednesday</v>
      </c>
      <c r="V133">
        <v>14.84</v>
      </c>
      <c r="W133">
        <v>20.5</v>
      </c>
      <c r="X133">
        <v>18.3</v>
      </c>
      <c r="Y133">
        <v>9.8500000000000014</v>
      </c>
      <c r="Z133">
        <v>127</v>
      </c>
    </row>
    <row r="134" spans="1:26" ht="16" x14ac:dyDescent="0.2">
      <c r="A134" s="3">
        <v>25</v>
      </c>
      <c r="B134" s="3">
        <v>45020</v>
      </c>
      <c r="C134" s="5">
        <v>20.46</v>
      </c>
      <c r="D134" s="5">
        <v>12.6</v>
      </c>
      <c r="E134" s="5">
        <v>18.3</v>
      </c>
      <c r="F134" s="6">
        <v>5.2099999999999991</v>
      </c>
      <c r="G134" s="5">
        <v>110</v>
      </c>
      <c r="H134" s="5">
        <f t="shared" si="10"/>
        <v>110</v>
      </c>
      <c r="T134" s="29">
        <v>45020</v>
      </c>
      <c r="U134" t="str">
        <f t="shared" si="11"/>
        <v>Tuesday</v>
      </c>
      <c r="V134">
        <v>20.46</v>
      </c>
      <c r="W134">
        <v>12.6</v>
      </c>
      <c r="X134">
        <v>18.3</v>
      </c>
      <c r="Y134">
        <v>5.2099999999999991</v>
      </c>
      <c r="Z134">
        <v>110</v>
      </c>
    </row>
    <row r="135" spans="1:26" ht="16" x14ac:dyDescent="0.2">
      <c r="A135" s="3">
        <v>188</v>
      </c>
      <c r="B135" s="3">
        <v>45183</v>
      </c>
      <c r="C135" s="5">
        <v>41.22</v>
      </c>
      <c r="D135" s="5">
        <v>28.7</v>
      </c>
      <c r="E135" s="5">
        <v>18.2</v>
      </c>
      <c r="F135" s="6">
        <v>26.18</v>
      </c>
      <c r="G135" s="5">
        <v>186</v>
      </c>
      <c r="H135" s="5">
        <f t="shared" si="10"/>
        <v>186</v>
      </c>
      <c r="T135" s="29">
        <v>45183</v>
      </c>
      <c r="U135" t="str">
        <f t="shared" si="11"/>
        <v>Thursday</v>
      </c>
      <c r="V135">
        <v>41.22</v>
      </c>
      <c r="W135">
        <v>28.7</v>
      </c>
      <c r="X135">
        <v>18.2</v>
      </c>
      <c r="Y135">
        <v>26.18</v>
      </c>
      <c r="Z135">
        <v>186</v>
      </c>
    </row>
    <row r="136" spans="1:26" ht="16" x14ac:dyDescent="0.2">
      <c r="A136" s="3">
        <v>104</v>
      </c>
      <c r="B136" s="3">
        <v>45099</v>
      </c>
      <c r="C136" s="5">
        <v>38.58</v>
      </c>
      <c r="D136" s="5">
        <v>17.2</v>
      </c>
      <c r="E136" s="5">
        <v>17.899999999999999</v>
      </c>
      <c r="F136" s="6">
        <v>20.23</v>
      </c>
      <c r="G136" s="5">
        <v>163</v>
      </c>
      <c r="H136" s="5">
        <f t="shared" si="10"/>
        <v>163</v>
      </c>
      <c r="T136" s="29">
        <v>45099</v>
      </c>
      <c r="U136" t="str">
        <f t="shared" si="11"/>
        <v>Thursday</v>
      </c>
      <c r="V136">
        <v>38.58</v>
      </c>
      <c r="W136">
        <v>17.2</v>
      </c>
      <c r="X136">
        <v>17.899999999999999</v>
      </c>
      <c r="Y136">
        <v>20.23</v>
      </c>
      <c r="Z136">
        <v>163</v>
      </c>
    </row>
    <row r="137" spans="1:26" ht="16" x14ac:dyDescent="0.2">
      <c r="A137" s="3">
        <v>180</v>
      </c>
      <c r="B137" s="3">
        <v>45175</v>
      </c>
      <c r="C137" s="5">
        <v>41.12</v>
      </c>
      <c r="D137" s="5">
        <v>10</v>
      </c>
      <c r="E137" s="5">
        <v>17.600000000000001</v>
      </c>
      <c r="F137" s="6">
        <v>14.519999999999998</v>
      </c>
      <c r="G137" s="5">
        <v>135</v>
      </c>
      <c r="H137" s="5">
        <f t="shared" si="10"/>
        <v>135</v>
      </c>
      <c r="T137" s="29">
        <v>45175</v>
      </c>
      <c r="U137" t="str">
        <f t="shared" si="11"/>
        <v>Wednesday</v>
      </c>
      <c r="V137">
        <v>41.12</v>
      </c>
      <c r="W137">
        <v>10</v>
      </c>
      <c r="X137">
        <v>17.600000000000001</v>
      </c>
      <c r="Y137">
        <v>14.519999999999998</v>
      </c>
      <c r="Z137">
        <v>135</v>
      </c>
    </row>
    <row r="138" spans="1:26" ht="16" x14ac:dyDescent="0.2">
      <c r="A138" s="3">
        <v>173</v>
      </c>
      <c r="B138" s="3">
        <v>45168</v>
      </c>
      <c r="C138" s="5">
        <v>9.92</v>
      </c>
      <c r="D138" s="5">
        <v>20.100000000000001</v>
      </c>
      <c r="E138" s="5">
        <v>17</v>
      </c>
      <c r="F138" s="6">
        <v>5.2100000000000009</v>
      </c>
      <c r="G138" s="5">
        <v>93</v>
      </c>
      <c r="H138" s="5">
        <f t="shared" si="10"/>
        <v>93</v>
      </c>
      <c r="T138" s="29">
        <v>45168</v>
      </c>
      <c r="U138" t="str">
        <f t="shared" si="11"/>
        <v>Wednesday</v>
      </c>
      <c r="V138">
        <v>9.92</v>
      </c>
      <c r="W138">
        <v>20.100000000000001</v>
      </c>
      <c r="X138">
        <v>17</v>
      </c>
      <c r="Y138">
        <v>5.2100000000000009</v>
      </c>
      <c r="Z138">
        <v>93</v>
      </c>
    </row>
    <row r="139" spans="1:26" ht="16" x14ac:dyDescent="0.2">
      <c r="A139" s="3">
        <v>58</v>
      </c>
      <c r="B139" s="3">
        <v>45053</v>
      </c>
      <c r="C139" s="5">
        <v>33.239999999999995</v>
      </c>
      <c r="D139" s="5">
        <v>19.2</v>
      </c>
      <c r="E139" s="5">
        <v>16.600000000000001</v>
      </c>
      <c r="F139" s="6">
        <v>16.579999999999998</v>
      </c>
      <c r="G139" s="5">
        <v>133</v>
      </c>
      <c r="H139" s="5">
        <f t="shared" si="10"/>
        <v>133</v>
      </c>
      <c r="T139" s="29">
        <v>45053</v>
      </c>
      <c r="U139" t="str">
        <f t="shared" si="11"/>
        <v>Sunday</v>
      </c>
      <c r="V139">
        <v>33.239999999999995</v>
      </c>
      <c r="W139">
        <v>19.2</v>
      </c>
      <c r="X139">
        <v>16.600000000000001</v>
      </c>
      <c r="Y139">
        <v>16.579999999999998</v>
      </c>
      <c r="Z139">
        <v>133</v>
      </c>
    </row>
    <row r="140" spans="1:26" ht="16" x14ac:dyDescent="0.2">
      <c r="A140" s="3">
        <v>87</v>
      </c>
      <c r="B140" s="3">
        <v>45082</v>
      </c>
      <c r="C140" s="5">
        <v>21.259999999999998</v>
      </c>
      <c r="D140" s="5">
        <v>27.5</v>
      </c>
      <c r="E140" s="5">
        <v>16</v>
      </c>
      <c r="F140" s="6">
        <v>14.979999999999999</v>
      </c>
      <c r="G140" s="5">
        <v>122</v>
      </c>
      <c r="H140" s="5">
        <f t="shared" si="10"/>
        <v>122</v>
      </c>
      <c r="T140" s="29">
        <v>45082</v>
      </c>
      <c r="U140" t="str">
        <f t="shared" si="11"/>
        <v>Monday</v>
      </c>
      <c r="V140">
        <v>21.259999999999998</v>
      </c>
      <c r="W140">
        <v>27.5</v>
      </c>
      <c r="X140">
        <v>16</v>
      </c>
      <c r="Y140">
        <v>14.979999999999999</v>
      </c>
      <c r="Z140">
        <v>122</v>
      </c>
    </row>
    <row r="141" spans="1:26" ht="16" x14ac:dyDescent="0.2">
      <c r="A141" s="3">
        <v>55</v>
      </c>
      <c r="B141" s="3">
        <v>45050</v>
      </c>
      <c r="C141" s="5">
        <v>62.54</v>
      </c>
      <c r="D141" s="5">
        <v>28.8</v>
      </c>
      <c r="E141" s="5">
        <v>15.9</v>
      </c>
      <c r="F141" s="6">
        <v>34.31</v>
      </c>
      <c r="G141" s="5">
        <v>220</v>
      </c>
      <c r="H141" s="5">
        <f t="shared" si="10"/>
        <v>220</v>
      </c>
      <c r="T141" s="29">
        <v>45050</v>
      </c>
      <c r="U141" t="str">
        <f t="shared" si="11"/>
        <v>Thursday</v>
      </c>
      <c r="V141">
        <v>62.54</v>
      </c>
      <c r="W141">
        <v>28.8</v>
      </c>
      <c r="X141">
        <v>15.9</v>
      </c>
      <c r="Y141">
        <v>34.31</v>
      </c>
      <c r="Z141">
        <v>220</v>
      </c>
    </row>
    <row r="142" spans="1:26" ht="16" x14ac:dyDescent="0.2">
      <c r="A142" s="3">
        <v>123</v>
      </c>
      <c r="B142" s="3">
        <v>45118</v>
      </c>
      <c r="C142" s="5">
        <v>45.8</v>
      </c>
      <c r="D142" s="5">
        <v>2.4</v>
      </c>
      <c r="E142" s="5">
        <v>15.6</v>
      </c>
      <c r="F142" s="6">
        <v>17.36</v>
      </c>
      <c r="G142" s="5">
        <v>125</v>
      </c>
      <c r="H142" s="5">
        <f t="shared" si="10"/>
        <v>125</v>
      </c>
      <c r="T142" s="29">
        <v>45118</v>
      </c>
      <c r="U142" t="str">
        <f t="shared" si="11"/>
        <v>Tuesday</v>
      </c>
      <c r="V142">
        <v>45.8</v>
      </c>
      <c r="W142">
        <v>2.4</v>
      </c>
      <c r="X142">
        <v>15.6</v>
      </c>
      <c r="Y142">
        <v>17.36</v>
      </c>
      <c r="Z142">
        <v>125</v>
      </c>
    </row>
    <row r="143" spans="1:26" ht="16" x14ac:dyDescent="0.2">
      <c r="A143" s="3">
        <v>118</v>
      </c>
      <c r="B143" s="3">
        <v>45113</v>
      </c>
      <c r="C143" s="5">
        <v>25.28</v>
      </c>
      <c r="D143" s="5">
        <v>0.8</v>
      </c>
      <c r="E143" s="5">
        <v>14.8</v>
      </c>
      <c r="F143" s="6">
        <v>2.12</v>
      </c>
      <c r="G143" s="5">
        <v>108</v>
      </c>
      <c r="H143" s="5">
        <f t="shared" si="10"/>
        <v>108</v>
      </c>
      <c r="T143" s="29">
        <v>45113</v>
      </c>
      <c r="U143" t="str">
        <f t="shared" si="11"/>
        <v>Thursday</v>
      </c>
      <c r="V143">
        <v>25.28</v>
      </c>
      <c r="W143">
        <v>0.8</v>
      </c>
      <c r="X143">
        <v>14.8</v>
      </c>
      <c r="Y143">
        <v>2.12</v>
      </c>
      <c r="Z143">
        <v>108</v>
      </c>
    </row>
    <row r="144" spans="1:26" ht="16" x14ac:dyDescent="0.2">
      <c r="A144" s="3">
        <v>78</v>
      </c>
      <c r="B144" s="3">
        <v>45073</v>
      </c>
      <c r="C144" s="5">
        <v>25.1</v>
      </c>
      <c r="D144" s="5">
        <v>28.5</v>
      </c>
      <c r="E144" s="5">
        <v>14.2</v>
      </c>
      <c r="F144" s="6">
        <v>20.62</v>
      </c>
      <c r="G144" s="5">
        <v>149</v>
      </c>
      <c r="H144" s="5">
        <f t="shared" si="10"/>
        <v>149</v>
      </c>
      <c r="T144" s="29">
        <v>45073</v>
      </c>
      <c r="U144" t="str">
        <f t="shared" si="11"/>
        <v>Saturday</v>
      </c>
      <c r="V144">
        <v>25.1</v>
      </c>
      <c r="W144">
        <v>28.5</v>
      </c>
      <c r="X144">
        <v>14.2</v>
      </c>
      <c r="Y144">
        <v>20.62</v>
      </c>
      <c r="Z144">
        <v>149</v>
      </c>
    </row>
    <row r="145" spans="1:26" ht="16" x14ac:dyDescent="0.2">
      <c r="A145" s="3">
        <v>153</v>
      </c>
      <c r="B145" s="3">
        <v>45148</v>
      </c>
      <c r="C145" s="5">
        <v>40.519999999999996</v>
      </c>
      <c r="D145" s="5">
        <v>23.3</v>
      </c>
      <c r="E145" s="5">
        <v>14.2</v>
      </c>
      <c r="F145" s="6">
        <v>25.729999999999997</v>
      </c>
      <c r="G145" s="5">
        <v>169</v>
      </c>
      <c r="H145" s="5">
        <f t="shared" si="10"/>
        <v>169</v>
      </c>
      <c r="T145" s="29">
        <v>45148</v>
      </c>
      <c r="U145" t="str">
        <f t="shared" si="11"/>
        <v>Thursday</v>
      </c>
      <c r="V145">
        <v>40.519999999999996</v>
      </c>
      <c r="W145">
        <v>23.3</v>
      </c>
      <c r="X145">
        <v>14.2</v>
      </c>
      <c r="Y145">
        <v>25.729999999999997</v>
      </c>
      <c r="Z145">
        <v>169</v>
      </c>
    </row>
    <row r="146" spans="1:26" ht="16" x14ac:dyDescent="0.2">
      <c r="A146" s="3">
        <v>196</v>
      </c>
      <c r="B146" s="3">
        <v>45191</v>
      </c>
      <c r="C146" s="5">
        <v>14.64</v>
      </c>
      <c r="D146" s="5">
        <v>3.7</v>
      </c>
      <c r="E146" s="5">
        <v>13.8</v>
      </c>
      <c r="F146" s="6">
        <v>0.14999999999999947</v>
      </c>
      <c r="G146" s="5">
        <v>91</v>
      </c>
      <c r="H146" s="5">
        <f t="shared" si="10"/>
        <v>91</v>
      </c>
      <c r="T146" s="29">
        <v>45191</v>
      </c>
      <c r="U146" t="str">
        <f t="shared" si="11"/>
        <v>Friday</v>
      </c>
      <c r="V146">
        <v>14.64</v>
      </c>
      <c r="W146">
        <v>3.7</v>
      </c>
      <c r="X146">
        <v>13.8</v>
      </c>
      <c r="Y146">
        <v>0.14999999999999947</v>
      </c>
      <c r="Z146">
        <v>91</v>
      </c>
    </row>
    <row r="147" spans="1:26" ht="16" x14ac:dyDescent="0.2">
      <c r="A147" s="3">
        <v>75</v>
      </c>
      <c r="B147" s="3">
        <v>45070</v>
      </c>
      <c r="C147" s="5">
        <v>50.68</v>
      </c>
      <c r="D147" s="5">
        <v>0</v>
      </c>
      <c r="E147" s="5">
        <v>13.1</v>
      </c>
      <c r="F147" s="6">
        <v>28.4</v>
      </c>
      <c r="G147" s="5">
        <v>187</v>
      </c>
      <c r="H147" s="5">
        <f t="shared" si="10"/>
        <v>187</v>
      </c>
      <c r="T147" s="29">
        <v>45070</v>
      </c>
      <c r="U147" t="str">
        <f t="shared" si="11"/>
        <v>Wednesday</v>
      </c>
      <c r="V147">
        <v>50.68</v>
      </c>
      <c r="W147">
        <v>0</v>
      </c>
      <c r="X147">
        <v>13.1</v>
      </c>
      <c r="Y147">
        <v>28.4</v>
      </c>
      <c r="Z147">
        <v>187</v>
      </c>
    </row>
    <row r="148" spans="1:26" ht="16" x14ac:dyDescent="0.2">
      <c r="A148" s="3">
        <v>175</v>
      </c>
      <c r="B148" s="3">
        <v>45170</v>
      </c>
      <c r="C148" s="5">
        <v>53.480000000000004</v>
      </c>
      <c r="D148" s="5">
        <v>3.4</v>
      </c>
      <c r="E148" s="5">
        <v>13.1</v>
      </c>
      <c r="F148" s="6">
        <v>18.700000000000003</v>
      </c>
      <c r="G148" s="5">
        <v>127</v>
      </c>
      <c r="H148" s="5">
        <f t="shared" si="10"/>
        <v>127</v>
      </c>
      <c r="T148" s="29">
        <v>45170</v>
      </c>
      <c r="U148" t="str">
        <f t="shared" si="11"/>
        <v>Friday</v>
      </c>
      <c r="V148">
        <v>53.480000000000004</v>
      </c>
      <c r="W148">
        <v>3.4</v>
      </c>
      <c r="X148">
        <v>13.1</v>
      </c>
      <c r="Y148">
        <v>18.700000000000003</v>
      </c>
      <c r="Z148">
        <v>127</v>
      </c>
    </row>
    <row r="149" spans="1:26" ht="16" x14ac:dyDescent="0.2">
      <c r="A149" s="3">
        <v>141</v>
      </c>
      <c r="B149" s="3">
        <v>45136</v>
      </c>
      <c r="C149" s="16"/>
      <c r="D149" s="5">
        <v>17</v>
      </c>
      <c r="E149" s="5">
        <v>12.9</v>
      </c>
      <c r="F149" s="6">
        <v>10.68</v>
      </c>
      <c r="G149" s="5">
        <v>113</v>
      </c>
      <c r="H149" s="5">
        <f t="shared" si="10"/>
        <v>113</v>
      </c>
      <c r="T149" s="29">
        <v>45136</v>
      </c>
      <c r="U149" t="str">
        <f t="shared" si="11"/>
        <v>Saturday</v>
      </c>
      <c r="W149">
        <v>17</v>
      </c>
      <c r="X149">
        <v>12.9</v>
      </c>
      <c r="Y149">
        <v>10.68</v>
      </c>
      <c r="Z149">
        <v>113</v>
      </c>
    </row>
    <row r="150" spans="1:26" ht="16" x14ac:dyDescent="0.2">
      <c r="A150" s="3">
        <v>174</v>
      </c>
      <c r="B150" s="3">
        <v>45169</v>
      </c>
      <c r="C150" s="5">
        <v>36.68</v>
      </c>
      <c r="D150" s="5">
        <v>7.1</v>
      </c>
      <c r="E150" s="5">
        <v>12.8</v>
      </c>
      <c r="F150" s="6">
        <v>15.27</v>
      </c>
      <c r="G150" s="5">
        <v>129</v>
      </c>
      <c r="H150" s="5">
        <f t="shared" si="10"/>
        <v>129</v>
      </c>
      <c r="T150" s="29">
        <v>45169</v>
      </c>
      <c r="U150" t="str">
        <f t="shared" si="11"/>
        <v>Thursday</v>
      </c>
      <c r="V150">
        <v>36.68</v>
      </c>
      <c r="W150">
        <v>7.1</v>
      </c>
      <c r="X150">
        <v>12.8</v>
      </c>
      <c r="Y150">
        <v>15.27</v>
      </c>
      <c r="Z150">
        <v>129</v>
      </c>
    </row>
    <row r="151" spans="1:26" ht="16" x14ac:dyDescent="0.2">
      <c r="A151" s="3">
        <v>27</v>
      </c>
      <c r="B151" s="3">
        <v>45022</v>
      </c>
      <c r="C151" s="5">
        <v>38.58</v>
      </c>
      <c r="D151" s="5">
        <v>29.3</v>
      </c>
      <c r="E151" s="5">
        <v>12.6</v>
      </c>
      <c r="F151" s="6">
        <v>23.900000000000002</v>
      </c>
      <c r="G151" s="5">
        <v>167</v>
      </c>
      <c r="H151" s="5">
        <f t="shared" si="10"/>
        <v>167</v>
      </c>
      <c r="T151" s="29">
        <v>45022</v>
      </c>
      <c r="U151" t="str">
        <f t="shared" si="11"/>
        <v>Thursday</v>
      </c>
      <c r="V151">
        <v>38.58</v>
      </c>
      <c r="W151">
        <v>29.3</v>
      </c>
      <c r="X151">
        <v>12.6</v>
      </c>
      <c r="Y151">
        <v>23.900000000000002</v>
      </c>
      <c r="Z151">
        <v>167</v>
      </c>
    </row>
    <row r="152" spans="1:26" ht="16" x14ac:dyDescent="0.2">
      <c r="A152" s="3">
        <v>124</v>
      </c>
      <c r="B152" s="3">
        <v>45119</v>
      </c>
      <c r="C152" s="5">
        <v>33.619999999999997</v>
      </c>
      <c r="D152" s="5">
        <v>34.6</v>
      </c>
      <c r="E152" s="5">
        <v>12.4</v>
      </c>
      <c r="F152" s="6">
        <v>24.65</v>
      </c>
      <c r="G152" s="5">
        <v>171</v>
      </c>
      <c r="H152" s="5">
        <f t="shared" si="10"/>
        <v>171</v>
      </c>
      <c r="T152" s="29">
        <v>45119</v>
      </c>
      <c r="U152" t="str">
        <f t="shared" si="11"/>
        <v>Wednesday</v>
      </c>
      <c r="V152">
        <v>33.619999999999997</v>
      </c>
      <c r="W152">
        <v>34.6</v>
      </c>
      <c r="X152">
        <v>12.4</v>
      </c>
      <c r="Y152">
        <v>24.65</v>
      </c>
      <c r="Z152">
        <v>171</v>
      </c>
    </row>
    <row r="153" spans="1:26" ht="16" x14ac:dyDescent="0.2">
      <c r="A153" s="3">
        <v>149</v>
      </c>
      <c r="B153" s="3">
        <v>45144</v>
      </c>
      <c r="C153" s="5">
        <v>15.6</v>
      </c>
      <c r="D153" s="5">
        <v>40.299999999999997</v>
      </c>
      <c r="E153" s="5">
        <v>11.9</v>
      </c>
      <c r="F153" s="6">
        <v>19.189999999999998</v>
      </c>
      <c r="G153" s="5">
        <v>110</v>
      </c>
      <c r="H153" s="5">
        <f t="shared" si="10"/>
        <v>110</v>
      </c>
      <c r="T153" s="29">
        <v>45144</v>
      </c>
      <c r="U153" t="str">
        <f t="shared" si="11"/>
        <v>Sunday</v>
      </c>
      <c r="V153">
        <v>15.6</v>
      </c>
      <c r="W153">
        <v>40.299999999999997</v>
      </c>
      <c r="X153">
        <v>11.9</v>
      </c>
      <c r="Y153">
        <v>19.189999999999998</v>
      </c>
      <c r="Z153">
        <v>110</v>
      </c>
    </row>
    <row r="154" spans="1:26" ht="16" x14ac:dyDescent="0.2">
      <c r="A154" s="3">
        <v>8</v>
      </c>
      <c r="B154" s="3">
        <v>45003</v>
      </c>
      <c r="C154" s="5">
        <v>31.04</v>
      </c>
      <c r="D154" s="5">
        <v>19.600000000000001</v>
      </c>
      <c r="E154" s="5">
        <v>11.6</v>
      </c>
      <c r="F154" s="6">
        <v>17.18</v>
      </c>
      <c r="G154" s="5">
        <v>152</v>
      </c>
      <c r="H154" s="5">
        <f t="shared" si="10"/>
        <v>152</v>
      </c>
      <c r="T154" s="29">
        <v>45003</v>
      </c>
      <c r="U154" t="str">
        <f t="shared" si="11"/>
        <v>Saturday</v>
      </c>
      <c r="V154">
        <v>31.04</v>
      </c>
      <c r="W154">
        <v>19.600000000000001</v>
      </c>
      <c r="X154">
        <v>11.6</v>
      </c>
      <c r="Y154">
        <v>17.18</v>
      </c>
      <c r="Z154">
        <v>152</v>
      </c>
    </row>
    <row r="155" spans="1:26" ht="16" x14ac:dyDescent="0.2">
      <c r="A155" s="3">
        <v>69</v>
      </c>
      <c r="B155" s="3">
        <v>45064</v>
      </c>
      <c r="C155" s="5">
        <v>51.480000000000004</v>
      </c>
      <c r="D155" s="5">
        <v>27.5</v>
      </c>
      <c r="E155" s="5">
        <v>11</v>
      </c>
      <c r="F155" s="6">
        <v>33.090000000000003</v>
      </c>
      <c r="G155" s="5">
        <v>196</v>
      </c>
      <c r="H155" s="5">
        <f t="shared" si="10"/>
        <v>196</v>
      </c>
      <c r="T155" s="29">
        <v>45064</v>
      </c>
      <c r="U155" t="str">
        <f t="shared" si="11"/>
        <v>Thursday</v>
      </c>
      <c r="V155">
        <v>51.480000000000004</v>
      </c>
      <c r="W155">
        <v>27.5</v>
      </c>
      <c r="X155">
        <v>11</v>
      </c>
      <c r="Y155">
        <v>33.090000000000003</v>
      </c>
      <c r="Z155">
        <v>196</v>
      </c>
    </row>
    <row r="156" spans="1:26" ht="16" x14ac:dyDescent="0.2">
      <c r="A156" s="3">
        <v>95</v>
      </c>
      <c r="B156" s="3">
        <v>45090</v>
      </c>
      <c r="C156" s="5">
        <v>30.48</v>
      </c>
      <c r="D156" s="5">
        <v>14</v>
      </c>
      <c r="E156" s="5">
        <v>10.9</v>
      </c>
      <c r="F156" s="6">
        <v>13.380000000000003</v>
      </c>
      <c r="G156" s="5">
        <v>117</v>
      </c>
      <c r="H156" s="5">
        <f t="shared" si="10"/>
        <v>117</v>
      </c>
      <c r="T156" s="29">
        <v>45090</v>
      </c>
      <c r="U156" t="str">
        <f t="shared" si="11"/>
        <v>Tuesday</v>
      </c>
      <c r="V156">
        <v>30.48</v>
      </c>
      <c r="W156">
        <v>14</v>
      </c>
      <c r="X156">
        <v>10.9</v>
      </c>
      <c r="Y156">
        <v>13.380000000000003</v>
      </c>
      <c r="Z156">
        <v>117</v>
      </c>
    </row>
    <row r="157" spans="1:26" ht="16" x14ac:dyDescent="0.2">
      <c r="A157" s="3">
        <v>114</v>
      </c>
      <c r="B157" s="3">
        <v>45109</v>
      </c>
      <c r="C157" s="5">
        <v>44.92</v>
      </c>
      <c r="D157" s="5">
        <v>20.6</v>
      </c>
      <c r="E157" s="5">
        <v>10.7</v>
      </c>
      <c r="F157" s="6">
        <v>26.98</v>
      </c>
      <c r="G157" s="5">
        <v>167</v>
      </c>
      <c r="H157" s="5">
        <f t="shared" si="10"/>
        <v>167</v>
      </c>
      <c r="T157" s="29">
        <v>45109</v>
      </c>
      <c r="U157" t="str">
        <f t="shared" si="11"/>
        <v>Sunday</v>
      </c>
      <c r="V157">
        <v>44.92</v>
      </c>
      <c r="W157">
        <v>20.6</v>
      </c>
      <c r="X157">
        <v>10.7</v>
      </c>
      <c r="Y157">
        <v>26.98</v>
      </c>
      <c r="Z157">
        <v>167</v>
      </c>
    </row>
    <row r="158" spans="1:26" ht="16" x14ac:dyDescent="0.2">
      <c r="A158" s="3">
        <v>68</v>
      </c>
      <c r="B158" s="3">
        <v>45063</v>
      </c>
      <c r="C158" s="5">
        <v>30.860000000000003</v>
      </c>
      <c r="D158" s="5">
        <v>14.5</v>
      </c>
      <c r="E158" s="5">
        <v>10.199999999999999</v>
      </c>
      <c r="F158" s="6">
        <v>17.100000000000001</v>
      </c>
      <c r="G158" s="5">
        <v>135</v>
      </c>
      <c r="H158" s="5">
        <f t="shared" si="10"/>
        <v>135</v>
      </c>
      <c r="T158" s="29">
        <v>45063</v>
      </c>
      <c r="U158" t="str">
        <f t="shared" si="11"/>
        <v>Wednesday</v>
      </c>
      <c r="V158">
        <v>30.860000000000003</v>
      </c>
      <c r="W158">
        <v>14.5</v>
      </c>
      <c r="X158">
        <v>10.199999999999999</v>
      </c>
      <c r="Y158">
        <v>17.100000000000001</v>
      </c>
      <c r="Z158">
        <v>135</v>
      </c>
    </row>
    <row r="159" spans="1:26" ht="16" x14ac:dyDescent="0.2">
      <c r="A159" s="3">
        <v>155</v>
      </c>
      <c r="B159" s="3">
        <v>45150</v>
      </c>
      <c r="C159" s="5">
        <v>43.56</v>
      </c>
      <c r="D159" s="5">
        <v>21.1</v>
      </c>
      <c r="E159" s="5">
        <v>9.5</v>
      </c>
      <c r="F159" s="6">
        <v>25.53</v>
      </c>
      <c r="G159" s="5">
        <v>166</v>
      </c>
      <c r="H159" s="5">
        <f t="shared" si="10"/>
        <v>166</v>
      </c>
      <c r="T159" s="29">
        <v>45150</v>
      </c>
      <c r="U159" t="str">
        <f t="shared" si="11"/>
        <v>Saturday</v>
      </c>
      <c r="V159">
        <v>43.56</v>
      </c>
      <c r="W159">
        <v>21.1</v>
      </c>
      <c r="X159">
        <v>9.5</v>
      </c>
      <c r="Y159">
        <v>25.53</v>
      </c>
      <c r="Z159">
        <v>166</v>
      </c>
    </row>
    <row r="160" spans="1:26" ht="16" x14ac:dyDescent="0.2">
      <c r="A160" s="3">
        <v>79</v>
      </c>
      <c r="B160" s="3">
        <v>45074</v>
      </c>
      <c r="C160" s="5">
        <v>8.08</v>
      </c>
      <c r="D160" s="5">
        <v>29.9</v>
      </c>
      <c r="E160" s="5">
        <v>9.4</v>
      </c>
      <c r="F160" s="6">
        <v>11.729999999999999</v>
      </c>
      <c r="G160" s="5">
        <v>62</v>
      </c>
      <c r="H160" s="5">
        <f t="shared" si="10"/>
        <v>62</v>
      </c>
      <c r="T160" s="29">
        <v>45074</v>
      </c>
      <c r="U160" t="str">
        <f t="shared" si="11"/>
        <v>Sunday</v>
      </c>
      <c r="V160">
        <v>8.08</v>
      </c>
      <c r="W160">
        <v>29.9</v>
      </c>
      <c r="X160">
        <v>9.4</v>
      </c>
      <c r="Y160">
        <v>11.729999999999999</v>
      </c>
      <c r="Z160">
        <v>62</v>
      </c>
    </row>
    <row r="161" spans="1:26" ht="16" x14ac:dyDescent="0.2">
      <c r="A161" s="3">
        <v>60</v>
      </c>
      <c r="B161" s="3">
        <v>45055</v>
      </c>
      <c r="C161" s="5">
        <v>50.14</v>
      </c>
      <c r="D161" s="5">
        <v>29.5</v>
      </c>
      <c r="E161" s="5">
        <v>9.3000000000000007</v>
      </c>
      <c r="F161" s="6">
        <v>32.1</v>
      </c>
      <c r="G161" s="5">
        <v>186</v>
      </c>
      <c r="H161" s="5">
        <f t="shared" si="10"/>
        <v>186</v>
      </c>
      <c r="T161" s="29">
        <v>45055</v>
      </c>
      <c r="U161" t="str">
        <f t="shared" si="11"/>
        <v>Tuesday</v>
      </c>
      <c r="V161">
        <v>50.14</v>
      </c>
      <c r="W161">
        <v>29.5</v>
      </c>
      <c r="X161">
        <v>9.3000000000000007</v>
      </c>
      <c r="Y161">
        <v>32.1</v>
      </c>
      <c r="Z161">
        <v>186</v>
      </c>
    </row>
    <row r="162" spans="1:26" ht="16" x14ac:dyDescent="0.2">
      <c r="A162" s="3">
        <v>91</v>
      </c>
      <c r="B162" s="3">
        <v>45086</v>
      </c>
      <c r="C162" s="5">
        <v>31.860000000000003</v>
      </c>
      <c r="D162" s="5">
        <v>4.9000000000000004</v>
      </c>
      <c r="E162" s="5">
        <v>9.3000000000000007</v>
      </c>
      <c r="F162" s="6">
        <v>12.160000000000002</v>
      </c>
      <c r="G162" s="5">
        <v>93</v>
      </c>
      <c r="H162" s="5">
        <f t="shared" si="10"/>
        <v>93</v>
      </c>
      <c r="T162" s="29">
        <v>45086</v>
      </c>
      <c r="U162" t="str">
        <f t="shared" si="11"/>
        <v>Friday</v>
      </c>
      <c r="V162">
        <v>31.860000000000003</v>
      </c>
      <c r="W162">
        <v>4.9000000000000004</v>
      </c>
      <c r="X162">
        <v>9.3000000000000007</v>
      </c>
      <c r="Y162">
        <v>12.160000000000002</v>
      </c>
      <c r="Z162">
        <v>93</v>
      </c>
    </row>
    <row r="163" spans="1:26" ht="16" x14ac:dyDescent="0.2">
      <c r="A163" s="3">
        <v>137</v>
      </c>
      <c r="B163" s="3">
        <v>45132</v>
      </c>
      <c r="C163" s="5">
        <v>10.120000000000001</v>
      </c>
      <c r="D163" s="5">
        <v>39</v>
      </c>
      <c r="E163" s="5">
        <v>9.3000000000000007</v>
      </c>
      <c r="F163" s="6">
        <v>18.339999999999996</v>
      </c>
      <c r="G163" s="5">
        <v>98</v>
      </c>
      <c r="H163" s="5">
        <f t="shared" si="10"/>
        <v>98</v>
      </c>
      <c r="T163" s="29">
        <v>45132</v>
      </c>
      <c r="U163" t="str">
        <f t="shared" si="11"/>
        <v>Tuesday</v>
      </c>
      <c r="V163">
        <v>10.120000000000001</v>
      </c>
      <c r="W163">
        <v>39</v>
      </c>
      <c r="X163">
        <v>9.3000000000000007</v>
      </c>
      <c r="Y163">
        <v>18.339999999999996</v>
      </c>
      <c r="Z163">
        <v>98</v>
      </c>
    </row>
    <row r="164" spans="1:26" ht="16" x14ac:dyDescent="0.2">
      <c r="A164" s="3">
        <v>128</v>
      </c>
      <c r="B164" s="3">
        <v>45123</v>
      </c>
      <c r="C164" s="5">
        <v>71.06</v>
      </c>
      <c r="D164" s="17"/>
      <c r="E164" s="5">
        <v>9.1999999999999993</v>
      </c>
      <c r="F164" s="6">
        <v>31.35</v>
      </c>
      <c r="G164" s="5">
        <v>92</v>
      </c>
      <c r="H164" s="5">
        <f t="shared" si="10"/>
        <v>92</v>
      </c>
      <c r="T164" s="29">
        <v>45123</v>
      </c>
      <c r="U164" t="str">
        <f t="shared" si="11"/>
        <v>Sunday</v>
      </c>
      <c r="V164">
        <v>71.06</v>
      </c>
      <c r="X164">
        <v>9.1999999999999993</v>
      </c>
      <c r="Y164">
        <v>31.35</v>
      </c>
      <c r="Z164">
        <v>92</v>
      </c>
    </row>
    <row r="165" spans="1:26" ht="16" x14ac:dyDescent="0.2">
      <c r="A165" s="3">
        <v>146</v>
      </c>
      <c r="B165" s="3">
        <v>45141</v>
      </c>
      <c r="C165" s="5">
        <v>31.060000000000002</v>
      </c>
      <c r="D165" s="5">
        <v>1.9</v>
      </c>
      <c r="E165" s="5">
        <v>9</v>
      </c>
      <c r="F165" s="6">
        <v>11.38</v>
      </c>
      <c r="G165" s="5">
        <v>123</v>
      </c>
      <c r="H165" s="5">
        <f t="shared" si="10"/>
        <v>123</v>
      </c>
      <c r="T165" s="29">
        <v>45141</v>
      </c>
      <c r="U165" t="str">
        <f t="shared" si="11"/>
        <v>Thursday</v>
      </c>
      <c r="V165">
        <v>31.060000000000002</v>
      </c>
      <c r="W165">
        <v>1.9</v>
      </c>
      <c r="X165">
        <v>9</v>
      </c>
      <c r="Y165">
        <v>11.38</v>
      </c>
      <c r="Z165">
        <v>123</v>
      </c>
    </row>
    <row r="166" spans="1:26" ht="16" x14ac:dyDescent="0.2">
      <c r="A166" s="3">
        <v>131</v>
      </c>
      <c r="B166" s="3">
        <v>45126</v>
      </c>
      <c r="C166" s="5">
        <v>6</v>
      </c>
      <c r="D166" s="5">
        <v>39.6</v>
      </c>
      <c r="E166" s="5">
        <v>8.6999999999999993</v>
      </c>
      <c r="F166" s="6">
        <v>111</v>
      </c>
      <c r="G166" s="5">
        <v>28</v>
      </c>
      <c r="H166" s="5">
        <f t="shared" si="10"/>
        <v>28</v>
      </c>
      <c r="T166" s="29">
        <v>45126</v>
      </c>
      <c r="U166" t="str">
        <f t="shared" si="11"/>
        <v>Wednesday</v>
      </c>
      <c r="V166">
        <v>6</v>
      </c>
      <c r="W166">
        <v>39.6</v>
      </c>
      <c r="X166">
        <v>8.6999999999999993</v>
      </c>
      <c r="Y166">
        <v>111</v>
      </c>
      <c r="Z166">
        <v>28</v>
      </c>
    </row>
    <row r="167" spans="1:26" ht="16" x14ac:dyDescent="0.2">
      <c r="A167" s="3">
        <v>147</v>
      </c>
      <c r="B167" s="3">
        <v>45142</v>
      </c>
      <c r="C167" s="5">
        <v>55.019999999999996</v>
      </c>
      <c r="D167" s="5">
        <v>7.3</v>
      </c>
      <c r="E167" s="5">
        <v>8.6999999999999993</v>
      </c>
      <c r="F167" s="6">
        <v>24.179999999999996</v>
      </c>
      <c r="G167" s="5">
        <v>142</v>
      </c>
      <c r="H167" s="5">
        <f t="shared" si="10"/>
        <v>142</v>
      </c>
      <c r="T167" s="29">
        <v>45142</v>
      </c>
      <c r="U167" t="str">
        <f t="shared" si="11"/>
        <v>Friday</v>
      </c>
      <c r="V167">
        <v>55.019999999999996</v>
      </c>
      <c r="W167">
        <v>7.3</v>
      </c>
      <c r="X167">
        <v>8.6999999999999993</v>
      </c>
      <c r="Y167">
        <v>24.179999999999996</v>
      </c>
      <c r="Z167">
        <v>142</v>
      </c>
    </row>
    <row r="168" spans="1:26" ht="16" x14ac:dyDescent="0.2">
      <c r="A168" s="3">
        <v>200</v>
      </c>
      <c r="B168" s="3">
        <v>45195</v>
      </c>
      <c r="C168" s="5">
        <v>52.42</v>
      </c>
      <c r="D168" s="5">
        <v>8.6</v>
      </c>
      <c r="E168" s="5">
        <v>8.6999999999999993</v>
      </c>
      <c r="F168" s="6">
        <v>1</v>
      </c>
      <c r="G168" s="5">
        <v>139</v>
      </c>
      <c r="H168" s="5">
        <f t="shared" si="10"/>
        <v>139</v>
      </c>
      <c r="T168" s="29">
        <v>45195</v>
      </c>
      <c r="U168" t="str">
        <f t="shared" si="11"/>
        <v>Tuesday</v>
      </c>
      <c r="V168">
        <v>52.42</v>
      </c>
      <c r="W168">
        <v>8.6</v>
      </c>
      <c r="X168">
        <v>8.6999999999999993</v>
      </c>
      <c r="Y168">
        <v>1</v>
      </c>
      <c r="Z168">
        <v>139</v>
      </c>
    </row>
    <row r="169" spans="1:26" ht="16" x14ac:dyDescent="0.2">
      <c r="A169" s="3">
        <v>36</v>
      </c>
      <c r="B169" s="3">
        <v>45031</v>
      </c>
      <c r="C169" s="5">
        <v>62.14</v>
      </c>
      <c r="D169" s="5">
        <v>4.0999999999999996</v>
      </c>
      <c r="E169" s="5">
        <v>8.5</v>
      </c>
      <c r="F169" s="6">
        <v>27.72</v>
      </c>
      <c r="G169" s="5">
        <v>129</v>
      </c>
      <c r="H169" s="5">
        <f t="shared" si="10"/>
        <v>129</v>
      </c>
      <c r="T169" s="29">
        <v>45031</v>
      </c>
      <c r="U169" t="str">
        <f t="shared" si="11"/>
        <v>Saturday</v>
      </c>
      <c r="V169">
        <v>62.14</v>
      </c>
      <c r="W169">
        <v>4.0999999999999996</v>
      </c>
      <c r="X169">
        <v>8.5</v>
      </c>
      <c r="Y169">
        <v>27.72</v>
      </c>
      <c r="Z169">
        <v>129</v>
      </c>
    </row>
    <row r="170" spans="1:26" ht="16" x14ac:dyDescent="0.2">
      <c r="A170" s="3">
        <v>136</v>
      </c>
      <c r="B170" s="3">
        <v>45131</v>
      </c>
      <c r="C170" s="5">
        <v>14.66</v>
      </c>
      <c r="D170" s="5">
        <v>47</v>
      </c>
      <c r="E170" s="5">
        <v>8.5</v>
      </c>
      <c r="F170" s="6">
        <v>24.93</v>
      </c>
      <c r="G170" s="5">
        <v>124</v>
      </c>
      <c r="H170" s="5">
        <f t="shared" si="10"/>
        <v>124</v>
      </c>
      <c r="T170" s="29">
        <v>45131</v>
      </c>
      <c r="U170" t="str">
        <f t="shared" si="11"/>
        <v>Monday</v>
      </c>
      <c r="V170">
        <v>14.66</v>
      </c>
      <c r="W170">
        <v>47</v>
      </c>
      <c r="X170">
        <v>8.5</v>
      </c>
      <c r="Y170">
        <v>24.93</v>
      </c>
      <c r="Z170">
        <v>124</v>
      </c>
    </row>
    <row r="171" spans="1:26" ht="16" x14ac:dyDescent="0.2">
      <c r="A171" s="3">
        <v>64</v>
      </c>
      <c r="B171" s="3">
        <v>45059</v>
      </c>
      <c r="C171" s="5">
        <v>27.54</v>
      </c>
      <c r="D171" s="5">
        <v>29.6</v>
      </c>
      <c r="E171" s="5">
        <v>8.4</v>
      </c>
      <c r="F171" s="6">
        <v>21.71</v>
      </c>
      <c r="G171" s="5">
        <v>298.75</v>
      </c>
      <c r="H171" s="5">
        <f t="shared" si="10"/>
        <v>298.75</v>
      </c>
      <c r="T171" s="29">
        <v>45059</v>
      </c>
      <c r="U171" t="str">
        <f t="shared" si="11"/>
        <v>Saturday</v>
      </c>
      <c r="V171">
        <v>27.54</v>
      </c>
      <c r="W171">
        <v>29.6</v>
      </c>
      <c r="X171">
        <v>8.4</v>
      </c>
      <c r="Y171">
        <v>21.71</v>
      </c>
      <c r="Z171">
        <v>298.75</v>
      </c>
    </row>
    <row r="172" spans="1:26" ht="16" x14ac:dyDescent="0.2">
      <c r="A172" s="3">
        <v>181</v>
      </c>
      <c r="B172" s="3">
        <v>45176</v>
      </c>
      <c r="C172" s="5">
        <v>36.32</v>
      </c>
      <c r="D172" s="5">
        <v>2.6</v>
      </c>
      <c r="E172" s="5">
        <v>8.3000000000000007</v>
      </c>
      <c r="F172" s="6">
        <v>13.64</v>
      </c>
      <c r="G172" s="5">
        <v>108</v>
      </c>
      <c r="H172" s="5">
        <f t="shared" si="10"/>
        <v>108</v>
      </c>
      <c r="T172" s="29">
        <v>45176</v>
      </c>
      <c r="U172" t="str">
        <f t="shared" si="11"/>
        <v>Thursday</v>
      </c>
      <c r="V172">
        <v>36.32</v>
      </c>
      <c r="W172">
        <v>2.6</v>
      </c>
      <c r="X172">
        <v>8.3000000000000007</v>
      </c>
      <c r="Y172">
        <v>13.64</v>
      </c>
      <c r="Z172">
        <v>108</v>
      </c>
    </row>
    <row r="173" spans="1:26" ht="16" x14ac:dyDescent="0.2">
      <c r="A173" s="3">
        <v>197</v>
      </c>
      <c r="B173" s="3">
        <v>45192</v>
      </c>
      <c r="C173" s="5">
        <v>27.84</v>
      </c>
      <c r="D173" s="5">
        <v>4.9000000000000004</v>
      </c>
      <c r="E173" s="5">
        <v>8.1</v>
      </c>
      <c r="F173" s="6">
        <v>8.6300000000000008</v>
      </c>
      <c r="G173" s="5">
        <v>116</v>
      </c>
      <c r="H173" s="5">
        <f t="shared" si="10"/>
        <v>116</v>
      </c>
      <c r="T173" s="29">
        <v>45192</v>
      </c>
      <c r="U173" t="str">
        <f t="shared" si="11"/>
        <v>Saturday</v>
      </c>
      <c r="V173">
        <v>27.84</v>
      </c>
      <c r="W173">
        <v>4.9000000000000004</v>
      </c>
      <c r="X173">
        <v>8.1</v>
      </c>
      <c r="Y173">
        <v>8.6300000000000008</v>
      </c>
      <c r="Z173">
        <v>116</v>
      </c>
    </row>
    <row r="174" spans="1:26" ht="16" x14ac:dyDescent="0.2">
      <c r="A174" s="3">
        <v>35</v>
      </c>
      <c r="B174" s="3">
        <v>45030</v>
      </c>
      <c r="C174" s="5">
        <v>24.14</v>
      </c>
      <c r="D174" s="5">
        <v>1.4</v>
      </c>
      <c r="E174" s="5">
        <v>7.4</v>
      </c>
      <c r="F174" s="6">
        <v>7.3099999999999987</v>
      </c>
      <c r="G174" s="5">
        <v>91.5</v>
      </c>
      <c r="H174" s="5">
        <f t="shared" si="10"/>
        <v>91.5</v>
      </c>
      <c r="T174" s="29">
        <v>45030</v>
      </c>
      <c r="U174" t="str">
        <f t="shared" si="11"/>
        <v>Friday</v>
      </c>
      <c r="V174">
        <v>24.14</v>
      </c>
      <c r="W174">
        <v>1.4</v>
      </c>
      <c r="X174">
        <v>7.4</v>
      </c>
      <c r="Y174">
        <v>7.3099999999999987</v>
      </c>
      <c r="Z174">
        <v>91.5</v>
      </c>
    </row>
    <row r="175" spans="1:26" ht="16" x14ac:dyDescent="0.2">
      <c r="A175" s="3">
        <v>164</v>
      </c>
      <c r="B175" s="3">
        <v>45159</v>
      </c>
      <c r="C175" s="5">
        <v>33.700000000000003</v>
      </c>
      <c r="D175" s="5">
        <v>36.799999999999997</v>
      </c>
      <c r="E175" s="5">
        <v>7.4</v>
      </c>
      <c r="F175" s="6">
        <v>31.79</v>
      </c>
      <c r="G175" s="5">
        <v>193</v>
      </c>
      <c r="H175" s="5">
        <f t="shared" si="10"/>
        <v>193</v>
      </c>
      <c r="T175" s="29">
        <v>45159</v>
      </c>
      <c r="U175" t="str">
        <f t="shared" si="11"/>
        <v>Monday</v>
      </c>
      <c r="V175">
        <v>33.700000000000003</v>
      </c>
      <c r="W175">
        <v>36.799999999999997</v>
      </c>
      <c r="X175">
        <v>7.4</v>
      </c>
      <c r="Y175">
        <v>31.79</v>
      </c>
      <c r="Z175">
        <v>193</v>
      </c>
    </row>
    <row r="176" spans="1:26" ht="16" x14ac:dyDescent="0.2">
      <c r="A176" s="3">
        <v>14</v>
      </c>
      <c r="B176" s="3">
        <v>45009</v>
      </c>
      <c r="C176" s="5">
        <v>26.5</v>
      </c>
      <c r="D176" s="5">
        <v>7.6</v>
      </c>
      <c r="E176" s="5">
        <v>7.2</v>
      </c>
      <c r="F176" s="18"/>
      <c r="G176" s="5">
        <v>113</v>
      </c>
      <c r="H176" s="5">
        <f t="shared" si="10"/>
        <v>113</v>
      </c>
      <c r="T176" s="29">
        <v>45009</v>
      </c>
      <c r="U176" t="str">
        <f t="shared" si="11"/>
        <v>Friday</v>
      </c>
      <c r="V176">
        <v>26.5</v>
      </c>
      <c r="W176">
        <v>7.6</v>
      </c>
      <c r="X176">
        <v>7.2</v>
      </c>
      <c r="Z176">
        <v>113</v>
      </c>
    </row>
    <row r="177" spans="1:26" ht="16" x14ac:dyDescent="0.2">
      <c r="A177" s="3">
        <v>170</v>
      </c>
      <c r="B177" s="3">
        <v>45165</v>
      </c>
      <c r="C177" s="5">
        <v>60.86</v>
      </c>
      <c r="D177" s="5">
        <v>10.6</v>
      </c>
      <c r="E177" s="5">
        <v>6.4</v>
      </c>
      <c r="F177" s="6">
        <v>31.169999999999995</v>
      </c>
      <c r="G177" s="5">
        <v>162</v>
      </c>
      <c r="H177" s="5">
        <f t="shared" si="10"/>
        <v>162</v>
      </c>
      <c r="T177" s="29">
        <v>45165</v>
      </c>
      <c r="U177" t="str">
        <f t="shared" si="11"/>
        <v>Sunday</v>
      </c>
      <c r="V177">
        <v>60.86</v>
      </c>
      <c r="W177">
        <v>10.6</v>
      </c>
      <c r="X177">
        <v>6.4</v>
      </c>
      <c r="Y177">
        <v>31.169999999999995</v>
      </c>
      <c r="Z177">
        <v>162</v>
      </c>
    </row>
    <row r="178" spans="1:26" ht="16" x14ac:dyDescent="0.2">
      <c r="A178" s="3">
        <v>198</v>
      </c>
      <c r="B178" s="3">
        <v>45193</v>
      </c>
      <c r="C178" s="5">
        <v>44.4</v>
      </c>
      <c r="D178" s="5">
        <v>9.3000000000000007</v>
      </c>
      <c r="E178" s="5">
        <v>6.4</v>
      </c>
      <c r="F178" s="6">
        <v>19.79</v>
      </c>
      <c r="G178" s="5">
        <v>139</v>
      </c>
      <c r="H178" s="5">
        <f t="shared" si="10"/>
        <v>139</v>
      </c>
      <c r="T178" s="29">
        <v>45193</v>
      </c>
      <c r="U178" t="str">
        <f t="shared" si="11"/>
        <v>Sunday</v>
      </c>
      <c r="V178">
        <v>44.4</v>
      </c>
      <c r="W178">
        <v>9.3000000000000007</v>
      </c>
      <c r="X178">
        <v>6.4</v>
      </c>
      <c r="Y178">
        <v>19.79</v>
      </c>
      <c r="Z178">
        <v>139</v>
      </c>
    </row>
    <row r="179" spans="1:26" ht="16" x14ac:dyDescent="0.2">
      <c r="A179" s="3">
        <v>192</v>
      </c>
      <c r="B179" s="3">
        <v>45187</v>
      </c>
      <c r="C179" s="5">
        <v>21.1</v>
      </c>
      <c r="D179" s="5">
        <v>10.8</v>
      </c>
      <c r="E179" s="5">
        <v>6</v>
      </c>
      <c r="F179" s="6">
        <v>10.549999999999999</v>
      </c>
      <c r="G179" s="5">
        <v>116</v>
      </c>
      <c r="H179" s="5">
        <f t="shared" si="10"/>
        <v>116</v>
      </c>
      <c r="T179" s="29">
        <v>45187</v>
      </c>
      <c r="U179" t="str">
        <f t="shared" si="11"/>
        <v>Monday</v>
      </c>
      <c r="V179">
        <v>21.1</v>
      </c>
      <c r="W179">
        <v>10.8</v>
      </c>
      <c r="X179">
        <v>6</v>
      </c>
      <c r="Y179">
        <v>10.549999999999999</v>
      </c>
      <c r="Z179">
        <v>116</v>
      </c>
    </row>
    <row r="180" spans="1:26" ht="16" x14ac:dyDescent="0.2">
      <c r="A180" s="3">
        <v>195</v>
      </c>
      <c r="B180" s="3">
        <v>45190</v>
      </c>
      <c r="C180" s="5">
        <v>32.94</v>
      </c>
      <c r="D180" s="5">
        <v>35.6</v>
      </c>
      <c r="E180" s="5">
        <v>6</v>
      </c>
      <c r="F180" s="18"/>
      <c r="G180" s="5">
        <v>184</v>
      </c>
      <c r="H180" s="5">
        <f t="shared" si="10"/>
        <v>184</v>
      </c>
      <c r="T180" s="29">
        <v>45190</v>
      </c>
      <c r="U180" t="str">
        <f t="shared" si="11"/>
        <v>Thursday</v>
      </c>
      <c r="V180">
        <v>32.94</v>
      </c>
      <c r="W180">
        <v>35.6</v>
      </c>
      <c r="X180">
        <v>6</v>
      </c>
      <c r="Z180">
        <v>184</v>
      </c>
    </row>
    <row r="181" spans="1:26" ht="16" x14ac:dyDescent="0.2">
      <c r="A181" s="3">
        <v>97</v>
      </c>
      <c r="B181" s="3">
        <v>45092</v>
      </c>
      <c r="C181" s="5">
        <v>46.519999999999996</v>
      </c>
      <c r="D181" s="5">
        <v>3.5</v>
      </c>
      <c r="E181" s="5">
        <v>5.9</v>
      </c>
      <c r="F181" s="6">
        <v>19.149999999999999</v>
      </c>
      <c r="G181" s="5">
        <v>132</v>
      </c>
      <c r="H181" s="5">
        <f t="shared" si="10"/>
        <v>132</v>
      </c>
      <c r="T181" s="29">
        <v>45092</v>
      </c>
      <c r="U181" t="str">
        <f t="shared" si="11"/>
        <v>Thursday</v>
      </c>
      <c r="V181">
        <v>46.519999999999996</v>
      </c>
      <c r="W181">
        <v>3.5</v>
      </c>
      <c r="X181">
        <v>5.9</v>
      </c>
      <c r="Y181">
        <v>19.149999999999999</v>
      </c>
      <c r="Z181">
        <v>132</v>
      </c>
    </row>
    <row r="182" spans="1:26" ht="16" x14ac:dyDescent="0.2">
      <c r="A182" s="3">
        <v>191</v>
      </c>
      <c r="B182" s="3">
        <v>45186</v>
      </c>
      <c r="C182" s="5">
        <v>15.9</v>
      </c>
      <c r="D182" s="5">
        <v>41.1</v>
      </c>
      <c r="E182" s="5">
        <v>5.8</v>
      </c>
      <c r="F182" s="6">
        <v>22.18</v>
      </c>
      <c r="G182" s="5">
        <v>114</v>
      </c>
      <c r="H182" s="5">
        <f t="shared" si="10"/>
        <v>114</v>
      </c>
      <c r="T182" s="29">
        <v>45186</v>
      </c>
      <c r="U182" t="str">
        <f t="shared" si="11"/>
        <v>Sunday</v>
      </c>
      <c r="V182">
        <v>15.9</v>
      </c>
      <c r="W182">
        <v>41.1</v>
      </c>
      <c r="X182">
        <v>5.8</v>
      </c>
      <c r="Y182">
        <v>22.18</v>
      </c>
      <c r="Z182">
        <v>114</v>
      </c>
    </row>
    <row r="183" spans="1:26" ht="16" x14ac:dyDescent="0.2">
      <c r="A183" s="3">
        <v>156</v>
      </c>
      <c r="B183" s="3">
        <v>45151</v>
      </c>
      <c r="C183" s="5">
        <v>9.82</v>
      </c>
      <c r="D183" s="5">
        <v>11.6</v>
      </c>
      <c r="E183" s="5">
        <v>5.7</v>
      </c>
      <c r="F183" s="6">
        <v>92</v>
      </c>
      <c r="G183" s="5">
        <v>35</v>
      </c>
      <c r="H183" s="5">
        <f t="shared" si="10"/>
        <v>35</v>
      </c>
      <c r="T183" s="29">
        <v>45151</v>
      </c>
      <c r="U183" t="str">
        <f t="shared" si="11"/>
        <v>Sunday</v>
      </c>
      <c r="V183">
        <v>9.82</v>
      </c>
      <c r="W183">
        <v>11.6</v>
      </c>
      <c r="X183">
        <v>5.7</v>
      </c>
      <c r="Y183">
        <v>92</v>
      </c>
      <c r="Z183">
        <v>35</v>
      </c>
    </row>
    <row r="184" spans="1:26" ht="16" x14ac:dyDescent="0.2">
      <c r="A184" s="3">
        <v>110</v>
      </c>
      <c r="B184" s="3">
        <v>45105</v>
      </c>
      <c r="C184" s="5">
        <v>53.08</v>
      </c>
      <c r="D184" s="5">
        <v>26.9</v>
      </c>
      <c r="E184" s="5">
        <v>5.5</v>
      </c>
      <c r="F184" s="6">
        <v>36.789999999999992</v>
      </c>
      <c r="G184" s="17"/>
      <c r="H184" s="17">
        <f t="shared" si="10"/>
        <v>139</v>
      </c>
      <c r="T184" s="29">
        <v>45105</v>
      </c>
      <c r="U184" t="str">
        <f t="shared" si="11"/>
        <v>Wednesday</v>
      </c>
      <c r="V184">
        <v>53.08</v>
      </c>
      <c r="W184">
        <v>26.9</v>
      </c>
      <c r="X184">
        <v>5.5</v>
      </c>
      <c r="Y184">
        <v>36.789999999999992</v>
      </c>
    </row>
    <row r="185" spans="1:26" ht="16" x14ac:dyDescent="0.2">
      <c r="A185" s="3">
        <v>165</v>
      </c>
      <c r="B185" s="3">
        <v>45160</v>
      </c>
      <c r="C185" s="5">
        <v>28.44</v>
      </c>
      <c r="D185" s="5">
        <v>14.7</v>
      </c>
      <c r="E185" s="5">
        <v>5.4</v>
      </c>
      <c r="F185" s="6">
        <v>16.91</v>
      </c>
      <c r="G185" s="5">
        <v>132</v>
      </c>
      <c r="H185" s="5">
        <f t="shared" si="10"/>
        <v>132</v>
      </c>
      <c r="T185" s="29">
        <v>45160</v>
      </c>
      <c r="U185" t="str">
        <f t="shared" si="11"/>
        <v>Tuesday</v>
      </c>
      <c r="V185">
        <v>28.44</v>
      </c>
      <c r="W185">
        <v>14.7</v>
      </c>
      <c r="X185">
        <v>5.4</v>
      </c>
      <c r="Y185">
        <v>16.91</v>
      </c>
      <c r="Z185">
        <v>132</v>
      </c>
    </row>
    <row r="186" spans="1:26" ht="16" x14ac:dyDescent="0.2">
      <c r="A186" s="3">
        <v>105</v>
      </c>
      <c r="B186" s="3">
        <v>45100</v>
      </c>
      <c r="C186" s="5">
        <v>54.64</v>
      </c>
      <c r="D186" s="5">
        <v>34.299999999999997</v>
      </c>
      <c r="E186" s="5">
        <v>5.3</v>
      </c>
      <c r="F186" s="6">
        <v>38.85</v>
      </c>
      <c r="G186" s="5">
        <v>208</v>
      </c>
      <c r="H186" s="5">
        <f t="shared" si="10"/>
        <v>208</v>
      </c>
      <c r="T186" s="29">
        <v>45100</v>
      </c>
      <c r="U186" t="str">
        <f t="shared" si="11"/>
        <v>Friday</v>
      </c>
      <c r="V186">
        <v>54.64</v>
      </c>
      <c r="W186">
        <v>34.299999999999997</v>
      </c>
      <c r="X186">
        <v>5.3</v>
      </c>
      <c r="Y186">
        <v>38.85</v>
      </c>
      <c r="Z186">
        <v>208</v>
      </c>
    </row>
    <row r="187" spans="1:26" ht="16" x14ac:dyDescent="0.2">
      <c r="A187" s="3">
        <v>37</v>
      </c>
      <c r="B187" s="3">
        <v>45032</v>
      </c>
      <c r="C187" s="5">
        <v>56.379999999999995</v>
      </c>
      <c r="D187" s="5">
        <v>43.8</v>
      </c>
      <c r="E187" s="5">
        <v>5</v>
      </c>
      <c r="F187" s="6">
        <v>46.589999999999996</v>
      </c>
      <c r="G187" s="5">
        <v>256</v>
      </c>
      <c r="H187" s="5">
        <f t="shared" si="10"/>
        <v>256</v>
      </c>
      <c r="T187" s="29">
        <v>45032</v>
      </c>
      <c r="U187" t="str">
        <f t="shared" si="11"/>
        <v>Sunday</v>
      </c>
      <c r="V187">
        <v>56.379999999999995</v>
      </c>
      <c r="W187">
        <v>43.8</v>
      </c>
      <c r="X187">
        <v>5</v>
      </c>
      <c r="Y187">
        <v>46.589999999999996</v>
      </c>
      <c r="Z187">
        <v>256</v>
      </c>
    </row>
    <row r="188" spans="1:26" ht="16" x14ac:dyDescent="0.2">
      <c r="A188" s="3">
        <v>12</v>
      </c>
      <c r="B188" s="3">
        <v>45007</v>
      </c>
      <c r="C188" s="5">
        <v>50.94</v>
      </c>
      <c r="D188" s="5">
        <v>24</v>
      </c>
      <c r="E188" s="5">
        <v>4</v>
      </c>
      <c r="F188" s="6">
        <v>31.869999999999997</v>
      </c>
      <c r="G188" s="5">
        <v>151.5</v>
      </c>
      <c r="H188" s="5">
        <f t="shared" si="10"/>
        <v>151.5</v>
      </c>
      <c r="T188" s="29">
        <v>45007</v>
      </c>
      <c r="U188" t="str">
        <f t="shared" si="11"/>
        <v>Wednesday</v>
      </c>
      <c r="V188">
        <v>50.94</v>
      </c>
      <c r="W188">
        <v>24</v>
      </c>
      <c r="X188">
        <v>4</v>
      </c>
      <c r="Y188">
        <v>31.869999999999997</v>
      </c>
      <c r="Z188">
        <v>151.5</v>
      </c>
    </row>
    <row r="189" spans="1:26" ht="16" x14ac:dyDescent="0.2">
      <c r="A189" s="3">
        <v>189</v>
      </c>
      <c r="B189" s="3">
        <v>45184</v>
      </c>
      <c r="C189" s="5">
        <v>59.2</v>
      </c>
      <c r="D189" s="5">
        <v>13.9</v>
      </c>
      <c r="E189" s="5">
        <v>3.7</v>
      </c>
      <c r="F189" s="6">
        <v>34.070000000000007</v>
      </c>
      <c r="G189" s="5">
        <v>167</v>
      </c>
      <c r="H189" s="5">
        <f t="shared" si="10"/>
        <v>167</v>
      </c>
      <c r="T189" s="29">
        <v>45184</v>
      </c>
      <c r="U189" t="str">
        <f t="shared" si="11"/>
        <v>Friday</v>
      </c>
      <c r="V189">
        <v>59.2</v>
      </c>
      <c r="W189">
        <v>13.9</v>
      </c>
      <c r="X189">
        <v>3.7</v>
      </c>
      <c r="Y189">
        <v>34.070000000000007</v>
      </c>
      <c r="Z189">
        <v>167</v>
      </c>
    </row>
    <row r="190" spans="1:26" ht="16" x14ac:dyDescent="0.2">
      <c r="A190" s="3">
        <v>52</v>
      </c>
      <c r="B190" s="3">
        <v>45047</v>
      </c>
      <c r="C190" s="5">
        <v>29.080000000000002</v>
      </c>
      <c r="D190" s="5">
        <v>9.6</v>
      </c>
      <c r="E190" s="5">
        <v>3.6</v>
      </c>
      <c r="F190" s="6">
        <v>13.4</v>
      </c>
      <c r="G190" s="5">
        <v>112</v>
      </c>
      <c r="H190" s="5">
        <f t="shared" si="10"/>
        <v>112</v>
      </c>
      <c r="T190" s="29">
        <v>45047</v>
      </c>
      <c r="U190" t="str">
        <f t="shared" si="11"/>
        <v>Monday</v>
      </c>
      <c r="V190">
        <v>29.080000000000002</v>
      </c>
      <c r="W190">
        <v>9.6</v>
      </c>
      <c r="X190">
        <v>3.6</v>
      </c>
      <c r="Y190">
        <v>13.4</v>
      </c>
      <c r="Z190">
        <v>112</v>
      </c>
    </row>
    <row r="191" spans="1:26" ht="16" x14ac:dyDescent="0.2">
      <c r="A191" s="3">
        <v>194</v>
      </c>
      <c r="B191" s="3">
        <v>45189</v>
      </c>
      <c r="C191" s="5">
        <v>41.36</v>
      </c>
      <c r="D191" s="5">
        <v>42</v>
      </c>
      <c r="E191" s="5">
        <v>3.6</v>
      </c>
      <c r="F191" s="6">
        <v>36.24</v>
      </c>
      <c r="G191" s="5">
        <v>204</v>
      </c>
      <c r="H191" s="5">
        <f t="shared" si="10"/>
        <v>204</v>
      </c>
      <c r="T191" s="29">
        <v>45189</v>
      </c>
      <c r="U191" t="str">
        <f t="shared" si="11"/>
        <v>Wednesday</v>
      </c>
      <c r="V191">
        <v>41.36</v>
      </c>
      <c r="W191">
        <v>42</v>
      </c>
      <c r="X191">
        <v>3.6</v>
      </c>
      <c r="Y191">
        <v>36.24</v>
      </c>
      <c r="Z191">
        <v>204</v>
      </c>
    </row>
    <row r="192" spans="1:26" ht="16" x14ac:dyDescent="0.2">
      <c r="A192" s="3">
        <v>129</v>
      </c>
      <c r="B192" s="3">
        <v>45124</v>
      </c>
      <c r="C192" s="5">
        <v>54.06</v>
      </c>
      <c r="D192" s="5">
        <v>49</v>
      </c>
      <c r="E192" s="5">
        <v>3.2</v>
      </c>
      <c r="F192" s="6">
        <v>45.25</v>
      </c>
      <c r="G192" s="5">
        <v>264</v>
      </c>
      <c r="H192" s="5">
        <f t="shared" si="10"/>
        <v>264</v>
      </c>
      <c r="T192" s="29">
        <v>45124</v>
      </c>
      <c r="U192" t="str">
        <f t="shared" si="11"/>
        <v>Monday</v>
      </c>
      <c r="V192">
        <v>54.06</v>
      </c>
      <c r="W192">
        <v>49</v>
      </c>
      <c r="X192">
        <v>3.2</v>
      </c>
      <c r="Y192">
        <v>45.25</v>
      </c>
      <c r="Z192">
        <v>264</v>
      </c>
    </row>
    <row r="193" spans="1:26" ht="16" x14ac:dyDescent="0.2">
      <c r="A193" s="3">
        <v>113</v>
      </c>
      <c r="B193" s="3">
        <v>45108</v>
      </c>
      <c r="C193" s="5">
        <v>39.14</v>
      </c>
      <c r="D193" s="5">
        <v>15.4</v>
      </c>
      <c r="E193" s="5">
        <v>2.4</v>
      </c>
      <c r="F193" s="6">
        <v>24.31</v>
      </c>
      <c r="G193" s="5">
        <v>159</v>
      </c>
      <c r="H193" s="5">
        <f t="shared" si="10"/>
        <v>159</v>
      </c>
      <c r="T193" s="29">
        <v>45108</v>
      </c>
      <c r="U193" t="str">
        <f t="shared" si="11"/>
        <v>Saturday</v>
      </c>
      <c r="V193">
        <v>39.14</v>
      </c>
      <c r="W193">
        <v>15.4</v>
      </c>
      <c r="X193">
        <v>2.4</v>
      </c>
      <c r="Y193">
        <v>24.31</v>
      </c>
      <c r="Z193">
        <v>159</v>
      </c>
    </row>
    <row r="194" spans="1:26" ht="16" x14ac:dyDescent="0.2">
      <c r="A194" s="3">
        <v>67</v>
      </c>
      <c r="B194" s="3">
        <v>45062</v>
      </c>
      <c r="C194" s="5">
        <v>15.3</v>
      </c>
      <c r="D194" s="5">
        <v>24.6</v>
      </c>
      <c r="E194" s="5">
        <v>2.2000000000000002</v>
      </c>
      <c r="F194" s="6">
        <v>14.57</v>
      </c>
      <c r="G194" s="5">
        <v>104</v>
      </c>
      <c r="H194" s="5">
        <f t="shared" si="10"/>
        <v>104</v>
      </c>
      <c r="T194" s="29">
        <v>45062</v>
      </c>
      <c r="U194" t="str">
        <f t="shared" si="11"/>
        <v>Tuesday</v>
      </c>
      <c r="V194">
        <v>15.3</v>
      </c>
      <c r="W194">
        <v>24.6</v>
      </c>
      <c r="X194">
        <v>2.2000000000000002</v>
      </c>
      <c r="Y194">
        <v>14.57</v>
      </c>
      <c r="Z194">
        <v>104</v>
      </c>
    </row>
    <row r="195" spans="1:26" ht="16" x14ac:dyDescent="0.2">
      <c r="A195" s="3">
        <v>133</v>
      </c>
      <c r="B195" s="3">
        <v>45128</v>
      </c>
      <c r="C195" s="5">
        <v>5.68</v>
      </c>
      <c r="D195" s="5">
        <v>27.2</v>
      </c>
      <c r="E195" s="5">
        <v>2.1</v>
      </c>
      <c r="F195" s="6">
        <v>13.6</v>
      </c>
      <c r="G195" s="5">
        <v>71</v>
      </c>
      <c r="H195" s="5">
        <f t="shared" ref="H195:H201" si="12">IF(ISBLANK(G195),$P$20,G195)</f>
        <v>71</v>
      </c>
      <c r="T195" s="29">
        <v>45128</v>
      </c>
      <c r="U195" t="str">
        <f t="shared" ref="U195:U201" si="13">TEXT(T195, "dddd")</f>
        <v>Friday</v>
      </c>
      <c r="V195">
        <v>5.68</v>
      </c>
      <c r="W195">
        <v>27.2</v>
      </c>
      <c r="X195">
        <v>2.1</v>
      </c>
      <c r="Y195">
        <v>13.6</v>
      </c>
      <c r="Z195">
        <v>71</v>
      </c>
    </row>
    <row r="196" spans="1:26" ht="16" x14ac:dyDescent="0.2">
      <c r="A196" s="3">
        <v>43</v>
      </c>
      <c r="B196" s="3">
        <v>45038</v>
      </c>
      <c r="C196" s="5">
        <v>67.72</v>
      </c>
      <c r="D196" s="5">
        <v>27.7</v>
      </c>
      <c r="E196" s="5">
        <v>1.8</v>
      </c>
      <c r="F196" s="6">
        <v>42.49</v>
      </c>
      <c r="G196" s="5">
        <v>226</v>
      </c>
      <c r="H196" s="5">
        <f t="shared" si="12"/>
        <v>226</v>
      </c>
      <c r="T196" s="29">
        <v>45038</v>
      </c>
      <c r="U196" t="str">
        <f t="shared" si="13"/>
        <v>Saturday</v>
      </c>
      <c r="V196">
        <v>67.72</v>
      </c>
      <c r="W196">
        <v>27.7</v>
      </c>
      <c r="X196">
        <v>1.8</v>
      </c>
      <c r="Y196">
        <v>42.49</v>
      </c>
      <c r="Z196">
        <v>226</v>
      </c>
    </row>
    <row r="197" spans="1:26" ht="16" x14ac:dyDescent="0.2">
      <c r="A197" s="3">
        <v>140</v>
      </c>
      <c r="B197" s="3">
        <v>45135</v>
      </c>
      <c r="C197" s="5">
        <v>196.98</v>
      </c>
      <c r="D197" s="5">
        <v>43.9</v>
      </c>
      <c r="E197" s="5">
        <v>1.7</v>
      </c>
      <c r="F197" s="6">
        <v>39.76</v>
      </c>
      <c r="G197" s="5">
        <v>227</v>
      </c>
      <c r="H197" s="5">
        <f t="shared" si="12"/>
        <v>227</v>
      </c>
      <c r="T197" s="29">
        <v>45135</v>
      </c>
      <c r="U197" t="str">
        <f t="shared" si="13"/>
        <v>Friday</v>
      </c>
      <c r="V197">
        <v>196.98</v>
      </c>
      <c r="W197">
        <v>43.9</v>
      </c>
      <c r="X197">
        <v>1.7</v>
      </c>
      <c r="Y197">
        <v>39.76</v>
      </c>
      <c r="Z197">
        <v>227</v>
      </c>
    </row>
    <row r="198" spans="1:26" ht="16" x14ac:dyDescent="0.2">
      <c r="A198" s="3">
        <v>9</v>
      </c>
      <c r="B198" s="3">
        <v>45004</v>
      </c>
      <c r="C198" s="5">
        <v>9.7200000000000006</v>
      </c>
      <c r="D198" s="5">
        <v>2.1</v>
      </c>
      <c r="E198" s="5">
        <v>1</v>
      </c>
      <c r="F198" s="6">
        <v>1.5100000000000002</v>
      </c>
      <c r="G198" s="5">
        <v>54</v>
      </c>
      <c r="H198" s="5">
        <f t="shared" si="12"/>
        <v>54</v>
      </c>
      <c r="T198" s="29">
        <v>45004</v>
      </c>
      <c r="U198" t="str">
        <f t="shared" si="13"/>
        <v>Sunday</v>
      </c>
      <c r="V198">
        <v>9.7200000000000006</v>
      </c>
      <c r="W198">
        <v>2.1</v>
      </c>
      <c r="X198">
        <v>1</v>
      </c>
      <c r="Y198">
        <v>1.5100000000000002</v>
      </c>
      <c r="Z198">
        <v>54</v>
      </c>
    </row>
    <row r="199" spans="1:26" ht="16" x14ac:dyDescent="0.2">
      <c r="A199" s="3">
        <v>66</v>
      </c>
      <c r="B199" s="3">
        <v>45061</v>
      </c>
      <c r="C199" s="5">
        <v>21.8</v>
      </c>
      <c r="D199" s="5">
        <v>9.3000000000000007</v>
      </c>
      <c r="E199" s="5">
        <v>0.9</v>
      </c>
      <c r="F199" s="6">
        <v>11.190000000000001</v>
      </c>
      <c r="G199" s="5">
        <v>109</v>
      </c>
      <c r="H199" s="5">
        <f t="shared" si="12"/>
        <v>109</v>
      </c>
      <c r="T199" s="29">
        <v>45061</v>
      </c>
      <c r="U199" t="str">
        <f t="shared" si="13"/>
        <v>Monday</v>
      </c>
      <c r="V199">
        <v>21.8</v>
      </c>
      <c r="W199">
        <v>9.3000000000000007</v>
      </c>
      <c r="X199">
        <v>0.9</v>
      </c>
      <c r="Y199">
        <v>11.190000000000001</v>
      </c>
      <c r="Z199">
        <v>109</v>
      </c>
    </row>
    <row r="200" spans="1:26" ht="16" x14ac:dyDescent="0.2">
      <c r="A200" s="3">
        <v>34</v>
      </c>
      <c r="B200" s="3">
        <v>45029</v>
      </c>
      <c r="C200" s="5">
        <v>61.120000000000005</v>
      </c>
      <c r="D200" s="5">
        <v>20</v>
      </c>
      <c r="E200" s="5">
        <v>0.3</v>
      </c>
      <c r="F200" s="6">
        <v>36.440000000000005</v>
      </c>
      <c r="G200" s="5">
        <v>184</v>
      </c>
      <c r="H200" s="5">
        <f t="shared" si="12"/>
        <v>184</v>
      </c>
      <c r="T200" s="29">
        <v>45029</v>
      </c>
      <c r="U200" t="str">
        <f t="shared" si="13"/>
        <v>Thursday</v>
      </c>
      <c r="V200">
        <v>61.120000000000005</v>
      </c>
      <c r="W200">
        <v>20</v>
      </c>
      <c r="X200">
        <v>0.3</v>
      </c>
      <c r="Y200">
        <v>36.440000000000005</v>
      </c>
      <c r="Z200">
        <v>184</v>
      </c>
    </row>
    <row r="201" spans="1:26" ht="16" x14ac:dyDescent="0.2">
      <c r="A201" s="3">
        <v>163</v>
      </c>
      <c r="B201" s="3">
        <v>45158</v>
      </c>
      <c r="C201" s="5">
        <v>42.68</v>
      </c>
      <c r="D201" s="17"/>
      <c r="E201" s="17"/>
      <c r="F201" s="6">
        <v>17.649999999999999</v>
      </c>
      <c r="G201" s="5">
        <v>168</v>
      </c>
      <c r="H201" s="5">
        <f t="shared" si="12"/>
        <v>168</v>
      </c>
      <c r="T201" s="29">
        <v>45158</v>
      </c>
      <c r="U201" t="str">
        <f t="shared" si="13"/>
        <v>Sunday</v>
      </c>
      <c r="V201">
        <v>42.68</v>
      </c>
      <c r="Y201">
        <v>17.649999999999999</v>
      </c>
      <c r="Z201">
        <v>168</v>
      </c>
    </row>
  </sheetData>
  <autoFilter ref="C1:G201" xr:uid="{00000000-0001-0000-0000-000000000000}"/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D55A-08EF-7A41-A820-2DCAE6B60ABA}">
  <dimension ref="A1:BX209"/>
  <sheetViews>
    <sheetView topLeftCell="A6" zoomScale="110" zoomScaleNormal="110" workbookViewId="0">
      <selection activeCell="BR60" sqref="BR60"/>
    </sheetView>
  </sheetViews>
  <sheetFormatPr baseColWidth="10" defaultRowHeight="15" x14ac:dyDescent="0.2"/>
  <cols>
    <col min="10" max="10" width="24.83203125" customWidth="1"/>
    <col min="11" max="11" width="14.33203125" customWidth="1"/>
    <col min="12" max="13" width="13.1640625" customWidth="1"/>
    <col min="14" max="14" width="13" customWidth="1"/>
    <col min="15" max="15" width="13.33203125" customWidth="1"/>
  </cols>
  <sheetData>
    <row r="1" spans="1:60" ht="16" x14ac:dyDescent="0.2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31</v>
      </c>
      <c r="I1" s="2" t="s">
        <v>60</v>
      </c>
      <c r="U1" s="1" t="s">
        <v>2</v>
      </c>
      <c r="V1" s="1" t="s">
        <v>3</v>
      </c>
      <c r="W1" s="1" t="s">
        <v>4</v>
      </c>
      <c r="X1" s="1" t="s">
        <v>5</v>
      </c>
      <c r="Y1" s="2" t="s">
        <v>60</v>
      </c>
      <c r="AH1" s="1" t="s">
        <v>2</v>
      </c>
      <c r="AI1" s="1" t="s">
        <v>3</v>
      </c>
      <c r="AJ1" s="1" t="s">
        <v>4</v>
      </c>
      <c r="AK1" s="1" t="s">
        <v>5</v>
      </c>
      <c r="AL1" s="2" t="s">
        <v>60</v>
      </c>
      <c r="AN1" s="1" t="s">
        <v>2</v>
      </c>
      <c r="AO1" s="1" t="s">
        <v>3</v>
      </c>
      <c r="AP1" s="1" t="s">
        <v>4</v>
      </c>
      <c r="AQ1" s="1" t="s">
        <v>5</v>
      </c>
      <c r="AR1" s="2" t="s">
        <v>60</v>
      </c>
    </row>
    <row r="2" spans="1:60" ht="16" x14ac:dyDescent="0.2">
      <c r="A2" s="3">
        <v>17</v>
      </c>
      <c r="B2" s="3">
        <v>45012</v>
      </c>
      <c r="C2" s="5">
        <v>89.06</v>
      </c>
      <c r="D2" s="5">
        <v>36.6</v>
      </c>
      <c r="E2" s="5">
        <v>93.625</v>
      </c>
      <c r="F2" s="6">
        <v>23.379999999999995</v>
      </c>
      <c r="G2" s="5">
        <v>135</v>
      </c>
      <c r="H2" s="5">
        <f>IF(ISBLANK(G2),$P$20,G2)</f>
        <v>135</v>
      </c>
      <c r="I2" s="5">
        <f ca="1">IF(ISBLANK(G2),AVERAGE(OFFSET(G2,-3,0,3),OFFSET(G2,1,0,3)),G2)</f>
        <v>135</v>
      </c>
      <c r="J2" s="9"/>
      <c r="K2" s="1" t="s">
        <v>2</v>
      </c>
      <c r="L2" s="1" t="s">
        <v>3</v>
      </c>
      <c r="M2" s="1" t="s">
        <v>4</v>
      </c>
      <c r="N2" s="1" t="s">
        <v>5</v>
      </c>
      <c r="O2" s="2" t="s">
        <v>6</v>
      </c>
      <c r="P2" s="2" t="s">
        <v>31</v>
      </c>
      <c r="Q2" s="2" t="s">
        <v>60</v>
      </c>
      <c r="U2" s="5">
        <f t="shared" ref="U2:U33" ca="1" si="0">IF(ISBLANK(C2),AVERAGE(OFFSET(C2,-3,0,3),OFFSET(C2,1,0,3)),C2)</f>
        <v>89.06</v>
      </c>
      <c r="V2" s="5">
        <f t="shared" ref="V2:V33" ca="1" si="1">IF(ISBLANK(D2),AVERAGE(OFFSET(D2,-3,0,3),OFFSET(D2,1,0,3)),D2)</f>
        <v>36.6</v>
      </c>
      <c r="W2" s="5">
        <f t="shared" ref="W2:W33" ca="1" si="2">IF(ISBLANK(E2),AVERAGE(OFFSET(E2,-3,0,3),OFFSET(E2,1,0,3)),E2)</f>
        <v>93.625</v>
      </c>
      <c r="X2" s="6">
        <f t="shared" ref="X2:X33" ca="1" si="3">IF(ISBLANK(F2),AVERAGE(OFFSET(F2,-3,0,3),OFFSET(F2,1,0,3)),F2)</f>
        <v>23.379999999999995</v>
      </c>
      <c r="Y2">
        <v>135</v>
      </c>
      <c r="AH2" s="5">
        <v>47.54</v>
      </c>
      <c r="AI2" s="5">
        <v>33.5</v>
      </c>
      <c r="AJ2" s="5">
        <v>59</v>
      </c>
      <c r="AK2" s="5">
        <v>14.919999999999995</v>
      </c>
      <c r="AL2" s="32">
        <v>811</v>
      </c>
      <c r="AN2" s="33">
        <v>6</v>
      </c>
      <c r="AO2" s="5">
        <v>39.6</v>
      </c>
      <c r="AP2" s="5">
        <v>8.6999999999999993</v>
      </c>
      <c r="AQ2" s="31">
        <v>2</v>
      </c>
      <c r="AR2">
        <v>28</v>
      </c>
      <c r="AS2" s="33"/>
    </row>
    <row r="3" spans="1:60" ht="16" x14ac:dyDescent="0.2">
      <c r="A3" s="3">
        <v>102</v>
      </c>
      <c r="B3" s="3">
        <v>45097</v>
      </c>
      <c r="C3" s="5">
        <v>63.279999999999994</v>
      </c>
      <c r="D3" s="5">
        <v>36.299999999999997</v>
      </c>
      <c r="E3" s="5">
        <v>93.625</v>
      </c>
      <c r="F3" s="6">
        <v>10.339999999999989</v>
      </c>
      <c r="G3" s="5">
        <v>254</v>
      </c>
      <c r="H3" s="5">
        <f t="shared" ref="H3:H66" si="4">IF(ISBLANK(G3),$P$20,G3)</f>
        <v>254</v>
      </c>
      <c r="I3" s="5">
        <f t="shared" ref="I3:I41" ca="1" si="5">IF(ISBLANK(G3),AVERAGE(OFFSET(G3,-3,0,3),OFFSET(G3,1,0,3)),G3)</f>
        <v>254</v>
      </c>
      <c r="J3" s="30" t="s">
        <v>48</v>
      </c>
      <c r="K3" s="10">
        <f>AVERAGE(C2:C201)</f>
        <v>38.152159090909095</v>
      </c>
      <c r="L3" s="10">
        <f t="shared" ref="L3:Q3" si="6">AVERAGE(D2:D201)</f>
        <v>24.888888888888903</v>
      </c>
      <c r="M3" s="10">
        <f t="shared" si="6"/>
        <v>30.439949748743697</v>
      </c>
      <c r="N3" s="10">
        <f t="shared" si="6"/>
        <v>18.896719543147203</v>
      </c>
      <c r="O3" s="10">
        <f t="shared" si="6"/>
        <v>154.12882653061226</v>
      </c>
      <c r="P3" s="10">
        <f t="shared" si="6"/>
        <v>151.04624999999999</v>
      </c>
      <c r="Q3" s="10">
        <f t="shared" ca="1" si="6"/>
        <v>153.93291666666667</v>
      </c>
      <c r="U3" s="5">
        <f t="shared" ca="1" si="0"/>
        <v>63.279999999999994</v>
      </c>
      <c r="V3" s="5">
        <f t="shared" ca="1" si="1"/>
        <v>36.299999999999997</v>
      </c>
      <c r="W3" s="5">
        <f t="shared" ca="1" si="2"/>
        <v>93.625</v>
      </c>
      <c r="X3" s="6">
        <f t="shared" ca="1" si="3"/>
        <v>10.339999999999989</v>
      </c>
      <c r="Y3">
        <v>254</v>
      </c>
      <c r="AH3" s="5">
        <v>27.54</v>
      </c>
      <c r="AI3" s="5">
        <v>29.6</v>
      </c>
      <c r="AJ3" s="5">
        <v>8.4</v>
      </c>
      <c r="AK3" s="5">
        <v>21.71</v>
      </c>
      <c r="AL3" s="32">
        <v>298.75</v>
      </c>
      <c r="AN3" s="33">
        <v>9.82</v>
      </c>
      <c r="AO3" s="5">
        <v>11.6</v>
      </c>
      <c r="AP3" s="5">
        <v>5.7</v>
      </c>
      <c r="AQ3" s="31">
        <v>2</v>
      </c>
      <c r="AR3">
        <v>35</v>
      </c>
      <c r="AS3" s="33"/>
    </row>
    <row r="4" spans="1:60" ht="16" x14ac:dyDescent="0.2">
      <c r="A4" s="3">
        <v>76</v>
      </c>
      <c r="B4" s="3">
        <v>45071</v>
      </c>
      <c r="C4" s="5">
        <v>12.379999999999999</v>
      </c>
      <c r="D4" s="5">
        <v>43.7</v>
      </c>
      <c r="E4" s="5">
        <v>89.4</v>
      </c>
      <c r="F4" s="6">
        <v>7.7799999999999976</v>
      </c>
      <c r="G4" s="5">
        <v>105</v>
      </c>
      <c r="H4" s="5">
        <f t="shared" si="4"/>
        <v>105</v>
      </c>
      <c r="I4" s="5">
        <f t="shared" ca="1" si="5"/>
        <v>105</v>
      </c>
      <c r="J4" s="9" t="s">
        <v>49</v>
      </c>
      <c r="K4" s="10">
        <f>QUARTILE(C2:C201,1)</f>
        <v>20.445</v>
      </c>
      <c r="L4" s="10">
        <f t="shared" ref="L4:Q4" si="7">QUARTILE(D2:D201,1)</f>
        <v>10.025</v>
      </c>
      <c r="M4" s="10">
        <f t="shared" si="7"/>
        <v>12.7</v>
      </c>
      <c r="N4" s="10">
        <f t="shared" si="7"/>
        <v>11.129999999999999</v>
      </c>
      <c r="O4" s="10">
        <f t="shared" si="7"/>
        <v>114</v>
      </c>
      <c r="P4" s="10">
        <f t="shared" si="7"/>
        <v>112.75</v>
      </c>
      <c r="Q4" s="10">
        <f t="shared" ca="1" si="7"/>
        <v>115.5</v>
      </c>
      <c r="U4" s="5">
        <f t="shared" ca="1" si="0"/>
        <v>12.379999999999999</v>
      </c>
      <c r="V4" s="5">
        <f t="shared" ca="1" si="1"/>
        <v>43.7</v>
      </c>
      <c r="W4" s="5">
        <f t="shared" ca="1" si="2"/>
        <v>89.4</v>
      </c>
      <c r="X4" s="6">
        <f t="shared" ca="1" si="3"/>
        <v>7.7799999999999976</v>
      </c>
      <c r="Y4">
        <v>105</v>
      </c>
      <c r="AH4" s="5">
        <v>65.52000000000001</v>
      </c>
      <c r="AI4" s="5">
        <v>43</v>
      </c>
      <c r="AJ4" s="5">
        <v>71.8</v>
      </c>
      <c r="AK4" s="5">
        <v>21.540000000000006</v>
      </c>
      <c r="AL4">
        <v>272</v>
      </c>
      <c r="AN4" s="33">
        <v>9.7200000000000006</v>
      </c>
      <c r="AO4" s="5">
        <v>2.1</v>
      </c>
      <c r="AP4" s="5">
        <v>1</v>
      </c>
      <c r="AQ4" s="5">
        <v>1.5100000000000002</v>
      </c>
      <c r="AR4">
        <v>54</v>
      </c>
      <c r="AS4" s="33"/>
    </row>
    <row r="5" spans="1:60" ht="16" x14ac:dyDescent="0.2">
      <c r="A5" s="3">
        <v>166</v>
      </c>
      <c r="B5" s="3">
        <v>45161</v>
      </c>
      <c r="C5" s="5">
        <v>56.9</v>
      </c>
      <c r="D5" s="5">
        <v>3.4</v>
      </c>
      <c r="E5" s="5">
        <v>84.8</v>
      </c>
      <c r="F5" s="6">
        <v>11.229999999999997</v>
      </c>
      <c r="G5" s="5">
        <v>131</v>
      </c>
      <c r="H5" s="5">
        <f t="shared" si="4"/>
        <v>131</v>
      </c>
      <c r="I5" s="5">
        <f t="shared" ca="1" si="5"/>
        <v>131</v>
      </c>
      <c r="J5" s="9" t="s">
        <v>50</v>
      </c>
      <c r="K5" s="10">
        <f>QUARTILE(C:C,2)</f>
        <v>38.209999999999994</v>
      </c>
      <c r="L5" s="10">
        <f t="shared" ref="L5:Q5" si="8">QUARTILE(D:D,2)</f>
        <v>23.450000000000003</v>
      </c>
      <c r="M5" s="10">
        <f t="shared" si="8"/>
        <v>25.9</v>
      </c>
      <c r="N5" s="10">
        <f t="shared" si="8"/>
        <v>17.100000000000001</v>
      </c>
      <c r="O5" s="10">
        <f t="shared" si="8"/>
        <v>139</v>
      </c>
      <c r="P5" s="10">
        <f t="shared" si="8"/>
        <v>137.5</v>
      </c>
      <c r="Q5" s="10">
        <f t="shared" ca="1" si="8"/>
        <v>139</v>
      </c>
      <c r="U5" s="5">
        <f t="shared" ca="1" si="0"/>
        <v>56.9</v>
      </c>
      <c r="V5" s="5">
        <f t="shared" ca="1" si="1"/>
        <v>3.4</v>
      </c>
      <c r="W5" s="5">
        <f t="shared" ca="1" si="2"/>
        <v>84.8</v>
      </c>
      <c r="X5" s="6">
        <f t="shared" ca="1" si="3"/>
        <v>11.229999999999997</v>
      </c>
      <c r="Y5">
        <v>131</v>
      </c>
      <c r="AH5" s="5">
        <v>64.38</v>
      </c>
      <c r="AI5" s="5">
        <v>48.9</v>
      </c>
      <c r="AJ5" s="5">
        <v>41.8</v>
      </c>
      <c r="AK5" s="5">
        <v>35.42</v>
      </c>
      <c r="AL5">
        <v>271</v>
      </c>
      <c r="AN5" s="33">
        <v>9.620000000000001</v>
      </c>
      <c r="AO5" s="5">
        <v>0.4</v>
      </c>
      <c r="AP5" s="5">
        <v>25.6</v>
      </c>
      <c r="AQ5" s="5">
        <v>11.269999999999998</v>
      </c>
      <c r="AR5">
        <v>54</v>
      </c>
      <c r="AS5" s="33"/>
    </row>
    <row r="6" spans="1:60" ht="24" x14ac:dyDescent="0.2">
      <c r="A6" s="3">
        <v>119</v>
      </c>
      <c r="B6" s="3">
        <v>45114</v>
      </c>
      <c r="C6" s="5">
        <v>29.14</v>
      </c>
      <c r="D6" s="5">
        <v>36.9</v>
      </c>
      <c r="E6" s="5">
        <v>79.2</v>
      </c>
      <c r="F6" s="6">
        <v>19.339999999999996</v>
      </c>
      <c r="G6" s="5">
        <v>172</v>
      </c>
      <c r="H6" s="5">
        <f t="shared" si="4"/>
        <v>172</v>
      </c>
      <c r="I6" s="5">
        <f t="shared" ca="1" si="5"/>
        <v>172</v>
      </c>
      <c r="J6" s="9" t="s">
        <v>51</v>
      </c>
      <c r="K6" s="10">
        <f>QUARTILE(C:C,3)</f>
        <v>50.875</v>
      </c>
      <c r="L6" s="10">
        <f t="shared" ref="L6:Q6" si="9">QUARTILE(D:D,3)</f>
        <v>36.875</v>
      </c>
      <c r="M6" s="10">
        <f t="shared" si="9"/>
        <v>45.1</v>
      </c>
      <c r="N6" s="10">
        <f t="shared" si="9"/>
        <v>23.490000000000006</v>
      </c>
      <c r="O6" s="10">
        <f t="shared" si="9"/>
        <v>186</v>
      </c>
      <c r="P6" s="10">
        <f t="shared" si="9"/>
        <v>186</v>
      </c>
      <c r="Q6" s="10">
        <f t="shared" ca="1" si="9"/>
        <v>186</v>
      </c>
      <c r="U6" s="5">
        <f t="shared" ca="1" si="0"/>
        <v>29.14</v>
      </c>
      <c r="V6" s="5">
        <f t="shared" ca="1" si="1"/>
        <v>36.9</v>
      </c>
      <c r="W6" s="5">
        <f t="shared" ca="1" si="2"/>
        <v>79.2</v>
      </c>
      <c r="X6" s="6">
        <f t="shared" ca="1" si="3"/>
        <v>19.339999999999996</v>
      </c>
      <c r="Y6">
        <v>172</v>
      </c>
      <c r="AH6" s="5">
        <v>50.64</v>
      </c>
      <c r="AI6" s="5">
        <v>49</v>
      </c>
      <c r="AJ6" s="5">
        <v>44.3</v>
      </c>
      <c r="AK6" s="5">
        <v>31.1</v>
      </c>
      <c r="AL6">
        <v>265</v>
      </c>
      <c r="AN6" s="33">
        <v>8.08</v>
      </c>
      <c r="AO6" s="5">
        <v>29.9</v>
      </c>
      <c r="AP6" s="5">
        <v>9.4</v>
      </c>
      <c r="AQ6" s="5">
        <v>11.729999999999999</v>
      </c>
      <c r="AR6">
        <v>62</v>
      </c>
      <c r="AS6" s="33"/>
      <c r="BG6" s="34" t="s">
        <v>61</v>
      </c>
    </row>
    <row r="7" spans="1:60" ht="16" x14ac:dyDescent="0.2">
      <c r="A7" s="3">
        <v>142</v>
      </c>
      <c r="B7" s="3">
        <v>45137</v>
      </c>
      <c r="C7" s="16"/>
      <c r="D7" s="5">
        <v>35.4</v>
      </c>
      <c r="E7" s="5">
        <v>75.599999999999994</v>
      </c>
      <c r="F7" s="6">
        <v>6.8299999999999947</v>
      </c>
      <c r="G7" s="5">
        <v>207</v>
      </c>
      <c r="H7" s="5">
        <f t="shared" si="4"/>
        <v>207</v>
      </c>
      <c r="I7" s="5">
        <f t="shared" ca="1" si="5"/>
        <v>207</v>
      </c>
      <c r="J7" s="9" t="s">
        <v>52</v>
      </c>
      <c r="K7" s="10">
        <f>K6-K4</f>
        <v>30.43</v>
      </c>
      <c r="L7" s="10">
        <f t="shared" ref="L7:Q7" si="10">L6-L4</f>
        <v>26.85</v>
      </c>
      <c r="M7" s="10">
        <f t="shared" si="10"/>
        <v>32.400000000000006</v>
      </c>
      <c r="N7" s="10">
        <f t="shared" si="10"/>
        <v>12.360000000000007</v>
      </c>
      <c r="O7" s="10">
        <f t="shared" si="10"/>
        <v>72</v>
      </c>
      <c r="P7" s="10">
        <f t="shared" si="10"/>
        <v>73.25</v>
      </c>
      <c r="Q7" s="10">
        <f t="shared" ca="1" si="10"/>
        <v>70.5</v>
      </c>
      <c r="U7" s="5">
        <f t="shared" ca="1" si="0"/>
        <v>30.786666666666665</v>
      </c>
      <c r="V7" s="5">
        <f t="shared" ca="1" si="1"/>
        <v>35.4</v>
      </c>
      <c r="W7" s="5">
        <f t="shared" ca="1" si="2"/>
        <v>75.599999999999994</v>
      </c>
      <c r="X7" s="6">
        <f t="shared" ca="1" si="3"/>
        <v>6.8299999999999947</v>
      </c>
      <c r="Y7">
        <v>207</v>
      </c>
      <c r="AH7" s="5">
        <v>54.06</v>
      </c>
      <c r="AI7" s="5">
        <v>49</v>
      </c>
      <c r="AJ7" s="5">
        <v>3.2</v>
      </c>
      <c r="AK7" s="31">
        <v>45.25</v>
      </c>
      <c r="AL7">
        <v>264</v>
      </c>
      <c r="AN7" s="33">
        <v>12.44</v>
      </c>
      <c r="AO7" s="5">
        <v>4.0999999999999996</v>
      </c>
      <c r="AP7" s="5">
        <v>31.6</v>
      </c>
      <c r="AQ7" s="5">
        <v>11.129999999999999</v>
      </c>
      <c r="AR7">
        <v>62</v>
      </c>
      <c r="AS7" s="33"/>
      <c r="BF7" t="s">
        <v>2</v>
      </c>
      <c r="BG7" t="s">
        <v>62</v>
      </c>
      <c r="BH7" t="s">
        <v>47</v>
      </c>
    </row>
    <row r="8" spans="1:60" ht="16" x14ac:dyDescent="0.2">
      <c r="A8" s="3">
        <v>6</v>
      </c>
      <c r="B8" s="3">
        <v>45001</v>
      </c>
      <c r="C8" s="5">
        <v>6.74</v>
      </c>
      <c r="D8" s="5">
        <v>48.9</v>
      </c>
      <c r="E8" s="5">
        <v>75</v>
      </c>
      <c r="F8" s="6">
        <v>15.32</v>
      </c>
      <c r="G8" s="5">
        <v>86</v>
      </c>
      <c r="H8" s="5">
        <f t="shared" si="4"/>
        <v>86</v>
      </c>
      <c r="I8" s="5">
        <f t="shared" ca="1" si="5"/>
        <v>86</v>
      </c>
      <c r="J8" s="9" t="s">
        <v>53</v>
      </c>
      <c r="K8" s="10">
        <f>MIN(C:C)</f>
        <v>3.46</v>
      </c>
      <c r="L8" s="10">
        <f t="shared" ref="L8:Q8" si="11">MIN(D:D)</f>
        <v>0</v>
      </c>
      <c r="M8" s="10">
        <f t="shared" si="11"/>
        <v>0.3</v>
      </c>
      <c r="N8" s="10">
        <f t="shared" si="11"/>
        <v>0.12000000000000455</v>
      </c>
      <c r="O8" s="10">
        <f t="shared" si="11"/>
        <v>28</v>
      </c>
      <c r="P8" s="10">
        <f t="shared" si="11"/>
        <v>0</v>
      </c>
      <c r="Q8" s="10">
        <f t="shared" ca="1" si="11"/>
        <v>28</v>
      </c>
      <c r="U8" s="5">
        <f t="shared" ca="1" si="0"/>
        <v>6.74</v>
      </c>
      <c r="V8" s="5">
        <f t="shared" ca="1" si="1"/>
        <v>48.9</v>
      </c>
      <c r="W8" s="5">
        <f t="shared" ca="1" si="2"/>
        <v>75</v>
      </c>
      <c r="X8" s="6">
        <f t="shared" ca="1" si="3"/>
        <v>15.32</v>
      </c>
      <c r="Y8">
        <v>86</v>
      </c>
      <c r="AH8" s="5">
        <v>62.279999999999994</v>
      </c>
      <c r="AI8" s="5">
        <v>39.6</v>
      </c>
      <c r="AJ8" s="5">
        <v>55.8</v>
      </c>
      <c r="AK8" s="5">
        <v>25.619999999999997</v>
      </c>
      <c r="AL8">
        <v>258</v>
      </c>
      <c r="AN8" s="33">
        <v>3.46</v>
      </c>
      <c r="AO8" s="5">
        <v>28.1</v>
      </c>
      <c r="AP8" s="5">
        <v>41.4</v>
      </c>
      <c r="AQ8" s="5">
        <v>18.220000000000002</v>
      </c>
      <c r="AR8">
        <v>71</v>
      </c>
      <c r="AS8" s="33"/>
      <c r="BG8">
        <v>84.582999999999998</v>
      </c>
      <c r="BH8">
        <f>1.8034*BF8+BG8</f>
        <v>84.582999999999998</v>
      </c>
    </row>
    <row r="9" spans="1:60" ht="16" x14ac:dyDescent="0.2">
      <c r="A9" s="3">
        <v>125</v>
      </c>
      <c r="B9" s="3">
        <v>45120</v>
      </c>
      <c r="C9" s="5">
        <v>51.9</v>
      </c>
      <c r="D9" s="5">
        <v>32.299999999999997</v>
      </c>
      <c r="E9" s="5">
        <v>74.2</v>
      </c>
      <c r="F9" s="6">
        <v>9.419999999999991</v>
      </c>
      <c r="G9" s="5">
        <v>201</v>
      </c>
      <c r="H9" s="5">
        <f t="shared" si="4"/>
        <v>201</v>
      </c>
      <c r="I9" s="5">
        <f t="shared" ca="1" si="5"/>
        <v>201</v>
      </c>
      <c r="J9" s="9" t="s">
        <v>54</v>
      </c>
      <c r="K9" s="10">
        <f>MAX(C:C)</f>
        <v>196.98</v>
      </c>
      <c r="L9" s="10">
        <f t="shared" ref="L9:Q9" si="12">MAX(D:D)</f>
        <v>225.5</v>
      </c>
      <c r="M9" s="10">
        <f t="shared" si="12"/>
        <v>93.625</v>
      </c>
      <c r="N9" s="10">
        <f t="shared" si="12"/>
        <v>111</v>
      </c>
      <c r="O9" s="10">
        <f t="shared" si="12"/>
        <v>811</v>
      </c>
      <c r="P9" s="10">
        <f t="shared" si="12"/>
        <v>811</v>
      </c>
      <c r="Q9" s="10">
        <f t="shared" ca="1" si="12"/>
        <v>811</v>
      </c>
      <c r="U9" s="5">
        <f t="shared" ca="1" si="0"/>
        <v>51.9</v>
      </c>
      <c r="V9" s="5">
        <f t="shared" ca="1" si="1"/>
        <v>32.299999999999997</v>
      </c>
      <c r="W9" s="5">
        <f t="shared" ca="1" si="2"/>
        <v>74.2</v>
      </c>
      <c r="X9" s="6">
        <f t="shared" ca="1" si="3"/>
        <v>9.419999999999991</v>
      </c>
      <c r="Y9">
        <v>201</v>
      </c>
      <c r="AH9" s="5">
        <v>64.94</v>
      </c>
      <c r="AI9" s="5">
        <v>42.3</v>
      </c>
      <c r="AJ9" s="5">
        <v>51.2</v>
      </c>
      <c r="AK9" s="5">
        <v>29.639999999999993</v>
      </c>
      <c r="AL9">
        <v>257</v>
      </c>
      <c r="AN9" s="33">
        <v>5.68</v>
      </c>
      <c r="AO9" s="5">
        <v>27.2</v>
      </c>
      <c r="AP9" s="5">
        <v>2.1</v>
      </c>
      <c r="AQ9" s="5">
        <v>13.6</v>
      </c>
      <c r="AR9">
        <v>71</v>
      </c>
      <c r="AS9" s="33"/>
      <c r="BF9">
        <v>10</v>
      </c>
      <c r="BG9">
        <v>84.582999999999998</v>
      </c>
      <c r="BH9">
        <f>1.8034*BF9+BG9</f>
        <v>102.61699999999999</v>
      </c>
    </row>
    <row r="10" spans="1:60" ht="16" x14ac:dyDescent="0.2">
      <c r="A10" s="3">
        <v>89</v>
      </c>
      <c r="B10" s="3">
        <v>45084</v>
      </c>
      <c r="C10" s="5">
        <v>27.66</v>
      </c>
      <c r="D10" s="5">
        <v>225.5</v>
      </c>
      <c r="E10" s="5">
        <v>73.400000000000006</v>
      </c>
      <c r="F10" s="6">
        <v>12.219999999999995</v>
      </c>
      <c r="G10" s="5">
        <v>147</v>
      </c>
      <c r="H10" s="5">
        <f t="shared" si="4"/>
        <v>147</v>
      </c>
      <c r="I10" s="5">
        <f t="shared" ca="1" si="5"/>
        <v>147</v>
      </c>
      <c r="J10" s="9" t="s">
        <v>55</v>
      </c>
      <c r="K10" s="10">
        <f>K9-K8</f>
        <v>193.51999999999998</v>
      </c>
      <c r="L10" s="10">
        <f t="shared" ref="L10:Q10" si="13">L9-L8</f>
        <v>225.5</v>
      </c>
      <c r="M10" s="10">
        <f t="shared" si="13"/>
        <v>93.325000000000003</v>
      </c>
      <c r="N10" s="10">
        <f t="shared" si="13"/>
        <v>110.88</v>
      </c>
      <c r="O10" s="10">
        <f t="shared" si="13"/>
        <v>783</v>
      </c>
      <c r="P10" s="10">
        <f t="shared" si="13"/>
        <v>811</v>
      </c>
      <c r="Q10" s="10">
        <f t="shared" ca="1" si="13"/>
        <v>783</v>
      </c>
      <c r="U10" s="5">
        <f t="shared" ca="1" si="0"/>
        <v>27.66</v>
      </c>
      <c r="V10" s="5">
        <f t="shared" ca="1" si="1"/>
        <v>225.5</v>
      </c>
      <c r="W10" s="5">
        <f t="shared" ca="1" si="2"/>
        <v>73.400000000000006</v>
      </c>
      <c r="X10" s="6">
        <f t="shared" ca="1" si="3"/>
        <v>12.219999999999995</v>
      </c>
      <c r="Y10">
        <v>147</v>
      </c>
      <c r="AH10" s="5">
        <v>56.379999999999995</v>
      </c>
      <c r="AI10" s="5">
        <v>43.8</v>
      </c>
      <c r="AJ10" s="5">
        <v>5</v>
      </c>
      <c r="AK10" s="31">
        <v>46.589999999999996</v>
      </c>
      <c r="AL10">
        <v>256</v>
      </c>
      <c r="AN10" s="33">
        <v>14.72</v>
      </c>
      <c r="AO10" s="5">
        <v>1.5</v>
      </c>
      <c r="AP10" s="5">
        <v>33</v>
      </c>
      <c r="AQ10" s="5">
        <v>10.41</v>
      </c>
      <c r="AR10">
        <v>74</v>
      </c>
      <c r="AS10" s="33"/>
    </row>
    <row r="11" spans="1:60" ht="16" x14ac:dyDescent="0.2">
      <c r="A11" s="3">
        <v>94</v>
      </c>
      <c r="B11" s="3">
        <v>45089</v>
      </c>
      <c r="C11" s="5">
        <v>56.18</v>
      </c>
      <c r="D11" s="5">
        <v>36.5</v>
      </c>
      <c r="E11" s="5">
        <v>72.3</v>
      </c>
      <c r="F11" s="6">
        <v>14.420000000000002</v>
      </c>
      <c r="G11" s="5">
        <v>225</v>
      </c>
      <c r="H11" s="5">
        <f t="shared" si="4"/>
        <v>225</v>
      </c>
      <c r="I11" s="5">
        <f t="shared" ca="1" si="5"/>
        <v>225</v>
      </c>
      <c r="J11" s="9" t="s">
        <v>56</v>
      </c>
      <c r="K11" s="10">
        <f>K6+1.5*K7</f>
        <v>96.52</v>
      </c>
      <c r="L11" s="10">
        <f>L6+1.5*L7</f>
        <v>77.150000000000006</v>
      </c>
      <c r="M11" s="10">
        <f t="shared" ref="M11:P11" si="14">M6+1.5*M7</f>
        <v>93.700000000000017</v>
      </c>
      <c r="N11" s="10">
        <f t="shared" si="14"/>
        <v>42.030000000000015</v>
      </c>
      <c r="O11" s="10">
        <f t="shared" si="14"/>
        <v>294</v>
      </c>
      <c r="P11" s="10">
        <f t="shared" si="14"/>
        <v>295.875</v>
      </c>
      <c r="Q11" s="10">
        <f t="shared" ref="Q11" ca="1" si="15">Q6+1.5*Q7</f>
        <v>291.75</v>
      </c>
      <c r="U11" s="5">
        <f t="shared" ca="1" si="0"/>
        <v>56.18</v>
      </c>
      <c r="V11" s="5">
        <f t="shared" ca="1" si="1"/>
        <v>36.5</v>
      </c>
      <c r="W11" s="5">
        <f t="shared" ca="1" si="2"/>
        <v>72.3</v>
      </c>
      <c r="X11" s="6">
        <f t="shared" ca="1" si="3"/>
        <v>14.420000000000002</v>
      </c>
      <c r="Y11">
        <v>225</v>
      </c>
      <c r="AH11" s="5">
        <v>63.279999999999994</v>
      </c>
      <c r="AI11" s="5">
        <v>36.299999999999997</v>
      </c>
      <c r="AJ11" s="5">
        <v>93.625</v>
      </c>
      <c r="AK11" s="5">
        <v>10.339999999999989</v>
      </c>
      <c r="AL11">
        <v>254</v>
      </c>
      <c r="AN11" s="33">
        <v>9.879999999999999</v>
      </c>
      <c r="AO11" s="5">
        <v>16</v>
      </c>
      <c r="AP11" s="5">
        <v>22.3</v>
      </c>
      <c r="AQ11" s="5">
        <v>1.0199999999999996</v>
      </c>
      <c r="AR11">
        <v>77</v>
      </c>
      <c r="AS11" s="33"/>
    </row>
    <row r="12" spans="1:60" ht="16" x14ac:dyDescent="0.2">
      <c r="A12" s="3">
        <v>184</v>
      </c>
      <c r="B12" s="3">
        <v>45179</v>
      </c>
      <c r="C12" s="5">
        <v>65.52000000000001</v>
      </c>
      <c r="D12" s="5">
        <v>43</v>
      </c>
      <c r="E12" s="5">
        <v>71.8</v>
      </c>
      <c r="F12" s="6">
        <v>21.540000000000006</v>
      </c>
      <c r="G12" s="5">
        <v>272</v>
      </c>
      <c r="H12" s="5">
        <f t="shared" si="4"/>
        <v>272</v>
      </c>
      <c r="I12" s="5">
        <f t="shared" ca="1" si="5"/>
        <v>272</v>
      </c>
      <c r="J12" s="9" t="s">
        <v>57</v>
      </c>
      <c r="K12" s="10">
        <f>K4-1.5*K7</f>
        <v>-25.199999999999996</v>
      </c>
      <c r="L12" s="10">
        <f t="shared" ref="L12:P12" si="16">L4-1.5*L7</f>
        <v>-30.250000000000007</v>
      </c>
      <c r="M12" s="10">
        <f t="shared" si="16"/>
        <v>-35.900000000000006</v>
      </c>
      <c r="N12" s="10">
        <f>N4-1.5*N7</f>
        <v>-7.4100000000000108</v>
      </c>
      <c r="O12" s="10">
        <f t="shared" si="16"/>
        <v>6</v>
      </c>
      <c r="P12" s="10">
        <f t="shared" si="16"/>
        <v>2.875</v>
      </c>
      <c r="Q12" s="10">
        <f t="shared" ref="Q12" ca="1" si="17">Q4-1.5*Q7</f>
        <v>9.75</v>
      </c>
      <c r="U12" s="5">
        <f t="shared" ca="1" si="0"/>
        <v>65.52000000000001</v>
      </c>
      <c r="V12" s="5">
        <f t="shared" ca="1" si="1"/>
        <v>43</v>
      </c>
      <c r="W12" s="5">
        <f t="shared" ca="1" si="2"/>
        <v>71.8</v>
      </c>
      <c r="X12" s="6">
        <f t="shared" ca="1" si="3"/>
        <v>21.540000000000006</v>
      </c>
      <c r="Y12">
        <v>272</v>
      </c>
      <c r="AH12" s="5">
        <v>52.980000000000004</v>
      </c>
      <c r="AI12" s="5">
        <v>41.5</v>
      </c>
      <c r="AJ12" s="5">
        <v>18.5</v>
      </c>
      <c r="AK12" s="5">
        <v>37.340000000000003</v>
      </c>
      <c r="AL12">
        <v>245</v>
      </c>
      <c r="AN12" s="33">
        <v>8.56</v>
      </c>
      <c r="AO12" s="5">
        <v>38.9</v>
      </c>
      <c r="AP12" s="5">
        <v>50.6</v>
      </c>
      <c r="AQ12" s="5">
        <v>19.989999999999998</v>
      </c>
      <c r="AR12">
        <v>78</v>
      </c>
      <c r="AS12" s="33"/>
    </row>
    <row r="13" spans="1:60" ht="16" x14ac:dyDescent="0.2">
      <c r="A13" s="3">
        <v>3</v>
      </c>
      <c r="B13" s="3">
        <v>44998</v>
      </c>
      <c r="C13" s="5">
        <v>12.44</v>
      </c>
      <c r="D13" s="5">
        <v>45.9</v>
      </c>
      <c r="E13" s="5">
        <v>69.3</v>
      </c>
      <c r="F13" s="6">
        <v>16.95</v>
      </c>
      <c r="G13" s="5">
        <v>96</v>
      </c>
      <c r="H13" s="5">
        <f t="shared" si="4"/>
        <v>96</v>
      </c>
      <c r="I13" s="5">
        <f t="shared" ca="1" si="5"/>
        <v>96</v>
      </c>
      <c r="J13" s="72" t="s">
        <v>58</v>
      </c>
      <c r="K13" s="73">
        <f>COUNTBLANK(C2:C201)</f>
        <v>2</v>
      </c>
      <c r="L13" s="73">
        <f t="shared" ref="L13:Q13" si="18">COUNTBLANK(D2:D201)</f>
        <v>2</v>
      </c>
      <c r="M13" s="73">
        <f t="shared" si="18"/>
        <v>1</v>
      </c>
      <c r="N13" s="73">
        <f t="shared" si="18"/>
        <v>3</v>
      </c>
      <c r="O13" s="73">
        <f t="shared" si="18"/>
        <v>4</v>
      </c>
      <c r="P13" s="73">
        <f t="shared" si="18"/>
        <v>0</v>
      </c>
      <c r="Q13" s="73">
        <f t="shared" ca="1" si="18"/>
        <v>0</v>
      </c>
      <c r="U13" s="5">
        <f t="shared" ca="1" si="0"/>
        <v>12.44</v>
      </c>
      <c r="V13" s="5">
        <f t="shared" ca="1" si="1"/>
        <v>45.9</v>
      </c>
      <c r="W13" s="5">
        <f t="shared" ca="1" si="2"/>
        <v>69.3</v>
      </c>
      <c r="X13" s="6">
        <f t="shared" ca="1" si="3"/>
        <v>16.95</v>
      </c>
      <c r="Y13">
        <v>96</v>
      </c>
      <c r="AH13" s="5">
        <v>61.260000000000005</v>
      </c>
      <c r="AI13" s="5">
        <v>42.7</v>
      </c>
      <c r="AJ13" s="5">
        <v>54.7</v>
      </c>
      <c r="AK13" s="5">
        <v>25.6</v>
      </c>
      <c r="AL13">
        <v>240</v>
      </c>
      <c r="AN13" s="33">
        <v>7.76</v>
      </c>
      <c r="AO13" s="5">
        <v>21.7</v>
      </c>
      <c r="AP13" s="5">
        <v>50.4</v>
      </c>
      <c r="AQ13" s="5">
        <v>12.57</v>
      </c>
      <c r="AR13">
        <v>81</v>
      </c>
      <c r="AS13" s="33"/>
    </row>
    <row r="14" spans="1:60" ht="16" x14ac:dyDescent="0.2">
      <c r="A14" s="3">
        <v>1</v>
      </c>
      <c r="B14" s="3">
        <v>44996</v>
      </c>
      <c r="C14" s="5">
        <v>56.02</v>
      </c>
      <c r="D14" s="5">
        <v>37.799999999999997</v>
      </c>
      <c r="E14" s="5">
        <v>69.2</v>
      </c>
      <c r="F14" s="6">
        <v>14.229999999999993</v>
      </c>
      <c r="G14" s="5">
        <v>236</v>
      </c>
      <c r="H14" s="5">
        <f t="shared" si="4"/>
        <v>236</v>
      </c>
      <c r="I14" s="5">
        <f t="shared" ca="1" si="5"/>
        <v>236</v>
      </c>
      <c r="J14" s="72" t="s">
        <v>59</v>
      </c>
      <c r="K14" s="73">
        <f>COUNTIFS(C2:C201,"&gt;"&amp;K11)+COUNTIFS(C2:C201,"&lt;"&amp;K12 )</f>
        <v>3</v>
      </c>
      <c r="L14" s="73">
        <f t="shared" ref="L14:O14" si="19">COUNTIFS(D2:D201,"&gt;"&amp;L11)+COUNTIFS(D2:D201,"&lt;"&amp;L12 )</f>
        <v>2</v>
      </c>
      <c r="M14" s="73">
        <f t="shared" si="19"/>
        <v>0</v>
      </c>
      <c r="N14" s="73">
        <f t="shared" si="19"/>
        <v>6</v>
      </c>
      <c r="O14" s="73">
        <f t="shared" si="19"/>
        <v>2</v>
      </c>
      <c r="P14" s="73">
        <f>COUNTIFS(H2:H201,"&gt;"&amp;P11)+COUNTIFS(H2:H201,"&lt;"&amp;P12 )</f>
        <v>6</v>
      </c>
      <c r="Q14" s="73">
        <f ca="1">COUNTIFS(I2:I201,"&gt;"&amp;Q11)+COUNTIFS(I2:I201,"&lt;"&amp;Q12 )</f>
        <v>2</v>
      </c>
      <c r="U14" s="5">
        <f t="shared" ca="1" si="0"/>
        <v>56.02</v>
      </c>
      <c r="V14" s="5">
        <f t="shared" ca="1" si="1"/>
        <v>37.799999999999997</v>
      </c>
      <c r="W14" s="5">
        <f t="shared" ca="1" si="2"/>
        <v>69.2</v>
      </c>
      <c r="X14" s="6">
        <f t="shared" ca="1" si="3"/>
        <v>14.229999999999993</v>
      </c>
      <c r="Y14">
        <v>236</v>
      </c>
      <c r="AH14" s="5">
        <v>42.08</v>
      </c>
      <c r="AI14" s="5">
        <v>47.7</v>
      </c>
      <c r="AJ14" s="5">
        <v>52.9</v>
      </c>
      <c r="AK14" s="5">
        <v>22.23</v>
      </c>
      <c r="AL14">
        <v>240</v>
      </c>
      <c r="AN14" s="33">
        <v>6.74</v>
      </c>
      <c r="AO14" s="5">
        <v>12.1</v>
      </c>
      <c r="AP14" s="5">
        <v>23.4</v>
      </c>
      <c r="AQ14" s="5">
        <v>18.560000000000002</v>
      </c>
      <c r="AR14">
        <v>83</v>
      </c>
      <c r="AS14" s="33"/>
    </row>
    <row r="15" spans="1:60" ht="16" x14ac:dyDescent="0.2">
      <c r="A15" s="3">
        <v>199</v>
      </c>
      <c r="B15" s="3">
        <v>45194</v>
      </c>
      <c r="C15" s="5">
        <v>57.720000000000006</v>
      </c>
      <c r="D15" s="5">
        <v>42</v>
      </c>
      <c r="E15" s="5">
        <v>66.2</v>
      </c>
      <c r="F15" s="6">
        <v>22.879999999999995</v>
      </c>
      <c r="G15" s="5">
        <v>235.5</v>
      </c>
      <c r="H15" s="5">
        <f t="shared" si="4"/>
        <v>235.5</v>
      </c>
      <c r="I15" s="5">
        <f t="shared" ca="1" si="5"/>
        <v>235.5</v>
      </c>
      <c r="U15" s="5">
        <f t="shared" ca="1" si="0"/>
        <v>57.720000000000006</v>
      </c>
      <c r="V15" s="5">
        <f t="shared" ca="1" si="1"/>
        <v>42</v>
      </c>
      <c r="W15" s="5">
        <f t="shared" ca="1" si="2"/>
        <v>66.2</v>
      </c>
      <c r="X15" s="6">
        <f t="shared" ca="1" si="3"/>
        <v>22.879999999999995</v>
      </c>
      <c r="Y15">
        <v>235.5</v>
      </c>
      <c r="AH15" s="5">
        <v>40.78</v>
      </c>
      <c r="AI15" s="5">
        <v>49.4</v>
      </c>
      <c r="AJ15" s="5">
        <v>60</v>
      </c>
      <c r="AK15" s="5">
        <v>20.590000000000003</v>
      </c>
      <c r="AL15">
        <v>240</v>
      </c>
      <c r="AN15" s="33">
        <v>16.7</v>
      </c>
      <c r="AO15" s="5">
        <v>2</v>
      </c>
      <c r="AP15" s="5">
        <v>21.4</v>
      </c>
      <c r="AQ15" s="5">
        <v>17.79</v>
      </c>
      <c r="AR15">
        <v>83</v>
      </c>
      <c r="AS15" s="33"/>
    </row>
    <row r="16" spans="1:60" ht="16" x14ac:dyDescent="0.2">
      <c r="A16" s="3">
        <v>13</v>
      </c>
      <c r="B16" s="3">
        <v>45008</v>
      </c>
      <c r="C16" s="5">
        <v>10.76</v>
      </c>
      <c r="D16" s="5">
        <v>35.1</v>
      </c>
      <c r="E16" s="5">
        <v>65.900000000000006</v>
      </c>
      <c r="F16" s="18"/>
      <c r="G16" s="5">
        <v>95</v>
      </c>
      <c r="H16" s="5">
        <f t="shared" si="4"/>
        <v>95</v>
      </c>
      <c r="I16" s="5">
        <f t="shared" ca="1" si="5"/>
        <v>95</v>
      </c>
      <c r="U16" s="5">
        <f t="shared" ca="1" si="0"/>
        <v>10.76</v>
      </c>
      <c r="V16" s="5">
        <f t="shared" ca="1" si="1"/>
        <v>35.1</v>
      </c>
      <c r="W16" s="5">
        <f t="shared" ca="1" si="2"/>
        <v>65.900000000000006</v>
      </c>
      <c r="X16" s="6">
        <f t="shared" ca="1" si="3"/>
        <v>13.189999999999998</v>
      </c>
      <c r="Y16">
        <v>95</v>
      </c>
      <c r="AH16" s="5">
        <v>49.160000000000004</v>
      </c>
      <c r="AI16" s="5">
        <v>49.6</v>
      </c>
      <c r="AJ16" s="5">
        <v>37.700000000000003</v>
      </c>
      <c r="AK16" s="5">
        <v>30.8</v>
      </c>
      <c r="AL16">
        <v>239</v>
      </c>
      <c r="AN16" s="33">
        <v>13.5</v>
      </c>
      <c r="AO16" s="5">
        <v>1.6</v>
      </c>
      <c r="AP16" s="5">
        <v>20.7</v>
      </c>
      <c r="AQ16" s="5">
        <v>15.27</v>
      </c>
      <c r="AR16">
        <v>83</v>
      </c>
      <c r="AS16" s="33"/>
    </row>
    <row r="17" spans="1:66" ht="16" x14ac:dyDescent="0.2">
      <c r="A17" s="3">
        <v>86</v>
      </c>
      <c r="B17" s="3">
        <v>45081</v>
      </c>
      <c r="C17" s="5">
        <v>42.64</v>
      </c>
      <c r="D17" s="5">
        <v>18.399999999999999</v>
      </c>
      <c r="E17" s="5">
        <v>65.7</v>
      </c>
      <c r="F17" s="6">
        <v>2.2399999999999984</v>
      </c>
      <c r="G17" s="5">
        <v>159</v>
      </c>
      <c r="H17" s="5">
        <f t="shared" si="4"/>
        <v>159</v>
      </c>
      <c r="I17" s="5">
        <f t="shared" ca="1" si="5"/>
        <v>159</v>
      </c>
      <c r="U17" s="5">
        <f t="shared" ca="1" si="0"/>
        <v>42.64</v>
      </c>
      <c r="V17" s="5">
        <f t="shared" ca="1" si="1"/>
        <v>18.399999999999999</v>
      </c>
      <c r="W17" s="5">
        <f t="shared" ca="1" si="2"/>
        <v>65.7</v>
      </c>
      <c r="X17" s="6">
        <f t="shared" ca="1" si="3"/>
        <v>2.2399999999999984</v>
      </c>
      <c r="Y17">
        <v>159</v>
      </c>
      <c r="AH17" s="5">
        <v>56.02</v>
      </c>
      <c r="AI17" s="5">
        <v>37.799999999999997</v>
      </c>
      <c r="AJ17" s="5">
        <v>69.2</v>
      </c>
      <c r="AK17" s="5">
        <v>14.229999999999993</v>
      </c>
      <c r="AL17">
        <v>236</v>
      </c>
      <c r="AN17" s="33">
        <v>12.34</v>
      </c>
      <c r="AO17" s="5">
        <v>36.9</v>
      </c>
      <c r="AP17" s="5">
        <v>45.2</v>
      </c>
      <c r="AQ17" s="5">
        <v>1.5399999999999956</v>
      </c>
      <c r="AR17">
        <v>85</v>
      </c>
      <c r="AS17" s="33"/>
    </row>
    <row r="18" spans="1:66" ht="16" x14ac:dyDescent="0.2">
      <c r="A18" s="3">
        <v>135</v>
      </c>
      <c r="B18" s="3">
        <v>45130</v>
      </c>
      <c r="C18" s="5">
        <v>14.379999999999999</v>
      </c>
      <c r="D18" s="5">
        <v>38.6</v>
      </c>
      <c r="E18" s="5">
        <v>65.599999999999994</v>
      </c>
      <c r="F18" s="6">
        <v>16.750000000000004</v>
      </c>
      <c r="G18" s="5">
        <v>124</v>
      </c>
      <c r="H18" s="5">
        <f t="shared" si="4"/>
        <v>124</v>
      </c>
      <c r="I18" s="5">
        <f t="shared" ca="1" si="5"/>
        <v>124</v>
      </c>
      <c r="U18" s="5">
        <f t="shared" ca="1" si="0"/>
        <v>14.379999999999999</v>
      </c>
      <c r="V18" s="5">
        <f t="shared" ca="1" si="1"/>
        <v>38.6</v>
      </c>
      <c r="W18" s="5">
        <f t="shared" ca="1" si="2"/>
        <v>65.599999999999994</v>
      </c>
      <c r="X18" s="6">
        <f t="shared" ca="1" si="3"/>
        <v>16.750000000000004</v>
      </c>
      <c r="Y18">
        <v>124</v>
      </c>
      <c r="AH18" s="5">
        <v>57.720000000000006</v>
      </c>
      <c r="AI18" s="5">
        <v>42</v>
      </c>
      <c r="AJ18" s="5">
        <v>66.2</v>
      </c>
      <c r="AK18" s="5">
        <v>22.879999999999995</v>
      </c>
      <c r="AL18">
        <v>235.5</v>
      </c>
      <c r="AN18" s="33">
        <v>6.74</v>
      </c>
      <c r="AO18" s="5">
        <v>48.9</v>
      </c>
      <c r="AP18" s="5">
        <v>75</v>
      </c>
      <c r="AQ18" s="5">
        <v>15.32</v>
      </c>
      <c r="AR18">
        <v>86</v>
      </c>
      <c r="AS18" s="33"/>
    </row>
    <row r="19" spans="1:66" ht="16" x14ac:dyDescent="0.2">
      <c r="A19" s="3">
        <v>88</v>
      </c>
      <c r="B19" s="3">
        <v>45083</v>
      </c>
      <c r="C19" s="5">
        <v>28.14</v>
      </c>
      <c r="D19" s="5">
        <v>40.6</v>
      </c>
      <c r="E19" s="5">
        <v>63.2</v>
      </c>
      <c r="F19" s="6">
        <v>6.09</v>
      </c>
      <c r="G19" s="5">
        <v>180</v>
      </c>
      <c r="H19" s="5">
        <f t="shared" si="4"/>
        <v>180</v>
      </c>
      <c r="I19" s="5">
        <f t="shared" ca="1" si="5"/>
        <v>180</v>
      </c>
      <c r="U19" s="5">
        <f t="shared" ca="1" si="0"/>
        <v>28.14</v>
      </c>
      <c r="V19" s="5">
        <f t="shared" ca="1" si="1"/>
        <v>40.6</v>
      </c>
      <c r="W19" s="5">
        <f t="shared" ca="1" si="2"/>
        <v>63.2</v>
      </c>
      <c r="X19" s="6">
        <f t="shared" ca="1" si="3"/>
        <v>6.09</v>
      </c>
      <c r="Y19">
        <v>180</v>
      </c>
      <c r="AH19" s="5">
        <v>44.28</v>
      </c>
      <c r="AI19" s="5">
        <v>41.7</v>
      </c>
      <c r="AJ19" s="5">
        <v>39.6</v>
      </c>
      <c r="AK19" s="5">
        <v>26.65</v>
      </c>
      <c r="AL19">
        <v>235</v>
      </c>
      <c r="AN19" s="33">
        <v>8</v>
      </c>
      <c r="AO19" s="5">
        <v>11</v>
      </c>
      <c r="AP19" s="5">
        <v>29.7</v>
      </c>
      <c r="AQ19" s="5">
        <v>16.119999999999997</v>
      </c>
      <c r="AR19">
        <v>86</v>
      </c>
      <c r="AS19" s="33"/>
    </row>
    <row r="20" spans="1:66" ht="16" x14ac:dyDescent="0.2">
      <c r="A20" s="3">
        <v>56</v>
      </c>
      <c r="B20" s="3">
        <v>45051</v>
      </c>
      <c r="C20" s="5">
        <v>40.78</v>
      </c>
      <c r="D20" s="5">
        <v>49.4</v>
      </c>
      <c r="E20" s="5">
        <v>60</v>
      </c>
      <c r="F20" s="6">
        <v>20.590000000000003</v>
      </c>
      <c r="G20" s="5">
        <v>240</v>
      </c>
      <c r="H20" s="5">
        <f t="shared" si="4"/>
        <v>240</v>
      </c>
      <c r="I20" s="5">
        <f t="shared" ca="1" si="5"/>
        <v>240</v>
      </c>
      <c r="U20" s="5">
        <f t="shared" ca="1" si="0"/>
        <v>40.78</v>
      </c>
      <c r="V20" s="5">
        <f t="shared" ca="1" si="1"/>
        <v>49.4</v>
      </c>
      <c r="W20" s="5">
        <f t="shared" ca="1" si="2"/>
        <v>60</v>
      </c>
      <c r="X20" s="6">
        <f t="shared" ca="1" si="3"/>
        <v>20.590000000000003</v>
      </c>
      <c r="Y20">
        <v>240</v>
      </c>
      <c r="AH20" s="5">
        <v>59.58</v>
      </c>
      <c r="AI20" s="5">
        <v>28.3</v>
      </c>
      <c r="AJ20" s="5">
        <v>43.2</v>
      </c>
      <c r="AK20" s="5">
        <v>26.159999999999997</v>
      </c>
      <c r="AL20">
        <v>231</v>
      </c>
      <c r="AN20" s="33">
        <v>12.02</v>
      </c>
      <c r="AO20" s="5">
        <v>25.7</v>
      </c>
      <c r="AP20" s="5">
        <v>43.3</v>
      </c>
      <c r="AQ20" s="5">
        <v>18.04</v>
      </c>
      <c r="AR20">
        <v>89</v>
      </c>
      <c r="AS20" s="33"/>
    </row>
    <row r="21" spans="1:66" ht="16" x14ac:dyDescent="0.2">
      <c r="A21" s="3">
        <v>138</v>
      </c>
      <c r="B21" s="3">
        <v>45133</v>
      </c>
      <c r="C21" s="5">
        <v>58.739999999999995</v>
      </c>
      <c r="D21" s="5">
        <v>28.9</v>
      </c>
      <c r="E21" s="5">
        <v>59.7</v>
      </c>
      <c r="F21" s="6">
        <v>17.939999999999991</v>
      </c>
      <c r="G21" s="5">
        <v>210</v>
      </c>
      <c r="H21" s="5">
        <f t="shared" si="4"/>
        <v>210</v>
      </c>
      <c r="I21" s="5">
        <f t="shared" ca="1" si="5"/>
        <v>210</v>
      </c>
      <c r="U21" s="5">
        <f t="shared" ca="1" si="0"/>
        <v>58.739999999999995</v>
      </c>
      <c r="V21" s="5">
        <f t="shared" ca="1" si="1"/>
        <v>28.9</v>
      </c>
      <c r="W21" s="5">
        <f t="shared" ca="1" si="2"/>
        <v>59.7</v>
      </c>
      <c r="X21" s="6">
        <f t="shared" ca="1" si="3"/>
        <v>17.939999999999991</v>
      </c>
      <c r="Y21">
        <v>210</v>
      </c>
      <c r="AH21" s="5">
        <v>53.6</v>
      </c>
      <c r="AI21" s="5">
        <v>37.700000000000003</v>
      </c>
      <c r="AJ21" s="5">
        <v>32</v>
      </c>
      <c r="AK21" s="5">
        <v>28.850000000000005</v>
      </c>
      <c r="AL21">
        <v>230</v>
      </c>
      <c r="AN21" s="33">
        <v>11.58</v>
      </c>
      <c r="AO21" s="5">
        <v>37.6</v>
      </c>
      <c r="AP21" s="5">
        <v>21.6</v>
      </c>
      <c r="AQ21" s="5">
        <v>11.95</v>
      </c>
      <c r="AR21">
        <v>90</v>
      </c>
      <c r="AS21" s="33"/>
    </row>
    <row r="22" spans="1:66" ht="16" x14ac:dyDescent="0.2">
      <c r="A22" s="3">
        <v>93</v>
      </c>
      <c r="B22" s="3">
        <v>45088</v>
      </c>
      <c r="C22" s="5">
        <v>47.54</v>
      </c>
      <c r="D22" s="5">
        <v>33.5</v>
      </c>
      <c r="E22" s="5">
        <v>59</v>
      </c>
      <c r="F22" s="6">
        <v>14.919999999999995</v>
      </c>
      <c r="G22" s="5">
        <v>811</v>
      </c>
      <c r="H22" s="5">
        <f t="shared" si="4"/>
        <v>811</v>
      </c>
      <c r="I22" s="5">
        <f t="shared" ca="1" si="5"/>
        <v>811</v>
      </c>
      <c r="U22" s="5">
        <f t="shared" ca="1" si="0"/>
        <v>47.54</v>
      </c>
      <c r="V22" s="5">
        <f t="shared" ca="1" si="1"/>
        <v>33.5</v>
      </c>
      <c r="W22" s="5">
        <f t="shared" ca="1" si="2"/>
        <v>59</v>
      </c>
      <c r="X22" s="6">
        <f t="shared" ca="1" si="3"/>
        <v>14.919999999999995</v>
      </c>
      <c r="Y22">
        <v>811</v>
      </c>
      <c r="AH22" s="5">
        <v>48.36</v>
      </c>
      <c r="AI22" s="5">
        <v>43.9</v>
      </c>
      <c r="AJ22" s="5">
        <v>27.2</v>
      </c>
      <c r="AK22" s="5">
        <v>32.749999999999993</v>
      </c>
      <c r="AL22">
        <v>229</v>
      </c>
      <c r="AN22" s="33">
        <v>12</v>
      </c>
      <c r="AO22" s="5">
        <v>11.6</v>
      </c>
      <c r="AP22" s="5">
        <v>18.399999999999999</v>
      </c>
      <c r="AQ22" s="5">
        <v>3.4400000000000013</v>
      </c>
      <c r="AR22">
        <v>90</v>
      </c>
      <c r="AS22" s="33"/>
    </row>
    <row r="23" spans="1:66" ht="16" x14ac:dyDescent="0.2">
      <c r="A23" s="3">
        <v>106</v>
      </c>
      <c r="B23" s="3">
        <v>45101</v>
      </c>
      <c r="C23" s="5">
        <v>37.58</v>
      </c>
      <c r="D23" s="5">
        <v>46.4</v>
      </c>
      <c r="E23" s="5">
        <v>59</v>
      </c>
      <c r="F23" s="6">
        <v>13.39</v>
      </c>
      <c r="G23" s="5">
        <v>196</v>
      </c>
      <c r="H23" s="5">
        <f t="shared" si="4"/>
        <v>196</v>
      </c>
      <c r="I23" s="5">
        <f t="shared" ca="1" si="5"/>
        <v>196</v>
      </c>
      <c r="U23" s="5">
        <f t="shared" ca="1" si="0"/>
        <v>37.58</v>
      </c>
      <c r="V23" s="5">
        <f t="shared" ca="1" si="1"/>
        <v>46.4</v>
      </c>
      <c r="W23" s="5">
        <f t="shared" ca="1" si="2"/>
        <v>59</v>
      </c>
      <c r="X23" s="6">
        <f t="shared" ca="1" si="3"/>
        <v>13.39</v>
      </c>
      <c r="Y23">
        <v>196</v>
      </c>
      <c r="AH23" s="5">
        <v>46</v>
      </c>
      <c r="AI23" s="5">
        <v>45.1</v>
      </c>
      <c r="AJ23" s="5">
        <v>19.600000000000001</v>
      </c>
      <c r="AK23" s="5">
        <v>35.209999999999994</v>
      </c>
      <c r="AL23">
        <v>228</v>
      </c>
      <c r="AN23" s="33">
        <v>14.64</v>
      </c>
      <c r="AO23" s="5">
        <v>3.7</v>
      </c>
      <c r="AP23" s="5">
        <v>13.8</v>
      </c>
      <c r="AQ23" s="5">
        <v>0.14999999999999947</v>
      </c>
      <c r="AR23">
        <v>91</v>
      </c>
      <c r="AS23" s="33"/>
    </row>
    <row r="24" spans="1:66" ht="16" x14ac:dyDescent="0.2">
      <c r="A24" s="3">
        <v>54</v>
      </c>
      <c r="B24" s="3">
        <v>45049</v>
      </c>
      <c r="C24" s="5">
        <v>41.519999999999996</v>
      </c>
      <c r="D24" s="5">
        <v>46.2</v>
      </c>
      <c r="E24" s="5">
        <v>58.7</v>
      </c>
      <c r="F24" s="6">
        <v>17.879999999999995</v>
      </c>
      <c r="G24" s="5">
        <v>225</v>
      </c>
      <c r="H24" s="5">
        <f t="shared" si="4"/>
        <v>225</v>
      </c>
      <c r="I24" s="5">
        <f t="shared" ca="1" si="5"/>
        <v>225</v>
      </c>
      <c r="U24" s="5">
        <f t="shared" ca="1" si="0"/>
        <v>41.519999999999996</v>
      </c>
      <c r="V24" s="5">
        <f t="shared" ca="1" si="1"/>
        <v>46.2</v>
      </c>
      <c r="W24" s="5">
        <f t="shared" ca="1" si="2"/>
        <v>58.7</v>
      </c>
      <c r="X24" s="6">
        <f t="shared" ca="1" si="3"/>
        <v>17.879999999999995</v>
      </c>
      <c r="Y24">
        <v>225</v>
      </c>
      <c r="AH24" s="31">
        <v>196.98</v>
      </c>
      <c r="AI24" s="5">
        <v>43.9</v>
      </c>
      <c r="AJ24" s="5">
        <v>1.7</v>
      </c>
      <c r="AK24" s="5">
        <v>39.76</v>
      </c>
      <c r="AL24">
        <v>227</v>
      </c>
      <c r="AN24" s="33">
        <v>24.14</v>
      </c>
      <c r="AO24" s="5">
        <v>1.4</v>
      </c>
      <c r="AP24" s="5">
        <v>7.4</v>
      </c>
      <c r="AQ24" s="5">
        <v>7.3099999999999987</v>
      </c>
      <c r="AR24">
        <v>91.5</v>
      </c>
      <c r="AS24" s="33"/>
    </row>
    <row r="25" spans="1:66" ht="16" x14ac:dyDescent="0.2">
      <c r="A25" s="3">
        <v>4</v>
      </c>
      <c r="B25" s="3">
        <v>44999</v>
      </c>
      <c r="C25" s="5">
        <v>31.3</v>
      </c>
      <c r="D25" s="5">
        <v>41.3</v>
      </c>
      <c r="E25" s="5">
        <v>58.5</v>
      </c>
      <c r="F25" s="6">
        <v>12.399999999999995</v>
      </c>
      <c r="G25" s="5">
        <v>197</v>
      </c>
      <c r="H25" s="5">
        <f t="shared" si="4"/>
        <v>197</v>
      </c>
      <c r="I25" s="5">
        <f t="shared" ca="1" si="5"/>
        <v>197</v>
      </c>
      <c r="U25" s="5">
        <f t="shared" ca="1" si="0"/>
        <v>31.3</v>
      </c>
      <c r="V25" s="5">
        <f t="shared" ca="1" si="1"/>
        <v>41.3</v>
      </c>
      <c r="W25" s="5">
        <f t="shared" ca="1" si="2"/>
        <v>58.5</v>
      </c>
      <c r="X25" s="6">
        <f t="shared" ca="1" si="3"/>
        <v>12.399999999999995</v>
      </c>
      <c r="Y25">
        <v>197</v>
      </c>
      <c r="AH25" s="5">
        <v>67.72</v>
      </c>
      <c r="AI25" s="5">
        <v>27.7</v>
      </c>
      <c r="AJ25" s="5">
        <v>1.8</v>
      </c>
      <c r="AK25" s="31">
        <v>42.49</v>
      </c>
      <c r="AL25">
        <v>226</v>
      </c>
      <c r="AN25" s="33">
        <v>71.06</v>
      </c>
      <c r="AO25" s="5">
        <v>20.366666666666667</v>
      </c>
      <c r="AP25" s="5">
        <v>9.1999999999999993</v>
      </c>
      <c r="AQ25" s="5">
        <v>31.35</v>
      </c>
      <c r="AR25">
        <v>92</v>
      </c>
      <c r="AS25" s="33"/>
    </row>
    <row r="26" spans="1:66" ht="24" x14ac:dyDescent="0.2">
      <c r="A26" s="3">
        <v>5</v>
      </c>
      <c r="B26" s="3">
        <v>45000</v>
      </c>
      <c r="C26" s="5">
        <v>46.160000000000004</v>
      </c>
      <c r="D26" s="5">
        <v>10.8</v>
      </c>
      <c r="E26" s="5">
        <v>58.4</v>
      </c>
      <c r="F26" s="6">
        <v>0.12000000000000455</v>
      </c>
      <c r="G26" s="5">
        <v>137</v>
      </c>
      <c r="H26" s="5">
        <f t="shared" si="4"/>
        <v>137</v>
      </c>
      <c r="I26" s="5">
        <f t="shared" ca="1" si="5"/>
        <v>137</v>
      </c>
      <c r="U26" s="5">
        <f t="shared" ca="1" si="0"/>
        <v>46.160000000000004</v>
      </c>
      <c r="V26" s="5">
        <f t="shared" ca="1" si="1"/>
        <v>10.8</v>
      </c>
      <c r="W26" s="5">
        <f t="shared" ca="1" si="2"/>
        <v>58.4</v>
      </c>
      <c r="X26" s="6">
        <f t="shared" ca="1" si="3"/>
        <v>0.12000000000000455</v>
      </c>
      <c r="Y26">
        <v>137</v>
      </c>
      <c r="AH26" s="5">
        <v>56.18</v>
      </c>
      <c r="AI26" s="5">
        <v>36.5</v>
      </c>
      <c r="AJ26" s="5">
        <v>72.3</v>
      </c>
      <c r="AK26" s="5">
        <v>14.420000000000002</v>
      </c>
      <c r="AL26">
        <v>225</v>
      </c>
      <c r="AN26" s="33">
        <v>9.92</v>
      </c>
      <c r="AO26" s="5">
        <v>20.100000000000001</v>
      </c>
      <c r="AP26" s="5">
        <v>17</v>
      </c>
      <c r="AQ26" s="5">
        <v>5.2100000000000009</v>
      </c>
      <c r="AR26">
        <v>93</v>
      </c>
      <c r="AS26" s="33"/>
      <c r="AV26" s="34"/>
    </row>
    <row r="27" spans="1:66" ht="16" x14ac:dyDescent="0.2">
      <c r="A27" s="3">
        <v>169</v>
      </c>
      <c r="B27" s="3">
        <v>45164</v>
      </c>
      <c r="C27" s="5">
        <v>45.08</v>
      </c>
      <c r="D27" s="5">
        <v>23.6</v>
      </c>
      <c r="E27" s="5">
        <v>57.6</v>
      </c>
      <c r="F27" s="6">
        <v>10.3</v>
      </c>
      <c r="G27" s="5">
        <v>185</v>
      </c>
      <c r="H27" s="5">
        <f t="shared" si="4"/>
        <v>185</v>
      </c>
      <c r="I27" s="5">
        <f t="shared" ca="1" si="5"/>
        <v>185</v>
      </c>
      <c r="U27" s="5">
        <f t="shared" ca="1" si="0"/>
        <v>45.08</v>
      </c>
      <c r="V27" s="5">
        <f t="shared" ca="1" si="1"/>
        <v>23.6</v>
      </c>
      <c r="W27" s="5">
        <f t="shared" ca="1" si="2"/>
        <v>57.6</v>
      </c>
      <c r="X27" s="6">
        <f t="shared" ca="1" si="3"/>
        <v>10.3</v>
      </c>
      <c r="Y27">
        <v>185</v>
      </c>
      <c r="AH27" s="5">
        <v>41.519999999999996</v>
      </c>
      <c r="AI27" s="5">
        <v>46.2</v>
      </c>
      <c r="AJ27" s="5">
        <v>58.7</v>
      </c>
      <c r="AK27" s="5">
        <v>17.879999999999995</v>
      </c>
      <c r="AL27">
        <v>225</v>
      </c>
      <c r="AN27" s="33">
        <v>31.860000000000003</v>
      </c>
      <c r="AO27" s="5">
        <v>4.9000000000000004</v>
      </c>
      <c r="AP27" s="5">
        <v>9.3000000000000007</v>
      </c>
      <c r="AQ27" s="5">
        <v>12.160000000000002</v>
      </c>
      <c r="AR27">
        <v>93</v>
      </c>
      <c r="AS27" s="33"/>
    </row>
    <row r="28" spans="1:66" ht="16" x14ac:dyDescent="0.2">
      <c r="A28" s="3">
        <v>111</v>
      </c>
      <c r="B28" s="3">
        <v>45106</v>
      </c>
      <c r="C28" s="5">
        <v>54.160000000000004</v>
      </c>
      <c r="D28" s="5">
        <v>8.1999999999999993</v>
      </c>
      <c r="E28" s="5">
        <v>56.5</v>
      </c>
      <c r="F28" s="6">
        <v>4.0799999999999983</v>
      </c>
      <c r="G28" s="5">
        <v>150</v>
      </c>
      <c r="H28" s="5">
        <f t="shared" si="4"/>
        <v>150</v>
      </c>
      <c r="I28" s="5">
        <f t="shared" ca="1" si="5"/>
        <v>150</v>
      </c>
      <c r="U28" s="5">
        <f t="shared" ca="1" si="0"/>
        <v>54.160000000000004</v>
      </c>
      <c r="V28" s="5">
        <f t="shared" ca="1" si="1"/>
        <v>8.1999999999999993</v>
      </c>
      <c r="W28" s="5">
        <f t="shared" ca="1" si="2"/>
        <v>56.5</v>
      </c>
      <c r="X28" s="6">
        <f t="shared" ca="1" si="3"/>
        <v>4.0799999999999983</v>
      </c>
      <c r="Y28">
        <v>150</v>
      </c>
      <c r="AH28" s="5">
        <v>45.7</v>
      </c>
      <c r="AI28" s="5">
        <v>43</v>
      </c>
      <c r="AJ28" s="5">
        <v>33.799999999999997</v>
      </c>
      <c r="AK28" s="5">
        <v>29.330000000000002</v>
      </c>
      <c r="AL28">
        <v>223</v>
      </c>
      <c r="AN28" s="33">
        <v>10.76</v>
      </c>
      <c r="AO28" s="5">
        <v>35.1</v>
      </c>
      <c r="AP28" s="5">
        <v>65.900000000000006</v>
      </c>
      <c r="AQ28" s="5">
        <v>13.189999999999998</v>
      </c>
      <c r="AR28">
        <v>95</v>
      </c>
      <c r="AS28" s="33"/>
    </row>
    <row r="29" spans="1:66" ht="16" x14ac:dyDescent="0.2">
      <c r="A29" s="3">
        <v>18</v>
      </c>
      <c r="B29" s="3">
        <v>45013</v>
      </c>
      <c r="C29" s="5">
        <v>62.279999999999994</v>
      </c>
      <c r="D29" s="5">
        <v>39.6</v>
      </c>
      <c r="E29" s="5">
        <v>55.8</v>
      </c>
      <c r="F29" s="6">
        <v>25.619999999999997</v>
      </c>
      <c r="G29" s="5">
        <v>258</v>
      </c>
      <c r="H29" s="5">
        <f t="shared" si="4"/>
        <v>258</v>
      </c>
      <c r="I29" s="5">
        <f t="shared" ca="1" si="5"/>
        <v>258</v>
      </c>
      <c r="U29" s="5">
        <f t="shared" ca="1" si="0"/>
        <v>62.279999999999994</v>
      </c>
      <c r="V29" s="5">
        <f t="shared" ca="1" si="1"/>
        <v>39.6</v>
      </c>
      <c r="W29" s="5">
        <f t="shared" ca="1" si="2"/>
        <v>55.8</v>
      </c>
      <c r="X29" s="6">
        <f t="shared" ca="1" si="3"/>
        <v>25.619999999999997</v>
      </c>
      <c r="Y29">
        <v>258</v>
      </c>
      <c r="AH29" s="5">
        <v>55.339999999999996</v>
      </c>
      <c r="AI29" s="5">
        <v>38</v>
      </c>
      <c r="AJ29" s="5">
        <v>23.2</v>
      </c>
      <c r="AK29" s="5">
        <v>33.89</v>
      </c>
      <c r="AL29">
        <v>221</v>
      </c>
      <c r="AN29" s="33">
        <v>23.22</v>
      </c>
      <c r="AO29" s="5">
        <v>5.8</v>
      </c>
      <c r="AP29" s="5">
        <v>24.2</v>
      </c>
      <c r="AQ29" s="5">
        <v>19.829999999999998</v>
      </c>
      <c r="AR29">
        <v>95</v>
      </c>
      <c r="AS29" s="33"/>
    </row>
    <row r="30" spans="1:66" ht="16" x14ac:dyDescent="0.2">
      <c r="A30" s="3">
        <v>62</v>
      </c>
      <c r="B30" s="3">
        <v>45057</v>
      </c>
      <c r="C30" s="5">
        <v>61.260000000000005</v>
      </c>
      <c r="D30" s="5">
        <v>42.7</v>
      </c>
      <c r="E30" s="5">
        <v>54.7</v>
      </c>
      <c r="F30" s="6">
        <v>25.6</v>
      </c>
      <c r="G30" s="5">
        <v>240</v>
      </c>
      <c r="H30" s="5">
        <f t="shared" si="4"/>
        <v>240</v>
      </c>
      <c r="I30" s="5">
        <f t="shared" ca="1" si="5"/>
        <v>240</v>
      </c>
      <c r="U30" s="5">
        <f t="shared" ca="1" si="0"/>
        <v>61.260000000000005</v>
      </c>
      <c r="V30" s="5">
        <f t="shared" ca="1" si="1"/>
        <v>42.7</v>
      </c>
      <c r="W30" s="5">
        <f t="shared" ca="1" si="2"/>
        <v>54.7</v>
      </c>
      <c r="X30" s="6">
        <f t="shared" ca="1" si="3"/>
        <v>25.6</v>
      </c>
      <c r="Y30">
        <v>240</v>
      </c>
      <c r="AH30" s="5">
        <v>62.54</v>
      </c>
      <c r="AI30" s="5">
        <v>28.8</v>
      </c>
      <c r="AJ30" s="5">
        <v>15.9</v>
      </c>
      <c r="AK30" s="5">
        <v>34.31</v>
      </c>
      <c r="AL30">
        <v>220</v>
      </c>
      <c r="AN30" s="33">
        <v>12.44</v>
      </c>
      <c r="AO30" s="5">
        <v>45.9</v>
      </c>
      <c r="AP30" s="5">
        <v>69.3</v>
      </c>
      <c r="AQ30" s="5">
        <v>16.95</v>
      </c>
      <c r="AR30">
        <v>96</v>
      </c>
      <c r="AS30" s="33"/>
      <c r="BM30" t="s">
        <v>63</v>
      </c>
    </row>
    <row r="31" spans="1:66" ht="17" thickBot="1" x14ac:dyDescent="0.25">
      <c r="A31" s="3">
        <v>21</v>
      </c>
      <c r="B31" s="3">
        <v>45016</v>
      </c>
      <c r="C31" s="5">
        <v>46.68</v>
      </c>
      <c r="D31" s="5">
        <v>27.7</v>
      </c>
      <c r="E31" s="5">
        <v>53.4</v>
      </c>
      <c r="F31" s="6">
        <v>14.329999999999998</v>
      </c>
      <c r="G31" s="5">
        <v>188</v>
      </c>
      <c r="H31" s="5">
        <f t="shared" si="4"/>
        <v>188</v>
      </c>
      <c r="I31" s="5">
        <f t="shared" ca="1" si="5"/>
        <v>188</v>
      </c>
      <c r="U31" s="5">
        <f t="shared" ca="1" si="0"/>
        <v>46.68</v>
      </c>
      <c r="V31" s="5">
        <f t="shared" ca="1" si="1"/>
        <v>27.7</v>
      </c>
      <c r="W31" s="5">
        <f t="shared" ca="1" si="2"/>
        <v>53.4</v>
      </c>
      <c r="X31" s="6">
        <f t="shared" ca="1" si="3"/>
        <v>14.329999999999998</v>
      </c>
      <c r="Y31">
        <v>188</v>
      </c>
      <c r="AH31" s="5">
        <v>50.1</v>
      </c>
      <c r="AI31" s="5">
        <v>33.200000000000003</v>
      </c>
      <c r="AJ31" s="5">
        <v>37.9</v>
      </c>
      <c r="AK31" s="5">
        <v>23.490000000000006</v>
      </c>
      <c r="AL31">
        <v>218</v>
      </c>
      <c r="AN31" s="33">
        <v>10.120000000000001</v>
      </c>
      <c r="AO31" s="5">
        <v>39</v>
      </c>
      <c r="AP31" s="5">
        <v>9.3000000000000007</v>
      </c>
      <c r="AQ31" s="5">
        <v>18.339999999999996</v>
      </c>
      <c r="AR31">
        <v>98</v>
      </c>
      <c r="AS31" s="33"/>
    </row>
    <row r="32" spans="1:66" ht="16" x14ac:dyDescent="0.2">
      <c r="A32" s="3">
        <v>16</v>
      </c>
      <c r="B32" s="3">
        <v>45011</v>
      </c>
      <c r="C32" s="5">
        <v>42.08</v>
      </c>
      <c r="D32" s="5">
        <v>47.7</v>
      </c>
      <c r="E32" s="5">
        <v>52.9</v>
      </c>
      <c r="F32" s="6">
        <v>22.23</v>
      </c>
      <c r="G32" s="5">
        <v>240</v>
      </c>
      <c r="H32" s="5">
        <f t="shared" si="4"/>
        <v>240</v>
      </c>
      <c r="I32" s="5">
        <f t="shared" ca="1" si="5"/>
        <v>240</v>
      </c>
      <c r="U32" s="5">
        <f t="shared" ca="1" si="0"/>
        <v>42.08</v>
      </c>
      <c r="V32" s="5">
        <f t="shared" ca="1" si="1"/>
        <v>47.7</v>
      </c>
      <c r="W32" s="5">
        <f t="shared" ca="1" si="2"/>
        <v>52.9</v>
      </c>
      <c r="X32" s="6">
        <f t="shared" ca="1" si="3"/>
        <v>22.23</v>
      </c>
      <c r="Y32">
        <v>240</v>
      </c>
      <c r="AH32" s="5">
        <v>58.68</v>
      </c>
      <c r="AI32" s="5">
        <v>30.2</v>
      </c>
      <c r="AJ32" s="5">
        <v>20.3</v>
      </c>
      <c r="AK32" s="5">
        <v>31.819999999999997</v>
      </c>
      <c r="AL32">
        <v>216</v>
      </c>
      <c r="AN32" s="33">
        <v>15.3</v>
      </c>
      <c r="AO32" s="5">
        <v>24.6</v>
      </c>
      <c r="AP32" s="5">
        <v>2.2000000000000002</v>
      </c>
      <c r="AQ32" s="5">
        <v>14.57</v>
      </c>
      <c r="AR32">
        <v>104</v>
      </c>
      <c r="AS32" s="33"/>
      <c r="BM32" s="35" t="s">
        <v>64</v>
      </c>
      <c r="BN32" s="35"/>
    </row>
    <row r="33" spans="1:76" ht="16" x14ac:dyDescent="0.2">
      <c r="A33" s="3">
        <v>96</v>
      </c>
      <c r="B33" s="3">
        <v>45091</v>
      </c>
      <c r="C33" s="5">
        <v>40.660000000000004</v>
      </c>
      <c r="D33" s="5">
        <v>31.6</v>
      </c>
      <c r="E33" s="5">
        <v>52.9</v>
      </c>
      <c r="F33" s="6">
        <v>10.970000000000002</v>
      </c>
      <c r="G33" s="5">
        <v>175</v>
      </c>
      <c r="H33" s="5">
        <f t="shared" si="4"/>
        <v>175</v>
      </c>
      <c r="I33" s="5">
        <f t="shared" ca="1" si="5"/>
        <v>175</v>
      </c>
      <c r="U33" s="5">
        <f t="shared" ca="1" si="0"/>
        <v>40.660000000000004</v>
      </c>
      <c r="V33" s="5">
        <f t="shared" ca="1" si="1"/>
        <v>31.6</v>
      </c>
      <c r="W33" s="5">
        <f t="shared" ca="1" si="2"/>
        <v>52.9</v>
      </c>
      <c r="X33" s="6">
        <f t="shared" ca="1" si="3"/>
        <v>10.970000000000002</v>
      </c>
      <c r="Y33">
        <v>175</v>
      </c>
      <c r="AH33" s="5">
        <v>58.739999999999995</v>
      </c>
      <c r="AI33" s="5">
        <v>28.9</v>
      </c>
      <c r="AJ33" s="5">
        <v>59.7</v>
      </c>
      <c r="AK33" s="5">
        <v>17.939999999999991</v>
      </c>
      <c r="AL33">
        <v>210</v>
      </c>
      <c r="AN33" s="33">
        <v>27.080000000000002</v>
      </c>
      <c r="AO33" s="5">
        <v>0.3</v>
      </c>
      <c r="AP33" s="5">
        <v>23.2</v>
      </c>
      <c r="AQ33" s="5">
        <v>19.910000000000004</v>
      </c>
      <c r="AR33">
        <v>104</v>
      </c>
      <c r="AS33" s="33"/>
      <c r="BM33" t="s">
        <v>65</v>
      </c>
      <c r="BN33">
        <v>0.84881135676857322</v>
      </c>
    </row>
    <row r="34" spans="1:76" ht="16" x14ac:dyDescent="0.2">
      <c r="A34" s="3">
        <v>116</v>
      </c>
      <c r="B34" s="3">
        <v>45111</v>
      </c>
      <c r="C34" s="5">
        <v>24.02</v>
      </c>
      <c r="D34" s="5">
        <v>35</v>
      </c>
      <c r="E34" s="5">
        <v>52.7</v>
      </c>
      <c r="F34" s="6">
        <v>3.9299999999999962</v>
      </c>
      <c r="G34" s="5">
        <v>133</v>
      </c>
      <c r="H34" s="5">
        <f t="shared" si="4"/>
        <v>133</v>
      </c>
      <c r="I34" s="5">
        <f t="shared" ca="1" si="5"/>
        <v>133</v>
      </c>
      <c r="U34" s="5">
        <f t="shared" ref="U34:U65" ca="1" si="20">IF(ISBLANK(C34),AVERAGE(OFFSET(C34,-3,0,3),OFFSET(C34,1,0,3)),C34)</f>
        <v>24.02</v>
      </c>
      <c r="V34" s="5">
        <f t="shared" ref="V34:V65" ca="1" si="21">IF(ISBLANK(D34),AVERAGE(OFFSET(D34,-3,0,3),OFFSET(D34,1,0,3)),D34)</f>
        <v>35</v>
      </c>
      <c r="W34" s="5">
        <f t="shared" ref="W34:W65" ca="1" si="22">IF(ISBLANK(E34),AVERAGE(OFFSET(E34,-3,0,3),OFFSET(E34,1,0,3)),E34)</f>
        <v>52.7</v>
      </c>
      <c r="X34" s="6">
        <f t="shared" ref="X34:X65" ca="1" si="23">IF(ISBLANK(F34),AVERAGE(OFFSET(F34,-3,0,3),OFFSET(F34,1,0,3)),F34)</f>
        <v>3.9299999999999962</v>
      </c>
      <c r="Y34">
        <v>133</v>
      </c>
      <c r="AH34" s="5">
        <v>54.64</v>
      </c>
      <c r="AI34" s="5">
        <v>34.299999999999997</v>
      </c>
      <c r="AJ34" s="5">
        <v>5.3</v>
      </c>
      <c r="AK34" s="5">
        <v>38.85</v>
      </c>
      <c r="AL34">
        <v>208</v>
      </c>
      <c r="AN34" s="33">
        <v>12.379999999999999</v>
      </c>
      <c r="AO34" s="5">
        <v>43.7</v>
      </c>
      <c r="AP34" s="5">
        <v>89.4</v>
      </c>
      <c r="AQ34" s="5">
        <v>7.7799999999999976</v>
      </c>
      <c r="AR34">
        <v>105</v>
      </c>
      <c r="AS34" s="33"/>
      <c r="BM34" t="s">
        <v>66</v>
      </c>
      <c r="BN34">
        <v>0.72048071937930602</v>
      </c>
    </row>
    <row r="35" spans="1:76" ht="16" x14ac:dyDescent="0.2">
      <c r="A35" s="3">
        <v>90</v>
      </c>
      <c r="B35" s="3">
        <v>45085</v>
      </c>
      <c r="C35" s="5">
        <v>23.96</v>
      </c>
      <c r="D35" s="5">
        <v>47.8</v>
      </c>
      <c r="E35" s="5">
        <v>51.4</v>
      </c>
      <c r="F35" s="6">
        <v>14.319999999999993</v>
      </c>
      <c r="G35" s="5">
        <v>177</v>
      </c>
      <c r="H35" s="5">
        <f t="shared" si="4"/>
        <v>177</v>
      </c>
      <c r="I35" s="5">
        <f t="shared" ca="1" si="5"/>
        <v>177</v>
      </c>
      <c r="U35" s="5">
        <f t="shared" ca="1" si="20"/>
        <v>23.96</v>
      </c>
      <c r="V35" s="5">
        <f t="shared" ca="1" si="21"/>
        <v>47.8</v>
      </c>
      <c r="W35" s="5">
        <f t="shared" ca="1" si="22"/>
        <v>51.4</v>
      </c>
      <c r="X35" s="6">
        <f t="shared" ca="1" si="23"/>
        <v>14.319999999999993</v>
      </c>
      <c r="Y35">
        <v>177</v>
      </c>
      <c r="AH35" s="5">
        <v>37.260000000000005</v>
      </c>
      <c r="AI35" s="5">
        <v>39.700000000000003</v>
      </c>
      <c r="AJ35" s="5">
        <v>37.700000000000003</v>
      </c>
      <c r="AK35" s="5">
        <v>21.900000000000002</v>
      </c>
      <c r="AL35">
        <v>208</v>
      </c>
      <c r="AN35" s="33">
        <v>18.240000000000002</v>
      </c>
      <c r="AO35" s="5">
        <v>5.7</v>
      </c>
      <c r="AP35" s="5">
        <v>29.7</v>
      </c>
      <c r="AQ35" s="5">
        <v>16.59</v>
      </c>
      <c r="AR35">
        <v>105</v>
      </c>
      <c r="AS35" s="33"/>
      <c r="BM35" t="s">
        <v>67</v>
      </c>
      <c r="BN35">
        <v>0.71474699054606095</v>
      </c>
    </row>
    <row r="36" spans="1:76" ht="16" x14ac:dyDescent="0.2">
      <c r="A36" s="3">
        <v>99</v>
      </c>
      <c r="B36" s="3">
        <v>45094</v>
      </c>
      <c r="C36" s="5">
        <v>64.94</v>
      </c>
      <c r="D36" s="5">
        <v>42.3</v>
      </c>
      <c r="E36" s="5">
        <v>51.2</v>
      </c>
      <c r="F36" s="6">
        <v>29.639999999999993</v>
      </c>
      <c r="G36" s="5">
        <v>257</v>
      </c>
      <c r="H36" s="5">
        <f t="shared" si="4"/>
        <v>257</v>
      </c>
      <c r="I36" s="5">
        <f t="shared" ca="1" si="5"/>
        <v>257</v>
      </c>
      <c r="U36" s="5">
        <f t="shared" ca="1" si="20"/>
        <v>64.94</v>
      </c>
      <c r="V36" s="5">
        <f t="shared" ca="1" si="21"/>
        <v>42.3</v>
      </c>
      <c r="W36" s="5">
        <f t="shared" ca="1" si="22"/>
        <v>51.2</v>
      </c>
      <c r="X36" s="6">
        <f t="shared" ca="1" si="23"/>
        <v>29.639999999999993</v>
      </c>
      <c r="Y36">
        <v>257</v>
      </c>
      <c r="AH36" s="5">
        <v>30.786666666666665</v>
      </c>
      <c r="AI36" s="5">
        <v>35.4</v>
      </c>
      <c r="AJ36" s="5">
        <v>75.599999999999994</v>
      </c>
      <c r="AK36" s="5">
        <v>6.8299999999999947</v>
      </c>
      <c r="AL36">
        <v>207</v>
      </c>
      <c r="AN36" s="33">
        <v>15.36</v>
      </c>
      <c r="AO36" s="5">
        <v>33</v>
      </c>
      <c r="AP36" s="5">
        <v>19.3</v>
      </c>
      <c r="AQ36" s="5">
        <v>11.459999999999999</v>
      </c>
      <c r="AR36">
        <v>106</v>
      </c>
      <c r="AS36" s="33"/>
      <c r="BM36" t="s">
        <v>19</v>
      </c>
      <c r="BN36">
        <v>27.440752574083724</v>
      </c>
    </row>
    <row r="37" spans="1:76" ht="17" thickBot="1" x14ac:dyDescent="0.25">
      <c r="A37" s="3">
        <v>127</v>
      </c>
      <c r="B37" s="3">
        <v>45122</v>
      </c>
      <c r="C37" s="5">
        <v>8.56</v>
      </c>
      <c r="D37" s="5">
        <v>38.9</v>
      </c>
      <c r="E37" s="5">
        <v>50.6</v>
      </c>
      <c r="F37" s="6">
        <v>19.989999999999998</v>
      </c>
      <c r="G37" s="5">
        <v>78</v>
      </c>
      <c r="H37" s="5">
        <f t="shared" si="4"/>
        <v>78</v>
      </c>
      <c r="I37" s="5">
        <f t="shared" ca="1" si="5"/>
        <v>78</v>
      </c>
      <c r="U37" s="5">
        <f t="shared" ca="1" si="20"/>
        <v>8.56</v>
      </c>
      <c r="V37" s="5">
        <f t="shared" ca="1" si="21"/>
        <v>38.9</v>
      </c>
      <c r="W37" s="5">
        <f t="shared" ca="1" si="22"/>
        <v>50.6</v>
      </c>
      <c r="X37" s="6">
        <f t="shared" ca="1" si="23"/>
        <v>19.989999999999998</v>
      </c>
      <c r="Y37">
        <v>78</v>
      </c>
      <c r="AH37" s="5">
        <v>41.36</v>
      </c>
      <c r="AI37" s="5">
        <v>42</v>
      </c>
      <c r="AJ37" s="5">
        <v>3.6</v>
      </c>
      <c r="AK37" s="5">
        <v>36.24</v>
      </c>
      <c r="AL37">
        <v>204</v>
      </c>
      <c r="AN37" s="33">
        <v>36.32</v>
      </c>
      <c r="AO37" s="5">
        <v>2.6</v>
      </c>
      <c r="AP37" s="5">
        <v>8.3000000000000007</v>
      </c>
      <c r="AQ37" s="5">
        <v>13.64</v>
      </c>
      <c r="AR37">
        <v>108</v>
      </c>
      <c r="AS37" s="33"/>
      <c r="BM37" s="20" t="s">
        <v>68</v>
      </c>
      <c r="BN37" s="20">
        <v>200</v>
      </c>
    </row>
    <row r="38" spans="1:76" ht="16" x14ac:dyDescent="0.2">
      <c r="A38" s="3">
        <v>157</v>
      </c>
      <c r="B38" s="3">
        <v>45152</v>
      </c>
      <c r="C38" s="5">
        <v>25.78</v>
      </c>
      <c r="D38" s="5">
        <v>43.5</v>
      </c>
      <c r="E38" s="5">
        <v>50.5</v>
      </c>
      <c r="F38" s="6">
        <v>10.939999999999998</v>
      </c>
      <c r="G38" s="5">
        <v>173</v>
      </c>
      <c r="H38" s="5">
        <f t="shared" si="4"/>
        <v>173</v>
      </c>
      <c r="I38" s="5">
        <f t="shared" ca="1" si="5"/>
        <v>173</v>
      </c>
      <c r="U38" s="5">
        <f t="shared" ca="1" si="20"/>
        <v>25.78</v>
      </c>
      <c r="V38" s="5">
        <f t="shared" ca="1" si="21"/>
        <v>43.5</v>
      </c>
      <c r="W38" s="5">
        <f t="shared" ca="1" si="22"/>
        <v>50.5</v>
      </c>
      <c r="X38" s="6">
        <f t="shared" ca="1" si="23"/>
        <v>10.939999999999998</v>
      </c>
      <c r="Y38">
        <v>173</v>
      </c>
      <c r="AH38" s="5">
        <v>51.9</v>
      </c>
      <c r="AI38" s="5">
        <v>32.299999999999997</v>
      </c>
      <c r="AJ38" s="5">
        <v>74.2</v>
      </c>
      <c r="AK38" s="5">
        <v>9.419999999999991</v>
      </c>
      <c r="AL38">
        <v>201</v>
      </c>
      <c r="AN38" s="33">
        <v>35.9</v>
      </c>
      <c r="AO38" s="5">
        <v>2.1</v>
      </c>
      <c r="AP38" s="5">
        <v>26.6</v>
      </c>
      <c r="AQ38" s="5">
        <v>4.3599999999999994</v>
      </c>
      <c r="AR38">
        <v>108</v>
      </c>
      <c r="AS38" s="33"/>
    </row>
    <row r="39" spans="1:76" ht="17" thickBot="1" x14ac:dyDescent="0.25">
      <c r="A39" s="3">
        <v>122</v>
      </c>
      <c r="B39" s="3">
        <v>45117</v>
      </c>
      <c r="C39" s="5">
        <v>7.76</v>
      </c>
      <c r="D39" s="5">
        <v>21.7</v>
      </c>
      <c r="E39" s="5">
        <v>50.4</v>
      </c>
      <c r="F39" s="6">
        <v>12.57</v>
      </c>
      <c r="G39" s="5">
        <v>81</v>
      </c>
      <c r="H39" s="5">
        <f t="shared" si="4"/>
        <v>81</v>
      </c>
      <c r="I39" s="5">
        <f t="shared" ca="1" si="5"/>
        <v>81</v>
      </c>
      <c r="U39" s="5">
        <f t="shared" ca="1" si="20"/>
        <v>7.76</v>
      </c>
      <c r="V39" s="5">
        <f t="shared" ca="1" si="21"/>
        <v>21.7</v>
      </c>
      <c r="W39" s="5">
        <f t="shared" ca="1" si="22"/>
        <v>50.4</v>
      </c>
      <c r="X39" s="6">
        <f t="shared" ca="1" si="23"/>
        <v>12.57</v>
      </c>
      <c r="Y39">
        <v>81</v>
      </c>
      <c r="AH39" s="5">
        <v>52.760000000000005</v>
      </c>
      <c r="AI39" s="5">
        <v>27.1</v>
      </c>
      <c r="AJ39" s="5">
        <v>22.9</v>
      </c>
      <c r="AK39" s="5">
        <v>29.270000000000007</v>
      </c>
      <c r="AL39">
        <v>199</v>
      </c>
      <c r="AN39" s="33">
        <v>25.28</v>
      </c>
      <c r="AO39" s="5">
        <v>0.8</v>
      </c>
      <c r="AP39" s="5">
        <v>14.8</v>
      </c>
      <c r="AQ39" s="5">
        <v>2.12</v>
      </c>
      <c r="AR39">
        <v>108</v>
      </c>
      <c r="AS39" s="33"/>
      <c r="BM39" t="s">
        <v>69</v>
      </c>
    </row>
    <row r="40" spans="1:76" ht="16" x14ac:dyDescent="0.2">
      <c r="A40" s="3">
        <v>49</v>
      </c>
      <c r="B40" s="3">
        <v>45044</v>
      </c>
      <c r="C40" s="5">
        <v>46.44</v>
      </c>
      <c r="D40" s="5">
        <v>15.8</v>
      </c>
      <c r="E40" s="5">
        <v>49.9</v>
      </c>
      <c r="F40" s="6">
        <v>10.659999999999997</v>
      </c>
      <c r="G40" s="5">
        <v>149</v>
      </c>
      <c r="H40" s="5">
        <f t="shared" si="4"/>
        <v>149</v>
      </c>
      <c r="I40" s="5">
        <f t="shared" ca="1" si="5"/>
        <v>149</v>
      </c>
      <c r="U40" s="5">
        <f t="shared" ca="1" si="20"/>
        <v>46.44</v>
      </c>
      <c r="V40" s="5">
        <f t="shared" ca="1" si="21"/>
        <v>15.8</v>
      </c>
      <c r="W40" s="5">
        <f t="shared" ca="1" si="22"/>
        <v>49.9</v>
      </c>
      <c r="X40" s="6">
        <f t="shared" ca="1" si="23"/>
        <v>10.659999999999997</v>
      </c>
      <c r="Y40">
        <v>149</v>
      </c>
      <c r="AH40" s="5">
        <v>31.3</v>
      </c>
      <c r="AI40" s="5">
        <v>41.3</v>
      </c>
      <c r="AJ40" s="5">
        <v>58.5</v>
      </c>
      <c r="AK40" s="5">
        <v>12.399999999999995</v>
      </c>
      <c r="AL40">
        <v>197</v>
      </c>
      <c r="AN40" s="33">
        <v>9.6</v>
      </c>
      <c r="AO40" s="5">
        <v>25.9</v>
      </c>
      <c r="AP40" s="5">
        <v>20.5</v>
      </c>
      <c r="AQ40" s="5">
        <v>9.0499999999999989</v>
      </c>
      <c r="AR40">
        <v>109</v>
      </c>
      <c r="AS40" s="33"/>
      <c r="BM40" s="21"/>
      <c r="BN40" s="21" t="s">
        <v>74</v>
      </c>
      <c r="BO40" s="21" t="s">
        <v>75</v>
      </c>
      <c r="BP40" s="21" t="s">
        <v>76</v>
      </c>
      <c r="BQ40" s="21" t="s">
        <v>77</v>
      </c>
      <c r="BR40" s="21" t="s">
        <v>78</v>
      </c>
    </row>
    <row r="41" spans="1:76" ht="16" x14ac:dyDescent="0.2">
      <c r="A41" s="3">
        <v>101</v>
      </c>
      <c r="B41" s="3">
        <v>45096</v>
      </c>
      <c r="C41" s="5">
        <v>51.480000000000004</v>
      </c>
      <c r="D41" s="5">
        <v>4.3</v>
      </c>
      <c r="E41" s="5">
        <v>49.8</v>
      </c>
      <c r="F41" s="6">
        <v>4.4699999999999989</v>
      </c>
      <c r="G41" s="5">
        <v>137</v>
      </c>
      <c r="H41" s="5">
        <f t="shared" si="4"/>
        <v>137</v>
      </c>
      <c r="I41" s="5">
        <f t="shared" ca="1" si="5"/>
        <v>137</v>
      </c>
      <c r="U41" s="5">
        <f t="shared" ca="1" si="20"/>
        <v>51.480000000000004</v>
      </c>
      <c r="V41" s="5">
        <f t="shared" ca="1" si="21"/>
        <v>4.3</v>
      </c>
      <c r="W41" s="5">
        <f t="shared" ca="1" si="22"/>
        <v>49.8</v>
      </c>
      <c r="X41" s="6">
        <f t="shared" ca="1" si="23"/>
        <v>4.4699999999999989</v>
      </c>
      <c r="Y41">
        <v>137</v>
      </c>
      <c r="AH41" s="5">
        <v>51.480000000000004</v>
      </c>
      <c r="AI41" s="5">
        <v>27.5</v>
      </c>
      <c r="AJ41" s="5">
        <v>11</v>
      </c>
      <c r="AK41" s="5">
        <v>33.090000000000003</v>
      </c>
      <c r="AL41">
        <v>196</v>
      </c>
      <c r="AN41" s="33">
        <v>21.8</v>
      </c>
      <c r="AO41" s="5">
        <v>9.3000000000000007</v>
      </c>
      <c r="AP41" s="5">
        <v>0.9</v>
      </c>
      <c r="AQ41" s="5">
        <v>11.190000000000001</v>
      </c>
      <c r="AR41">
        <v>109</v>
      </c>
      <c r="AS41" s="33"/>
      <c r="BM41" t="s">
        <v>70</v>
      </c>
      <c r="BN41">
        <v>4</v>
      </c>
      <c r="BO41">
        <v>378475.03733718814</v>
      </c>
      <c r="BP41">
        <v>94618.759334297036</v>
      </c>
      <c r="BQ41">
        <v>125.65657364224356</v>
      </c>
      <c r="BR41">
        <v>7.5494160221996261E-53</v>
      </c>
    </row>
    <row r="42" spans="1:76" ht="16" x14ac:dyDescent="0.2">
      <c r="A42" s="3">
        <v>23</v>
      </c>
      <c r="B42" s="3">
        <v>45018</v>
      </c>
      <c r="C42" s="5">
        <v>11.64</v>
      </c>
      <c r="D42" s="5">
        <v>15.9</v>
      </c>
      <c r="E42" s="5">
        <v>49.6</v>
      </c>
      <c r="F42" s="6">
        <v>9.4299999999999962</v>
      </c>
      <c r="G42" s="17"/>
      <c r="H42" s="5">
        <f t="shared" si="4"/>
        <v>0</v>
      </c>
      <c r="I42" s="17">
        <f ca="1">IF(ISBLANK(G42),AVERAGE(OFFSET(G42,-3,0,3),OFFSET(G42,1,0,3)),G42)</f>
        <v>134.33333333333334</v>
      </c>
      <c r="U42" s="5">
        <f t="shared" ca="1" si="20"/>
        <v>11.64</v>
      </c>
      <c r="V42" s="5">
        <f t="shared" ca="1" si="21"/>
        <v>15.9</v>
      </c>
      <c r="W42" s="5">
        <f t="shared" ca="1" si="22"/>
        <v>49.6</v>
      </c>
      <c r="X42" s="6">
        <f t="shared" ca="1" si="23"/>
        <v>9.4299999999999962</v>
      </c>
      <c r="Y42">
        <v>134.33333333333334</v>
      </c>
      <c r="AH42" s="5">
        <v>44.82</v>
      </c>
      <c r="AI42" s="5">
        <v>30.6</v>
      </c>
      <c r="AJ42" s="5">
        <v>38.700000000000003</v>
      </c>
      <c r="AK42" s="5">
        <v>19.729999999999997</v>
      </c>
      <c r="AL42">
        <v>196</v>
      </c>
      <c r="AN42" s="33">
        <v>15.6</v>
      </c>
      <c r="AO42" s="5">
        <v>40.299999999999997</v>
      </c>
      <c r="AP42" s="5">
        <v>11.9</v>
      </c>
      <c r="AQ42" s="5">
        <v>19.189999999999998</v>
      </c>
      <c r="AR42">
        <v>110</v>
      </c>
      <c r="AS42" s="33"/>
      <c r="BM42" t="s">
        <v>71</v>
      </c>
      <c r="BN42">
        <v>195</v>
      </c>
      <c r="BO42">
        <v>146834.0058572561</v>
      </c>
      <c r="BP42">
        <v>752.99490183208252</v>
      </c>
    </row>
    <row r="43" spans="1:76" ht="17" thickBot="1" x14ac:dyDescent="0.25">
      <c r="A43" s="3">
        <v>162</v>
      </c>
      <c r="B43" s="3">
        <v>45157</v>
      </c>
      <c r="C43" s="5">
        <v>19.14</v>
      </c>
      <c r="D43" s="5">
        <v>35.799999999999997</v>
      </c>
      <c r="E43" s="5">
        <v>49.3</v>
      </c>
      <c r="F43" s="6">
        <v>6.75</v>
      </c>
      <c r="G43" s="5">
        <v>151</v>
      </c>
      <c r="H43" s="5">
        <f t="shared" si="4"/>
        <v>151</v>
      </c>
      <c r="I43" s="5">
        <f t="shared" ref="I43:I106" ca="1" si="24">IF(ISBLANK(G43),AVERAGE(OFFSET(G43,-3,0,3),OFFSET(G43,1,0,3)),G43)</f>
        <v>151</v>
      </c>
      <c r="U43" s="5">
        <f t="shared" ca="1" si="20"/>
        <v>19.14</v>
      </c>
      <c r="V43" s="5">
        <f t="shared" ca="1" si="21"/>
        <v>35.799999999999997</v>
      </c>
      <c r="W43" s="5">
        <f t="shared" ca="1" si="22"/>
        <v>49.3</v>
      </c>
      <c r="X43" s="6">
        <f t="shared" ca="1" si="23"/>
        <v>6.75</v>
      </c>
      <c r="Y43">
        <v>151</v>
      </c>
      <c r="AH43" s="5">
        <v>37.58</v>
      </c>
      <c r="AI43" s="5">
        <v>46.4</v>
      </c>
      <c r="AJ43" s="5">
        <v>59</v>
      </c>
      <c r="AK43" s="5">
        <v>13.39</v>
      </c>
      <c r="AL43">
        <v>196</v>
      </c>
      <c r="AN43" s="33">
        <v>20.46</v>
      </c>
      <c r="AO43" s="5">
        <v>12.6</v>
      </c>
      <c r="AP43" s="5">
        <v>18.3</v>
      </c>
      <c r="AQ43" s="5">
        <v>5.2099999999999991</v>
      </c>
      <c r="AR43">
        <v>110</v>
      </c>
      <c r="AS43" s="33"/>
      <c r="BM43" s="20" t="s">
        <v>72</v>
      </c>
      <c r="BN43" s="20">
        <v>199</v>
      </c>
      <c r="BO43" s="20">
        <v>525309.04319444427</v>
      </c>
      <c r="BP43" s="20"/>
      <c r="BQ43" s="20"/>
      <c r="BR43" s="20"/>
    </row>
    <row r="44" spans="1:76" ht="17" thickBot="1" x14ac:dyDescent="0.25">
      <c r="A44" s="3">
        <v>152</v>
      </c>
      <c r="B44" s="3">
        <v>45147</v>
      </c>
      <c r="C44" s="5">
        <v>31.2</v>
      </c>
      <c r="D44" s="5">
        <v>8.4</v>
      </c>
      <c r="E44" s="5">
        <v>48.7</v>
      </c>
      <c r="F44" s="6">
        <v>16.819999999999997</v>
      </c>
      <c r="G44" s="5">
        <v>125</v>
      </c>
      <c r="H44" s="5">
        <f t="shared" si="4"/>
        <v>125</v>
      </c>
      <c r="I44" s="5">
        <f t="shared" ca="1" si="24"/>
        <v>125</v>
      </c>
      <c r="U44" s="5">
        <f t="shared" ca="1" si="20"/>
        <v>31.2</v>
      </c>
      <c r="V44" s="5">
        <f t="shared" ca="1" si="21"/>
        <v>8.4</v>
      </c>
      <c r="W44" s="5">
        <f t="shared" ca="1" si="22"/>
        <v>48.7</v>
      </c>
      <c r="X44" s="6">
        <f t="shared" ca="1" si="23"/>
        <v>16.819999999999997</v>
      </c>
      <c r="Y44">
        <v>125</v>
      </c>
      <c r="AH44" s="5">
        <v>33.700000000000003</v>
      </c>
      <c r="AI44" s="5">
        <v>36.799999999999997</v>
      </c>
      <c r="AJ44" s="5">
        <v>7.4</v>
      </c>
      <c r="AK44" s="5">
        <v>31.79</v>
      </c>
      <c r="AL44">
        <v>193</v>
      </c>
      <c r="AN44" s="33">
        <v>14.38</v>
      </c>
      <c r="AO44" s="5">
        <v>11.7</v>
      </c>
      <c r="AP44" s="5">
        <v>36.799999999999997</v>
      </c>
      <c r="AQ44" s="5">
        <v>17.82</v>
      </c>
      <c r="AR44">
        <v>111</v>
      </c>
      <c r="AS44" s="33"/>
    </row>
    <row r="45" spans="1:76" ht="16" x14ac:dyDescent="0.2">
      <c r="A45" s="3">
        <v>172</v>
      </c>
      <c r="B45" s="3">
        <v>45167</v>
      </c>
      <c r="C45" s="5">
        <v>42.9</v>
      </c>
      <c r="D45" s="5">
        <v>20.9</v>
      </c>
      <c r="E45" s="5">
        <v>47.4</v>
      </c>
      <c r="F45" s="6">
        <v>7.9399999999999977</v>
      </c>
      <c r="G45" s="5">
        <v>163</v>
      </c>
      <c r="H45" s="5">
        <f t="shared" si="4"/>
        <v>163</v>
      </c>
      <c r="I45" s="5">
        <f t="shared" ca="1" si="24"/>
        <v>163</v>
      </c>
      <c r="U45" s="5">
        <f t="shared" ca="1" si="20"/>
        <v>42.9</v>
      </c>
      <c r="V45" s="5">
        <f t="shared" ca="1" si="21"/>
        <v>20.9</v>
      </c>
      <c r="W45" s="5">
        <f t="shared" ca="1" si="22"/>
        <v>47.4</v>
      </c>
      <c r="X45" s="6">
        <f t="shared" ca="1" si="23"/>
        <v>7.9399999999999977</v>
      </c>
      <c r="Y45">
        <v>163</v>
      </c>
      <c r="AH45" s="5">
        <v>44.82</v>
      </c>
      <c r="AI45" s="5">
        <v>32.9</v>
      </c>
      <c r="AJ45" s="5">
        <v>46</v>
      </c>
      <c r="AK45" s="5">
        <v>18.459999999999997</v>
      </c>
      <c r="AL45">
        <v>191</v>
      </c>
      <c r="AN45" s="33">
        <v>39.96</v>
      </c>
      <c r="AO45" s="5">
        <v>1.3</v>
      </c>
      <c r="AP45" s="5">
        <v>24.3</v>
      </c>
      <c r="AQ45" s="5">
        <v>5.91</v>
      </c>
      <c r="AR45">
        <v>111</v>
      </c>
      <c r="AS45" s="33"/>
      <c r="BM45" s="21"/>
      <c r="BN45" s="21" t="s">
        <v>79</v>
      </c>
      <c r="BO45" s="21" t="s">
        <v>19</v>
      </c>
      <c r="BP45" s="21" t="s">
        <v>80</v>
      </c>
      <c r="BQ45" s="21" t="s">
        <v>81</v>
      </c>
      <c r="BR45" s="21" t="s">
        <v>82</v>
      </c>
      <c r="BS45" s="21" t="s">
        <v>83</v>
      </c>
      <c r="BT45" s="21" t="s">
        <v>84</v>
      </c>
      <c r="BU45" s="21" t="s">
        <v>85</v>
      </c>
    </row>
    <row r="46" spans="1:76" ht="16" x14ac:dyDescent="0.2">
      <c r="A46" s="3">
        <v>121</v>
      </c>
      <c r="B46" s="3">
        <v>45116</v>
      </c>
      <c r="C46" s="5">
        <v>36.260000000000005</v>
      </c>
      <c r="D46" s="5">
        <v>26.8</v>
      </c>
      <c r="E46" s="5">
        <v>46.2</v>
      </c>
      <c r="F46" s="6">
        <v>9.0500000000000007</v>
      </c>
      <c r="G46" s="5">
        <v>163</v>
      </c>
      <c r="H46" s="5">
        <f t="shared" si="4"/>
        <v>163</v>
      </c>
      <c r="I46" s="5">
        <f t="shared" ca="1" si="24"/>
        <v>163</v>
      </c>
      <c r="U46" s="5">
        <f t="shared" ca="1" si="20"/>
        <v>36.260000000000005</v>
      </c>
      <c r="V46" s="5">
        <f t="shared" ca="1" si="21"/>
        <v>26.8</v>
      </c>
      <c r="W46" s="5">
        <f t="shared" ca="1" si="22"/>
        <v>46.2</v>
      </c>
      <c r="X46" s="6">
        <f t="shared" ca="1" si="23"/>
        <v>9.0500000000000007</v>
      </c>
      <c r="Y46">
        <v>163</v>
      </c>
      <c r="AH46" s="5">
        <v>58.760000000000005</v>
      </c>
      <c r="AI46" s="5">
        <v>21.3</v>
      </c>
      <c r="AJ46" s="5">
        <v>30</v>
      </c>
      <c r="AK46" s="5">
        <v>24.03</v>
      </c>
      <c r="AL46">
        <v>188</v>
      </c>
      <c r="AN46" s="33">
        <v>29.080000000000002</v>
      </c>
      <c r="AO46" s="5">
        <v>9.6</v>
      </c>
      <c r="AP46" s="5">
        <v>3.6</v>
      </c>
      <c r="AQ46" s="5">
        <v>13.4</v>
      </c>
      <c r="AR46">
        <v>112</v>
      </c>
      <c r="AS46" s="33"/>
      <c r="BM46" t="s">
        <v>73</v>
      </c>
      <c r="BN46" s="38">
        <v>37.714906050209663</v>
      </c>
      <c r="BO46">
        <v>5.7812135408413834</v>
      </c>
      <c r="BP46">
        <v>6.523700566286422</v>
      </c>
      <c r="BQ46" s="36">
        <v>5.7662536338312436E-10</v>
      </c>
      <c r="BR46">
        <v>26.313173283714288</v>
      </c>
      <c r="BS46">
        <v>49.116638816705034</v>
      </c>
      <c r="BT46">
        <v>26.313173283714288</v>
      </c>
      <c r="BU46">
        <v>49.116638816705034</v>
      </c>
    </row>
    <row r="47" spans="1:76" ht="16" x14ac:dyDescent="0.2">
      <c r="A47" s="3">
        <v>15</v>
      </c>
      <c r="B47" s="3">
        <v>45010</v>
      </c>
      <c r="C47" s="5">
        <v>44.82</v>
      </c>
      <c r="D47" s="5">
        <v>32.9</v>
      </c>
      <c r="E47" s="5">
        <v>46</v>
      </c>
      <c r="F47" s="6">
        <v>18.459999999999997</v>
      </c>
      <c r="G47" s="5">
        <v>191</v>
      </c>
      <c r="H47" s="5">
        <f t="shared" si="4"/>
        <v>191</v>
      </c>
      <c r="I47" s="5">
        <f t="shared" ca="1" si="24"/>
        <v>191</v>
      </c>
      <c r="U47" s="5">
        <f t="shared" ca="1" si="20"/>
        <v>44.82</v>
      </c>
      <c r="V47" s="5">
        <f t="shared" ca="1" si="21"/>
        <v>32.9</v>
      </c>
      <c r="W47" s="5">
        <f t="shared" ca="1" si="22"/>
        <v>46</v>
      </c>
      <c r="X47" s="6">
        <f t="shared" ca="1" si="23"/>
        <v>18.459999999999997</v>
      </c>
      <c r="Y47">
        <v>191</v>
      </c>
      <c r="AH47" s="5">
        <v>46.68</v>
      </c>
      <c r="AI47" s="5">
        <v>27.7</v>
      </c>
      <c r="AJ47" s="5">
        <v>53.4</v>
      </c>
      <c r="AK47" s="5">
        <v>14.329999999999998</v>
      </c>
      <c r="AL47">
        <v>188</v>
      </c>
      <c r="AN47" s="33">
        <v>20.440000000000001</v>
      </c>
      <c r="AO47" s="5">
        <v>1.5</v>
      </c>
      <c r="AP47" s="5">
        <v>30</v>
      </c>
      <c r="AQ47" s="5">
        <v>18.47</v>
      </c>
      <c r="AR47">
        <v>112</v>
      </c>
      <c r="AS47" s="33"/>
      <c r="BM47" t="s">
        <v>2</v>
      </c>
      <c r="BN47" s="38">
        <v>1.5672165226888632</v>
      </c>
      <c r="BO47">
        <v>0.13623778270485304</v>
      </c>
      <c r="BP47">
        <v>11.503538090340898</v>
      </c>
      <c r="BQ47" s="36">
        <v>1.0397195739255797E-23</v>
      </c>
      <c r="BR47">
        <v>1.298527815702522</v>
      </c>
      <c r="BS47">
        <v>1.8359052296752045</v>
      </c>
      <c r="BT47">
        <v>1.298527815702522</v>
      </c>
      <c r="BU47">
        <v>1.8359052296752045</v>
      </c>
      <c r="BW47" s="4">
        <f xml:space="preserve"> (BN47 / ($BN$47 + $BN$48+ $BN$49+$BN$50)) * 1000</f>
        <v>384.24859814304176</v>
      </c>
      <c r="BX47" s="43">
        <f>BN47 / ($BN$47 + $BN$48+ $BN$49+$BN$50)</f>
        <v>0.38424859814304174</v>
      </c>
    </row>
    <row r="48" spans="1:76" ht="16" x14ac:dyDescent="0.2">
      <c r="A48" s="3">
        <v>100</v>
      </c>
      <c r="B48" s="3">
        <v>45095</v>
      </c>
      <c r="C48" s="5">
        <v>28.04</v>
      </c>
      <c r="D48" s="5">
        <v>41.7</v>
      </c>
      <c r="E48" s="5">
        <v>45.9</v>
      </c>
      <c r="F48" s="6">
        <v>16.010000000000005</v>
      </c>
      <c r="G48" s="5">
        <v>183</v>
      </c>
      <c r="H48" s="5">
        <f t="shared" si="4"/>
        <v>183</v>
      </c>
      <c r="I48" s="5">
        <f t="shared" ca="1" si="24"/>
        <v>183</v>
      </c>
      <c r="U48" s="5">
        <f t="shared" ca="1" si="20"/>
        <v>28.04</v>
      </c>
      <c r="V48" s="5">
        <f t="shared" ca="1" si="21"/>
        <v>41.7</v>
      </c>
      <c r="W48" s="5">
        <f t="shared" ca="1" si="22"/>
        <v>45.9</v>
      </c>
      <c r="X48" s="6">
        <f t="shared" ca="1" si="23"/>
        <v>16.010000000000005</v>
      </c>
      <c r="Y48">
        <v>183</v>
      </c>
      <c r="AH48" s="5">
        <v>50.68</v>
      </c>
      <c r="AI48" s="5">
        <v>0</v>
      </c>
      <c r="AJ48" s="5">
        <v>13.1</v>
      </c>
      <c r="AK48" s="5">
        <v>28.4</v>
      </c>
      <c r="AL48">
        <v>187</v>
      </c>
      <c r="AN48" s="33">
        <v>37.946666666666665</v>
      </c>
      <c r="AO48" s="5">
        <v>17</v>
      </c>
      <c r="AP48" s="5">
        <v>12.9</v>
      </c>
      <c r="AQ48" s="5">
        <v>10.68</v>
      </c>
      <c r="AR48">
        <v>113</v>
      </c>
      <c r="AS48" s="33"/>
      <c r="BM48" t="s">
        <v>3</v>
      </c>
      <c r="BN48" s="38">
        <v>1.6428701760594682</v>
      </c>
      <c r="BO48">
        <v>0.17081420240982556</v>
      </c>
      <c r="BP48">
        <v>9.6178780972662672</v>
      </c>
      <c r="BQ48" s="36">
        <v>3.6202220036919039E-18</v>
      </c>
      <c r="BR48">
        <v>1.3059897140526218</v>
      </c>
      <c r="BS48">
        <v>1.9797506380663146</v>
      </c>
      <c r="BT48">
        <v>1.3059897140526218</v>
      </c>
      <c r="BU48">
        <v>1.9797506380663146</v>
      </c>
      <c r="BW48" s="4">
        <f t="shared" ref="BW48:BW50" si="25" xml:space="preserve"> (BN48 / ($BN$47 + $BN$48+ $BN$49+$BN$50)) * 1000</f>
        <v>402.79728610747156</v>
      </c>
      <c r="BX48" s="43">
        <f t="shared" ref="BX48:BX50" si="26">BN48 / ($BN$47 + $BN$48+ $BN$49+$BN$50)</f>
        <v>0.40279728610747156</v>
      </c>
    </row>
    <row r="49" spans="1:76" ht="16" x14ac:dyDescent="0.2">
      <c r="A49" s="3">
        <v>38</v>
      </c>
      <c r="B49" s="3">
        <v>45033</v>
      </c>
      <c r="C49" s="5">
        <v>24.94</v>
      </c>
      <c r="D49" s="5">
        <v>49.4</v>
      </c>
      <c r="E49" s="5">
        <v>45.7</v>
      </c>
      <c r="F49" s="6">
        <v>13.89</v>
      </c>
      <c r="G49" s="5">
        <v>152</v>
      </c>
      <c r="H49" s="5">
        <f t="shared" si="4"/>
        <v>152</v>
      </c>
      <c r="I49" s="5">
        <f t="shared" ca="1" si="24"/>
        <v>152</v>
      </c>
      <c r="U49" s="5">
        <f t="shared" ca="1" si="20"/>
        <v>24.94</v>
      </c>
      <c r="V49" s="5">
        <f t="shared" ca="1" si="21"/>
        <v>49.4</v>
      </c>
      <c r="W49" s="5">
        <f t="shared" ca="1" si="22"/>
        <v>45.7</v>
      </c>
      <c r="X49" s="6">
        <f t="shared" ca="1" si="23"/>
        <v>13.89</v>
      </c>
      <c r="Y49">
        <v>152</v>
      </c>
      <c r="AH49" s="5">
        <v>27.22</v>
      </c>
      <c r="AI49" s="5">
        <v>42.8</v>
      </c>
      <c r="AJ49" s="5">
        <v>28.9</v>
      </c>
      <c r="AK49" s="5">
        <v>22.949999999999996</v>
      </c>
      <c r="AL49">
        <v>187</v>
      </c>
      <c r="AN49" s="33">
        <v>26.5</v>
      </c>
      <c r="AO49" s="5">
        <v>7.6</v>
      </c>
      <c r="AP49" s="5">
        <v>7.2</v>
      </c>
      <c r="AQ49" s="5">
        <v>18.206666666666667</v>
      </c>
      <c r="AR49">
        <v>113</v>
      </c>
      <c r="AS49" s="33"/>
      <c r="BM49" t="s">
        <v>4</v>
      </c>
      <c r="BN49" s="38">
        <v>0.15998619187690485</v>
      </c>
      <c r="BO49">
        <v>0.11690895313901301</v>
      </c>
      <c r="BP49">
        <v>1.368468261679411</v>
      </c>
      <c r="BQ49" s="74">
        <v>0.17274011777428949</v>
      </c>
      <c r="BR49">
        <v>-7.0582119133409504E-2</v>
      </c>
      <c r="BS49">
        <v>0.39055450288721921</v>
      </c>
      <c r="BT49">
        <v>-7.0582119133409504E-2</v>
      </c>
      <c r="BU49">
        <v>0.39055450288721921</v>
      </c>
      <c r="BW49" s="4">
        <f t="shared" si="25"/>
        <v>39.225256409033406</v>
      </c>
      <c r="BX49" s="43">
        <f t="shared" si="26"/>
        <v>3.9225256409033404E-2</v>
      </c>
    </row>
    <row r="50" spans="1:76" ht="17" thickBot="1" x14ac:dyDescent="0.25">
      <c r="A50" s="3">
        <v>159</v>
      </c>
      <c r="B50" s="3">
        <v>45154</v>
      </c>
      <c r="C50" s="5">
        <v>12.34</v>
      </c>
      <c r="D50" s="5">
        <v>36.9</v>
      </c>
      <c r="E50" s="5">
        <v>45.2</v>
      </c>
      <c r="F50" s="6">
        <v>1.5399999999999956</v>
      </c>
      <c r="G50" s="5">
        <v>85</v>
      </c>
      <c r="H50" s="5">
        <f t="shared" si="4"/>
        <v>85</v>
      </c>
      <c r="I50" s="5">
        <f t="shared" ca="1" si="24"/>
        <v>85</v>
      </c>
      <c r="U50" s="5">
        <f t="shared" ca="1" si="20"/>
        <v>12.34</v>
      </c>
      <c r="V50" s="5">
        <f t="shared" ca="1" si="21"/>
        <v>36.9</v>
      </c>
      <c r="W50" s="5">
        <f t="shared" ca="1" si="22"/>
        <v>45.2</v>
      </c>
      <c r="X50" s="6">
        <f t="shared" ca="1" si="23"/>
        <v>1.5399999999999956</v>
      </c>
      <c r="Y50">
        <v>85</v>
      </c>
      <c r="AH50" s="5">
        <v>50.14</v>
      </c>
      <c r="AI50" s="5">
        <v>29.5</v>
      </c>
      <c r="AJ50" s="5">
        <v>9.3000000000000007</v>
      </c>
      <c r="AK50" s="5">
        <v>32.1</v>
      </c>
      <c r="AL50">
        <v>186</v>
      </c>
      <c r="AN50" s="33">
        <v>15.9</v>
      </c>
      <c r="AO50" s="5">
        <v>41.1</v>
      </c>
      <c r="AP50" s="5">
        <v>5.8</v>
      </c>
      <c r="AQ50" s="5">
        <v>22.18</v>
      </c>
      <c r="AR50">
        <v>114</v>
      </c>
      <c r="AS50" s="33"/>
      <c r="BM50" s="20" t="s">
        <v>5</v>
      </c>
      <c r="BN50" s="39">
        <v>0.70857965427083036</v>
      </c>
      <c r="BO50" s="20">
        <v>0.31105535422537545</v>
      </c>
      <c r="BP50" s="20">
        <v>2.2779857174791736</v>
      </c>
      <c r="BQ50" s="37">
        <v>2.3811810193112515E-2</v>
      </c>
      <c r="BR50" s="20">
        <v>9.511502449880338E-2</v>
      </c>
      <c r="BS50" s="20">
        <v>1.3220442840428572</v>
      </c>
      <c r="BT50" s="20">
        <v>9.511502449880338E-2</v>
      </c>
      <c r="BU50" s="20">
        <v>1.3220442840428572</v>
      </c>
      <c r="BW50" s="4">
        <f t="shared" si="25"/>
        <v>173.7288593404532</v>
      </c>
      <c r="BX50" s="43">
        <f t="shared" si="26"/>
        <v>0.17372885934045321</v>
      </c>
    </row>
    <row r="51" spans="1:76" ht="16" x14ac:dyDescent="0.2">
      <c r="A51" s="3">
        <v>2</v>
      </c>
      <c r="B51" s="3">
        <v>44997</v>
      </c>
      <c r="C51" s="5">
        <v>10.9</v>
      </c>
      <c r="D51" s="5">
        <v>39.299999999999997</v>
      </c>
      <c r="E51" s="5">
        <v>45.1</v>
      </c>
      <c r="F51" s="6">
        <v>6.0599999999999952</v>
      </c>
      <c r="G51" s="5">
        <v>122</v>
      </c>
      <c r="H51" s="5">
        <f t="shared" si="4"/>
        <v>122</v>
      </c>
      <c r="I51" s="5">
        <f t="shared" ca="1" si="24"/>
        <v>122</v>
      </c>
      <c r="U51" s="5">
        <f t="shared" ca="1" si="20"/>
        <v>10.9</v>
      </c>
      <c r="V51" s="5">
        <f t="shared" ca="1" si="21"/>
        <v>39.299999999999997</v>
      </c>
      <c r="W51" s="5">
        <f t="shared" ca="1" si="22"/>
        <v>45.1</v>
      </c>
      <c r="X51" s="6">
        <f t="shared" ca="1" si="23"/>
        <v>6.0599999999999952</v>
      </c>
      <c r="Y51">
        <v>122</v>
      </c>
      <c r="AH51" s="5">
        <v>41.22</v>
      </c>
      <c r="AI51" s="5">
        <v>28.7</v>
      </c>
      <c r="AJ51" s="5">
        <v>18.2</v>
      </c>
      <c r="AK51" s="5">
        <v>26.18</v>
      </c>
      <c r="AL51">
        <v>186</v>
      </c>
      <c r="AN51" s="33">
        <v>14.620000000000001</v>
      </c>
      <c r="AO51" s="5">
        <v>26.7</v>
      </c>
      <c r="AP51" s="5">
        <v>35.1</v>
      </c>
      <c r="AQ51" s="5">
        <v>3.6199999999999992</v>
      </c>
      <c r="AR51">
        <v>114</v>
      </c>
      <c r="AS51" s="33"/>
    </row>
    <row r="52" spans="1:76" ht="16" x14ac:dyDescent="0.2">
      <c r="A52" s="3">
        <v>134</v>
      </c>
      <c r="B52" s="3">
        <v>45129</v>
      </c>
      <c r="C52" s="5">
        <v>45.96</v>
      </c>
      <c r="D52" s="5">
        <v>33.5</v>
      </c>
      <c r="E52" s="5">
        <v>45.1</v>
      </c>
      <c r="F52" s="6">
        <v>20.69</v>
      </c>
      <c r="G52" s="17"/>
      <c r="H52" s="17">
        <f t="shared" si="4"/>
        <v>0</v>
      </c>
      <c r="I52" s="17">
        <f t="shared" ca="1" si="24"/>
        <v>157.33333333333334</v>
      </c>
      <c r="U52" s="5">
        <f t="shared" ca="1" si="20"/>
        <v>45.96</v>
      </c>
      <c r="V52" s="5">
        <f t="shared" ca="1" si="21"/>
        <v>33.5</v>
      </c>
      <c r="W52" s="5">
        <f t="shared" ca="1" si="22"/>
        <v>45.1</v>
      </c>
      <c r="X52" s="6">
        <f t="shared" ca="1" si="23"/>
        <v>20.69</v>
      </c>
      <c r="Y52">
        <v>157.33333333333334</v>
      </c>
      <c r="AH52" s="5">
        <v>40.4</v>
      </c>
      <c r="AI52" s="5">
        <v>33.4</v>
      </c>
      <c r="AJ52" s="5">
        <v>38.700000000000003</v>
      </c>
      <c r="AK52" s="5">
        <v>18.919999999999995</v>
      </c>
      <c r="AL52">
        <v>186</v>
      </c>
      <c r="AN52" s="33">
        <v>18.920000000000002</v>
      </c>
      <c r="AO52" s="5">
        <v>12</v>
      </c>
      <c r="AP52" s="5">
        <v>43.1</v>
      </c>
      <c r="AQ52" s="5">
        <v>14.719999999999999</v>
      </c>
      <c r="AR52">
        <v>116</v>
      </c>
      <c r="AS52" s="33"/>
    </row>
    <row r="53" spans="1:76" ht="16" x14ac:dyDescent="0.2">
      <c r="A53" s="3">
        <v>148</v>
      </c>
      <c r="B53" s="3">
        <v>45143</v>
      </c>
      <c r="C53" s="5">
        <v>50.64</v>
      </c>
      <c r="D53" s="5">
        <v>49</v>
      </c>
      <c r="E53" s="5">
        <v>44.3</v>
      </c>
      <c r="F53" s="6">
        <v>31.1</v>
      </c>
      <c r="G53" s="5">
        <v>265</v>
      </c>
      <c r="H53" s="5">
        <f t="shared" si="4"/>
        <v>265</v>
      </c>
      <c r="I53" s="5">
        <f t="shared" ca="1" si="24"/>
        <v>265</v>
      </c>
      <c r="U53" s="5">
        <f t="shared" ca="1" si="20"/>
        <v>50.64</v>
      </c>
      <c r="V53" s="5">
        <f t="shared" ca="1" si="21"/>
        <v>49</v>
      </c>
      <c r="W53" s="5">
        <f t="shared" ca="1" si="22"/>
        <v>44.3</v>
      </c>
      <c r="X53" s="6">
        <f t="shared" ca="1" si="23"/>
        <v>31.1</v>
      </c>
      <c r="Y53">
        <v>265</v>
      </c>
      <c r="AH53" s="5">
        <v>45.08</v>
      </c>
      <c r="AI53" s="5">
        <v>23.6</v>
      </c>
      <c r="AJ53" s="5">
        <v>57.6</v>
      </c>
      <c r="AK53" s="5">
        <v>10.3</v>
      </c>
      <c r="AL53">
        <v>185</v>
      </c>
      <c r="AN53" s="33">
        <v>21.1</v>
      </c>
      <c r="AO53" s="5">
        <v>10.8</v>
      </c>
      <c r="AP53" s="5">
        <v>6</v>
      </c>
      <c r="AQ53" s="5">
        <v>10.549999999999999</v>
      </c>
      <c r="AR53">
        <v>116</v>
      </c>
      <c r="AS53" s="33"/>
    </row>
    <row r="54" spans="1:76" ht="19" x14ac:dyDescent="0.25">
      <c r="A54" s="3">
        <v>45</v>
      </c>
      <c r="B54" s="3">
        <v>45040</v>
      </c>
      <c r="C54" s="5">
        <v>12.02</v>
      </c>
      <c r="D54" s="5">
        <v>25.7</v>
      </c>
      <c r="E54" s="5">
        <v>43.3</v>
      </c>
      <c r="F54" s="6">
        <v>18.04</v>
      </c>
      <c r="G54" s="5">
        <v>89</v>
      </c>
      <c r="H54" s="5">
        <f t="shared" si="4"/>
        <v>89</v>
      </c>
      <c r="I54" s="5">
        <f t="shared" ca="1" si="24"/>
        <v>89</v>
      </c>
      <c r="U54" s="5">
        <f t="shared" ca="1" si="20"/>
        <v>12.02</v>
      </c>
      <c r="V54" s="5">
        <f t="shared" ca="1" si="21"/>
        <v>25.7</v>
      </c>
      <c r="W54" s="5">
        <f t="shared" ca="1" si="22"/>
        <v>43.3</v>
      </c>
      <c r="X54" s="6">
        <f t="shared" ca="1" si="23"/>
        <v>18.04</v>
      </c>
      <c r="Y54">
        <v>89</v>
      </c>
      <c r="AH54" s="5">
        <v>61.120000000000005</v>
      </c>
      <c r="AI54" s="5">
        <v>20</v>
      </c>
      <c r="AJ54" s="5">
        <v>0.3</v>
      </c>
      <c r="AK54" s="5">
        <v>36.440000000000005</v>
      </c>
      <c r="AL54">
        <v>184</v>
      </c>
      <c r="AN54" s="33">
        <v>27.84</v>
      </c>
      <c r="AO54" s="5">
        <v>4.9000000000000004</v>
      </c>
      <c r="AP54" s="5">
        <v>8.1</v>
      </c>
      <c r="AQ54" s="5">
        <v>8.6300000000000008</v>
      </c>
      <c r="AR54">
        <v>116</v>
      </c>
      <c r="AS54" s="33"/>
      <c r="BM54" s="40" t="s">
        <v>86</v>
      </c>
    </row>
    <row r="55" spans="1:76" ht="16" x14ac:dyDescent="0.2">
      <c r="A55" s="3">
        <v>31</v>
      </c>
      <c r="B55" s="3">
        <v>45026</v>
      </c>
      <c r="C55" s="5">
        <v>59.58</v>
      </c>
      <c r="D55" s="5">
        <v>28.3</v>
      </c>
      <c r="E55" s="5">
        <v>43.2</v>
      </c>
      <c r="F55" s="6">
        <v>26.159999999999997</v>
      </c>
      <c r="G55" s="5">
        <v>231</v>
      </c>
      <c r="H55" s="5">
        <f t="shared" si="4"/>
        <v>231</v>
      </c>
      <c r="I55" s="5">
        <f t="shared" ca="1" si="24"/>
        <v>231</v>
      </c>
      <c r="U55" s="5">
        <f t="shared" ca="1" si="20"/>
        <v>59.58</v>
      </c>
      <c r="V55" s="5">
        <f t="shared" ca="1" si="21"/>
        <v>28.3</v>
      </c>
      <c r="W55" s="5">
        <f t="shared" ca="1" si="22"/>
        <v>43.2</v>
      </c>
      <c r="X55" s="6">
        <f t="shared" ca="1" si="23"/>
        <v>26.159999999999997</v>
      </c>
      <c r="Y55">
        <v>231</v>
      </c>
      <c r="AH55" s="5">
        <v>32.94</v>
      </c>
      <c r="AI55" s="5">
        <v>35.6</v>
      </c>
      <c r="AJ55" s="5">
        <v>6</v>
      </c>
      <c r="AK55" s="5">
        <v>32.473333333333336</v>
      </c>
      <c r="AL55">
        <v>184</v>
      </c>
      <c r="AN55" s="33">
        <v>30.48</v>
      </c>
      <c r="AO55" s="5">
        <v>14</v>
      </c>
      <c r="AP55" s="5">
        <v>10.9</v>
      </c>
      <c r="AQ55" s="5">
        <v>13.380000000000003</v>
      </c>
      <c r="AR55">
        <v>117</v>
      </c>
      <c r="AS55" s="33"/>
    </row>
    <row r="56" spans="1:76" ht="16" x14ac:dyDescent="0.2">
      <c r="A56" s="3">
        <v>130</v>
      </c>
      <c r="B56" s="3">
        <v>45125</v>
      </c>
      <c r="C56" s="5">
        <v>18.920000000000002</v>
      </c>
      <c r="D56" s="5">
        <v>12</v>
      </c>
      <c r="E56" s="5">
        <v>43.1</v>
      </c>
      <c r="F56" s="6">
        <v>14.719999999999999</v>
      </c>
      <c r="G56" s="5">
        <v>116</v>
      </c>
      <c r="H56" s="5">
        <f t="shared" si="4"/>
        <v>116</v>
      </c>
      <c r="I56" s="5">
        <f t="shared" ca="1" si="24"/>
        <v>116</v>
      </c>
      <c r="U56" s="5">
        <f t="shared" ca="1" si="20"/>
        <v>18.920000000000002</v>
      </c>
      <c r="V56" s="5">
        <f t="shared" ca="1" si="21"/>
        <v>12</v>
      </c>
      <c r="W56" s="5">
        <f t="shared" ca="1" si="22"/>
        <v>43.1</v>
      </c>
      <c r="X56" s="6">
        <f t="shared" ca="1" si="23"/>
        <v>14.719999999999999</v>
      </c>
      <c r="Y56">
        <v>116</v>
      </c>
      <c r="AH56" s="5">
        <v>28.04</v>
      </c>
      <c r="AI56" s="5">
        <v>41.7</v>
      </c>
      <c r="AJ56" s="5">
        <v>45.9</v>
      </c>
      <c r="AK56" s="5">
        <v>16.010000000000005</v>
      </c>
      <c r="AL56">
        <v>183</v>
      </c>
      <c r="AN56" s="33">
        <v>28.880000000000003</v>
      </c>
      <c r="AO56" s="5">
        <v>5.7</v>
      </c>
      <c r="AP56" s="5">
        <v>31.3</v>
      </c>
      <c r="AQ56" s="5">
        <v>3.2699999999999996</v>
      </c>
      <c r="AR56">
        <v>117</v>
      </c>
      <c r="AS56" s="33"/>
      <c r="BM56" s="41" t="s">
        <v>47</v>
      </c>
      <c r="BN56" s="42" t="s">
        <v>62</v>
      </c>
      <c r="BO56" s="1" t="s">
        <v>2</v>
      </c>
      <c r="BP56" s="1" t="s">
        <v>3</v>
      </c>
      <c r="BQ56" s="1" t="s">
        <v>4</v>
      </c>
      <c r="BR56" s="1" t="s">
        <v>5</v>
      </c>
    </row>
    <row r="57" spans="1:76" ht="16" x14ac:dyDescent="0.2">
      <c r="A57" s="3">
        <v>132</v>
      </c>
      <c r="B57" s="3">
        <v>45127</v>
      </c>
      <c r="C57" s="5">
        <v>55.04</v>
      </c>
      <c r="D57" s="5">
        <v>2.9</v>
      </c>
      <c r="E57" s="5">
        <v>43</v>
      </c>
      <c r="F57" s="6">
        <v>10.77</v>
      </c>
      <c r="G57" s="5">
        <v>147</v>
      </c>
      <c r="H57" s="5">
        <f t="shared" si="4"/>
        <v>147</v>
      </c>
      <c r="I57" s="5">
        <f t="shared" ca="1" si="24"/>
        <v>147</v>
      </c>
      <c r="U57" s="5">
        <f t="shared" ca="1" si="20"/>
        <v>55.04</v>
      </c>
      <c r="V57" s="5">
        <f t="shared" ca="1" si="21"/>
        <v>2.9</v>
      </c>
      <c r="W57" s="5">
        <f t="shared" ca="1" si="22"/>
        <v>43</v>
      </c>
      <c r="X57" s="6">
        <f t="shared" ca="1" si="23"/>
        <v>10.77</v>
      </c>
      <c r="Y57">
        <v>147</v>
      </c>
      <c r="AH57" s="5">
        <v>28.14</v>
      </c>
      <c r="AI57" s="5">
        <v>40.6</v>
      </c>
      <c r="AJ57" s="5">
        <v>63.2</v>
      </c>
      <c r="AK57" s="5">
        <v>6.09</v>
      </c>
      <c r="AL57">
        <v>180</v>
      </c>
      <c r="AN57" s="31">
        <v>41</v>
      </c>
      <c r="AO57" s="5">
        <v>25.8</v>
      </c>
      <c r="AP57" s="5">
        <v>20.6</v>
      </c>
      <c r="AQ57" s="5">
        <v>9.1300000000000008</v>
      </c>
      <c r="AR57">
        <v>118</v>
      </c>
      <c r="AS57" s="33"/>
      <c r="BM57">
        <f>BN57+$BN$47*BO57+$BN$48*BP57+$BN$49*BQ57+$BN$50*BR57</f>
        <v>268.96555753598358</v>
      </c>
      <c r="BN57">
        <f>$BN$46</f>
        <v>37.714906050209663</v>
      </c>
      <c r="BO57">
        <v>89.06</v>
      </c>
      <c r="BP57">
        <v>36.6</v>
      </c>
      <c r="BQ57">
        <v>93.625</v>
      </c>
      <c r="BR57">
        <v>23.379999999999995</v>
      </c>
    </row>
    <row r="58" spans="1:76" ht="16" x14ac:dyDescent="0.2">
      <c r="A58" s="3">
        <v>176</v>
      </c>
      <c r="B58" s="3">
        <v>45171</v>
      </c>
      <c r="C58" s="5">
        <v>64.38</v>
      </c>
      <c r="D58" s="5">
        <v>48.9</v>
      </c>
      <c r="E58" s="5">
        <v>41.8</v>
      </c>
      <c r="F58" s="6">
        <v>35.42</v>
      </c>
      <c r="G58" s="5">
        <v>271</v>
      </c>
      <c r="H58" s="5">
        <f t="shared" si="4"/>
        <v>271</v>
      </c>
      <c r="I58" s="5">
        <f t="shared" ca="1" si="24"/>
        <v>271</v>
      </c>
      <c r="U58" s="5">
        <f t="shared" ca="1" si="20"/>
        <v>64.38</v>
      </c>
      <c r="V58" s="5">
        <f t="shared" ca="1" si="21"/>
        <v>48.9</v>
      </c>
      <c r="W58" s="5">
        <f t="shared" ca="1" si="22"/>
        <v>41.8</v>
      </c>
      <c r="X58" s="6">
        <f t="shared" ca="1" si="23"/>
        <v>35.42</v>
      </c>
      <c r="Y58">
        <v>271</v>
      </c>
      <c r="AH58" s="5">
        <v>45.5</v>
      </c>
      <c r="AI58" s="5">
        <v>22.3</v>
      </c>
      <c r="AJ58" s="5">
        <v>31.6</v>
      </c>
      <c r="AK58" s="5">
        <v>18.759999999999998</v>
      </c>
      <c r="AL58">
        <v>179</v>
      </c>
      <c r="AN58" s="33">
        <v>18.940000000000001</v>
      </c>
      <c r="AO58" s="5">
        <v>9.9</v>
      </c>
      <c r="AP58" s="5">
        <v>35.700000000000003</v>
      </c>
      <c r="AQ58" s="5">
        <v>19.64</v>
      </c>
      <c r="AR58">
        <v>119</v>
      </c>
      <c r="AS58" s="33"/>
      <c r="BM58">
        <f>BN58+$BN$47*BO58+$BN$48*BP58+$BN$49*BQ58+$BN$50*BR58</f>
        <v>78.501431499170337</v>
      </c>
      <c r="BN58">
        <f t="shared" ref="BN58:BN60" si="27">$BN$46</f>
        <v>37.714906050209663</v>
      </c>
      <c r="BO58">
        <v>10</v>
      </c>
      <c r="BP58">
        <v>10</v>
      </c>
      <c r="BQ58">
        <v>10</v>
      </c>
      <c r="BR58">
        <v>10</v>
      </c>
    </row>
    <row r="59" spans="1:76" ht="16" x14ac:dyDescent="0.2">
      <c r="A59" s="3">
        <v>57</v>
      </c>
      <c r="B59" s="3">
        <v>45052</v>
      </c>
      <c r="C59" s="5">
        <v>3.46</v>
      </c>
      <c r="D59" s="5">
        <v>28.1</v>
      </c>
      <c r="E59" s="5">
        <v>41.4</v>
      </c>
      <c r="F59" s="6">
        <v>18.220000000000002</v>
      </c>
      <c r="G59" s="5">
        <v>71</v>
      </c>
      <c r="H59" s="5">
        <f t="shared" si="4"/>
        <v>71</v>
      </c>
      <c r="I59" s="5">
        <f t="shared" ca="1" si="24"/>
        <v>71</v>
      </c>
      <c r="U59" s="5">
        <f t="shared" ca="1" si="20"/>
        <v>3.46</v>
      </c>
      <c r="V59" s="5">
        <f t="shared" ca="1" si="21"/>
        <v>28.1</v>
      </c>
      <c r="W59" s="5">
        <f t="shared" ca="1" si="22"/>
        <v>41.4</v>
      </c>
      <c r="X59" s="6">
        <f t="shared" ca="1" si="23"/>
        <v>18.220000000000002</v>
      </c>
      <c r="Y59">
        <v>71</v>
      </c>
      <c r="AH59" s="5">
        <v>23.96</v>
      </c>
      <c r="AI59" s="5">
        <v>47.8</v>
      </c>
      <c r="AJ59" s="5">
        <v>51.4</v>
      </c>
      <c r="AK59" s="5">
        <v>14.319999999999993</v>
      </c>
      <c r="AL59">
        <v>177</v>
      </c>
      <c r="AN59" s="33">
        <v>40.96</v>
      </c>
      <c r="AO59" s="5">
        <v>2.6</v>
      </c>
      <c r="AP59" s="5">
        <v>21.2</v>
      </c>
      <c r="AQ59" s="5">
        <v>12.8</v>
      </c>
      <c r="AR59">
        <v>119</v>
      </c>
      <c r="AS59" s="33"/>
      <c r="BM59">
        <f t="shared" ref="BM59:BM60" si="28">BN59+$BN$47*BO59+$BN$48*BP59+$BN$49*BQ59+$BN$50*BR59</f>
        <v>250.73397156495412</v>
      </c>
      <c r="BN59">
        <f t="shared" si="27"/>
        <v>37.714906050209663</v>
      </c>
      <c r="BO59" s="5">
        <v>64.38</v>
      </c>
      <c r="BP59" s="5">
        <v>48.9</v>
      </c>
      <c r="BQ59" s="5">
        <v>41.8</v>
      </c>
      <c r="BR59" s="5">
        <v>35.42</v>
      </c>
    </row>
    <row r="60" spans="1:76" ht="16" x14ac:dyDescent="0.2">
      <c r="A60" s="3">
        <v>30</v>
      </c>
      <c r="B60" s="3">
        <v>45025</v>
      </c>
      <c r="C60" s="5">
        <v>15.12</v>
      </c>
      <c r="D60" s="5">
        <v>16</v>
      </c>
      <c r="E60" s="5">
        <v>40.799999999999997</v>
      </c>
      <c r="F60" s="6">
        <v>18.739999999999998</v>
      </c>
      <c r="G60" s="5">
        <v>123</v>
      </c>
      <c r="H60" s="5">
        <f t="shared" si="4"/>
        <v>123</v>
      </c>
      <c r="I60" s="5">
        <f t="shared" ca="1" si="24"/>
        <v>123</v>
      </c>
      <c r="U60" s="5">
        <f t="shared" ca="1" si="20"/>
        <v>15.12</v>
      </c>
      <c r="V60" s="5">
        <f t="shared" ca="1" si="21"/>
        <v>16</v>
      </c>
      <c r="W60" s="5">
        <f t="shared" ca="1" si="22"/>
        <v>40.799999999999997</v>
      </c>
      <c r="X60" s="6">
        <f t="shared" ca="1" si="23"/>
        <v>18.739999999999998</v>
      </c>
      <c r="Y60">
        <v>123</v>
      </c>
      <c r="AH60" s="5">
        <v>49.660000000000004</v>
      </c>
      <c r="AI60" s="5">
        <v>16.899999999999999</v>
      </c>
      <c r="AJ60" s="5">
        <v>26.2</v>
      </c>
      <c r="AK60" s="5">
        <v>20.8</v>
      </c>
      <c r="AL60">
        <v>175</v>
      </c>
      <c r="AN60" s="33">
        <v>19.28</v>
      </c>
      <c r="AO60" s="5">
        <v>26.7</v>
      </c>
      <c r="AP60" s="5">
        <v>22.3</v>
      </c>
      <c r="AQ60" s="5">
        <v>12.070000000000002</v>
      </c>
      <c r="AR60">
        <v>120</v>
      </c>
      <c r="AS60" s="33"/>
      <c r="BM60">
        <f t="shared" si="28"/>
        <v>37.714906050209663</v>
      </c>
      <c r="BN60">
        <f t="shared" si="27"/>
        <v>37.714906050209663</v>
      </c>
    </row>
    <row r="61" spans="1:76" ht="16" x14ac:dyDescent="0.2">
      <c r="A61" s="3">
        <v>53</v>
      </c>
      <c r="B61" s="3">
        <v>45048</v>
      </c>
      <c r="C61" s="5">
        <v>44.28</v>
      </c>
      <c r="D61" s="5">
        <v>41.7</v>
      </c>
      <c r="E61" s="5">
        <v>39.6</v>
      </c>
      <c r="F61" s="6">
        <v>26.65</v>
      </c>
      <c r="G61" s="5">
        <v>235</v>
      </c>
      <c r="H61" s="5">
        <f t="shared" si="4"/>
        <v>235</v>
      </c>
      <c r="I61" s="5">
        <f t="shared" ca="1" si="24"/>
        <v>235</v>
      </c>
      <c r="U61" s="5">
        <f t="shared" ca="1" si="20"/>
        <v>44.28</v>
      </c>
      <c r="V61" s="5">
        <f t="shared" ca="1" si="21"/>
        <v>41.7</v>
      </c>
      <c r="W61" s="5">
        <f t="shared" ca="1" si="22"/>
        <v>39.6</v>
      </c>
      <c r="X61" s="6">
        <f t="shared" ca="1" si="23"/>
        <v>26.65</v>
      </c>
      <c r="Y61">
        <v>235</v>
      </c>
      <c r="AH61" s="5">
        <v>40.660000000000004</v>
      </c>
      <c r="AI61" s="5">
        <v>31.6</v>
      </c>
      <c r="AJ61" s="5">
        <v>52.9</v>
      </c>
      <c r="AK61" s="5">
        <v>10.970000000000002</v>
      </c>
      <c r="AL61">
        <v>175</v>
      </c>
      <c r="AN61" s="33">
        <v>31.2</v>
      </c>
      <c r="AO61" s="5">
        <v>7.7</v>
      </c>
      <c r="AP61" s="5">
        <v>23.1</v>
      </c>
      <c r="AQ61" s="5">
        <v>6.2099999999999991</v>
      </c>
      <c r="AR61">
        <v>120</v>
      </c>
      <c r="AS61" s="33"/>
    </row>
    <row r="62" spans="1:76" ht="16" x14ac:dyDescent="0.2">
      <c r="A62" s="3">
        <v>145</v>
      </c>
      <c r="B62" s="3">
        <v>45140</v>
      </c>
      <c r="C62" s="5">
        <v>29.240000000000002</v>
      </c>
      <c r="D62" s="5">
        <v>14.8</v>
      </c>
      <c r="E62" s="5">
        <v>38.9</v>
      </c>
      <c r="F62" s="6">
        <v>1.4600000000000026</v>
      </c>
      <c r="G62" s="5">
        <v>127</v>
      </c>
      <c r="H62" s="5">
        <f t="shared" si="4"/>
        <v>127</v>
      </c>
      <c r="I62" s="5">
        <f t="shared" ca="1" si="24"/>
        <v>127</v>
      </c>
      <c r="U62" s="5">
        <f t="shared" ca="1" si="20"/>
        <v>29.240000000000002</v>
      </c>
      <c r="V62" s="5">
        <f t="shared" ca="1" si="21"/>
        <v>14.8</v>
      </c>
      <c r="W62" s="5">
        <f t="shared" ca="1" si="22"/>
        <v>38.9</v>
      </c>
      <c r="X62" s="6">
        <f t="shared" ca="1" si="23"/>
        <v>1.4600000000000026</v>
      </c>
      <c r="Y62">
        <v>127</v>
      </c>
      <c r="AH62" s="5">
        <v>25.78</v>
      </c>
      <c r="AI62" s="5">
        <v>43.5</v>
      </c>
      <c r="AJ62" s="5">
        <v>50.5</v>
      </c>
      <c r="AK62" s="5">
        <v>10.939999999999998</v>
      </c>
      <c r="AL62">
        <v>173</v>
      </c>
      <c r="AN62" s="33">
        <v>10.9</v>
      </c>
      <c r="AO62" s="5">
        <v>39.299999999999997</v>
      </c>
      <c r="AP62" s="5">
        <v>45.1</v>
      </c>
      <c r="AQ62" s="5">
        <v>6.0599999999999952</v>
      </c>
      <c r="AR62">
        <v>122</v>
      </c>
      <c r="AS62" s="33"/>
    </row>
    <row r="63" spans="1:76" ht="16" x14ac:dyDescent="0.2">
      <c r="A63" s="3">
        <v>42</v>
      </c>
      <c r="B63" s="3">
        <v>45037</v>
      </c>
      <c r="C63" s="5">
        <v>40.4</v>
      </c>
      <c r="D63" s="5">
        <v>33.4</v>
      </c>
      <c r="E63" s="5">
        <v>38.700000000000003</v>
      </c>
      <c r="F63" s="6">
        <v>18.919999999999995</v>
      </c>
      <c r="G63" s="5">
        <v>186</v>
      </c>
      <c r="H63" s="5">
        <f t="shared" si="4"/>
        <v>186</v>
      </c>
      <c r="I63" s="5">
        <f t="shared" ca="1" si="24"/>
        <v>186</v>
      </c>
      <c r="U63" s="5">
        <f t="shared" ca="1" si="20"/>
        <v>40.4</v>
      </c>
      <c r="V63" s="5">
        <f t="shared" ca="1" si="21"/>
        <v>33.4</v>
      </c>
      <c r="W63" s="5">
        <f t="shared" ca="1" si="22"/>
        <v>38.700000000000003</v>
      </c>
      <c r="X63" s="6">
        <f t="shared" ca="1" si="23"/>
        <v>18.919999999999995</v>
      </c>
      <c r="Y63">
        <v>186</v>
      </c>
      <c r="AH63" s="5">
        <v>29.14</v>
      </c>
      <c r="AI63" s="5">
        <v>36.9</v>
      </c>
      <c r="AJ63" s="5">
        <v>79.2</v>
      </c>
      <c r="AK63" s="5">
        <v>19.339999999999996</v>
      </c>
      <c r="AL63">
        <v>172</v>
      </c>
      <c r="AN63" s="33">
        <v>21.259999999999998</v>
      </c>
      <c r="AO63" s="5">
        <v>27.5</v>
      </c>
      <c r="AP63" s="5">
        <v>16</v>
      </c>
      <c r="AQ63" s="5">
        <v>14.979999999999999</v>
      </c>
      <c r="AR63">
        <v>122</v>
      </c>
      <c r="AS63" s="33"/>
    </row>
    <row r="64" spans="1:76" ht="16" x14ac:dyDescent="0.2">
      <c r="A64" s="3">
        <v>71</v>
      </c>
      <c r="B64" s="3">
        <v>45066</v>
      </c>
      <c r="C64" s="5">
        <v>44.82</v>
      </c>
      <c r="D64" s="5">
        <v>30.6</v>
      </c>
      <c r="E64" s="5">
        <v>38.700000000000003</v>
      </c>
      <c r="F64" s="6">
        <v>19.729999999999997</v>
      </c>
      <c r="G64" s="5">
        <v>196</v>
      </c>
      <c r="H64" s="5">
        <f t="shared" si="4"/>
        <v>196</v>
      </c>
      <c r="I64" s="5">
        <f t="shared" ca="1" si="24"/>
        <v>196</v>
      </c>
      <c r="U64" s="5">
        <f t="shared" ca="1" si="20"/>
        <v>44.82</v>
      </c>
      <c r="V64" s="5">
        <f t="shared" ca="1" si="21"/>
        <v>30.6</v>
      </c>
      <c r="W64" s="5">
        <f t="shared" ca="1" si="22"/>
        <v>38.700000000000003</v>
      </c>
      <c r="X64" s="6">
        <f t="shared" ca="1" si="23"/>
        <v>19.729999999999997</v>
      </c>
      <c r="Y64">
        <v>196</v>
      </c>
      <c r="AH64" s="5">
        <v>33.619999999999997</v>
      </c>
      <c r="AI64" s="5">
        <v>34.6</v>
      </c>
      <c r="AJ64" s="5">
        <v>12.4</v>
      </c>
      <c r="AK64" s="5">
        <v>24.65</v>
      </c>
      <c r="AL64">
        <v>171</v>
      </c>
      <c r="AN64" s="33">
        <v>43.96</v>
      </c>
      <c r="AO64" s="5">
        <v>3.1</v>
      </c>
      <c r="AP64" s="5">
        <v>34.6</v>
      </c>
      <c r="AQ64" s="5">
        <v>7.6899999999999995</v>
      </c>
      <c r="AR64">
        <v>122</v>
      </c>
      <c r="AS64" s="33"/>
    </row>
    <row r="65" spans="1:45" ht="16" x14ac:dyDescent="0.2">
      <c r="A65" s="3">
        <v>32</v>
      </c>
      <c r="B65" s="3">
        <v>45027</v>
      </c>
      <c r="C65" s="5">
        <v>92.987500000000011</v>
      </c>
      <c r="D65" s="5">
        <v>17.399999999999999</v>
      </c>
      <c r="E65" s="5">
        <v>38.6</v>
      </c>
      <c r="F65" s="6">
        <v>37.253750000000011</v>
      </c>
      <c r="G65" s="5">
        <v>126</v>
      </c>
      <c r="H65" s="5">
        <f t="shared" si="4"/>
        <v>126</v>
      </c>
      <c r="I65" s="5">
        <f t="shared" ca="1" si="24"/>
        <v>126</v>
      </c>
      <c r="U65" s="5">
        <f t="shared" ca="1" si="20"/>
        <v>92.987500000000011</v>
      </c>
      <c r="V65" s="5">
        <f t="shared" ca="1" si="21"/>
        <v>17.399999999999999</v>
      </c>
      <c r="W65" s="5">
        <f t="shared" ca="1" si="22"/>
        <v>38.6</v>
      </c>
      <c r="X65" s="6">
        <f t="shared" ca="1" si="23"/>
        <v>37.253750000000011</v>
      </c>
      <c r="Y65">
        <v>126</v>
      </c>
      <c r="AH65" s="5">
        <v>53.86</v>
      </c>
      <c r="AI65" s="5">
        <v>15.5</v>
      </c>
      <c r="AJ65" s="5">
        <v>27.3</v>
      </c>
      <c r="AK65" s="5">
        <v>20.759999999999998</v>
      </c>
      <c r="AL65">
        <v>170</v>
      </c>
      <c r="AN65" s="33">
        <v>13.5</v>
      </c>
      <c r="AO65" s="5">
        <v>32.799999999999997</v>
      </c>
      <c r="AP65" s="5">
        <v>23.5</v>
      </c>
      <c r="AQ65" s="5">
        <v>12.749999999999998</v>
      </c>
      <c r="AR65">
        <v>123</v>
      </c>
      <c r="AS65" s="33"/>
    </row>
    <row r="66" spans="1:45" ht="16" x14ac:dyDescent="0.2">
      <c r="A66" s="3">
        <v>143</v>
      </c>
      <c r="B66" s="3">
        <v>45138</v>
      </c>
      <c r="C66" s="5">
        <v>50.1</v>
      </c>
      <c r="D66" s="5">
        <v>33.200000000000003</v>
      </c>
      <c r="E66" s="5">
        <v>37.9</v>
      </c>
      <c r="F66" s="6">
        <v>23.490000000000006</v>
      </c>
      <c r="G66" s="5">
        <v>218</v>
      </c>
      <c r="H66" s="5">
        <f t="shared" si="4"/>
        <v>218</v>
      </c>
      <c r="I66" s="5">
        <f t="shared" ca="1" si="24"/>
        <v>218</v>
      </c>
      <c r="U66" s="5">
        <f t="shared" ref="U66:U97" ca="1" si="29">IF(ISBLANK(C66),AVERAGE(OFFSET(C66,-3,0,3),OFFSET(C66,1,0,3)),C66)</f>
        <v>50.1</v>
      </c>
      <c r="V66" s="5">
        <f t="shared" ref="V66:V97" ca="1" si="30">IF(ISBLANK(D66),AVERAGE(OFFSET(D66,-3,0,3),OFFSET(D66,1,0,3)),D66)</f>
        <v>33.200000000000003</v>
      </c>
      <c r="W66" s="5">
        <f t="shared" ref="W66:W97" ca="1" si="31">IF(ISBLANK(E66),AVERAGE(OFFSET(E66,-3,0,3),OFFSET(E66,1,0,3)),E66)</f>
        <v>37.9</v>
      </c>
      <c r="X66" s="6">
        <f t="shared" ref="X66:X97" ca="1" si="32">IF(ISBLANK(F66),AVERAGE(OFFSET(F66,-3,0,3),OFFSET(F66,1,0,3)),F66)</f>
        <v>23.490000000000006</v>
      </c>
      <c r="Y66">
        <v>218</v>
      </c>
      <c r="AH66" s="5">
        <v>40.519999999999996</v>
      </c>
      <c r="AI66" s="5">
        <v>23.3</v>
      </c>
      <c r="AJ66" s="5">
        <v>14.2</v>
      </c>
      <c r="AK66" s="5">
        <v>25.729999999999997</v>
      </c>
      <c r="AL66">
        <v>169</v>
      </c>
      <c r="AN66" s="33">
        <v>15.12</v>
      </c>
      <c r="AO66" s="5">
        <v>16</v>
      </c>
      <c r="AP66" s="5">
        <v>40.799999999999997</v>
      </c>
      <c r="AQ66" s="5">
        <v>18.739999999999998</v>
      </c>
      <c r="AR66">
        <v>123</v>
      </c>
      <c r="AS66" s="33"/>
    </row>
    <row r="67" spans="1:45" ht="16" x14ac:dyDescent="0.2">
      <c r="A67" s="3">
        <v>59</v>
      </c>
      <c r="B67" s="3">
        <v>45054</v>
      </c>
      <c r="C67" s="5">
        <v>49.160000000000004</v>
      </c>
      <c r="D67" s="5">
        <v>49.6</v>
      </c>
      <c r="E67" s="5">
        <v>37.700000000000003</v>
      </c>
      <c r="F67" s="6">
        <v>30.8</v>
      </c>
      <c r="G67" s="5">
        <v>239</v>
      </c>
      <c r="H67" s="5">
        <f t="shared" ref="H67:H130" si="33">IF(ISBLANK(G67),$P$20,G67)</f>
        <v>239</v>
      </c>
      <c r="I67" s="5">
        <f t="shared" ca="1" si="24"/>
        <v>239</v>
      </c>
      <c r="U67" s="5">
        <f t="shared" ca="1" si="29"/>
        <v>49.160000000000004</v>
      </c>
      <c r="V67" s="5">
        <f t="shared" ca="1" si="30"/>
        <v>49.6</v>
      </c>
      <c r="W67" s="5">
        <f t="shared" ca="1" si="31"/>
        <v>37.700000000000003</v>
      </c>
      <c r="X67" s="6">
        <f t="shared" ca="1" si="32"/>
        <v>30.8</v>
      </c>
      <c r="Y67">
        <v>239</v>
      </c>
      <c r="AH67" s="5">
        <v>49.019999999999996</v>
      </c>
      <c r="AI67" s="5">
        <v>16.7</v>
      </c>
      <c r="AJ67" s="5">
        <v>22.9</v>
      </c>
      <c r="AK67" s="5">
        <v>23.2</v>
      </c>
      <c r="AL67">
        <v>168</v>
      </c>
      <c r="AN67" s="33">
        <v>31.060000000000002</v>
      </c>
      <c r="AO67" s="5">
        <v>1.9</v>
      </c>
      <c r="AP67" s="5">
        <v>9</v>
      </c>
      <c r="AQ67" s="5">
        <v>11.38</v>
      </c>
      <c r="AR67">
        <v>123</v>
      </c>
      <c r="AS67" s="33"/>
    </row>
    <row r="68" spans="1:45" ht="16" x14ac:dyDescent="0.2">
      <c r="A68" s="3">
        <v>154</v>
      </c>
      <c r="B68" s="3">
        <v>45149</v>
      </c>
      <c r="C68" s="5">
        <v>37.260000000000005</v>
      </c>
      <c r="D68" s="5">
        <v>39.700000000000003</v>
      </c>
      <c r="E68" s="5">
        <v>37.700000000000003</v>
      </c>
      <c r="F68" s="6">
        <v>21.900000000000002</v>
      </c>
      <c r="G68" s="5">
        <v>208</v>
      </c>
      <c r="H68" s="5">
        <f t="shared" si="33"/>
        <v>208</v>
      </c>
      <c r="I68" s="5">
        <f t="shared" ca="1" si="24"/>
        <v>208</v>
      </c>
      <c r="U68" s="5">
        <f t="shared" ca="1" si="29"/>
        <v>37.260000000000005</v>
      </c>
      <c r="V68" s="5">
        <f t="shared" ca="1" si="30"/>
        <v>39.700000000000003</v>
      </c>
      <c r="W68" s="5">
        <f t="shared" ca="1" si="31"/>
        <v>37.700000000000003</v>
      </c>
      <c r="X68" s="6">
        <f t="shared" ca="1" si="32"/>
        <v>21.900000000000002</v>
      </c>
      <c r="Y68">
        <v>208</v>
      </c>
      <c r="AH68" s="5">
        <v>42.68</v>
      </c>
      <c r="AI68" s="5">
        <v>10.466666666666667</v>
      </c>
      <c r="AJ68" s="5">
        <v>0.73333333333333328</v>
      </c>
      <c r="AK68" s="5">
        <v>17.649999999999999</v>
      </c>
      <c r="AL68">
        <v>168</v>
      </c>
      <c r="AN68" s="33">
        <v>14.66</v>
      </c>
      <c r="AO68" s="5">
        <v>47</v>
      </c>
      <c r="AP68" s="5">
        <v>8.5</v>
      </c>
      <c r="AQ68" s="5">
        <v>24.93</v>
      </c>
      <c r="AR68">
        <v>124</v>
      </c>
      <c r="AS68" s="33"/>
    </row>
    <row r="69" spans="1:45" ht="16" x14ac:dyDescent="0.2">
      <c r="A69" s="3">
        <v>151</v>
      </c>
      <c r="B69" s="3">
        <v>45146</v>
      </c>
      <c r="C69" s="5">
        <v>66.14</v>
      </c>
      <c r="D69" s="5">
        <v>13.9</v>
      </c>
      <c r="E69" s="5">
        <v>37</v>
      </c>
      <c r="F69" s="6">
        <v>20.220000000000002</v>
      </c>
      <c r="G69" s="5">
        <v>166</v>
      </c>
      <c r="H69" s="5">
        <f t="shared" si="33"/>
        <v>166</v>
      </c>
      <c r="I69" s="5">
        <f t="shared" ca="1" si="24"/>
        <v>166</v>
      </c>
      <c r="U69" s="5">
        <f t="shared" ca="1" si="29"/>
        <v>66.14</v>
      </c>
      <c r="V69" s="5">
        <f t="shared" ca="1" si="30"/>
        <v>13.9</v>
      </c>
      <c r="W69" s="5">
        <f t="shared" ca="1" si="31"/>
        <v>37</v>
      </c>
      <c r="X69" s="6">
        <f t="shared" ca="1" si="32"/>
        <v>20.220000000000002</v>
      </c>
      <c r="Y69">
        <v>166</v>
      </c>
      <c r="AH69" s="5">
        <v>41.980000000000004</v>
      </c>
      <c r="AI69" s="5">
        <v>21</v>
      </c>
      <c r="AJ69" s="5">
        <v>22</v>
      </c>
      <c r="AK69" s="5">
        <v>20.190000000000001</v>
      </c>
      <c r="AL69">
        <v>168</v>
      </c>
      <c r="AN69" s="33">
        <v>14.379999999999999</v>
      </c>
      <c r="AO69" s="5">
        <v>38.6</v>
      </c>
      <c r="AP69" s="5">
        <v>65.599999999999994</v>
      </c>
      <c r="AQ69" s="5">
        <v>16.750000000000004</v>
      </c>
      <c r="AR69">
        <v>124</v>
      </c>
      <c r="AS69" s="33"/>
    </row>
    <row r="70" spans="1:45" ht="16" x14ac:dyDescent="0.2">
      <c r="A70" s="3">
        <v>82</v>
      </c>
      <c r="B70" s="3">
        <v>45077</v>
      </c>
      <c r="C70" s="5">
        <v>151.96</v>
      </c>
      <c r="D70" s="5">
        <v>4.0999999999999996</v>
      </c>
      <c r="E70" s="5">
        <v>36.9</v>
      </c>
      <c r="F70" s="6">
        <v>11.270000000000001</v>
      </c>
      <c r="G70" s="5">
        <v>128</v>
      </c>
      <c r="H70" s="5">
        <f t="shared" si="33"/>
        <v>128</v>
      </c>
      <c r="I70" s="5">
        <f t="shared" ca="1" si="24"/>
        <v>128</v>
      </c>
      <c r="U70" s="5">
        <f t="shared" ca="1" si="29"/>
        <v>151.96</v>
      </c>
      <c r="V70" s="5">
        <f t="shared" ca="1" si="30"/>
        <v>4.0999999999999996</v>
      </c>
      <c r="W70" s="5">
        <f t="shared" ca="1" si="31"/>
        <v>36.9</v>
      </c>
      <c r="X70" s="6">
        <f t="shared" ca="1" si="32"/>
        <v>11.270000000000001</v>
      </c>
      <c r="Y70">
        <v>128</v>
      </c>
      <c r="AH70" s="5">
        <v>59.2</v>
      </c>
      <c r="AI70" s="5">
        <v>13.9</v>
      </c>
      <c r="AJ70" s="5">
        <v>3.7</v>
      </c>
      <c r="AK70" s="5">
        <v>34.070000000000007</v>
      </c>
      <c r="AL70">
        <v>167</v>
      </c>
      <c r="AN70" s="33">
        <v>52.7</v>
      </c>
      <c r="AO70" s="5">
        <v>5.4</v>
      </c>
      <c r="AP70" s="5">
        <v>27.4</v>
      </c>
      <c r="AQ70" s="5">
        <v>13.59</v>
      </c>
      <c r="AR70">
        <v>124</v>
      </c>
      <c r="AS70" s="33"/>
    </row>
    <row r="71" spans="1:45" ht="16" x14ac:dyDescent="0.2">
      <c r="A71" s="3">
        <v>50</v>
      </c>
      <c r="B71" s="3">
        <v>45045</v>
      </c>
      <c r="C71" s="5">
        <v>14.38</v>
      </c>
      <c r="D71" s="5">
        <v>11.7</v>
      </c>
      <c r="E71" s="5">
        <v>36.799999999999997</v>
      </c>
      <c r="F71" s="6">
        <v>17.82</v>
      </c>
      <c r="G71" s="5">
        <v>111</v>
      </c>
      <c r="H71" s="5">
        <f t="shared" si="33"/>
        <v>111</v>
      </c>
      <c r="I71" s="5">
        <f t="shared" ca="1" si="24"/>
        <v>111</v>
      </c>
      <c r="U71" s="5">
        <f t="shared" ca="1" si="29"/>
        <v>14.38</v>
      </c>
      <c r="V71" s="5">
        <f t="shared" ca="1" si="30"/>
        <v>11.7</v>
      </c>
      <c r="W71" s="5">
        <f t="shared" ca="1" si="31"/>
        <v>36.799999999999997</v>
      </c>
      <c r="X71" s="6">
        <f t="shared" ca="1" si="32"/>
        <v>17.82</v>
      </c>
      <c r="Y71">
        <v>111</v>
      </c>
      <c r="AH71" s="5">
        <v>44.92</v>
      </c>
      <c r="AI71" s="5">
        <v>20.6</v>
      </c>
      <c r="AJ71" s="5">
        <v>10.7</v>
      </c>
      <c r="AK71" s="5">
        <v>26.98</v>
      </c>
      <c r="AL71">
        <v>167</v>
      </c>
      <c r="AN71" s="33">
        <v>31.2</v>
      </c>
      <c r="AO71" s="5">
        <v>8.4</v>
      </c>
      <c r="AP71" s="5">
        <v>48.7</v>
      </c>
      <c r="AQ71" s="5">
        <v>16.819999999999997</v>
      </c>
      <c r="AR71">
        <v>125</v>
      </c>
      <c r="AS71" s="33"/>
    </row>
    <row r="72" spans="1:45" ht="16" x14ac:dyDescent="0.2">
      <c r="A72" s="3">
        <v>47</v>
      </c>
      <c r="B72" s="3">
        <v>45042</v>
      </c>
      <c r="C72" s="5">
        <v>18.940000000000001</v>
      </c>
      <c r="D72" s="5">
        <v>9.9</v>
      </c>
      <c r="E72" s="5">
        <v>35.700000000000003</v>
      </c>
      <c r="F72" s="6">
        <v>19.64</v>
      </c>
      <c r="G72" s="5">
        <v>119</v>
      </c>
      <c r="H72" s="5">
        <f t="shared" si="33"/>
        <v>119</v>
      </c>
      <c r="I72" s="5">
        <f t="shared" ca="1" si="24"/>
        <v>119</v>
      </c>
      <c r="U72" s="5">
        <f t="shared" ca="1" si="29"/>
        <v>18.940000000000001</v>
      </c>
      <c r="V72" s="5">
        <f t="shared" ca="1" si="30"/>
        <v>9.9</v>
      </c>
      <c r="W72" s="5">
        <f t="shared" ca="1" si="31"/>
        <v>35.700000000000003</v>
      </c>
      <c r="X72" s="6">
        <f t="shared" ca="1" si="32"/>
        <v>19.64</v>
      </c>
      <c r="Y72">
        <v>119</v>
      </c>
      <c r="AH72" s="5">
        <v>38.58</v>
      </c>
      <c r="AI72" s="5">
        <v>29.3</v>
      </c>
      <c r="AJ72" s="5">
        <v>12.6</v>
      </c>
      <c r="AK72" s="5">
        <v>23.900000000000002</v>
      </c>
      <c r="AL72">
        <v>167</v>
      </c>
      <c r="AN72" s="33">
        <v>45.8</v>
      </c>
      <c r="AO72" s="5">
        <v>2.4</v>
      </c>
      <c r="AP72" s="5">
        <v>15.6</v>
      </c>
      <c r="AQ72" s="5">
        <v>17.36</v>
      </c>
      <c r="AR72">
        <v>125</v>
      </c>
      <c r="AS72" s="33"/>
    </row>
    <row r="73" spans="1:45" ht="16" x14ac:dyDescent="0.2">
      <c r="A73" s="3">
        <v>84</v>
      </c>
      <c r="B73" s="3">
        <v>45079</v>
      </c>
      <c r="C73" s="5">
        <v>22.68</v>
      </c>
      <c r="D73" s="5">
        <v>44.5</v>
      </c>
      <c r="E73" s="5">
        <v>35.6</v>
      </c>
      <c r="F73" s="6">
        <v>14.849999999999998</v>
      </c>
      <c r="G73" s="5">
        <v>149</v>
      </c>
      <c r="H73" s="5">
        <f t="shared" si="33"/>
        <v>149</v>
      </c>
      <c r="I73" s="5">
        <f t="shared" ca="1" si="24"/>
        <v>149</v>
      </c>
      <c r="U73" s="5">
        <f t="shared" ca="1" si="29"/>
        <v>22.68</v>
      </c>
      <c r="V73" s="5">
        <f t="shared" ca="1" si="30"/>
        <v>44.5</v>
      </c>
      <c r="W73" s="5">
        <f t="shared" ca="1" si="31"/>
        <v>35.6</v>
      </c>
      <c r="X73" s="6">
        <f t="shared" ca="1" si="32"/>
        <v>14.849999999999998</v>
      </c>
      <c r="Y73">
        <v>149</v>
      </c>
      <c r="AH73" s="5">
        <v>66.14</v>
      </c>
      <c r="AI73" s="5">
        <v>13.9</v>
      </c>
      <c r="AJ73" s="5">
        <v>37</v>
      </c>
      <c r="AK73" s="5">
        <v>20.220000000000002</v>
      </c>
      <c r="AL73">
        <v>166</v>
      </c>
      <c r="AN73" s="33">
        <v>92.987500000000011</v>
      </c>
      <c r="AO73" s="5">
        <v>17.399999999999999</v>
      </c>
      <c r="AP73" s="5">
        <v>38.6</v>
      </c>
      <c r="AQ73" s="5">
        <v>37.253750000000011</v>
      </c>
      <c r="AR73">
        <v>126</v>
      </c>
      <c r="AS73" s="33"/>
    </row>
    <row r="74" spans="1:45" ht="16" x14ac:dyDescent="0.2">
      <c r="A74" s="3">
        <v>178</v>
      </c>
      <c r="B74" s="3">
        <v>45173</v>
      </c>
      <c r="C74" s="5">
        <v>40.04</v>
      </c>
      <c r="D74" s="5">
        <v>7.8</v>
      </c>
      <c r="E74" s="5">
        <v>35.200000000000003</v>
      </c>
      <c r="F74" s="6">
        <v>95</v>
      </c>
      <c r="G74" s="5">
        <v>131</v>
      </c>
      <c r="H74" s="5">
        <f t="shared" si="33"/>
        <v>131</v>
      </c>
      <c r="I74" s="5">
        <f t="shared" ca="1" si="24"/>
        <v>131</v>
      </c>
      <c r="U74" s="5">
        <f t="shared" ca="1" si="29"/>
        <v>40.04</v>
      </c>
      <c r="V74" s="5">
        <f t="shared" ca="1" si="30"/>
        <v>7.8</v>
      </c>
      <c r="W74" s="5">
        <f t="shared" ca="1" si="31"/>
        <v>35.200000000000003</v>
      </c>
      <c r="X74" s="6">
        <f t="shared" ca="1" si="32"/>
        <v>95</v>
      </c>
      <c r="Y74">
        <v>131</v>
      </c>
      <c r="AH74" s="5">
        <v>43.56</v>
      </c>
      <c r="AI74" s="5">
        <v>21.1</v>
      </c>
      <c r="AJ74" s="5">
        <v>9.5</v>
      </c>
      <c r="AK74" s="5">
        <v>25.53</v>
      </c>
      <c r="AL74">
        <v>166</v>
      </c>
      <c r="AN74" s="33">
        <v>18.440000000000001</v>
      </c>
      <c r="AO74" s="5">
        <v>11.8</v>
      </c>
      <c r="AP74" s="5">
        <v>25.9</v>
      </c>
      <c r="AQ74" s="5">
        <v>4.2600000000000016</v>
      </c>
      <c r="AR74">
        <v>126</v>
      </c>
      <c r="AS74" s="33"/>
    </row>
    <row r="75" spans="1:45" ht="16" x14ac:dyDescent="0.2">
      <c r="A75" s="3">
        <v>39</v>
      </c>
      <c r="B75" s="3">
        <v>45034</v>
      </c>
      <c r="C75" s="5">
        <v>14.620000000000001</v>
      </c>
      <c r="D75" s="5">
        <v>26.7</v>
      </c>
      <c r="E75" s="5">
        <v>35.1</v>
      </c>
      <c r="F75" s="6">
        <v>3.6199999999999992</v>
      </c>
      <c r="G75" s="5">
        <v>114</v>
      </c>
      <c r="H75" s="5">
        <f t="shared" si="33"/>
        <v>114</v>
      </c>
      <c r="I75" s="5">
        <f t="shared" ca="1" si="24"/>
        <v>114</v>
      </c>
      <c r="U75" s="5">
        <f t="shared" ca="1" si="29"/>
        <v>14.620000000000001</v>
      </c>
      <c r="V75" s="5">
        <f t="shared" ca="1" si="30"/>
        <v>26.7</v>
      </c>
      <c r="W75" s="5">
        <f t="shared" ca="1" si="31"/>
        <v>35.1</v>
      </c>
      <c r="X75" s="6">
        <f t="shared" ca="1" si="32"/>
        <v>3.6199999999999992</v>
      </c>
      <c r="Y75">
        <v>114</v>
      </c>
      <c r="AH75" s="5">
        <v>42.019999999999996</v>
      </c>
      <c r="AI75" s="5">
        <v>22.5</v>
      </c>
      <c r="AJ75" s="5">
        <v>31.5</v>
      </c>
      <c r="AK75" s="5">
        <v>16.159999999999997</v>
      </c>
      <c r="AL75">
        <v>165</v>
      </c>
      <c r="AN75" s="33">
        <v>48.480000000000004</v>
      </c>
      <c r="AO75" s="31">
        <v>21</v>
      </c>
      <c r="AP75" s="5">
        <v>23.5</v>
      </c>
      <c r="AQ75" s="5">
        <v>16.89</v>
      </c>
      <c r="AR75">
        <v>127</v>
      </c>
      <c r="AS75" s="33"/>
    </row>
    <row r="76" spans="1:45" ht="16" x14ac:dyDescent="0.2">
      <c r="A76" s="3">
        <v>51</v>
      </c>
      <c r="B76" s="3">
        <v>45046</v>
      </c>
      <c r="C76" s="5">
        <v>43.96</v>
      </c>
      <c r="D76" s="5">
        <v>3.1</v>
      </c>
      <c r="E76" s="5">
        <v>34.6</v>
      </c>
      <c r="F76" s="6">
        <v>7.6899999999999995</v>
      </c>
      <c r="G76" s="5">
        <v>122</v>
      </c>
      <c r="H76" s="5">
        <f t="shared" si="33"/>
        <v>122</v>
      </c>
      <c r="I76" s="5">
        <f t="shared" ca="1" si="24"/>
        <v>122</v>
      </c>
      <c r="U76" s="5">
        <f t="shared" ca="1" si="29"/>
        <v>43.96</v>
      </c>
      <c r="V76" s="5">
        <f t="shared" ca="1" si="30"/>
        <v>3.1</v>
      </c>
      <c r="W76" s="5">
        <f t="shared" ca="1" si="31"/>
        <v>34.6</v>
      </c>
      <c r="X76" s="6">
        <f t="shared" ca="1" si="32"/>
        <v>7.6899999999999995</v>
      </c>
      <c r="Y76">
        <v>122</v>
      </c>
      <c r="AH76" s="5">
        <v>42.9</v>
      </c>
      <c r="AI76" s="5">
        <v>20.9</v>
      </c>
      <c r="AJ76" s="5">
        <v>47.4</v>
      </c>
      <c r="AK76" s="5">
        <v>7.9399999999999977</v>
      </c>
      <c r="AL76">
        <v>163</v>
      </c>
      <c r="AN76" s="33">
        <v>14.84</v>
      </c>
      <c r="AO76" s="5">
        <v>20.5</v>
      </c>
      <c r="AP76" s="5">
        <v>18.3</v>
      </c>
      <c r="AQ76" s="5">
        <v>9.8500000000000014</v>
      </c>
      <c r="AR76">
        <v>127</v>
      </c>
      <c r="AS76" s="33"/>
    </row>
    <row r="77" spans="1:45" ht="16" x14ac:dyDescent="0.2">
      <c r="A77" s="3">
        <v>160</v>
      </c>
      <c r="B77" s="3">
        <v>45155</v>
      </c>
      <c r="C77" s="5">
        <v>32.339999999999996</v>
      </c>
      <c r="D77" s="5">
        <v>18.399999999999999</v>
      </c>
      <c r="E77" s="5">
        <v>34.6</v>
      </c>
      <c r="F77" s="6">
        <v>8.5299999999999958</v>
      </c>
      <c r="G77" s="5">
        <v>138</v>
      </c>
      <c r="H77" s="5">
        <f t="shared" si="33"/>
        <v>138</v>
      </c>
      <c r="I77" s="5">
        <f t="shared" ca="1" si="24"/>
        <v>138</v>
      </c>
      <c r="U77" s="5">
        <f t="shared" ca="1" si="29"/>
        <v>32.339999999999996</v>
      </c>
      <c r="V77" s="5">
        <f t="shared" ca="1" si="30"/>
        <v>18.399999999999999</v>
      </c>
      <c r="W77" s="5">
        <f t="shared" ca="1" si="31"/>
        <v>34.6</v>
      </c>
      <c r="X77" s="6">
        <f t="shared" ca="1" si="32"/>
        <v>8.5299999999999958</v>
      </c>
      <c r="Y77">
        <v>138</v>
      </c>
      <c r="AH77" s="5">
        <v>38.58</v>
      </c>
      <c r="AI77" s="5">
        <v>17.2</v>
      </c>
      <c r="AJ77" s="5">
        <v>17.899999999999999</v>
      </c>
      <c r="AK77" s="5">
        <v>20.23</v>
      </c>
      <c r="AL77">
        <v>163</v>
      </c>
      <c r="AN77" s="33">
        <v>29.240000000000002</v>
      </c>
      <c r="AO77" s="5">
        <v>14.8</v>
      </c>
      <c r="AP77" s="5">
        <v>38.9</v>
      </c>
      <c r="AQ77" s="5">
        <v>1.4600000000000026</v>
      </c>
      <c r="AR77">
        <v>127</v>
      </c>
      <c r="AS77" s="33"/>
    </row>
    <row r="78" spans="1:45" ht="16" x14ac:dyDescent="0.2">
      <c r="A78" s="3">
        <v>115</v>
      </c>
      <c r="B78" s="3">
        <v>45110</v>
      </c>
      <c r="C78" s="5">
        <v>18.64</v>
      </c>
      <c r="D78" s="5">
        <v>46.8</v>
      </c>
      <c r="E78" s="5">
        <v>34.5</v>
      </c>
      <c r="F78" s="6">
        <v>17.419999999999998</v>
      </c>
      <c r="G78" s="5">
        <v>152</v>
      </c>
      <c r="H78" s="5">
        <f t="shared" si="33"/>
        <v>152</v>
      </c>
      <c r="I78" s="5">
        <f t="shared" ca="1" si="24"/>
        <v>152</v>
      </c>
      <c r="U78" s="5">
        <f t="shared" ca="1" si="29"/>
        <v>18.64</v>
      </c>
      <c r="V78" s="5">
        <f t="shared" ca="1" si="30"/>
        <v>46.8</v>
      </c>
      <c r="W78" s="5">
        <f t="shared" ca="1" si="31"/>
        <v>34.5</v>
      </c>
      <c r="X78" s="6">
        <f t="shared" ca="1" si="32"/>
        <v>17.419999999999998</v>
      </c>
      <c r="Y78">
        <v>152</v>
      </c>
      <c r="AH78" s="5">
        <v>36.260000000000005</v>
      </c>
      <c r="AI78" s="5">
        <v>26.8</v>
      </c>
      <c r="AJ78" s="5">
        <v>46.2</v>
      </c>
      <c r="AK78" s="5">
        <v>9.0500000000000007</v>
      </c>
      <c r="AL78">
        <v>163</v>
      </c>
      <c r="AN78" s="33">
        <v>53.480000000000004</v>
      </c>
      <c r="AO78" s="5">
        <v>3.4</v>
      </c>
      <c r="AP78" s="5">
        <v>13.1</v>
      </c>
      <c r="AQ78" s="5">
        <v>18.700000000000003</v>
      </c>
      <c r="AR78">
        <v>127</v>
      </c>
      <c r="AS78" s="33"/>
    </row>
    <row r="79" spans="1:45" ht="16" x14ac:dyDescent="0.2">
      <c r="A79" s="3">
        <v>144</v>
      </c>
      <c r="B79" s="3">
        <v>45139</v>
      </c>
      <c r="C79" s="5">
        <v>28.919999999999998</v>
      </c>
      <c r="D79" s="5">
        <v>5.7</v>
      </c>
      <c r="E79" s="5">
        <v>34.4</v>
      </c>
      <c r="F79" s="6">
        <v>19.549999999999997</v>
      </c>
      <c r="G79" s="17"/>
      <c r="H79" s="17">
        <f t="shared" si="33"/>
        <v>0</v>
      </c>
      <c r="I79" s="17">
        <f t="shared" ca="1" si="24"/>
        <v>139.5</v>
      </c>
      <c r="U79" s="5">
        <f t="shared" ca="1" si="29"/>
        <v>28.919999999999998</v>
      </c>
      <c r="V79" s="5">
        <f t="shared" ca="1" si="30"/>
        <v>5.7</v>
      </c>
      <c r="W79" s="5">
        <f t="shared" ca="1" si="31"/>
        <v>34.4</v>
      </c>
      <c r="X79" s="6">
        <f t="shared" ca="1" si="32"/>
        <v>19.549999999999997</v>
      </c>
      <c r="Y79">
        <v>139.5</v>
      </c>
      <c r="AH79" s="5">
        <v>60.86</v>
      </c>
      <c r="AI79" s="5">
        <v>10.6</v>
      </c>
      <c r="AJ79" s="5">
        <v>6.4</v>
      </c>
      <c r="AK79" s="5">
        <v>31.169999999999995</v>
      </c>
      <c r="AL79">
        <v>162</v>
      </c>
      <c r="AN79" s="33">
        <v>18.059999999999999</v>
      </c>
      <c r="AO79" s="5">
        <v>20.3</v>
      </c>
      <c r="AP79" s="5">
        <v>32.5</v>
      </c>
      <c r="AQ79" s="5">
        <v>4.68</v>
      </c>
      <c r="AR79">
        <v>128</v>
      </c>
      <c r="AS79" s="33"/>
    </row>
    <row r="80" spans="1:45" ht="16" x14ac:dyDescent="0.2">
      <c r="A80" s="3">
        <v>85</v>
      </c>
      <c r="B80" s="3">
        <v>45080</v>
      </c>
      <c r="C80" s="5">
        <v>45.7</v>
      </c>
      <c r="D80" s="5">
        <v>43</v>
      </c>
      <c r="E80" s="5">
        <v>33.799999999999997</v>
      </c>
      <c r="F80" s="6">
        <v>29.330000000000002</v>
      </c>
      <c r="G80" s="5">
        <v>223</v>
      </c>
      <c r="H80" s="5">
        <f t="shared" si="33"/>
        <v>223</v>
      </c>
      <c r="I80" s="5">
        <f t="shared" ca="1" si="24"/>
        <v>223</v>
      </c>
      <c r="U80" s="5">
        <f t="shared" ca="1" si="29"/>
        <v>45.7</v>
      </c>
      <c r="V80" s="5">
        <f t="shared" ca="1" si="30"/>
        <v>43</v>
      </c>
      <c r="W80" s="5">
        <f t="shared" ca="1" si="31"/>
        <v>33.799999999999997</v>
      </c>
      <c r="X80" s="6">
        <f t="shared" ca="1" si="32"/>
        <v>29.330000000000002</v>
      </c>
      <c r="Y80">
        <v>223</v>
      </c>
      <c r="AH80" s="5">
        <v>44.5</v>
      </c>
      <c r="AI80" s="5">
        <v>18.100000000000001</v>
      </c>
      <c r="AJ80" s="5">
        <v>30.7</v>
      </c>
      <c r="AK80" s="5">
        <v>14.02</v>
      </c>
      <c r="AL80">
        <v>159</v>
      </c>
      <c r="AN80" s="31">
        <v>93</v>
      </c>
      <c r="AO80" s="5">
        <v>4.0999999999999996</v>
      </c>
      <c r="AP80" s="5">
        <v>36.9</v>
      </c>
      <c r="AQ80" s="5">
        <v>11.270000000000001</v>
      </c>
      <c r="AR80">
        <v>128</v>
      </c>
      <c r="AS80" s="33"/>
    </row>
    <row r="81" spans="1:45" ht="16" x14ac:dyDescent="0.2">
      <c r="A81" s="3">
        <v>92</v>
      </c>
      <c r="B81" s="3">
        <v>45087</v>
      </c>
      <c r="C81" s="5">
        <v>14.72</v>
      </c>
      <c r="D81" s="5">
        <v>1.5</v>
      </c>
      <c r="E81" s="5">
        <v>33</v>
      </c>
      <c r="F81" s="6">
        <v>10.41</v>
      </c>
      <c r="G81" s="5">
        <v>74</v>
      </c>
      <c r="H81" s="5">
        <f t="shared" si="33"/>
        <v>74</v>
      </c>
      <c r="I81" s="5">
        <f t="shared" ca="1" si="24"/>
        <v>74</v>
      </c>
      <c r="U81" s="5">
        <f t="shared" ca="1" si="29"/>
        <v>14.72</v>
      </c>
      <c r="V81" s="5">
        <f t="shared" ca="1" si="30"/>
        <v>1.5</v>
      </c>
      <c r="W81" s="5">
        <f t="shared" ca="1" si="31"/>
        <v>33</v>
      </c>
      <c r="X81" s="6">
        <f t="shared" ca="1" si="32"/>
        <v>10.41</v>
      </c>
      <c r="Y81">
        <v>74</v>
      </c>
      <c r="AH81" s="5">
        <v>42.64</v>
      </c>
      <c r="AI81" s="5">
        <v>18.399999999999999</v>
      </c>
      <c r="AJ81" s="5">
        <v>65.7</v>
      </c>
      <c r="AK81" s="5">
        <v>2.2399999999999984</v>
      </c>
      <c r="AL81">
        <v>159</v>
      </c>
      <c r="AN81" s="33">
        <v>29.96</v>
      </c>
      <c r="AO81" s="5">
        <v>14.3</v>
      </c>
      <c r="AP81" s="5">
        <v>31.7</v>
      </c>
      <c r="AQ81" s="5">
        <v>5.4500000000000028</v>
      </c>
      <c r="AR81">
        <v>129</v>
      </c>
      <c r="AS81" s="33"/>
    </row>
    <row r="82" spans="1:45" ht="16" x14ac:dyDescent="0.2">
      <c r="A82" s="3">
        <v>83</v>
      </c>
      <c r="B82" s="3">
        <v>45078</v>
      </c>
      <c r="C82" s="5">
        <v>18.059999999999999</v>
      </c>
      <c r="D82" s="5">
        <v>20.3</v>
      </c>
      <c r="E82" s="5">
        <v>32.5</v>
      </c>
      <c r="F82" s="6">
        <v>4.68</v>
      </c>
      <c r="G82" s="5">
        <v>128</v>
      </c>
      <c r="H82" s="5">
        <f t="shared" si="33"/>
        <v>128</v>
      </c>
      <c r="I82" s="5">
        <f t="shared" ca="1" si="24"/>
        <v>128</v>
      </c>
      <c r="U82" s="5">
        <f t="shared" ca="1" si="29"/>
        <v>18.059999999999999</v>
      </c>
      <c r="V82" s="5">
        <f t="shared" ca="1" si="30"/>
        <v>20.3</v>
      </c>
      <c r="W82" s="5">
        <f t="shared" ca="1" si="31"/>
        <v>32.5</v>
      </c>
      <c r="X82" s="6">
        <f t="shared" ca="1" si="32"/>
        <v>4.68</v>
      </c>
      <c r="Y82">
        <v>128</v>
      </c>
      <c r="AH82" s="5">
        <v>39.14</v>
      </c>
      <c r="AI82" s="5">
        <v>15.4</v>
      </c>
      <c r="AJ82" s="5">
        <v>2.4</v>
      </c>
      <c r="AK82" s="5">
        <v>24.31</v>
      </c>
      <c r="AL82">
        <v>159</v>
      </c>
      <c r="AN82" s="33">
        <v>37.839999999999996</v>
      </c>
      <c r="AO82" s="5">
        <v>14.3</v>
      </c>
      <c r="AP82" s="5">
        <v>25.6</v>
      </c>
      <c r="AQ82" s="5">
        <v>10.829999999999998</v>
      </c>
      <c r="AR82">
        <v>129</v>
      </c>
      <c r="AS82" s="33"/>
    </row>
    <row r="83" spans="1:45" ht="16" x14ac:dyDescent="0.2">
      <c r="A83" s="3">
        <v>40</v>
      </c>
      <c r="B83" s="3">
        <v>45035</v>
      </c>
      <c r="C83" s="5">
        <v>53.6</v>
      </c>
      <c r="D83" s="5">
        <v>37.700000000000003</v>
      </c>
      <c r="E83" s="5">
        <v>32</v>
      </c>
      <c r="F83" s="6">
        <v>28.850000000000005</v>
      </c>
      <c r="G83" s="5">
        <v>230</v>
      </c>
      <c r="H83" s="5">
        <f t="shared" si="33"/>
        <v>230</v>
      </c>
      <c r="I83" s="5">
        <f t="shared" ca="1" si="24"/>
        <v>230</v>
      </c>
      <c r="U83" s="5">
        <f t="shared" ca="1" si="29"/>
        <v>53.6</v>
      </c>
      <c r="V83" s="5">
        <f t="shared" ca="1" si="30"/>
        <v>37.700000000000003</v>
      </c>
      <c r="W83" s="5">
        <f t="shared" ca="1" si="31"/>
        <v>32</v>
      </c>
      <c r="X83" s="6">
        <f t="shared" ca="1" si="32"/>
        <v>28.850000000000005</v>
      </c>
      <c r="Y83">
        <v>230</v>
      </c>
      <c r="AH83" s="5">
        <v>64.039999999999992</v>
      </c>
      <c r="AI83" s="5">
        <v>10.1</v>
      </c>
      <c r="AJ83" s="5">
        <v>21.4</v>
      </c>
      <c r="AK83" s="5">
        <v>24.509999999999998</v>
      </c>
      <c r="AL83">
        <v>158</v>
      </c>
      <c r="AN83" s="33">
        <v>36.68</v>
      </c>
      <c r="AO83" s="5">
        <v>7.1</v>
      </c>
      <c r="AP83" s="5">
        <v>12.8</v>
      </c>
      <c r="AQ83" s="5">
        <v>15.27</v>
      </c>
      <c r="AR83">
        <v>129</v>
      </c>
      <c r="AS83" s="33"/>
    </row>
    <row r="84" spans="1:45" ht="16" x14ac:dyDescent="0.2">
      <c r="A84" s="3">
        <v>72</v>
      </c>
      <c r="B84" s="3">
        <v>45067</v>
      </c>
      <c r="C84" s="5">
        <v>29.96</v>
      </c>
      <c r="D84" s="5">
        <v>14.3</v>
      </c>
      <c r="E84" s="5">
        <v>31.7</v>
      </c>
      <c r="F84" s="6">
        <v>5.4500000000000028</v>
      </c>
      <c r="G84" s="5">
        <v>129</v>
      </c>
      <c r="H84" s="5">
        <f t="shared" si="33"/>
        <v>129</v>
      </c>
      <c r="I84" s="5">
        <f t="shared" ca="1" si="24"/>
        <v>129</v>
      </c>
      <c r="U84" s="5">
        <f t="shared" ca="1" si="29"/>
        <v>29.96</v>
      </c>
      <c r="V84" s="5">
        <f t="shared" ca="1" si="30"/>
        <v>14.3</v>
      </c>
      <c r="W84" s="5">
        <f t="shared" ca="1" si="31"/>
        <v>31.7</v>
      </c>
      <c r="X84" s="6">
        <f t="shared" ca="1" si="32"/>
        <v>5.4500000000000028</v>
      </c>
      <c r="Y84">
        <v>129</v>
      </c>
      <c r="AH84" s="5">
        <v>45.96</v>
      </c>
      <c r="AI84" s="5">
        <v>33.5</v>
      </c>
      <c r="AJ84" s="5">
        <v>45.1</v>
      </c>
      <c r="AK84" s="5">
        <v>20.69</v>
      </c>
      <c r="AL84">
        <v>157.33333333333334</v>
      </c>
      <c r="AN84" s="33">
        <v>48.36</v>
      </c>
      <c r="AO84" s="5">
        <v>5.2</v>
      </c>
      <c r="AP84" s="5">
        <v>19.399999999999999</v>
      </c>
      <c r="AQ84" s="5">
        <v>15.520000000000001</v>
      </c>
      <c r="AR84">
        <v>129</v>
      </c>
      <c r="AS84" s="33"/>
    </row>
    <row r="85" spans="1:45" ht="16" x14ac:dyDescent="0.2">
      <c r="A85" s="3">
        <v>41</v>
      </c>
      <c r="B85" s="3">
        <v>45036</v>
      </c>
      <c r="C85" s="5">
        <v>45.5</v>
      </c>
      <c r="D85" s="5">
        <v>22.3</v>
      </c>
      <c r="E85" s="5">
        <v>31.6</v>
      </c>
      <c r="F85" s="6">
        <v>18.759999999999998</v>
      </c>
      <c r="G85" s="5">
        <v>179</v>
      </c>
      <c r="H85" s="5">
        <f t="shared" si="33"/>
        <v>179</v>
      </c>
      <c r="I85" s="5">
        <f t="shared" ca="1" si="24"/>
        <v>179</v>
      </c>
      <c r="U85" s="5">
        <f t="shared" ca="1" si="29"/>
        <v>45.5</v>
      </c>
      <c r="V85" s="5">
        <f t="shared" ca="1" si="30"/>
        <v>22.3</v>
      </c>
      <c r="W85" s="5">
        <f t="shared" ca="1" si="31"/>
        <v>31.6</v>
      </c>
      <c r="X85" s="6">
        <f t="shared" ca="1" si="32"/>
        <v>18.759999999999998</v>
      </c>
      <c r="Y85">
        <v>179</v>
      </c>
      <c r="AH85" s="5">
        <v>31.04</v>
      </c>
      <c r="AI85" s="5">
        <v>19.600000000000001</v>
      </c>
      <c r="AJ85" s="5">
        <v>11.6</v>
      </c>
      <c r="AK85" s="5">
        <v>17.18</v>
      </c>
      <c r="AL85">
        <v>152</v>
      </c>
      <c r="AN85" s="33">
        <v>62.14</v>
      </c>
      <c r="AO85" s="5">
        <v>4.0999999999999996</v>
      </c>
      <c r="AP85" s="5">
        <v>8.5</v>
      </c>
      <c r="AQ85" s="5">
        <v>27.72</v>
      </c>
      <c r="AR85">
        <v>129</v>
      </c>
      <c r="AS85" s="33"/>
    </row>
    <row r="86" spans="1:45" ht="16" x14ac:dyDescent="0.2">
      <c r="A86" s="3">
        <v>193</v>
      </c>
      <c r="B86" s="3">
        <v>45188</v>
      </c>
      <c r="C86" s="5">
        <v>12.44</v>
      </c>
      <c r="D86" s="5">
        <v>4.0999999999999996</v>
      </c>
      <c r="E86" s="5">
        <v>31.6</v>
      </c>
      <c r="F86" s="6">
        <v>11.129999999999999</v>
      </c>
      <c r="G86" s="5">
        <v>62</v>
      </c>
      <c r="H86" s="5">
        <f t="shared" si="33"/>
        <v>62</v>
      </c>
      <c r="I86" s="5">
        <f t="shared" ca="1" si="24"/>
        <v>62</v>
      </c>
      <c r="U86" s="5">
        <f t="shared" ca="1" si="29"/>
        <v>12.44</v>
      </c>
      <c r="V86" s="5">
        <f t="shared" ca="1" si="30"/>
        <v>4.0999999999999996</v>
      </c>
      <c r="W86" s="5">
        <f t="shared" ca="1" si="31"/>
        <v>31.6</v>
      </c>
      <c r="X86" s="6">
        <f t="shared" ca="1" si="32"/>
        <v>11.129999999999999</v>
      </c>
      <c r="Y86">
        <v>62</v>
      </c>
      <c r="AH86" s="5">
        <v>24.94</v>
      </c>
      <c r="AI86" s="5">
        <v>49.4</v>
      </c>
      <c r="AJ86" s="5">
        <v>45.7</v>
      </c>
      <c r="AK86" s="5">
        <v>13.89</v>
      </c>
      <c r="AL86">
        <v>152</v>
      </c>
      <c r="AN86" s="33">
        <v>40.04</v>
      </c>
      <c r="AO86" s="5">
        <v>7.8</v>
      </c>
      <c r="AP86" s="5">
        <v>35.200000000000003</v>
      </c>
      <c r="AQ86" s="31">
        <v>37</v>
      </c>
      <c r="AR86">
        <v>131</v>
      </c>
      <c r="AS86" s="33"/>
    </row>
    <row r="87" spans="1:45" ht="16" x14ac:dyDescent="0.2">
      <c r="A87" s="3">
        <v>46</v>
      </c>
      <c r="B87" s="3">
        <v>45041</v>
      </c>
      <c r="C87" s="5">
        <v>42.019999999999996</v>
      </c>
      <c r="D87" s="5">
        <v>22.5</v>
      </c>
      <c r="E87" s="5">
        <v>31.5</v>
      </c>
      <c r="F87" s="6">
        <v>16.159999999999997</v>
      </c>
      <c r="G87" s="5">
        <v>165</v>
      </c>
      <c r="H87" s="5">
        <f t="shared" si="33"/>
        <v>165</v>
      </c>
      <c r="I87" s="5">
        <f t="shared" ca="1" si="24"/>
        <v>165</v>
      </c>
      <c r="U87" s="5">
        <f t="shared" ca="1" si="29"/>
        <v>42.019999999999996</v>
      </c>
      <c r="V87" s="5">
        <f t="shared" ca="1" si="30"/>
        <v>22.5</v>
      </c>
      <c r="W87" s="5">
        <f t="shared" ca="1" si="31"/>
        <v>31.5</v>
      </c>
      <c r="X87" s="6">
        <f t="shared" ca="1" si="32"/>
        <v>16.159999999999997</v>
      </c>
      <c r="Y87">
        <v>165</v>
      </c>
      <c r="AH87" s="5">
        <v>18.64</v>
      </c>
      <c r="AI87" s="5">
        <v>46.8</v>
      </c>
      <c r="AJ87" s="5">
        <v>34.5</v>
      </c>
      <c r="AK87" s="5">
        <v>17.419999999999998</v>
      </c>
      <c r="AL87">
        <v>152</v>
      </c>
      <c r="AN87" s="33">
        <v>56.9</v>
      </c>
      <c r="AO87" s="5">
        <v>3.4</v>
      </c>
      <c r="AP87" s="5">
        <v>84.8</v>
      </c>
      <c r="AQ87" s="5">
        <v>11.229999999999997</v>
      </c>
      <c r="AR87">
        <v>131</v>
      </c>
      <c r="AS87" s="33"/>
    </row>
    <row r="88" spans="1:45" ht="16" x14ac:dyDescent="0.2">
      <c r="A88" s="3">
        <v>74</v>
      </c>
      <c r="B88" s="3">
        <v>45069</v>
      </c>
      <c r="C88" s="5">
        <v>28.880000000000003</v>
      </c>
      <c r="D88" s="5">
        <v>5.7</v>
      </c>
      <c r="E88" s="5">
        <v>31.3</v>
      </c>
      <c r="F88" s="6">
        <v>3.2699999999999996</v>
      </c>
      <c r="G88" s="5">
        <v>117</v>
      </c>
      <c r="H88" s="5">
        <f t="shared" si="33"/>
        <v>117</v>
      </c>
      <c r="I88" s="5">
        <f t="shared" ca="1" si="24"/>
        <v>117</v>
      </c>
      <c r="U88" s="5">
        <f t="shared" ca="1" si="29"/>
        <v>28.880000000000003</v>
      </c>
      <c r="V88" s="5">
        <f t="shared" ca="1" si="30"/>
        <v>5.7</v>
      </c>
      <c r="W88" s="5">
        <f t="shared" ca="1" si="31"/>
        <v>31.3</v>
      </c>
      <c r="X88" s="6">
        <f t="shared" ca="1" si="32"/>
        <v>3.2699999999999996</v>
      </c>
      <c r="Y88">
        <v>117</v>
      </c>
      <c r="AH88" s="5">
        <v>50.94</v>
      </c>
      <c r="AI88" s="5">
        <v>24</v>
      </c>
      <c r="AJ88" s="5">
        <v>4</v>
      </c>
      <c r="AK88" s="5">
        <v>31.869999999999997</v>
      </c>
      <c r="AL88">
        <v>151.5</v>
      </c>
      <c r="AN88" s="33">
        <v>63.339999999999996</v>
      </c>
      <c r="AO88" s="5">
        <v>2.2999999999999998</v>
      </c>
      <c r="AP88" s="5">
        <v>23.7</v>
      </c>
      <c r="AQ88" s="5">
        <v>19.339999999999996</v>
      </c>
      <c r="AR88">
        <v>131</v>
      </c>
      <c r="AS88" s="33"/>
    </row>
    <row r="89" spans="1:45" ht="16" x14ac:dyDescent="0.2">
      <c r="A89" s="3">
        <v>161</v>
      </c>
      <c r="B89" s="3">
        <v>45156</v>
      </c>
      <c r="C89" s="5">
        <v>44.5</v>
      </c>
      <c r="D89" s="5">
        <v>18.100000000000001</v>
      </c>
      <c r="E89" s="5">
        <v>30.7</v>
      </c>
      <c r="F89" s="6">
        <v>14.02</v>
      </c>
      <c r="G89" s="5">
        <v>159</v>
      </c>
      <c r="H89" s="5">
        <f t="shared" si="33"/>
        <v>159</v>
      </c>
      <c r="I89" s="5">
        <f t="shared" ca="1" si="24"/>
        <v>159</v>
      </c>
      <c r="U89" s="5">
        <f t="shared" ca="1" si="29"/>
        <v>44.5</v>
      </c>
      <c r="V89" s="5">
        <f t="shared" ca="1" si="30"/>
        <v>18.100000000000001</v>
      </c>
      <c r="W89" s="5">
        <f t="shared" ca="1" si="31"/>
        <v>30.7</v>
      </c>
      <c r="X89" s="6">
        <f t="shared" ca="1" si="32"/>
        <v>14.02</v>
      </c>
      <c r="Y89">
        <v>159</v>
      </c>
      <c r="AH89" s="5">
        <v>19.14</v>
      </c>
      <c r="AI89" s="5">
        <v>35.799999999999997</v>
      </c>
      <c r="AJ89" s="5">
        <v>49.3</v>
      </c>
      <c r="AK89" s="5">
        <v>6.75</v>
      </c>
      <c r="AL89">
        <v>151</v>
      </c>
      <c r="AN89" s="33">
        <v>28.44</v>
      </c>
      <c r="AO89" s="5">
        <v>14.7</v>
      </c>
      <c r="AP89" s="5">
        <v>5.4</v>
      </c>
      <c r="AQ89" s="5">
        <v>16.91</v>
      </c>
      <c r="AR89">
        <v>132</v>
      </c>
      <c r="AS89" s="33"/>
    </row>
    <row r="90" spans="1:45" ht="16" x14ac:dyDescent="0.2">
      <c r="A90" s="3">
        <v>33</v>
      </c>
      <c r="B90" s="3">
        <v>45028</v>
      </c>
      <c r="C90" s="5">
        <v>20.440000000000001</v>
      </c>
      <c r="D90" s="5">
        <v>1.5</v>
      </c>
      <c r="E90" s="5">
        <v>30</v>
      </c>
      <c r="F90" s="6">
        <v>18.47</v>
      </c>
      <c r="G90" s="5">
        <v>112</v>
      </c>
      <c r="H90" s="5">
        <f t="shared" si="33"/>
        <v>112</v>
      </c>
      <c r="I90" s="5">
        <f t="shared" ca="1" si="24"/>
        <v>112</v>
      </c>
      <c r="U90" s="5">
        <f t="shared" ca="1" si="29"/>
        <v>20.440000000000001</v>
      </c>
      <c r="V90" s="5">
        <f t="shared" ca="1" si="30"/>
        <v>1.5</v>
      </c>
      <c r="W90" s="5">
        <f t="shared" ca="1" si="31"/>
        <v>30</v>
      </c>
      <c r="X90" s="6">
        <f t="shared" ca="1" si="32"/>
        <v>18.47</v>
      </c>
      <c r="Y90">
        <v>112</v>
      </c>
      <c r="AH90" s="5">
        <v>54.160000000000004</v>
      </c>
      <c r="AI90" s="5">
        <v>8.1999999999999993</v>
      </c>
      <c r="AJ90" s="5">
        <v>56.5</v>
      </c>
      <c r="AK90" s="5">
        <v>4.0799999999999983</v>
      </c>
      <c r="AL90">
        <v>150</v>
      </c>
      <c r="AN90" s="33">
        <v>46.519999999999996</v>
      </c>
      <c r="AO90" s="5">
        <v>3.5</v>
      </c>
      <c r="AP90" s="5">
        <v>5.9</v>
      </c>
      <c r="AQ90" s="5">
        <v>19.149999999999999</v>
      </c>
      <c r="AR90">
        <v>132</v>
      </c>
      <c r="AS90" s="33"/>
    </row>
    <row r="91" spans="1:45" ht="16" x14ac:dyDescent="0.2">
      <c r="A91" s="3">
        <v>185</v>
      </c>
      <c r="B91" s="3">
        <v>45180</v>
      </c>
      <c r="C91" s="5">
        <v>58.760000000000005</v>
      </c>
      <c r="D91" s="5">
        <v>21.3</v>
      </c>
      <c r="E91" s="5">
        <v>30</v>
      </c>
      <c r="F91" s="6">
        <v>24.03</v>
      </c>
      <c r="G91" s="5">
        <v>188</v>
      </c>
      <c r="H91" s="5">
        <f t="shared" si="33"/>
        <v>188</v>
      </c>
      <c r="I91" s="5">
        <f t="shared" ca="1" si="24"/>
        <v>188</v>
      </c>
      <c r="U91" s="5">
        <f t="shared" ca="1" si="29"/>
        <v>58.760000000000005</v>
      </c>
      <c r="V91" s="5">
        <f t="shared" ca="1" si="30"/>
        <v>21.3</v>
      </c>
      <c r="W91" s="5">
        <f t="shared" ca="1" si="31"/>
        <v>30</v>
      </c>
      <c r="X91" s="6">
        <f t="shared" ca="1" si="32"/>
        <v>24.03</v>
      </c>
      <c r="Y91">
        <v>188</v>
      </c>
      <c r="AH91" s="5">
        <v>51.38</v>
      </c>
      <c r="AI91" s="5">
        <v>8.4</v>
      </c>
      <c r="AJ91" s="5">
        <v>26.4</v>
      </c>
      <c r="AK91" s="5">
        <v>14.33</v>
      </c>
      <c r="AL91">
        <v>149</v>
      </c>
      <c r="AN91" s="33">
        <v>24.02</v>
      </c>
      <c r="AO91" s="5">
        <v>35</v>
      </c>
      <c r="AP91" s="5">
        <v>52.7</v>
      </c>
      <c r="AQ91" s="5">
        <v>3.9299999999999962</v>
      </c>
      <c r="AR91">
        <v>133</v>
      </c>
      <c r="AS91" s="33"/>
    </row>
    <row r="92" spans="1:45" ht="16" x14ac:dyDescent="0.2">
      <c r="A92" s="3">
        <v>107</v>
      </c>
      <c r="B92" s="3">
        <v>45102</v>
      </c>
      <c r="C92" s="5">
        <v>8</v>
      </c>
      <c r="D92" s="5">
        <v>11</v>
      </c>
      <c r="E92" s="5">
        <v>29.7</v>
      </c>
      <c r="F92" s="6">
        <v>16.119999999999997</v>
      </c>
      <c r="G92" s="5">
        <v>86</v>
      </c>
      <c r="H92" s="5">
        <f t="shared" si="33"/>
        <v>86</v>
      </c>
      <c r="I92" s="5">
        <f t="shared" ca="1" si="24"/>
        <v>86</v>
      </c>
      <c r="U92" s="5">
        <f t="shared" ca="1" si="29"/>
        <v>8</v>
      </c>
      <c r="V92" s="5">
        <f t="shared" ca="1" si="30"/>
        <v>11</v>
      </c>
      <c r="W92" s="5">
        <f t="shared" ca="1" si="31"/>
        <v>29.7</v>
      </c>
      <c r="X92" s="6">
        <f t="shared" ca="1" si="32"/>
        <v>16.119999999999997</v>
      </c>
      <c r="Y92">
        <v>86</v>
      </c>
      <c r="AH92" s="5">
        <v>46.44</v>
      </c>
      <c r="AI92" s="5">
        <v>15.8</v>
      </c>
      <c r="AJ92" s="5">
        <v>49.9</v>
      </c>
      <c r="AK92" s="5">
        <v>10.659999999999997</v>
      </c>
      <c r="AL92">
        <v>149</v>
      </c>
      <c r="AN92" s="33">
        <v>33.239999999999995</v>
      </c>
      <c r="AO92" s="5">
        <v>19.2</v>
      </c>
      <c r="AP92" s="5">
        <v>16.600000000000001</v>
      </c>
      <c r="AQ92" s="5">
        <v>16.579999999999998</v>
      </c>
      <c r="AR92">
        <v>133</v>
      </c>
      <c r="AS92" s="33"/>
    </row>
    <row r="93" spans="1:45" ht="16" x14ac:dyDescent="0.2">
      <c r="A93" s="3">
        <v>183</v>
      </c>
      <c r="B93" s="3">
        <v>45178</v>
      </c>
      <c r="C93" s="5">
        <v>18.240000000000002</v>
      </c>
      <c r="D93" s="5">
        <v>5.7</v>
      </c>
      <c r="E93" s="5">
        <v>29.7</v>
      </c>
      <c r="F93" s="6">
        <v>16.59</v>
      </c>
      <c r="G93" s="5">
        <v>105</v>
      </c>
      <c r="H93" s="5">
        <f t="shared" si="33"/>
        <v>105</v>
      </c>
      <c r="I93" s="5">
        <f t="shared" ca="1" si="24"/>
        <v>105</v>
      </c>
      <c r="U93" s="5">
        <f t="shared" ca="1" si="29"/>
        <v>18.240000000000002</v>
      </c>
      <c r="V93" s="5">
        <f t="shared" ca="1" si="30"/>
        <v>5.7</v>
      </c>
      <c r="W93" s="5">
        <f t="shared" ca="1" si="31"/>
        <v>29.7</v>
      </c>
      <c r="X93" s="6">
        <f t="shared" ca="1" si="32"/>
        <v>16.59</v>
      </c>
      <c r="Y93">
        <v>105</v>
      </c>
      <c r="AH93" s="5">
        <v>25.1</v>
      </c>
      <c r="AI93" s="5">
        <v>28.5</v>
      </c>
      <c r="AJ93" s="5">
        <v>14.2</v>
      </c>
      <c r="AK93" s="5">
        <v>20.62</v>
      </c>
      <c r="AL93">
        <v>149</v>
      </c>
      <c r="AN93" s="33">
        <v>11.64</v>
      </c>
      <c r="AO93" s="5">
        <v>15.9</v>
      </c>
      <c r="AP93" s="5">
        <v>49.6</v>
      </c>
      <c r="AQ93" s="5">
        <v>9.4299999999999962</v>
      </c>
      <c r="AR93">
        <v>134.33333333333334</v>
      </c>
      <c r="AS93" s="33"/>
    </row>
    <row r="94" spans="1:45" ht="16" x14ac:dyDescent="0.2">
      <c r="A94" s="3">
        <v>65</v>
      </c>
      <c r="B94" s="3">
        <v>45060</v>
      </c>
      <c r="C94" s="5">
        <v>27.22</v>
      </c>
      <c r="D94" s="5">
        <v>42.8</v>
      </c>
      <c r="E94" s="5">
        <v>28.9</v>
      </c>
      <c r="F94" s="6">
        <v>22.949999999999996</v>
      </c>
      <c r="G94" s="5">
        <v>187</v>
      </c>
      <c r="H94" s="5">
        <f t="shared" si="33"/>
        <v>187</v>
      </c>
      <c r="I94" s="5">
        <f t="shared" ca="1" si="24"/>
        <v>187</v>
      </c>
      <c r="U94" s="5">
        <f t="shared" ca="1" si="29"/>
        <v>27.22</v>
      </c>
      <c r="V94" s="5">
        <f t="shared" ca="1" si="30"/>
        <v>42.8</v>
      </c>
      <c r="W94" s="5">
        <f t="shared" ca="1" si="31"/>
        <v>28.9</v>
      </c>
      <c r="X94" s="6">
        <f t="shared" ca="1" si="32"/>
        <v>22.949999999999996</v>
      </c>
      <c r="Y94">
        <v>187</v>
      </c>
      <c r="AH94" s="5">
        <v>22.68</v>
      </c>
      <c r="AI94" s="5">
        <v>44.5</v>
      </c>
      <c r="AJ94" s="5">
        <v>35.6</v>
      </c>
      <c r="AK94" s="5">
        <v>14.849999999999998</v>
      </c>
      <c r="AL94">
        <v>149</v>
      </c>
      <c r="AN94" s="33">
        <v>89.06</v>
      </c>
      <c r="AO94" s="5">
        <v>36.6</v>
      </c>
      <c r="AP94" s="5">
        <v>93.625</v>
      </c>
      <c r="AQ94" s="5">
        <v>23.379999999999995</v>
      </c>
      <c r="AR94">
        <v>135</v>
      </c>
      <c r="AS94" s="33"/>
    </row>
    <row r="95" spans="1:45" ht="16" x14ac:dyDescent="0.2">
      <c r="A95" s="3">
        <v>182</v>
      </c>
      <c r="B95" s="3">
        <v>45177</v>
      </c>
      <c r="C95" s="5">
        <v>52.7</v>
      </c>
      <c r="D95" s="5">
        <v>5.4</v>
      </c>
      <c r="E95" s="5">
        <v>27.4</v>
      </c>
      <c r="F95" s="6">
        <v>13.59</v>
      </c>
      <c r="G95" s="5">
        <v>124</v>
      </c>
      <c r="H95" s="5">
        <f t="shared" si="33"/>
        <v>124</v>
      </c>
      <c r="I95" s="5">
        <f t="shared" ca="1" si="24"/>
        <v>124</v>
      </c>
      <c r="U95" s="5">
        <f t="shared" ca="1" si="29"/>
        <v>52.7</v>
      </c>
      <c r="V95" s="5">
        <f t="shared" ca="1" si="30"/>
        <v>5.4</v>
      </c>
      <c r="W95" s="5">
        <f t="shared" ca="1" si="31"/>
        <v>27.4</v>
      </c>
      <c r="X95" s="6">
        <f t="shared" ca="1" si="32"/>
        <v>13.59</v>
      </c>
      <c r="Y95">
        <v>124</v>
      </c>
      <c r="AH95" s="5">
        <v>32.46</v>
      </c>
      <c r="AI95" s="5">
        <v>23.9</v>
      </c>
      <c r="AJ95" s="5">
        <v>19.100000000000001</v>
      </c>
      <c r="AK95" s="5">
        <v>19.04</v>
      </c>
      <c r="AL95">
        <v>148</v>
      </c>
      <c r="AN95" s="33">
        <v>30.860000000000003</v>
      </c>
      <c r="AO95" s="5">
        <v>14.5</v>
      </c>
      <c r="AP95" s="5">
        <v>10.199999999999999</v>
      </c>
      <c r="AQ95" s="5">
        <v>17.100000000000001</v>
      </c>
      <c r="AR95">
        <v>135</v>
      </c>
      <c r="AS95" s="33"/>
    </row>
    <row r="96" spans="1:45" ht="16" x14ac:dyDescent="0.2">
      <c r="A96" s="3">
        <v>63</v>
      </c>
      <c r="B96" s="3">
        <v>45058</v>
      </c>
      <c r="C96" s="5">
        <v>53.86</v>
      </c>
      <c r="D96" s="5">
        <v>15.5</v>
      </c>
      <c r="E96" s="5">
        <v>27.3</v>
      </c>
      <c r="F96" s="6">
        <v>20.759999999999998</v>
      </c>
      <c r="G96" s="5">
        <v>170</v>
      </c>
      <c r="H96" s="5">
        <f t="shared" si="33"/>
        <v>170</v>
      </c>
      <c r="I96" s="5">
        <f t="shared" ca="1" si="24"/>
        <v>170</v>
      </c>
      <c r="U96" s="5">
        <f t="shared" ca="1" si="29"/>
        <v>53.86</v>
      </c>
      <c r="V96" s="5">
        <f t="shared" ca="1" si="30"/>
        <v>15.5</v>
      </c>
      <c r="W96" s="5">
        <f t="shared" ca="1" si="31"/>
        <v>27.3</v>
      </c>
      <c r="X96" s="6">
        <f t="shared" ca="1" si="32"/>
        <v>20.759999999999998</v>
      </c>
      <c r="Y96">
        <v>170</v>
      </c>
      <c r="AH96" s="5">
        <v>55.04</v>
      </c>
      <c r="AI96" s="5">
        <v>2.9</v>
      </c>
      <c r="AJ96" s="5">
        <v>43</v>
      </c>
      <c r="AK96" s="5">
        <v>10.77</v>
      </c>
      <c r="AL96">
        <v>147</v>
      </c>
      <c r="AN96" s="33">
        <v>41.12</v>
      </c>
      <c r="AO96" s="5">
        <v>10</v>
      </c>
      <c r="AP96" s="5">
        <v>17.600000000000001</v>
      </c>
      <c r="AQ96" s="5">
        <v>14.519999999999998</v>
      </c>
      <c r="AR96">
        <v>135</v>
      </c>
      <c r="AS96" s="33"/>
    </row>
    <row r="97" spans="1:45" ht="16" x14ac:dyDescent="0.2">
      <c r="A97" s="3">
        <v>70</v>
      </c>
      <c r="B97" s="3">
        <v>45065</v>
      </c>
      <c r="C97" s="5">
        <v>48.36</v>
      </c>
      <c r="D97" s="5">
        <v>43.9</v>
      </c>
      <c r="E97" s="5">
        <v>27.2</v>
      </c>
      <c r="F97" s="6">
        <v>32.749999999999993</v>
      </c>
      <c r="G97" s="5">
        <v>229</v>
      </c>
      <c r="H97" s="5">
        <f t="shared" si="33"/>
        <v>229</v>
      </c>
      <c r="I97" s="5">
        <f t="shared" ca="1" si="24"/>
        <v>229</v>
      </c>
      <c r="U97" s="5">
        <f t="shared" ca="1" si="29"/>
        <v>48.36</v>
      </c>
      <c r="V97" s="5">
        <f t="shared" ca="1" si="30"/>
        <v>43.9</v>
      </c>
      <c r="W97" s="5">
        <f t="shared" ca="1" si="31"/>
        <v>27.2</v>
      </c>
      <c r="X97" s="6">
        <f t="shared" ca="1" si="32"/>
        <v>32.749999999999993</v>
      </c>
      <c r="Y97">
        <v>229</v>
      </c>
      <c r="AH97" s="5">
        <v>27.66</v>
      </c>
      <c r="AI97" s="31">
        <v>225.5</v>
      </c>
      <c r="AJ97" s="5">
        <v>73.400000000000006</v>
      </c>
      <c r="AK97" s="5">
        <v>12.219999999999995</v>
      </c>
      <c r="AL97">
        <v>147</v>
      </c>
      <c r="AN97" s="33">
        <v>46.160000000000004</v>
      </c>
      <c r="AO97" s="5">
        <v>10.8</v>
      </c>
      <c r="AP97" s="5">
        <v>58.4</v>
      </c>
      <c r="AQ97" s="5">
        <v>0.12000000000000455</v>
      </c>
      <c r="AR97">
        <v>137</v>
      </c>
      <c r="AS97" s="33"/>
    </row>
    <row r="98" spans="1:45" ht="16" x14ac:dyDescent="0.2">
      <c r="A98" s="3">
        <v>187</v>
      </c>
      <c r="B98" s="3">
        <v>45182</v>
      </c>
      <c r="C98" s="5">
        <v>35.9</v>
      </c>
      <c r="D98" s="5">
        <v>2.1</v>
      </c>
      <c r="E98" s="5">
        <v>26.6</v>
      </c>
      <c r="F98" s="6">
        <v>4.3599999999999994</v>
      </c>
      <c r="G98" s="5">
        <v>108</v>
      </c>
      <c r="H98" s="5">
        <f t="shared" si="33"/>
        <v>108</v>
      </c>
      <c r="I98" s="5">
        <f t="shared" ca="1" si="24"/>
        <v>108</v>
      </c>
      <c r="U98" s="5">
        <f t="shared" ref="U98:U129" ca="1" si="34">IF(ISBLANK(C98),AVERAGE(OFFSET(C98,-3,0,3),OFFSET(C98,1,0,3)),C98)</f>
        <v>35.9</v>
      </c>
      <c r="V98" s="5">
        <f t="shared" ref="V98:V129" ca="1" si="35">IF(ISBLANK(D98),AVERAGE(OFFSET(D98,-3,0,3),OFFSET(D98,1,0,3)),D98)</f>
        <v>2.1</v>
      </c>
      <c r="W98" s="5">
        <f t="shared" ref="W98:W129" ca="1" si="36">IF(ISBLANK(E98),AVERAGE(OFFSET(E98,-3,0,3),OFFSET(E98,1,0,3)),E98)</f>
        <v>26.6</v>
      </c>
      <c r="X98" s="6">
        <f t="shared" ref="X98:X129" ca="1" si="37">IF(ISBLANK(F98),AVERAGE(OFFSET(F98,-3,0,3),OFFSET(F98,1,0,3)),F98)</f>
        <v>4.3599999999999994</v>
      </c>
      <c r="Y98">
        <v>108</v>
      </c>
      <c r="AH98" s="5">
        <v>53.08</v>
      </c>
      <c r="AI98" s="5">
        <v>26.9</v>
      </c>
      <c r="AJ98" s="5">
        <v>5.5</v>
      </c>
      <c r="AK98" s="5">
        <v>36.789999999999992</v>
      </c>
      <c r="AL98">
        <v>146.16666666666666</v>
      </c>
      <c r="AN98" s="33">
        <v>51.480000000000004</v>
      </c>
      <c r="AO98" s="5">
        <v>4.3</v>
      </c>
      <c r="AP98" s="5">
        <v>49.8</v>
      </c>
      <c r="AQ98" s="5">
        <v>4.4699999999999989</v>
      </c>
      <c r="AR98">
        <v>137</v>
      </c>
      <c r="AS98" s="33"/>
    </row>
    <row r="99" spans="1:45" ht="16" x14ac:dyDescent="0.2">
      <c r="A99" s="3">
        <v>44</v>
      </c>
      <c r="B99" s="3">
        <v>45039</v>
      </c>
      <c r="C99" s="5">
        <v>51.38</v>
      </c>
      <c r="D99" s="5">
        <v>8.4</v>
      </c>
      <c r="E99" s="5">
        <v>26.4</v>
      </c>
      <c r="F99" s="6">
        <v>14.33</v>
      </c>
      <c r="G99" s="5">
        <v>149</v>
      </c>
      <c r="H99" s="5">
        <f t="shared" si="33"/>
        <v>149</v>
      </c>
      <c r="I99" s="5">
        <f t="shared" ca="1" si="24"/>
        <v>149</v>
      </c>
      <c r="U99" s="5">
        <f t="shared" ca="1" si="34"/>
        <v>51.38</v>
      </c>
      <c r="V99" s="5">
        <f t="shared" ca="1" si="35"/>
        <v>8.4</v>
      </c>
      <c r="W99" s="5">
        <f t="shared" ca="1" si="36"/>
        <v>26.4</v>
      </c>
      <c r="X99" s="6">
        <f t="shared" ca="1" si="37"/>
        <v>14.33</v>
      </c>
      <c r="Y99">
        <v>149</v>
      </c>
      <c r="AH99" s="5">
        <v>55.019999999999996</v>
      </c>
      <c r="AI99" s="5">
        <v>7.3</v>
      </c>
      <c r="AJ99" s="5">
        <v>8.6999999999999993</v>
      </c>
      <c r="AK99" s="5">
        <v>24.179999999999996</v>
      </c>
      <c r="AL99">
        <v>142</v>
      </c>
      <c r="AN99" s="33">
        <v>32.339999999999996</v>
      </c>
      <c r="AO99" s="5">
        <v>18.399999999999999</v>
      </c>
      <c r="AP99" s="5">
        <v>34.6</v>
      </c>
      <c r="AQ99" s="5">
        <v>8.5299999999999958</v>
      </c>
      <c r="AR99">
        <v>138</v>
      </c>
      <c r="AS99" s="33"/>
    </row>
    <row r="100" spans="1:45" ht="16" x14ac:dyDescent="0.2">
      <c r="A100" s="3">
        <v>24</v>
      </c>
      <c r="B100" s="3">
        <v>45019</v>
      </c>
      <c r="C100" s="5">
        <v>49.660000000000004</v>
      </c>
      <c r="D100" s="5">
        <v>16.899999999999999</v>
      </c>
      <c r="E100" s="5">
        <v>26.2</v>
      </c>
      <c r="F100" s="6">
        <v>20.8</v>
      </c>
      <c r="G100" s="5">
        <v>175</v>
      </c>
      <c r="H100" s="5">
        <f t="shared" si="33"/>
        <v>175</v>
      </c>
      <c r="I100" s="5">
        <f t="shared" ca="1" si="24"/>
        <v>175</v>
      </c>
      <c r="U100" s="5">
        <f t="shared" ca="1" si="34"/>
        <v>49.660000000000004</v>
      </c>
      <c r="V100" s="5">
        <f t="shared" ca="1" si="35"/>
        <v>16.899999999999999</v>
      </c>
      <c r="W100" s="5">
        <f t="shared" ca="1" si="36"/>
        <v>26.2</v>
      </c>
      <c r="X100" s="6">
        <f t="shared" ca="1" si="37"/>
        <v>20.8</v>
      </c>
      <c r="Y100">
        <v>175</v>
      </c>
      <c r="AH100" s="5">
        <v>28.919999999999998</v>
      </c>
      <c r="AI100" s="5">
        <v>5.7</v>
      </c>
      <c r="AJ100" s="5">
        <v>34.4</v>
      </c>
      <c r="AK100" s="5">
        <v>19.549999999999997</v>
      </c>
      <c r="AL100">
        <v>139.5</v>
      </c>
      <c r="AN100" s="33">
        <v>44.4</v>
      </c>
      <c r="AO100" s="5">
        <v>9.3000000000000007</v>
      </c>
      <c r="AP100" s="5">
        <v>6.4</v>
      </c>
      <c r="AQ100" s="5">
        <v>19.79</v>
      </c>
      <c r="AR100">
        <v>139</v>
      </c>
      <c r="AS100" s="33"/>
    </row>
    <row r="101" spans="1:45" ht="16" x14ac:dyDescent="0.2">
      <c r="A101" s="3">
        <v>126</v>
      </c>
      <c r="B101" s="3">
        <v>45121</v>
      </c>
      <c r="C101" s="5">
        <v>18.440000000000001</v>
      </c>
      <c r="D101" s="5">
        <v>11.8</v>
      </c>
      <c r="E101" s="5">
        <v>25.9</v>
      </c>
      <c r="F101" s="6">
        <v>4.2600000000000016</v>
      </c>
      <c r="G101" s="5">
        <v>126</v>
      </c>
      <c r="H101" s="5">
        <f t="shared" si="33"/>
        <v>126</v>
      </c>
      <c r="I101" s="5">
        <f t="shared" ca="1" si="24"/>
        <v>126</v>
      </c>
      <c r="U101" s="5">
        <f t="shared" ca="1" si="34"/>
        <v>18.440000000000001</v>
      </c>
      <c r="V101" s="5">
        <f t="shared" ca="1" si="35"/>
        <v>11.8</v>
      </c>
      <c r="W101" s="5">
        <f t="shared" ca="1" si="36"/>
        <v>25.9</v>
      </c>
      <c r="X101" s="6">
        <f t="shared" ca="1" si="37"/>
        <v>4.2600000000000016</v>
      </c>
      <c r="Y101">
        <v>126</v>
      </c>
      <c r="AH101" s="5">
        <v>59.58</v>
      </c>
      <c r="AI101" s="5">
        <v>3.5</v>
      </c>
      <c r="AJ101" s="5">
        <v>19.5</v>
      </c>
      <c r="AK101" s="5">
        <v>20.239999999999998</v>
      </c>
      <c r="AL101">
        <v>139</v>
      </c>
      <c r="AN101" s="33">
        <v>52.42</v>
      </c>
      <c r="AO101" s="5">
        <v>8.6</v>
      </c>
      <c r="AP101" s="5">
        <v>8.6999999999999993</v>
      </c>
      <c r="AQ101" s="5">
        <v>1</v>
      </c>
      <c r="AR101">
        <v>139</v>
      </c>
      <c r="AS101" s="33"/>
    </row>
    <row r="102" spans="1:45" ht="16" x14ac:dyDescent="0.2">
      <c r="A102" s="3">
        <v>109</v>
      </c>
      <c r="B102" s="3">
        <v>45104</v>
      </c>
      <c r="C102" s="5">
        <v>9.620000000000001</v>
      </c>
      <c r="D102" s="5">
        <v>0.4</v>
      </c>
      <c r="E102" s="5">
        <v>25.6</v>
      </c>
      <c r="F102" s="6">
        <v>11.269999999999998</v>
      </c>
      <c r="G102" s="5">
        <v>54</v>
      </c>
      <c r="H102" s="5">
        <f t="shared" si="33"/>
        <v>54</v>
      </c>
      <c r="I102" s="5">
        <f t="shared" ca="1" si="24"/>
        <v>54</v>
      </c>
      <c r="U102" s="5">
        <f t="shared" ca="1" si="34"/>
        <v>9.620000000000001</v>
      </c>
      <c r="V102" s="5">
        <f t="shared" ca="1" si="35"/>
        <v>0.4</v>
      </c>
      <c r="W102" s="5">
        <f t="shared" ca="1" si="36"/>
        <v>25.6</v>
      </c>
      <c r="X102" s="6">
        <f t="shared" ca="1" si="37"/>
        <v>11.269999999999998</v>
      </c>
      <c r="Y102">
        <v>54</v>
      </c>
      <c r="AH102" s="5">
        <v>52.42</v>
      </c>
      <c r="AI102" s="5">
        <v>8.6</v>
      </c>
      <c r="AJ102" s="5">
        <v>8.6999999999999993</v>
      </c>
      <c r="AK102" s="5">
        <v>1</v>
      </c>
      <c r="AL102">
        <v>139</v>
      </c>
      <c r="AN102" s="33">
        <v>59.58</v>
      </c>
      <c r="AO102" s="5">
        <v>3.5</v>
      </c>
      <c r="AP102" s="5">
        <v>19.5</v>
      </c>
      <c r="AQ102" s="5">
        <v>20.239999999999998</v>
      </c>
      <c r="AR102">
        <v>139</v>
      </c>
      <c r="AS102" s="33"/>
    </row>
    <row r="103" spans="1:45" ht="16" x14ac:dyDescent="0.2">
      <c r="A103" s="3">
        <v>117</v>
      </c>
      <c r="B103" s="3">
        <v>45112</v>
      </c>
      <c r="C103" s="5">
        <v>37.839999999999996</v>
      </c>
      <c r="D103" s="5">
        <v>14.3</v>
      </c>
      <c r="E103" s="5">
        <v>25.6</v>
      </c>
      <c r="F103" s="6">
        <v>10.829999999999998</v>
      </c>
      <c r="G103" s="5">
        <v>129</v>
      </c>
      <c r="H103" s="5">
        <f t="shared" si="33"/>
        <v>129</v>
      </c>
      <c r="I103" s="5">
        <f t="shared" ca="1" si="24"/>
        <v>129</v>
      </c>
      <c r="U103" s="5">
        <f t="shared" ca="1" si="34"/>
        <v>37.839999999999996</v>
      </c>
      <c r="V103" s="5">
        <f t="shared" ca="1" si="35"/>
        <v>14.3</v>
      </c>
      <c r="W103" s="5">
        <f t="shared" ca="1" si="36"/>
        <v>25.6</v>
      </c>
      <c r="X103" s="6">
        <f t="shared" ca="1" si="37"/>
        <v>10.829999999999998</v>
      </c>
      <c r="Y103">
        <v>129</v>
      </c>
      <c r="AH103" s="5">
        <v>44.4</v>
      </c>
      <c r="AI103" s="5">
        <v>9.3000000000000007</v>
      </c>
      <c r="AJ103" s="5">
        <v>6.4</v>
      </c>
      <c r="AK103" s="5">
        <v>19.79</v>
      </c>
      <c r="AL103">
        <v>139</v>
      </c>
      <c r="AN103" s="33">
        <v>28.919999999999998</v>
      </c>
      <c r="AO103" s="5">
        <v>5.7</v>
      </c>
      <c r="AP103" s="5">
        <v>34.4</v>
      </c>
      <c r="AQ103" s="5">
        <v>19.549999999999997</v>
      </c>
      <c r="AR103">
        <v>139.5</v>
      </c>
      <c r="AS103" s="33"/>
    </row>
    <row r="104" spans="1:45" ht="16" x14ac:dyDescent="0.2">
      <c r="A104" s="3">
        <v>158</v>
      </c>
      <c r="B104" s="3">
        <v>45153</v>
      </c>
      <c r="C104" s="5">
        <v>39.96</v>
      </c>
      <c r="D104" s="5">
        <v>1.3</v>
      </c>
      <c r="E104" s="5">
        <v>24.3</v>
      </c>
      <c r="F104" s="6">
        <v>5.91</v>
      </c>
      <c r="G104" s="5">
        <v>111</v>
      </c>
      <c r="H104" s="5">
        <f t="shared" si="33"/>
        <v>111</v>
      </c>
      <c r="I104" s="5">
        <f t="shared" ca="1" si="24"/>
        <v>111</v>
      </c>
      <c r="U104" s="5">
        <f t="shared" ca="1" si="34"/>
        <v>39.96</v>
      </c>
      <c r="V104" s="5">
        <f t="shared" ca="1" si="35"/>
        <v>1.3</v>
      </c>
      <c r="W104" s="5">
        <f t="shared" ca="1" si="36"/>
        <v>24.3</v>
      </c>
      <c r="X104" s="6">
        <f t="shared" ca="1" si="37"/>
        <v>5.91</v>
      </c>
      <c r="Y104">
        <v>111</v>
      </c>
      <c r="AH104" s="5">
        <v>32.339999999999996</v>
      </c>
      <c r="AI104" s="5">
        <v>18.399999999999999</v>
      </c>
      <c r="AJ104" s="5">
        <v>34.6</v>
      </c>
      <c r="AK104" s="5">
        <v>8.5299999999999958</v>
      </c>
      <c r="AL104">
        <v>138</v>
      </c>
      <c r="AN104" s="33">
        <v>55.019999999999996</v>
      </c>
      <c r="AO104" s="5">
        <v>7.3</v>
      </c>
      <c r="AP104" s="5">
        <v>8.6999999999999993</v>
      </c>
      <c r="AQ104" s="5">
        <v>24.179999999999996</v>
      </c>
      <c r="AR104">
        <v>142</v>
      </c>
      <c r="AS104" s="33"/>
    </row>
    <row r="105" spans="1:45" ht="16" x14ac:dyDescent="0.2">
      <c r="A105" s="3">
        <v>11</v>
      </c>
      <c r="B105" s="3">
        <v>45006</v>
      </c>
      <c r="C105" s="5">
        <v>23.22</v>
      </c>
      <c r="D105" s="5">
        <v>5.8</v>
      </c>
      <c r="E105" s="5">
        <v>24.2</v>
      </c>
      <c r="F105" s="6">
        <v>19.829999999999998</v>
      </c>
      <c r="G105" s="5">
        <v>95</v>
      </c>
      <c r="H105" s="5">
        <f t="shared" si="33"/>
        <v>95</v>
      </c>
      <c r="I105" s="5">
        <f t="shared" ca="1" si="24"/>
        <v>95</v>
      </c>
      <c r="U105" s="5">
        <f t="shared" ca="1" si="34"/>
        <v>23.22</v>
      </c>
      <c r="V105" s="5">
        <f t="shared" ca="1" si="35"/>
        <v>5.8</v>
      </c>
      <c r="W105" s="5">
        <f t="shared" ca="1" si="36"/>
        <v>24.2</v>
      </c>
      <c r="X105" s="6">
        <f t="shared" ca="1" si="37"/>
        <v>19.829999999999998</v>
      </c>
      <c r="Y105">
        <v>95</v>
      </c>
      <c r="AH105" s="5">
        <v>51.480000000000004</v>
      </c>
      <c r="AI105" s="5">
        <v>4.3</v>
      </c>
      <c r="AJ105" s="5">
        <v>49.8</v>
      </c>
      <c r="AK105" s="5">
        <v>4.4699999999999989</v>
      </c>
      <c r="AL105">
        <v>137</v>
      </c>
      <c r="AN105" s="33">
        <v>53.08</v>
      </c>
      <c r="AO105" s="5">
        <v>26.9</v>
      </c>
      <c r="AP105" s="5">
        <v>5.5</v>
      </c>
      <c r="AQ105" s="5">
        <v>36.789999999999992</v>
      </c>
      <c r="AR105">
        <v>146.16666666666666</v>
      </c>
      <c r="AS105" s="33"/>
    </row>
    <row r="106" spans="1:45" ht="16" x14ac:dyDescent="0.2">
      <c r="A106" s="3">
        <v>179</v>
      </c>
      <c r="B106" s="3">
        <v>45174</v>
      </c>
      <c r="C106" s="5">
        <v>63.339999999999996</v>
      </c>
      <c r="D106" s="5">
        <v>2.2999999999999998</v>
      </c>
      <c r="E106" s="5">
        <v>23.7</v>
      </c>
      <c r="F106" s="6">
        <v>19.339999999999996</v>
      </c>
      <c r="G106" s="5">
        <v>131</v>
      </c>
      <c r="H106" s="5">
        <f t="shared" si="33"/>
        <v>131</v>
      </c>
      <c r="I106" s="5">
        <f t="shared" ca="1" si="24"/>
        <v>131</v>
      </c>
      <c r="U106" s="5">
        <f t="shared" ca="1" si="34"/>
        <v>63.339999999999996</v>
      </c>
      <c r="V106" s="5">
        <f t="shared" ca="1" si="35"/>
        <v>2.2999999999999998</v>
      </c>
      <c r="W106" s="5">
        <f t="shared" ca="1" si="36"/>
        <v>23.7</v>
      </c>
      <c r="X106" s="6">
        <f t="shared" ca="1" si="37"/>
        <v>19.339999999999996</v>
      </c>
      <c r="Y106">
        <v>131</v>
      </c>
      <c r="AH106" s="5">
        <v>46.160000000000004</v>
      </c>
      <c r="AI106" s="5">
        <v>10.8</v>
      </c>
      <c r="AJ106" s="5">
        <v>58.4</v>
      </c>
      <c r="AK106" s="5">
        <v>0.12000000000000455</v>
      </c>
      <c r="AL106">
        <v>137</v>
      </c>
      <c r="AN106" s="33">
        <v>27.66</v>
      </c>
      <c r="AO106" s="31">
        <v>27</v>
      </c>
      <c r="AP106" s="5">
        <v>73.400000000000006</v>
      </c>
      <c r="AQ106" s="5">
        <v>12.219999999999995</v>
      </c>
      <c r="AR106">
        <v>147</v>
      </c>
      <c r="AS106" s="33"/>
    </row>
    <row r="107" spans="1:45" ht="16" x14ac:dyDescent="0.2">
      <c r="A107" s="3">
        <v>7</v>
      </c>
      <c r="B107" s="3">
        <v>45002</v>
      </c>
      <c r="C107" s="5">
        <v>13.5</v>
      </c>
      <c r="D107" s="5">
        <v>32.799999999999997</v>
      </c>
      <c r="E107" s="5">
        <v>23.5</v>
      </c>
      <c r="F107" s="6">
        <v>12.749999999999998</v>
      </c>
      <c r="G107" s="5">
        <v>123</v>
      </c>
      <c r="H107" s="5">
        <f t="shared" si="33"/>
        <v>123</v>
      </c>
      <c r="I107" s="5">
        <f t="shared" ref="I107:I170" ca="1" si="38">IF(ISBLANK(G107),AVERAGE(OFFSET(G107,-3,0,3),OFFSET(G107,1,0,3)),G107)</f>
        <v>123</v>
      </c>
      <c r="U107" s="5">
        <f t="shared" ca="1" si="34"/>
        <v>13.5</v>
      </c>
      <c r="V107" s="5">
        <f t="shared" ca="1" si="35"/>
        <v>32.799999999999997</v>
      </c>
      <c r="W107" s="5">
        <f t="shared" ca="1" si="36"/>
        <v>23.5</v>
      </c>
      <c r="X107" s="6">
        <f t="shared" ca="1" si="37"/>
        <v>12.749999999999998</v>
      </c>
      <c r="Y107">
        <v>123</v>
      </c>
      <c r="AH107" s="5">
        <v>89.06</v>
      </c>
      <c r="AI107" s="5">
        <v>36.6</v>
      </c>
      <c r="AJ107" s="5">
        <v>93.625</v>
      </c>
      <c r="AK107" s="5">
        <v>23.379999999999995</v>
      </c>
      <c r="AL107">
        <v>135</v>
      </c>
      <c r="AN107" s="33">
        <v>55.04</v>
      </c>
      <c r="AO107" s="5">
        <v>2.9</v>
      </c>
      <c r="AP107" s="5">
        <v>43</v>
      </c>
      <c r="AQ107" s="5">
        <v>10.77</v>
      </c>
      <c r="AR107">
        <v>147</v>
      </c>
      <c r="AS107" s="33"/>
    </row>
    <row r="108" spans="1:45" ht="16" x14ac:dyDescent="0.2">
      <c r="A108" s="3">
        <v>22</v>
      </c>
      <c r="B108" s="3">
        <v>45017</v>
      </c>
      <c r="C108" s="5">
        <v>48.480000000000004</v>
      </c>
      <c r="D108" s="5">
        <v>123</v>
      </c>
      <c r="E108" s="5">
        <v>23.5</v>
      </c>
      <c r="F108" s="6">
        <v>16.89</v>
      </c>
      <c r="G108" s="5">
        <v>127</v>
      </c>
      <c r="H108" s="5">
        <f t="shared" si="33"/>
        <v>127</v>
      </c>
      <c r="I108" s="5">
        <f t="shared" ca="1" si="38"/>
        <v>127</v>
      </c>
      <c r="U108" s="5">
        <f t="shared" ca="1" si="34"/>
        <v>48.480000000000004</v>
      </c>
      <c r="V108" s="5">
        <f t="shared" ca="1" si="35"/>
        <v>123</v>
      </c>
      <c r="W108" s="5">
        <f t="shared" ca="1" si="36"/>
        <v>23.5</v>
      </c>
      <c r="X108" s="6">
        <f t="shared" ca="1" si="37"/>
        <v>16.89</v>
      </c>
      <c r="Y108">
        <v>127</v>
      </c>
      <c r="AH108" s="5">
        <v>41.12</v>
      </c>
      <c r="AI108" s="5">
        <v>10</v>
      </c>
      <c r="AJ108" s="5">
        <v>17.600000000000001</v>
      </c>
      <c r="AK108" s="5">
        <v>14.519999999999998</v>
      </c>
      <c r="AL108">
        <v>135</v>
      </c>
      <c r="AN108" s="33">
        <v>32.46</v>
      </c>
      <c r="AO108" s="5">
        <v>23.9</v>
      </c>
      <c r="AP108" s="5">
        <v>19.100000000000001</v>
      </c>
      <c r="AQ108" s="5">
        <v>19.04</v>
      </c>
      <c r="AR108">
        <v>148</v>
      </c>
      <c r="AS108" s="33"/>
    </row>
    <row r="109" spans="1:45" ht="16" x14ac:dyDescent="0.2">
      <c r="A109" s="3">
        <v>190</v>
      </c>
      <c r="B109" s="3">
        <v>45185</v>
      </c>
      <c r="C109" s="5">
        <v>6.74</v>
      </c>
      <c r="D109" s="5">
        <v>12.1</v>
      </c>
      <c r="E109" s="5">
        <v>23.4</v>
      </c>
      <c r="F109" s="6">
        <v>18.560000000000002</v>
      </c>
      <c r="G109" s="5">
        <v>83</v>
      </c>
      <c r="H109" s="5">
        <f t="shared" si="33"/>
        <v>83</v>
      </c>
      <c r="I109" s="5">
        <f t="shared" ca="1" si="38"/>
        <v>83</v>
      </c>
      <c r="U109" s="5">
        <f t="shared" ca="1" si="34"/>
        <v>6.74</v>
      </c>
      <c r="V109" s="5">
        <f t="shared" ca="1" si="35"/>
        <v>12.1</v>
      </c>
      <c r="W109" s="5">
        <f t="shared" ca="1" si="36"/>
        <v>23.4</v>
      </c>
      <c r="X109" s="6">
        <f t="shared" ca="1" si="37"/>
        <v>18.560000000000002</v>
      </c>
      <c r="Y109">
        <v>83</v>
      </c>
      <c r="AH109" s="5">
        <v>30.860000000000003</v>
      </c>
      <c r="AI109" s="5">
        <v>14.5</v>
      </c>
      <c r="AJ109" s="5">
        <v>10.199999999999999</v>
      </c>
      <c r="AK109" s="5">
        <v>17.100000000000001</v>
      </c>
      <c r="AL109">
        <v>135</v>
      </c>
      <c r="AN109" s="33">
        <v>22.68</v>
      </c>
      <c r="AO109" s="5">
        <v>44.5</v>
      </c>
      <c r="AP109" s="5">
        <v>35.6</v>
      </c>
      <c r="AQ109" s="5">
        <v>14.849999999999998</v>
      </c>
      <c r="AR109">
        <v>149</v>
      </c>
      <c r="AS109" s="33"/>
    </row>
    <row r="110" spans="1:45" ht="16" x14ac:dyDescent="0.2">
      <c r="A110" s="3">
        <v>108</v>
      </c>
      <c r="B110" s="3">
        <v>45103</v>
      </c>
      <c r="C110" s="5">
        <v>27.080000000000002</v>
      </c>
      <c r="D110" s="5">
        <v>0.3</v>
      </c>
      <c r="E110" s="5">
        <v>23.2</v>
      </c>
      <c r="F110" s="6">
        <v>19.910000000000004</v>
      </c>
      <c r="G110" s="5">
        <v>104</v>
      </c>
      <c r="H110" s="5">
        <f t="shared" si="33"/>
        <v>104</v>
      </c>
      <c r="I110" s="5">
        <f t="shared" ca="1" si="38"/>
        <v>104</v>
      </c>
      <c r="U110" s="5">
        <f t="shared" ca="1" si="34"/>
        <v>27.080000000000002</v>
      </c>
      <c r="V110" s="5">
        <f t="shared" ca="1" si="35"/>
        <v>0.3</v>
      </c>
      <c r="W110" s="5">
        <f t="shared" ca="1" si="36"/>
        <v>23.2</v>
      </c>
      <c r="X110" s="6">
        <f t="shared" ca="1" si="37"/>
        <v>19.910000000000004</v>
      </c>
      <c r="Y110">
        <v>104</v>
      </c>
      <c r="AH110" s="5">
        <v>11.64</v>
      </c>
      <c r="AI110" s="5">
        <v>15.9</v>
      </c>
      <c r="AJ110" s="5">
        <v>49.6</v>
      </c>
      <c r="AK110" s="5">
        <v>9.4299999999999962</v>
      </c>
      <c r="AL110">
        <v>134.33333333333334</v>
      </c>
      <c r="AN110" s="33">
        <v>25.1</v>
      </c>
      <c r="AO110" s="5">
        <v>28.5</v>
      </c>
      <c r="AP110" s="5">
        <v>14.2</v>
      </c>
      <c r="AQ110" s="5">
        <v>20.62</v>
      </c>
      <c r="AR110">
        <v>149</v>
      </c>
      <c r="AS110" s="33"/>
    </row>
    <row r="111" spans="1:45" ht="16" x14ac:dyDescent="0.2">
      <c r="A111" s="3">
        <v>112</v>
      </c>
      <c r="B111" s="3">
        <v>45107</v>
      </c>
      <c r="C111" s="5">
        <v>55.339999999999996</v>
      </c>
      <c r="D111" s="5">
        <v>38</v>
      </c>
      <c r="E111" s="5">
        <v>23.2</v>
      </c>
      <c r="F111" s="6">
        <v>33.89</v>
      </c>
      <c r="G111" s="5">
        <v>221</v>
      </c>
      <c r="H111" s="5">
        <f t="shared" si="33"/>
        <v>221</v>
      </c>
      <c r="I111" s="5">
        <f t="shared" ca="1" si="38"/>
        <v>221</v>
      </c>
      <c r="U111" s="5">
        <f t="shared" ca="1" si="34"/>
        <v>55.339999999999996</v>
      </c>
      <c r="V111" s="5">
        <f t="shared" ca="1" si="35"/>
        <v>38</v>
      </c>
      <c r="W111" s="5">
        <f t="shared" ca="1" si="36"/>
        <v>23.2</v>
      </c>
      <c r="X111" s="6">
        <f t="shared" ca="1" si="37"/>
        <v>33.89</v>
      </c>
      <c r="Y111">
        <v>221</v>
      </c>
      <c r="AH111" s="5">
        <v>33.239999999999995</v>
      </c>
      <c r="AI111" s="5">
        <v>19.2</v>
      </c>
      <c r="AJ111" s="5">
        <v>16.600000000000001</v>
      </c>
      <c r="AK111" s="5">
        <v>16.579999999999998</v>
      </c>
      <c r="AL111">
        <v>133</v>
      </c>
      <c r="AN111" s="33">
        <v>46.44</v>
      </c>
      <c r="AO111" s="5">
        <v>15.8</v>
      </c>
      <c r="AP111" s="5">
        <v>49.9</v>
      </c>
      <c r="AQ111" s="5">
        <v>10.659999999999997</v>
      </c>
      <c r="AR111">
        <v>149</v>
      </c>
      <c r="AS111" s="33"/>
    </row>
    <row r="112" spans="1:45" ht="16" x14ac:dyDescent="0.2">
      <c r="A112" s="3">
        <v>80</v>
      </c>
      <c r="B112" s="3">
        <v>45075</v>
      </c>
      <c r="C112" s="5">
        <v>31.2</v>
      </c>
      <c r="D112" s="5">
        <v>7.7</v>
      </c>
      <c r="E112" s="5">
        <v>23.1</v>
      </c>
      <c r="F112" s="6">
        <v>6.2099999999999991</v>
      </c>
      <c r="G112" s="5">
        <v>120</v>
      </c>
      <c r="H112" s="5">
        <f t="shared" si="33"/>
        <v>120</v>
      </c>
      <c r="I112" s="5">
        <f t="shared" ca="1" si="38"/>
        <v>120</v>
      </c>
      <c r="U112" s="5">
        <f t="shared" ca="1" si="34"/>
        <v>31.2</v>
      </c>
      <c r="V112" s="5">
        <f t="shared" ca="1" si="35"/>
        <v>7.7</v>
      </c>
      <c r="W112" s="5">
        <f t="shared" ca="1" si="36"/>
        <v>23.1</v>
      </c>
      <c r="X112" s="6">
        <f t="shared" ca="1" si="37"/>
        <v>6.2099999999999991</v>
      </c>
      <c r="Y112">
        <v>120</v>
      </c>
      <c r="AH112" s="5">
        <v>24.02</v>
      </c>
      <c r="AI112" s="5">
        <v>35</v>
      </c>
      <c r="AJ112" s="5">
        <v>52.7</v>
      </c>
      <c r="AK112" s="5">
        <v>3.9299999999999962</v>
      </c>
      <c r="AL112">
        <v>133</v>
      </c>
      <c r="AN112" s="33">
        <v>51.38</v>
      </c>
      <c r="AO112" s="5">
        <v>8.4</v>
      </c>
      <c r="AP112" s="5">
        <v>26.4</v>
      </c>
      <c r="AQ112" s="5">
        <v>14.33</v>
      </c>
      <c r="AR112">
        <v>149</v>
      </c>
      <c r="AS112" s="33"/>
    </row>
    <row r="113" spans="1:45" ht="16" x14ac:dyDescent="0.2">
      <c r="A113" s="3">
        <v>28</v>
      </c>
      <c r="B113" s="3">
        <v>45023</v>
      </c>
      <c r="C113" s="5">
        <v>49.019999999999996</v>
      </c>
      <c r="D113" s="5">
        <v>16.7</v>
      </c>
      <c r="E113" s="5">
        <v>22.9</v>
      </c>
      <c r="F113" s="6">
        <v>23.2</v>
      </c>
      <c r="G113" s="5">
        <v>168</v>
      </c>
      <c r="H113" s="5">
        <f t="shared" si="33"/>
        <v>168</v>
      </c>
      <c r="I113" s="5">
        <f t="shared" ca="1" si="38"/>
        <v>168</v>
      </c>
      <c r="U113" s="5">
        <f t="shared" ca="1" si="34"/>
        <v>49.019999999999996</v>
      </c>
      <c r="V113" s="5">
        <f t="shared" ca="1" si="35"/>
        <v>16.7</v>
      </c>
      <c r="W113" s="5">
        <f t="shared" ca="1" si="36"/>
        <v>22.9</v>
      </c>
      <c r="X113" s="6">
        <f t="shared" ca="1" si="37"/>
        <v>23.2</v>
      </c>
      <c r="Y113">
        <v>168</v>
      </c>
      <c r="AH113" s="5">
        <v>46.519999999999996</v>
      </c>
      <c r="AI113" s="5">
        <v>3.5</v>
      </c>
      <c r="AJ113" s="5">
        <v>5.9</v>
      </c>
      <c r="AK113" s="5">
        <v>19.149999999999999</v>
      </c>
      <c r="AL113">
        <v>132</v>
      </c>
      <c r="AN113" s="33">
        <v>54.160000000000004</v>
      </c>
      <c r="AO113" s="5">
        <v>8.1999999999999993</v>
      </c>
      <c r="AP113" s="5">
        <v>56.5</v>
      </c>
      <c r="AQ113" s="5">
        <v>4.0799999999999983</v>
      </c>
      <c r="AR113">
        <v>150</v>
      </c>
      <c r="AS113" s="33"/>
    </row>
    <row r="114" spans="1:45" ht="16" x14ac:dyDescent="0.2">
      <c r="A114" s="3">
        <v>29</v>
      </c>
      <c r="B114" s="3">
        <v>45024</v>
      </c>
      <c r="C114" s="5">
        <v>52.760000000000005</v>
      </c>
      <c r="D114" s="5">
        <v>27.1</v>
      </c>
      <c r="E114" s="5">
        <v>22.9</v>
      </c>
      <c r="F114" s="6">
        <v>29.270000000000007</v>
      </c>
      <c r="G114" s="5">
        <v>199</v>
      </c>
      <c r="H114" s="5">
        <f t="shared" si="33"/>
        <v>199</v>
      </c>
      <c r="I114" s="5">
        <f t="shared" ca="1" si="38"/>
        <v>199</v>
      </c>
      <c r="U114" s="5">
        <f t="shared" ca="1" si="34"/>
        <v>52.760000000000005</v>
      </c>
      <c r="V114" s="5">
        <f t="shared" ca="1" si="35"/>
        <v>27.1</v>
      </c>
      <c r="W114" s="5">
        <f t="shared" ca="1" si="36"/>
        <v>22.9</v>
      </c>
      <c r="X114" s="6">
        <f t="shared" ca="1" si="37"/>
        <v>29.270000000000007</v>
      </c>
      <c r="Y114">
        <v>199</v>
      </c>
      <c r="AH114" s="5">
        <v>28.44</v>
      </c>
      <c r="AI114" s="5">
        <v>14.7</v>
      </c>
      <c r="AJ114" s="5">
        <v>5.4</v>
      </c>
      <c r="AK114" s="5">
        <v>16.91</v>
      </c>
      <c r="AL114">
        <v>132</v>
      </c>
      <c r="AN114" s="33">
        <v>19.14</v>
      </c>
      <c r="AO114" s="5">
        <v>35.799999999999997</v>
      </c>
      <c r="AP114" s="5">
        <v>49.3</v>
      </c>
      <c r="AQ114" s="5">
        <v>6.75</v>
      </c>
      <c r="AR114">
        <v>151</v>
      </c>
      <c r="AS114" s="33"/>
    </row>
    <row r="115" spans="1:45" ht="16" x14ac:dyDescent="0.2">
      <c r="A115" s="3">
        <v>81</v>
      </c>
      <c r="B115" s="3">
        <v>45076</v>
      </c>
      <c r="C115" s="5">
        <v>19.28</v>
      </c>
      <c r="D115" s="5">
        <v>26.7</v>
      </c>
      <c r="E115" s="5">
        <v>22.3</v>
      </c>
      <c r="F115" s="6">
        <v>12.070000000000002</v>
      </c>
      <c r="G115" s="5">
        <v>120</v>
      </c>
      <c r="H115" s="5">
        <f t="shared" si="33"/>
        <v>120</v>
      </c>
      <c r="I115" s="5">
        <f t="shared" ca="1" si="38"/>
        <v>120</v>
      </c>
      <c r="U115" s="5">
        <f t="shared" ca="1" si="34"/>
        <v>19.28</v>
      </c>
      <c r="V115" s="5">
        <f t="shared" ca="1" si="35"/>
        <v>26.7</v>
      </c>
      <c r="W115" s="5">
        <f t="shared" ca="1" si="36"/>
        <v>22.3</v>
      </c>
      <c r="X115" s="6">
        <f t="shared" ca="1" si="37"/>
        <v>12.070000000000002</v>
      </c>
      <c r="Y115">
        <v>120</v>
      </c>
      <c r="AH115" s="5">
        <v>63.339999999999996</v>
      </c>
      <c r="AI115" s="5">
        <v>2.2999999999999998</v>
      </c>
      <c r="AJ115" s="5">
        <v>23.7</v>
      </c>
      <c r="AK115" s="5">
        <v>19.339999999999996</v>
      </c>
      <c r="AL115">
        <v>131</v>
      </c>
      <c r="AN115" s="33">
        <v>50.94</v>
      </c>
      <c r="AO115" s="5">
        <v>24</v>
      </c>
      <c r="AP115" s="5">
        <v>4</v>
      </c>
      <c r="AQ115" s="5">
        <v>31.869999999999997</v>
      </c>
      <c r="AR115">
        <v>151.5</v>
      </c>
      <c r="AS115" s="33"/>
    </row>
    <row r="116" spans="1:45" ht="16" x14ac:dyDescent="0.2">
      <c r="A116" s="3">
        <v>120</v>
      </c>
      <c r="B116" s="3">
        <v>45115</v>
      </c>
      <c r="C116" s="5">
        <v>9.879999999999999</v>
      </c>
      <c r="D116" s="5">
        <v>16</v>
      </c>
      <c r="E116" s="5">
        <v>22.3</v>
      </c>
      <c r="F116" s="6">
        <v>1.0199999999999996</v>
      </c>
      <c r="G116" s="5">
        <v>77</v>
      </c>
      <c r="H116" s="5">
        <f t="shared" si="33"/>
        <v>77</v>
      </c>
      <c r="I116" s="5">
        <f t="shared" ca="1" si="38"/>
        <v>77</v>
      </c>
      <c r="U116" s="5">
        <f t="shared" ca="1" si="34"/>
        <v>9.879999999999999</v>
      </c>
      <c r="V116" s="5">
        <f t="shared" ca="1" si="35"/>
        <v>16</v>
      </c>
      <c r="W116" s="5">
        <f t="shared" ca="1" si="36"/>
        <v>22.3</v>
      </c>
      <c r="X116" s="6">
        <f t="shared" ca="1" si="37"/>
        <v>1.0199999999999996</v>
      </c>
      <c r="Y116">
        <v>77</v>
      </c>
      <c r="AH116" s="5">
        <v>56.9</v>
      </c>
      <c r="AI116" s="5">
        <v>3.4</v>
      </c>
      <c r="AJ116" s="5">
        <v>84.8</v>
      </c>
      <c r="AK116" s="5">
        <v>11.229999999999997</v>
      </c>
      <c r="AL116">
        <v>131</v>
      </c>
      <c r="AN116" s="33">
        <v>24.94</v>
      </c>
      <c r="AO116" s="5">
        <v>49.4</v>
      </c>
      <c r="AP116" s="5">
        <v>45.7</v>
      </c>
      <c r="AQ116" s="5">
        <v>13.89</v>
      </c>
      <c r="AR116">
        <v>152</v>
      </c>
      <c r="AS116" s="33"/>
    </row>
    <row r="117" spans="1:45" ht="16" x14ac:dyDescent="0.2">
      <c r="A117" s="3">
        <v>98</v>
      </c>
      <c r="B117" s="3">
        <v>45093</v>
      </c>
      <c r="C117" s="5">
        <v>41.980000000000004</v>
      </c>
      <c r="D117" s="5">
        <v>21</v>
      </c>
      <c r="E117" s="5">
        <v>22</v>
      </c>
      <c r="F117" s="6">
        <v>20.190000000000001</v>
      </c>
      <c r="G117" s="5">
        <v>168</v>
      </c>
      <c r="H117" s="5">
        <f t="shared" si="33"/>
        <v>168</v>
      </c>
      <c r="I117" s="5">
        <f t="shared" ca="1" si="38"/>
        <v>168</v>
      </c>
      <c r="U117" s="5">
        <f t="shared" ca="1" si="34"/>
        <v>41.980000000000004</v>
      </c>
      <c r="V117" s="5">
        <f t="shared" ca="1" si="35"/>
        <v>21</v>
      </c>
      <c r="W117" s="5">
        <f t="shared" ca="1" si="36"/>
        <v>22</v>
      </c>
      <c r="X117" s="6">
        <f t="shared" ca="1" si="37"/>
        <v>20.190000000000001</v>
      </c>
      <c r="Y117">
        <v>168</v>
      </c>
      <c r="AH117" s="5">
        <v>40.04</v>
      </c>
      <c r="AI117" s="5">
        <v>7.8</v>
      </c>
      <c r="AJ117" s="5">
        <v>35.200000000000003</v>
      </c>
      <c r="AK117" s="31">
        <v>95</v>
      </c>
      <c r="AL117">
        <v>131</v>
      </c>
      <c r="AN117" s="33">
        <v>18.64</v>
      </c>
      <c r="AO117" s="5">
        <v>46.8</v>
      </c>
      <c r="AP117" s="5">
        <v>34.5</v>
      </c>
      <c r="AQ117" s="5">
        <v>17.419999999999998</v>
      </c>
      <c r="AR117">
        <v>152</v>
      </c>
      <c r="AS117" s="33"/>
    </row>
    <row r="118" spans="1:45" ht="16" x14ac:dyDescent="0.2">
      <c r="A118" s="3">
        <v>167</v>
      </c>
      <c r="B118" s="3">
        <v>45162</v>
      </c>
      <c r="C118" s="5">
        <v>11.58</v>
      </c>
      <c r="D118" s="5">
        <v>37.6</v>
      </c>
      <c r="E118" s="5">
        <v>21.6</v>
      </c>
      <c r="F118" s="6">
        <v>11.95</v>
      </c>
      <c r="G118" s="5">
        <v>90</v>
      </c>
      <c r="H118" s="5">
        <f t="shared" si="33"/>
        <v>90</v>
      </c>
      <c r="I118" s="5">
        <f t="shared" ca="1" si="38"/>
        <v>90</v>
      </c>
      <c r="U118" s="5">
        <f t="shared" ca="1" si="34"/>
        <v>11.58</v>
      </c>
      <c r="V118" s="5">
        <f t="shared" ca="1" si="35"/>
        <v>37.6</v>
      </c>
      <c r="W118" s="5">
        <f t="shared" ca="1" si="36"/>
        <v>21.6</v>
      </c>
      <c r="X118" s="6">
        <f t="shared" ca="1" si="37"/>
        <v>11.95</v>
      </c>
      <c r="Y118">
        <v>90</v>
      </c>
      <c r="AH118" s="5">
        <v>62.14</v>
      </c>
      <c r="AI118" s="5">
        <v>4.0999999999999996</v>
      </c>
      <c r="AJ118" s="5">
        <v>8.5</v>
      </c>
      <c r="AK118" s="5">
        <v>27.72</v>
      </c>
      <c r="AL118">
        <v>129</v>
      </c>
      <c r="AN118" s="33">
        <v>31.04</v>
      </c>
      <c r="AO118" s="5">
        <v>19.600000000000001</v>
      </c>
      <c r="AP118" s="5">
        <v>11.6</v>
      </c>
      <c r="AQ118" s="5">
        <v>17.18</v>
      </c>
      <c r="AR118">
        <v>152</v>
      </c>
      <c r="AS118" s="33"/>
    </row>
    <row r="119" spans="1:45" ht="16" x14ac:dyDescent="0.2">
      <c r="A119" s="3">
        <v>61</v>
      </c>
      <c r="B119" s="3">
        <v>45056</v>
      </c>
      <c r="C119" s="5">
        <v>16.7</v>
      </c>
      <c r="D119" s="5">
        <v>2</v>
      </c>
      <c r="E119" s="5">
        <v>21.4</v>
      </c>
      <c r="F119" s="6">
        <v>17.79</v>
      </c>
      <c r="G119" s="5">
        <v>83</v>
      </c>
      <c r="H119" s="5">
        <f t="shared" si="33"/>
        <v>83</v>
      </c>
      <c r="I119" s="5">
        <f t="shared" ca="1" si="38"/>
        <v>83</v>
      </c>
      <c r="U119" s="5">
        <f t="shared" ca="1" si="34"/>
        <v>16.7</v>
      </c>
      <c r="V119" s="5">
        <f t="shared" ca="1" si="35"/>
        <v>2</v>
      </c>
      <c r="W119" s="5">
        <f t="shared" ca="1" si="36"/>
        <v>21.4</v>
      </c>
      <c r="X119" s="6">
        <f t="shared" ca="1" si="37"/>
        <v>17.79</v>
      </c>
      <c r="Y119">
        <v>83</v>
      </c>
      <c r="AH119" s="5">
        <v>48.36</v>
      </c>
      <c r="AI119" s="5">
        <v>5.2</v>
      </c>
      <c r="AJ119" s="5">
        <v>19.399999999999999</v>
      </c>
      <c r="AK119" s="5">
        <v>15.520000000000001</v>
      </c>
      <c r="AL119">
        <v>129</v>
      </c>
      <c r="AN119" s="33">
        <v>45.96</v>
      </c>
      <c r="AO119" s="5">
        <v>33.5</v>
      </c>
      <c r="AP119" s="5">
        <v>45.1</v>
      </c>
      <c r="AQ119" s="5">
        <v>20.69</v>
      </c>
      <c r="AR119">
        <v>157.33333333333334</v>
      </c>
      <c r="AS119" s="33"/>
    </row>
    <row r="120" spans="1:45" ht="16" x14ac:dyDescent="0.2">
      <c r="A120" s="3">
        <v>103</v>
      </c>
      <c r="B120" s="3">
        <v>45098</v>
      </c>
      <c r="C120" s="5">
        <v>64.039999999999992</v>
      </c>
      <c r="D120" s="5">
        <v>10.1</v>
      </c>
      <c r="E120" s="5">
        <v>21.4</v>
      </c>
      <c r="F120" s="6">
        <v>24.509999999999998</v>
      </c>
      <c r="G120" s="5">
        <v>158</v>
      </c>
      <c r="H120" s="5">
        <f t="shared" si="33"/>
        <v>158</v>
      </c>
      <c r="I120" s="5">
        <f t="shared" ca="1" si="38"/>
        <v>158</v>
      </c>
      <c r="U120" s="5">
        <f t="shared" ca="1" si="34"/>
        <v>64.039999999999992</v>
      </c>
      <c r="V120" s="5">
        <f t="shared" ca="1" si="35"/>
        <v>10.1</v>
      </c>
      <c r="W120" s="5">
        <f t="shared" ca="1" si="36"/>
        <v>21.4</v>
      </c>
      <c r="X120" s="6">
        <f t="shared" ca="1" si="37"/>
        <v>24.509999999999998</v>
      </c>
      <c r="Y120">
        <v>158</v>
      </c>
      <c r="AH120" s="5">
        <v>37.839999999999996</v>
      </c>
      <c r="AI120" s="5">
        <v>14.3</v>
      </c>
      <c r="AJ120" s="5">
        <v>25.6</v>
      </c>
      <c r="AK120" s="5">
        <v>10.829999999999998</v>
      </c>
      <c r="AL120">
        <v>129</v>
      </c>
      <c r="AN120" s="33">
        <v>64.039999999999992</v>
      </c>
      <c r="AO120" s="5">
        <v>10.1</v>
      </c>
      <c r="AP120" s="5">
        <v>21.4</v>
      </c>
      <c r="AQ120" s="5">
        <v>24.509999999999998</v>
      </c>
      <c r="AR120">
        <v>158</v>
      </c>
      <c r="AS120" s="33"/>
    </row>
    <row r="121" spans="1:45" ht="16" x14ac:dyDescent="0.2">
      <c r="A121" s="3">
        <v>10</v>
      </c>
      <c r="B121" s="3">
        <v>45005</v>
      </c>
      <c r="C121" s="5">
        <v>40.96</v>
      </c>
      <c r="D121" s="5">
        <v>2.6</v>
      </c>
      <c r="E121" s="5">
        <v>21.2</v>
      </c>
      <c r="F121" s="6">
        <v>12.8</v>
      </c>
      <c r="G121" s="5">
        <v>119</v>
      </c>
      <c r="H121" s="5">
        <f t="shared" si="33"/>
        <v>119</v>
      </c>
      <c r="I121" s="5">
        <f t="shared" ca="1" si="38"/>
        <v>119</v>
      </c>
      <c r="U121" s="5">
        <f t="shared" ca="1" si="34"/>
        <v>40.96</v>
      </c>
      <c r="V121" s="5">
        <f t="shared" ca="1" si="35"/>
        <v>2.6</v>
      </c>
      <c r="W121" s="5">
        <f t="shared" ca="1" si="36"/>
        <v>21.2</v>
      </c>
      <c r="X121" s="6">
        <f t="shared" ca="1" si="37"/>
        <v>12.8</v>
      </c>
      <c r="Y121">
        <v>119</v>
      </c>
      <c r="AH121" s="5">
        <v>36.68</v>
      </c>
      <c r="AI121" s="5">
        <v>7.1</v>
      </c>
      <c r="AJ121" s="5">
        <v>12.8</v>
      </c>
      <c r="AK121" s="5">
        <v>15.27</v>
      </c>
      <c r="AL121">
        <v>129</v>
      </c>
      <c r="AN121" s="33">
        <v>42.64</v>
      </c>
      <c r="AO121" s="5">
        <v>18.399999999999999</v>
      </c>
      <c r="AP121" s="5">
        <v>65.7</v>
      </c>
      <c r="AQ121" s="5">
        <v>2.2399999999999984</v>
      </c>
      <c r="AR121">
        <v>159</v>
      </c>
      <c r="AS121" s="33"/>
    </row>
    <row r="122" spans="1:45" ht="16" x14ac:dyDescent="0.2">
      <c r="A122" s="3">
        <v>77</v>
      </c>
      <c r="B122" s="3">
        <v>45072</v>
      </c>
      <c r="C122" s="5">
        <v>13.5</v>
      </c>
      <c r="D122" s="5">
        <v>1.6</v>
      </c>
      <c r="E122" s="5">
        <v>20.7</v>
      </c>
      <c r="F122" s="6">
        <v>15.27</v>
      </c>
      <c r="G122" s="5">
        <v>83</v>
      </c>
      <c r="H122" s="5">
        <f t="shared" si="33"/>
        <v>83</v>
      </c>
      <c r="I122" s="5">
        <f t="shared" ca="1" si="38"/>
        <v>83</v>
      </c>
      <c r="U122" s="5">
        <f t="shared" ca="1" si="34"/>
        <v>13.5</v>
      </c>
      <c r="V122" s="5">
        <f t="shared" ca="1" si="35"/>
        <v>1.6</v>
      </c>
      <c r="W122" s="5">
        <f t="shared" ca="1" si="36"/>
        <v>20.7</v>
      </c>
      <c r="X122" s="6">
        <f t="shared" ca="1" si="37"/>
        <v>15.27</v>
      </c>
      <c r="Y122">
        <v>83</v>
      </c>
      <c r="AH122" s="5">
        <v>29.96</v>
      </c>
      <c r="AI122" s="5">
        <v>14.3</v>
      </c>
      <c r="AJ122" s="5">
        <v>31.7</v>
      </c>
      <c r="AK122" s="5">
        <v>5.4500000000000028</v>
      </c>
      <c r="AL122">
        <v>129</v>
      </c>
      <c r="AN122" s="33">
        <v>44.5</v>
      </c>
      <c r="AO122" s="5">
        <v>18.100000000000001</v>
      </c>
      <c r="AP122" s="5">
        <v>30.7</v>
      </c>
      <c r="AQ122" s="5">
        <v>14.02</v>
      </c>
      <c r="AR122">
        <v>159</v>
      </c>
      <c r="AS122" s="33"/>
    </row>
    <row r="123" spans="1:45" ht="16" x14ac:dyDescent="0.2">
      <c r="A123" s="3">
        <v>150</v>
      </c>
      <c r="B123" s="3">
        <v>45145</v>
      </c>
      <c r="C123" s="5">
        <v>164</v>
      </c>
      <c r="D123" s="5">
        <v>25.8</v>
      </c>
      <c r="E123" s="5">
        <v>20.6</v>
      </c>
      <c r="F123" s="6">
        <v>9.1300000000000008</v>
      </c>
      <c r="G123" s="5">
        <v>118</v>
      </c>
      <c r="H123" s="5">
        <f t="shared" si="33"/>
        <v>118</v>
      </c>
      <c r="I123" s="5">
        <f t="shared" ca="1" si="38"/>
        <v>118</v>
      </c>
      <c r="U123" s="5">
        <f t="shared" ca="1" si="34"/>
        <v>164</v>
      </c>
      <c r="V123" s="5">
        <f t="shared" ca="1" si="35"/>
        <v>25.8</v>
      </c>
      <c r="W123" s="5">
        <f t="shared" ca="1" si="36"/>
        <v>20.6</v>
      </c>
      <c r="X123" s="6">
        <f t="shared" ca="1" si="37"/>
        <v>9.1300000000000008</v>
      </c>
      <c r="Y123">
        <v>118</v>
      </c>
      <c r="AH123" s="31">
        <v>151.96</v>
      </c>
      <c r="AI123" s="5">
        <v>4.0999999999999996</v>
      </c>
      <c r="AJ123" s="5">
        <v>36.9</v>
      </c>
      <c r="AK123" s="5">
        <v>11.270000000000001</v>
      </c>
      <c r="AL123">
        <v>128</v>
      </c>
      <c r="AN123" s="33">
        <v>39.14</v>
      </c>
      <c r="AO123" s="5">
        <v>15.4</v>
      </c>
      <c r="AP123" s="5">
        <v>2.4</v>
      </c>
      <c r="AQ123" s="5">
        <v>24.31</v>
      </c>
      <c r="AR123">
        <v>159</v>
      </c>
      <c r="AS123" s="33"/>
    </row>
    <row r="124" spans="1:45" ht="16" x14ac:dyDescent="0.2">
      <c r="A124" s="3">
        <v>139</v>
      </c>
      <c r="B124" s="3">
        <v>45134</v>
      </c>
      <c r="C124" s="5">
        <v>9.6</v>
      </c>
      <c r="D124" s="5">
        <v>25.9</v>
      </c>
      <c r="E124" s="5">
        <v>20.5</v>
      </c>
      <c r="F124" s="6">
        <v>9.0499999999999989</v>
      </c>
      <c r="G124" s="5">
        <v>109</v>
      </c>
      <c r="H124" s="5">
        <f t="shared" si="33"/>
        <v>109</v>
      </c>
      <c r="I124" s="5">
        <f t="shared" ca="1" si="38"/>
        <v>109</v>
      </c>
      <c r="U124" s="5">
        <f t="shared" ca="1" si="34"/>
        <v>9.6</v>
      </c>
      <c r="V124" s="5">
        <f t="shared" ca="1" si="35"/>
        <v>25.9</v>
      </c>
      <c r="W124" s="5">
        <f t="shared" ca="1" si="36"/>
        <v>20.5</v>
      </c>
      <c r="X124" s="6">
        <f t="shared" ca="1" si="37"/>
        <v>9.0499999999999989</v>
      </c>
      <c r="Y124">
        <v>109</v>
      </c>
      <c r="AH124" s="5">
        <v>18.059999999999999</v>
      </c>
      <c r="AI124" s="5">
        <v>20.3</v>
      </c>
      <c r="AJ124" s="5">
        <v>32.5</v>
      </c>
      <c r="AK124" s="5">
        <v>4.68</v>
      </c>
      <c r="AL124">
        <v>128</v>
      </c>
      <c r="AN124" s="33">
        <v>60.86</v>
      </c>
      <c r="AO124" s="5">
        <v>10.6</v>
      </c>
      <c r="AP124" s="5">
        <v>6.4</v>
      </c>
      <c r="AQ124" s="5">
        <v>31.169999999999995</v>
      </c>
      <c r="AR124">
        <v>162</v>
      </c>
      <c r="AS124" s="33"/>
    </row>
    <row r="125" spans="1:45" ht="16" x14ac:dyDescent="0.2">
      <c r="A125" s="3">
        <v>177</v>
      </c>
      <c r="B125" s="3">
        <v>45172</v>
      </c>
      <c r="C125" s="5">
        <v>58.68</v>
      </c>
      <c r="D125" s="5">
        <v>30.2</v>
      </c>
      <c r="E125" s="5">
        <v>20.3</v>
      </c>
      <c r="F125" s="6">
        <v>31.819999999999997</v>
      </c>
      <c r="G125" s="5">
        <v>216</v>
      </c>
      <c r="H125" s="5">
        <f t="shared" si="33"/>
        <v>216</v>
      </c>
      <c r="I125" s="5">
        <f t="shared" ca="1" si="38"/>
        <v>216</v>
      </c>
      <c r="U125" s="5">
        <f t="shared" ca="1" si="34"/>
        <v>58.68</v>
      </c>
      <c r="V125" s="5">
        <f t="shared" ca="1" si="35"/>
        <v>30.2</v>
      </c>
      <c r="W125" s="5">
        <f t="shared" ca="1" si="36"/>
        <v>20.3</v>
      </c>
      <c r="X125" s="6">
        <f t="shared" ca="1" si="37"/>
        <v>31.819999999999997</v>
      </c>
      <c r="Y125">
        <v>216</v>
      </c>
      <c r="AH125" s="5">
        <v>53.480000000000004</v>
      </c>
      <c r="AI125" s="5">
        <v>3.4</v>
      </c>
      <c r="AJ125" s="5">
        <v>13.1</v>
      </c>
      <c r="AK125" s="5">
        <v>18.700000000000003</v>
      </c>
      <c r="AL125">
        <v>127</v>
      </c>
      <c r="AN125" s="33">
        <v>36.260000000000005</v>
      </c>
      <c r="AO125" s="5">
        <v>26.8</v>
      </c>
      <c r="AP125" s="5">
        <v>46.2</v>
      </c>
      <c r="AQ125" s="5">
        <v>9.0500000000000007</v>
      </c>
      <c r="AR125">
        <v>163</v>
      </c>
      <c r="AS125" s="33"/>
    </row>
    <row r="126" spans="1:45" ht="16" x14ac:dyDescent="0.2">
      <c r="A126" s="3">
        <v>186</v>
      </c>
      <c r="B126" s="3">
        <v>45181</v>
      </c>
      <c r="C126" s="5">
        <v>46</v>
      </c>
      <c r="D126" s="5">
        <v>45.1</v>
      </c>
      <c r="E126" s="5">
        <v>19.600000000000001</v>
      </c>
      <c r="F126" s="6">
        <v>35.209999999999994</v>
      </c>
      <c r="G126" s="5">
        <v>228</v>
      </c>
      <c r="H126" s="5">
        <f t="shared" si="33"/>
        <v>228</v>
      </c>
      <c r="I126" s="5">
        <f t="shared" ca="1" si="38"/>
        <v>228</v>
      </c>
      <c r="U126" s="5">
        <f t="shared" ca="1" si="34"/>
        <v>46</v>
      </c>
      <c r="V126" s="5">
        <f t="shared" ca="1" si="35"/>
        <v>45.1</v>
      </c>
      <c r="W126" s="5">
        <f t="shared" ca="1" si="36"/>
        <v>19.600000000000001</v>
      </c>
      <c r="X126" s="6">
        <f t="shared" ca="1" si="37"/>
        <v>35.209999999999994</v>
      </c>
      <c r="Y126">
        <v>228</v>
      </c>
      <c r="AH126" s="5">
        <v>48.480000000000004</v>
      </c>
      <c r="AI126" s="31">
        <v>123</v>
      </c>
      <c r="AJ126" s="5">
        <v>23.5</v>
      </c>
      <c r="AK126" s="5">
        <v>16.89</v>
      </c>
      <c r="AL126">
        <v>127</v>
      </c>
      <c r="AN126" s="33">
        <v>42.9</v>
      </c>
      <c r="AO126" s="5">
        <v>20.9</v>
      </c>
      <c r="AP126" s="5">
        <v>47.4</v>
      </c>
      <c r="AQ126" s="5">
        <v>7.9399999999999977</v>
      </c>
      <c r="AR126">
        <v>163</v>
      </c>
      <c r="AS126" s="33"/>
    </row>
    <row r="127" spans="1:45" ht="16" x14ac:dyDescent="0.2">
      <c r="A127" s="3">
        <v>26</v>
      </c>
      <c r="B127" s="3">
        <v>45021</v>
      </c>
      <c r="C127" s="5">
        <v>59.58</v>
      </c>
      <c r="D127" s="5">
        <v>3.5</v>
      </c>
      <c r="E127" s="5">
        <v>19.5</v>
      </c>
      <c r="F127" s="6">
        <v>20.239999999999998</v>
      </c>
      <c r="G127" s="5">
        <v>139</v>
      </c>
      <c r="H127" s="5">
        <f t="shared" si="33"/>
        <v>139</v>
      </c>
      <c r="I127" s="5">
        <f t="shared" ca="1" si="38"/>
        <v>139</v>
      </c>
      <c r="U127" s="5">
        <f t="shared" ca="1" si="34"/>
        <v>59.58</v>
      </c>
      <c r="V127" s="5">
        <f t="shared" ca="1" si="35"/>
        <v>3.5</v>
      </c>
      <c r="W127" s="5">
        <f t="shared" ca="1" si="36"/>
        <v>19.5</v>
      </c>
      <c r="X127" s="6">
        <f t="shared" ca="1" si="37"/>
        <v>20.239999999999998</v>
      </c>
      <c r="Y127">
        <v>139</v>
      </c>
      <c r="AH127" s="5">
        <v>29.240000000000002</v>
      </c>
      <c r="AI127" s="5">
        <v>14.8</v>
      </c>
      <c r="AJ127" s="5">
        <v>38.9</v>
      </c>
      <c r="AK127" s="5">
        <v>1.4600000000000026</v>
      </c>
      <c r="AL127">
        <v>127</v>
      </c>
      <c r="AN127" s="33">
        <v>38.58</v>
      </c>
      <c r="AO127" s="5">
        <v>17.2</v>
      </c>
      <c r="AP127" s="5">
        <v>17.899999999999999</v>
      </c>
      <c r="AQ127" s="5">
        <v>20.23</v>
      </c>
      <c r="AR127">
        <v>163</v>
      </c>
      <c r="AS127" s="33"/>
    </row>
    <row r="128" spans="1:45" ht="16" x14ac:dyDescent="0.2">
      <c r="A128" s="3">
        <v>168</v>
      </c>
      <c r="B128" s="3">
        <v>45163</v>
      </c>
      <c r="C128" s="5">
        <v>48.36</v>
      </c>
      <c r="D128" s="5">
        <v>5.2</v>
      </c>
      <c r="E128" s="5">
        <v>19.399999999999999</v>
      </c>
      <c r="F128" s="6">
        <v>15.520000000000001</v>
      </c>
      <c r="G128" s="5">
        <v>129</v>
      </c>
      <c r="H128" s="5">
        <f t="shared" si="33"/>
        <v>129</v>
      </c>
      <c r="I128" s="5">
        <f t="shared" ca="1" si="38"/>
        <v>129</v>
      </c>
      <c r="U128" s="5">
        <f t="shared" ca="1" si="34"/>
        <v>48.36</v>
      </c>
      <c r="V128" s="5">
        <f t="shared" ca="1" si="35"/>
        <v>5.2</v>
      </c>
      <c r="W128" s="5">
        <f t="shared" ca="1" si="36"/>
        <v>19.399999999999999</v>
      </c>
      <c r="X128" s="6">
        <f t="shared" ca="1" si="37"/>
        <v>15.520000000000001</v>
      </c>
      <c r="Y128">
        <v>129</v>
      </c>
      <c r="AH128" s="5">
        <v>14.84</v>
      </c>
      <c r="AI128" s="5">
        <v>20.5</v>
      </c>
      <c r="AJ128" s="5">
        <v>18.3</v>
      </c>
      <c r="AK128" s="5">
        <v>9.8500000000000014</v>
      </c>
      <c r="AL128">
        <v>127</v>
      </c>
      <c r="AN128" s="33">
        <v>42.019999999999996</v>
      </c>
      <c r="AO128" s="5">
        <v>22.5</v>
      </c>
      <c r="AP128" s="5">
        <v>31.5</v>
      </c>
      <c r="AQ128" s="5">
        <v>16.159999999999997</v>
      </c>
      <c r="AR128">
        <v>165</v>
      </c>
      <c r="AS128" s="33"/>
    </row>
    <row r="129" spans="1:45" ht="16" x14ac:dyDescent="0.2">
      <c r="A129" s="3">
        <v>73</v>
      </c>
      <c r="B129" s="3">
        <v>45068</v>
      </c>
      <c r="C129" s="5">
        <v>15.36</v>
      </c>
      <c r="D129" s="5">
        <v>33</v>
      </c>
      <c r="E129" s="5">
        <v>19.3</v>
      </c>
      <c r="F129" s="6">
        <v>11.459999999999999</v>
      </c>
      <c r="G129" s="5">
        <v>106</v>
      </c>
      <c r="H129" s="5">
        <f t="shared" si="33"/>
        <v>106</v>
      </c>
      <c r="I129" s="5">
        <f t="shared" ca="1" si="38"/>
        <v>106</v>
      </c>
      <c r="U129" s="5">
        <f t="shared" ca="1" si="34"/>
        <v>15.36</v>
      </c>
      <c r="V129" s="5">
        <f t="shared" ca="1" si="35"/>
        <v>33</v>
      </c>
      <c r="W129" s="5">
        <f t="shared" ca="1" si="36"/>
        <v>19.3</v>
      </c>
      <c r="X129" s="6">
        <f t="shared" ca="1" si="37"/>
        <v>11.459999999999999</v>
      </c>
      <c r="Y129">
        <v>106</v>
      </c>
      <c r="AH129" s="5">
        <v>92.987500000000011</v>
      </c>
      <c r="AI129" s="5">
        <v>17.399999999999999</v>
      </c>
      <c r="AJ129" s="5">
        <v>38.6</v>
      </c>
      <c r="AK129" s="5">
        <v>37.253750000000011</v>
      </c>
      <c r="AL129">
        <v>126</v>
      </c>
      <c r="AN129" s="33">
        <v>43.56</v>
      </c>
      <c r="AO129" s="5">
        <v>21.1</v>
      </c>
      <c r="AP129" s="5">
        <v>9.5</v>
      </c>
      <c r="AQ129" s="5">
        <v>25.53</v>
      </c>
      <c r="AR129">
        <v>166</v>
      </c>
      <c r="AS129" s="33"/>
    </row>
    <row r="130" spans="1:45" ht="16" x14ac:dyDescent="0.2">
      <c r="A130" s="3">
        <v>20</v>
      </c>
      <c r="B130" s="3">
        <v>45015</v>
      </c>
      <c r="C130" s="5">
        <v>32.46</v>
      </c>
      <c r="D130" s="5">
        <v>23.9</v>
      </c>
      <c r="E130" s="5">
        <v>19.100000000000001</v>
      </c>
      <c r="F130" s="6">
        <v>19.04</v>
      </c>
      <c r="G130" s="5">
        <v>148</v>
      </c>
      <c r="H130" s="5">
        <f t="shared" si="33"/>
        <v>148</v>
      </c>
      <c r="I130" s="5">
        <f t="shared" ca="1" si="38"/>
        <v>148</v>
      </c>
      <c r="U130" s="5">
        <f t="shared" ref="U130:U161" ca="1" si="39">IF(ISBLANK(C130),AVERAGE(OFFSET(C130,-3,0,3),OFFSET(C130,1,0,3)),C130)</f>
        <v>32.46</v>
      </c>
      <c r="V130" s="5">
        <f t="shared" ref="V130:V161" ca="1" si="40">IF(ISBLANK(D130),AVERAGE(OFFSET(D130,-3,0,3),OFFSET(D130,1,0,3)),D130)</f>
        <v>23.9</v>
      </c>
      <c r="W130" s="5">
        <f t="shared" ref="W130:W161" ca="1" si="41">IF(ISBLANK(E130),AVERAGE(OFFSET(E130,-3,0,3),OFFSET(E130,1,0,3)),E130)</f>
        <v>19.100000000000001</v>
      </c>
      <c r="X130" s="6">
        <f t="shared" ref="X130:X161" ca="1" si="42">IF(ISBLANK(F130),AVERAGE(OFFSET(F130,-3,0,3),OFFSET(F130,1,0,3)),F130)</f>
        <v>19.04</v>
      </c>
      <c r="Y130">
        <v>148</v>
      </c>
      <c r="AH130" s="5">
        <v>18.440000000000001</v>
      </c>
      <c r="AI130" s="5">
        <v>11.8</v>
      </c>
      <c r="AJ130" s="5">
        <v>25.9</v>
      </c>
      <c r="AK130" s="5">
        <v>4.2600000000000016</v>
      </c>
      <c r="AL130">
        <v>126</v>
      </c>
      <c r="AN130" s="33">
        <v>66.14</v>
      </c>
      <c r="AO130" s="5">
        <v>13.9</v>
      </c>
      <c r="AP130" s="5">
        <v>37</v>
      </c>
      <c r="AQ130" s="5">
        <v>20.220000000000002</v>
      </c>
      <c r="AR130">
        <v>166</v>
      </c>
      <c r="AS130" s="33"/>
    </row>
    <row r="131" spans="1:45" ht="16" x14ac:dyDescent="0.2">
      <c r="A131" s="3">
        <v>48</v>
      </c>
      <c r="B131" s="3">
        <v>45043</v>
      </c>
      <c r="C131" s="5">
        <v>52.980000000000004</v>
      </c>
      <c r="D131" s="5">
        <v>41.5</v>
      </c>
      <c r="E131" s="5">
        <v>18.5</v>
      </c>
      <c r="F131" s="6">
        <v>37.340000000000003</v>
      </c>
      <c r="G131" s="5">
        <v>245</v>
      </c>
      <c r="H131" s="5">
        <f t="shared" ref="H131:H194" si="43">IF(ISBLANK(G131),$P$20,G131)</f>
        <v>245</v>
      </c>
      <c r="I131" s="5">
        <f t="shared" ca="1" si="38"/>
        <v>245</v>
      </c>
      <c r="U131" s="5">
        <f t="shared" ca="1" si="39"/>
        <v>52.980000000000004</v>
      </c>
      <c r="V131" s="5">
        <f t="shared" ca="1" si="40"/>
        <v>41.5</v>
      </c>
      <c r="W131" s="5">
        <f t="shared" ca="1" si="41"/>
        <v>18.5</v>
      </c>
      <c r="X131" s="6">
        <f t="shared" ca="1" si="42"/>
        <v>37.340000000000003</v>
      </c>
      <c r="Y131">
        <v>245</v>
      </c>
      <c r="AH131" s="5">
        <v>45.8</v>
      </c>
      <c r="AI131" s="5">
        <v>2.4</v>
      </c>
      <c r="AJ131" s="5">
        <v>15.6</v>
      </c>
      <c r="AK131" s="5">
        <v>17.36</v>
      </c>
      <c r="AL131">
        <v>125</v>
      </c>
      <c r="AN131" s="33">
        <v>38.58</v>
      </c>
      <c r="AO131" s="5">
        <v>29.3</v>
      </c>
      <c r="AP131" s="5">
        <v>12.6</v>
      </c>
      <c r="AQ131" s="5">
        <v>23.900000000000002</v>
      </c>
      <c r="AR131">
        <v>167</v>
      </c>
      <c r="AS131" s="33"/>
    </row>
    <row r="132" spans="1:45" ht="16" x14ac:dyDescent="0.2">
      <c r="A132" s="3">
        <v>171</v>
      </c>
      <c r="B132" s="3">
        <v>45166</v>
      </c>
      <c r="C132" s="5">
        <v>12</v>
      </c>
      <c r="D132" s="5">
        <v>11.6</v>
      </c>
      <c r="E132" s="5">
        <v>18.399999999999999</v>
      </c>
      <c r="F132" s="6">
        <v>3.4400000000000013</v>
      </c>
      <c r="G132" s="5">
        <v>90</v>
      </c>
      <c r="H132" s="5">
        <f t="shared" si="43"/>
        <v>90</v>
      </c>
      <c r="I132" s="5">
        <f t="shared" ca="1" si="38"/>
        <v>90</v>
      </c>
      <c r="U132" s="5">
        <f t="shared" ca="1" si="39"/>
        <v>12</v>
      </c>
      <c r="V132" s="5">
        <f t="shared" ca="1" si="40"/>
        <v>11.6</v>
      </c>
      <c r="W132" s="5">
        <f t="shared" ca="1" si="41"/>
        <v>18.399999999999999</v>
      </c>
      <c r="X132" s="6">
        <f t="shared" ca="1" si="42"/>
        <v>3.4400000000000013</v>
      </c>
      <c r="Y132">
        <v>90</v>
      </c>
      <c r="AH132" s="5">
        <v>31.2</v>
      </c>
      <c r="AI132" s="5">
        <v>8.4</v>
      </c>
      <c r="AJ132" s="5">
        <v>48.7</v>
      </c>
      <c r="AK132" s="5">
        <v>16.819999999999997</v>
      </c>
      <c r="AL132">
        <v>125</v>
      </c>
      <c r="AN132" s="33">
        <v>44.92</v>
      </c>
      <c r="AO132" s="5">
        <v>20.6</v>
      </c>
      <c r="AP132" s="5">
        <v>10.7</v>
      </c>
      <c r="AQ132" s="5">
        <v>26.98</v>
      </c>
      <c r="AR132">
        <v>167</v>
      </c>
      <c r="AS132" s="33"/>
    </row>
    <row r="133" spans="1:45" ht="16" x14ac:dyDescent="0.2">
      <c r="A133" s="3">
        <v>19</v>
      </c>
      <c r="B133" s="3">
        <v>45014</v>
      </c>
      <c r="C133" s="5">
        <v>14.84</v>
      </c>
      <c r="D133" s="5">
        <v>20.5</v>
      </c>
      <c r="E133" s="5">
        <v>18.3</v>
      </c>
      <c r="F133" s="6">
        <v>9.8500000000000014</v>
      </c>
      <c r="G133" s="5">
        <v>127</v>
      </c>
      <c r="H133" s="5">
        <f t="shared" si="43"/>
        <v>127</v>
      </c>
      <c r="I133" s="5">
        <f t="shared" ca="1" si="38"/>
        <v>127</v>
      </c>
      <c r="U133" s="5">
        <f t="shared" ca="1" si="39"/>
        <v>14.84</v>
      </c>
      <c r="V133" s="5">
        <f t="shared" ca="1" si="40"/>
        <v>20.5</v>
      </c>
      <c r="W133" s="5">
        <f t="shared" ca="1" si="41"/>
        <v>18.3</v>
      </c>
      <c r="X133" s="6">
        <f t="shared" ca="1" si="42"/>
        <v>9.8500000000000014</v>
      </c>
      <c r="Y133">
        <v>127</v>
      </c>
      <c r="AH133" s="5">
        <v>52.7</v>
      </c>
      <c r="AI133" s="5">
        <v>5.4</v>
      </c>
      <c r="AJ133" s="5">
        <v>27.4</v>
      </c>
      <c r="AK133" s="5">
        <v>13.59</v>
      </c>
      <c r="AL133">
        <v>124</v>
      </c>
      <c r="AN133" s="33">
        <v>59.2</v>
      </c>
      <c r="AO133" s="5">
        <v>13.9</v>
      </c>
      <c r="AP133" s="5">
        <v>3.7</v>
      </c>
      <c r="AQ133" s="5">
        <v>34.070000000000007</v>
      </c>
      <c r="AR133">
        <v>167</v>
      </c>
      <c r="AS133" s="33"/>
    </row>
    <row r="134" spans="1:45" ht="16" x14ac:dyDescent="0.2">
      <c r="A134" s="3">
        <v>25</v>
      </c>
      <c r="B134" s="3">
        <v>45020</v>
      </c>
      <c r="C134" s="5">
        <v>20.46</v>
      </c>
      <c r="D134" s="5">
        <v>12.6</v>
      </c>
      <c r="E134" s="5">
        <v>18.3</v>
      </c>
      <c r="F134" s="6">
        <v>5.2099999999999991</v>
      </c>
      <c r="G134" s="5">
        <v>110</v>
      </c>
      <c r="H134" s="5">
        <f t="shared" si="43"/>
        <v>110</v>
      </c>
      <c r="I134" s="5">
        <f t="shared" ca="1" si="38"/>
        <v>110</v>
      </c>
      <c r="U134" s="5">
        <f t="shared" ca="1" si="39"/>
        <v>20.46</v>
      </c>
      <c r="V134" s="5">
        <f t="shared" ca="1" si="40"/>
        <v>12.6</v>
      </c>
      <c r="W134" s="5">
        <f t="shared" ca="1" si="41"/>
        <v>18.3</v>
      </c>
      <c r="X134" s="6">
        <f t="shared" ca="1" si="42"/>
        <v>5.2099999999999991</v>
      </c>
      <c r="Y134">
        <v>110</v>
      </c>
      <c r="AH134" s="5">
        <v>14.66</v>
      </c>
      <c r="AI134" s="5">
        <v>47</v>
      </c>
      <c r="AJ134" s="5">
        <v>8.5</v>
      </c>
      <c r="AK134" s="5">
        <v>24.93</v>
      </c>
      <c r="AL134">
        <v>124</v>
      </c>
      <c r="AN134" s="33">
        <v>41.980000000000004</v>
      </c>
      <c r="AO134" s="5">
        <v>21</v>
      </c>
      <c r="AP134" s="5">
        <v>22</v>
      </c>
      <c r="AQ134" s="5">
        <v>20.190000000000001</v>
      </c>
      <c r="AR134">
        <v>168</v>
      </c>
      <c r="AS134" s="33"/>
    </row>
    <row r="135" spans="1:45" ht="16" x14ac:dyDescent="0.2">
      <c r="A135" s="3">
        <v>188</v>
      </c>
      <c r="B135" s="3">
        <v>45183</v>
      </c>
      <c r="C135" s="5">
        <v>41.22</v>
      </c>
      <c r="D135" s="5">
        <v>28.7</v>
      </c>
      <c r="E135" s="5">
        <v>18.2</v>
      </c>
      <c r="F135" s="6">
        <v>26.18</v>
      </c>
      <c r="G135" s="5">
        <v>186</v>
      </c>
      <c r="H135" s="5">
        <f t="shared" si="43"/>
        <v>186</v>
      </c>
      <c r="I135" s="5">
        <f t="shared" ca="1" si="38"/>
        <v>186</v>
      </c>
      <c r="U135" s="5">
        <f t="shared" ca="1" si="39"/>
        <v>41.22</v>
      </c>
      <c r="V135" s="5">
        <f t="shared" ca="1" si="40"/>
        <v>28.7</v>
      </c>
      <c r="W135" s="5">
        <f t="shared" ca="1" si="41"/>
        <v>18.2</v>
      </c>
      <c r="X135" s="6">
        <f t="shared" ca="1" si="42"/>
        <v>26.18</v>
      </c>
      <c r="Y135">
        <v>186</v>
      </c>
      <c r="AH135" s="5">
        <v>14.379999999999999</v>
      </c>
      <c r="AI135" s="5">
        <v>38.6</v>
      </c>
      <c r="AJ135" s="5">
        <v>65.599999999999994</v>
      </c>
      <c r="AK135" s="5">
        <v>16.750000000000004</v>
      </c>
      <c r="AL135">
        <v>124</v>
      </c>
      <c r="AN135" s="33">
        <v>49.019999999999996</v>
      </c>
      <c r="AO135" s="5">
        <v>16.7</v>
      </c>
      <c r="AP135" s="5">
        <v>22.9</v>
      </c>
      <c r="AQ135" s="5">
        <v>23.2</v>
      </c>
      <c r="AR135">
        <v>168</v>
      </c>
      <c r="AS135" s="33"/>
    </row>
    <row r="136" spans="1:45" ht="16" x14ac:dyDescent="0.2">
      <c r="A136" s="3">
        <v>104</v>
      </c>
      <c r="B136" s="3">
        <v>45099</v>
      </c>
      <c r="C136" s="5">
        <v>38.58</v>
      </c>
      <c r="D136" s="5">
        <v>17.2</v>
      </c>
      <c r="E136" s="5">
        <v>17.899999999999999</v>
      </c>
      <c r="F136" s="6">
        <v>20.23</v>
      </c>
      <c r="G136" s="5">
        <v>163</v>
      </c>
      <c r="H136" s="5">
        <f t="shared" si="43"/>
        <v>163</v>
      </c>
      <c r="I136" s="5">
        <f t="shared" ca="1" si="38"/>
        <v>163</v>
      </c>
      <c r="U136" s="5">
        <f t="shared" ca="1" si="39"/>
        <v>38.58</v>
      </c>
      <c r="V136" s="5">
        <f t="shared" ca="1" si="40"/>
        <v>17.2</v>
      </c>
      <c r="W136" s="5">
        <f t="shared" ca="1" si="41"/>
        <v>17.899999999999999</v>
      </c>
      <c r="X136" s="6">
        <f t="shared" ca="1" si="42"/>
        <v>20.23</v>
      </c>
      <c r="Y136">
        <v>163</v>
      </c>
      <c r="AH136" s="5">
        <v>31.060000000000002</v>
      </c>
      <c r="AI136" s="5">
        <v>1.9</v>
      </c>
      <c r="AJ136" s="5">
        <v>9</v>
      </c>
      <c r="AK136" s="5">
        <v>11.38</v>
      </c>
      <c r="AL136">
        <v>123</v>
      </c>
      <c r="AN136" s="33">
        <v>42.68</v>
      </c>
      <c r="AO136" s="5">
        <v>10.466666666666667</v>
      </c>
      <c r="AP136" s="5">
        <v>0.73333333333333328</v>
      </c>
      <c r="AQ136" s="5">
        <v>17.649999999999999</v>
      </c>
      <c r="AR136">
        <v>168</v>
      </c>
      <c r="AS136" s="33"/>
    </row>
    <row r="137" spans="1:45" ht="16" x14ac:dyDescent="0.2">
      <c r="A137" s="3">
        <v>180</v>
      </c>
      <c r="B137" s="3">
        <v>45175</v>
      </c>
      <c r="C137" s="5">
        <v>41.12</v>
      </c>
      <c r="D137" s="5">
        <v>10</v>
      </c>
      <c r="E137" s="5">
        <v>17.600000000000001</v>
      </c>
      <c r="F137" s="6">
        <v>14.519999999999998</v>
      </c>
      <c r="G137" s="5">
        <v>135</v>
      </c>
      <c r="H137" s="5">
        <f t="shared" si="43"/>
        <v>135</v>
      </c>
      <c r="I137" s="5">
        <f t="shared" ca="1" si="38"/>
        <v>135</v>
      </c>
      <c r="U137" s="5">
        <f t="shared" ca="1" si="39"/>
        <v>41.12</v>
      </c>
      <c r="V137" s="5">
        <f t="shared" ca="1" si="40"/>
        <v>10</v>
      </c>
      <c r="W137" s="5">
        <f t="shared" ca="1" si="41"/>
        <v>17.600000000000001</v>
      </c>
      <c r="X137" s="6">
        <f t="shared" ca="1" si="42"/>
        <v>14.519999999999998</v>
      </c>
      <c r="Y137">
        <v>135</v>
      </c>
      <c r="AH137" s="5">
        <v>15.12</v>
      </c>
      <c r="AI137" s="5">
        <v>16</v>
      </c>
      <c r="AJ137" s="5">
        <v>40.799999999999997</v>
      </c>
      <c r="AK137" s="5">
        <v>18.739999999999998</v>
      </c>
      <c r="AL137">
        <v>123</v>
      </c>
      <c r="AN137" s="33">
        <v>40.519999999999996</v>
      </c>
      <c r="AO137" s="5">
        <v>23.3</v>
      </c>
      <c r="AP137" s="5">
        <v>14.2</v>
      </c>
      <c r="AQ137" s="5">
        <v>25.729999999999997</v>
      </c>
      <c r="AR137">
        <v>169</v>
      </c>
      <c r="AS137" s="33"/>
    </row>
    <row r="138" spans="1:45" ht="16" x14ac:dyDescent="0.2">
      <c r="A138" s="3">
        <v>173</v>
      </c>
      <c r="B138" s="3">
        <v>45168</v>
      </c>
      <c r="C138" s="5">
        <v>9.92</v>
      </c>
      <c r="D138" s="5">
        <v>20.100000000000001</v>
      </c>
      <c r="E138" s="5">
        <v>17</v>
      </c>
      <c r="F138" s="6">
        <v>5.2100000000000009</v>
      </c>
      <c r="G138" s="5">
        <v>93</v>
      </c>
      <c r="H138" s="5">
        <f t="shared" si="43"/>
        <v>93</v>
      </c>
      <c r="I138" s="5">
        <f t="shared" ca="1" si="38"/>
        <v>93</v>
      </c>
      <c r="U138" s="5">
        <f t="shared" ca="1" si="39"/>
        <v>9.92</v>
      </c>
      <c r="V138" s="5">
        <f t="shared" ca="1" si="40"/>
        <v>20.100000000000001</v>
      </c>
      <c r="W138" s="5">
        <f t="shared" ca="1" si="41"/>
        <v>17</v>
      </c>
      <c r="X138" s="6">
        <f t="shared" ca="1" si="42"/>
        <v>5.2100000000000009</v>
      </c>
      <c r="Y138">
        <v>93</v>
      </c>
      <c r="AH138" s="5">
        <v>13.5</v>
      </c>
      <c r="AI138" s="5">
        <v>32.799999999999997</v>
      </c>
      <c r="AJ138" s="5">
        <v>23.5</v>
      </c>
      <c r="AK138" s="5">
        <v>12.749999999999998</v>
      </c>
      <c r="AL138">
        <v>123</v>
      </c>
      <c r="AN138" s="33">
        <v>53.86</v>
      </c>
      <c r="AO138" s="5">
        <v>15.5</v>
      </c>
      <c r="AP138" s="5">
        <v>27.3</v>
      </c>
      <c r="AQ138" s="5">
        <v>20.759999999999998</v>
      </c>
      <c r="AR138">
        <v>170</v>
      </c>
      <c r="AS138" s="33"/>
    </row>
    <row r="139" spans="1:45" ht="16" x14ac:dyDescent="0.2">
      <c r="A139" s="3">
        <v>58</v>
      </c>
      <c r="B139" s="3">
        <v>45053</v>
      </c>
      <c r="C139" s="5">
        <v>33.239999999999995</v>
      </c>
      <c r="D139" s="5">
        <v>19.2</v>
      </c>
      <c r="E139" s="5">
        <v>16.600000000000001</v>
      </c>
      <c r="F139" s="6">
        <v>16.579999999999998</v>
      </c>
      <c r="G139" s="5">
        <v>133</v>
      </c>
      <c r="H139" s="5">
        <f t="shared" si="43"/>
        <v>133</v>
      </c>
      <c r="I139" s="5">
        <f t="shared" ca="1" si="38"/>
        <v>133</v>
      </c>
      <c r="U139" s="5">
        <f t="shared" ca="1" si="39"/>
        <v>33.239999999999995</v>
      </c>
      <c r="V139" s="5">
        <f t="shared" ca="1" si="40"/>
        <v>19.2</v>
      </c>
      <c r="W139" s="5">
        <f t="shared" ca="1" si="41"/>
        <v>16.600000000000001</v>
      </c>
      <c r="X139" s="6">
        <f t="shared" ca="1" si="42"/>
        <v>16.579999999999998</v>
      </c>
      <c r="Y139">
        <v>133</v>
      </c>
      <c r="AH139" s="5">
        <v>43.96</v>
      </c>
      <c r="AI139" s="5">
        <v>3.1</v>
      </c>
      <c r="AJ139" s="5">
        <v>34.6</v>
      </c>
      <c r="AK139" s="5">
        <v>7.6899999999999995</v>
      </c>
      <c r="AL139">
        <v>122</v>
      </c>
      <c r="AN139" s="33">
        <v>33.619999999999997</v>
      </c>
      <c r="AO139" s="5">
        <v>34.6</v>
      </c>
      <c r="AP139" s="5">
        <v>12.4</v>
      </c>
      <c r="AQ139" s="5">
        <v>24.65</v>
      </c>
      <c r="AR139">
        <v>171</v>
      </c>
      <c r="AS139" s="33"/>
    </row>
    <row r="140" spans="1:45" ht="16" x14ac:dyDescent="0.2">
      <c r="A140" s="3">
        <v>87</v>
      </c>
      <c r="B140" s="3">
        <v>45082</v>
      </c>
      <c r="C140" s="5">
        <v>21.259999999999998</v>
      </c>
      <c r="D140" s="5">
        <v>27.5</v>
      </c>
      <c r="E140" s="5">
        <v>16</v>
      </c>
      <c r="F140" s="6">
        <v>14.979999999999999</v>
      </c>
      <c r="G140" s="5">
        <v>122</v>
      </c>
      <c r="H140" s="5">
        <f t="shared" si="43"/>
        <v>122</v>
      </c>
      <c r="I140" s="5">
        <f t="shared" ca="1" si="38"/>
        <v>122</v>
      </c>
      <c r="U140" s="5">
        <f t="shared" ca="1" si="39"/>
        <v>21.259999999999998</v>
      </c>
      <c r="V140" s="5">
        <f t="shared" ca="1" si="40"/>
        <v>27.5</v>
      </c>
      <c r="W140" s="5">
        <f t="shared" ca="1" si="41"/>
        <v>16</v>
      </c>
      <c r="X140" s="6">
        <f t="shared" ca="1" si="42"/>
        <v>14.979999999999999</v>
      </c>
      <c r="Y140">
        <v>122</v>
      </c>
      <c r="AH140" s="5">
        <v>21.259999999999998</v>
      </c>
      <c r="AI140" s="5">
        <v>27.5</v>
      </c>
      <c r="AJ140" s="5">
        <v>16</v>
      </c>
      <c r="AK140" s="5">
        <v>14.979999999999999</v>
      </c>
      <c r="AL140">
        <v>122</v>
      </c>
      <c r="AN140" s="33">
        <v>29.14</v>
      </c>
      <c r="AO140" s="5">
        <v>36.9</v>
      </c>
      <c r="AP140" s="5">
        <v>79.2</v>
      </c>
      <c r="AQ140" s="5">
        <v>19.339999999999996</v>
      </c>
      <c r="AR140">
        <v>172</v>
      </c>
      <c r="AS140" s="33"/>
    </row>
    <row r="141" spans="1:45" ht="16" x14ac:dyDescent="0.2">
      <c r="A141" s="3">
        <v>55</v>
      </c>
      <c r="B141" s="3">
        <v>45050</v>
      </c>
      <c r="C141" s="5">
        <v>62.54</v>
      </c>
      <c r="D141" s="5">
        <v>28.8</v>
      </c>
      <c r="E141" s="5">
        <v>15.9</v>
      </c>
      <c r="F141" s="6">
        <v>34.31</v>
      </c>
      <c r="G141" s="5">
        <v>220</v>
      </c>
      <c r="H141" s="5">
        <f t="shared" si="43"/>
        <v>220</v>
      </c>
      <c r="I141" s="5">
        <f t="shared" ca="1" si="38"/>
        <v>220</v>
      </c>
      <c r="U141" s="5">
        <f t="shared" ca="1" si="39"/>
        <v>62.54</v>
      </c>
      <c r="V141" s="5">
        <f t="shared" ca="1" si="40"/>
        <v>28.8</v>
      </c>
      <c r="W141" s="5">
        <f t="shared" ca="1" si="41"/>
        <v>15.9</v>
      </c>
      <c r="X141" s="6">
        <f t="shared" ca="1" si="42"/>
        <v>34.31</v>
      </c>
      <c r="Y141">
        <v>220</v>
      </c>
      <c r="AH141" s="5">
        <v>10.9</v>
      </c>
      <c r="AI141" s="5">
        <v>39.299999999999997</v>
      </c>
      <c r="AJ141" s="5">
        <v>45.1</v>
      </c>
      <c r="AK141" s="5">
        <v>6.0599999999999952</v>
      </c>
      <c r="AL141">
        <v>122</v>
      </c>
      <c r="AN141" s="33">
        <v>25.78</v>
      </c>
      <c r="AO141" s="5">
        <v>43.5</v>
      </c>
      <c r="AP141" s="5">
        <v>50.5</v>
      </c>
      <c r="AQ141" s="5">
        <v>10.939999999999998</v>
      </c>
      <c r="AR141">
        <v>173</v>
      </c>
      <c r="AS141" s="33"/>
    </row>
    <row r="142" spans="1:45" ht="16" x14ac:dyDescent="0.2">
      <c r="A142" s="3">
        <v>123</v>
      </c>
      <c r="B142" s="3">
        <v>45118</v>
      </c>
      <c r="C142" s="5">
        <v>45.8</v>
      </c>
      <c r="D142" s="5">
        <v>2.4</v>
      </c>
      <c r="E142" s="5">
        <v>15.6</v>
      </c>
      <c r="F142" s="6">
        <v>17.36</v>
      </c>
      <c r="G142" s="5">
        <v>125</v>
      </c>
      <c r="H142" s="5">
        <f t="shared" si="43"/>
        <v>125</v>
      </c>
      <c r="I142" s="5">
        <f t="shared" ca="1" si="38"/>
        <v>125</v>
      </c>
      <c r="U142" s="5">
        <f t="shared" ca="1" si="39"/>
        <v>45.8</v>
      </c>
      <c r="V142" s="5">
        <f t="shared" ca="1" si="40"/>
        <v>2.4</v>
      </c>
      <c r="W142" s="5">
        <f t="shared" ca="1" si="41"/>
        <v>15.6</v>
      </c>
      <c r="X142" s="6">
        <f t="shared" ca="1" si="42"/>
        <v>17.36</v>
      </c>
      <c r="Y142">
        <v>125</v>
      </c>
      <c r="AH142" s="5">
        <v>31.2</v>
      </c>
      <c r="AI142" s="5">
        <v>7.7</v>
      </c>
      <c r="AJ142" s="5">
        <v>23.1</v>
      </c>
      <c r="AK142" s="5">
        <v>6.2099999999999991</v>
      </c>
      <c r="AL142">
        <v>120</v>
      </c>
      <c r="AN142" s="33">
        <v>40.660000000000004</v>
      </c>
      <c r="AO142" s="5">
        <v>31.6</v>
      </c>
      <c r="AP142" s="5">
        <v>52.9</v>
      </c>
      <c r="AQ142" s="5">
        <v>10.970000000000002</v>
      </c>
      <c r="AR142">
        <v>175</v>
      </c>
      <c r="AS142" s="33"/>
    </row>
    <row r="143" spans="1:45" ht="16" x14ac:dyDescent="0.2">
      <c r="A143" s="3">
        <v>118</v>
      </c>
      <c r="B143" s="3">
        <v>45113</v>
      </c>
      <c r="C143" s="5">
        <v>25.28</v>
      </c>
      <c r="D143" s="5">
        <v>0.8</v>
      </c>
      <c r="E143" s="5">
        <v>14.8</v>
      </c>
      <c r="F143" s="6">
        <v>2.12</v>
      </c>
      <c r="G143" s="5">
        <v>108</v>
      </c>
      <c r="H143" s="5">
        <f t="shared" si="43"/>
        <v>108</v>
      </c>
      <c r="I143" s="5">
        <f t="shared" ca="1" si="38"/>
        <v>108</v>
      </c>
      <c r="U143" s="5">
        <f t="shared" ca="1" si="39"/>
        <v>25.28</v>
      </c>
      <c r="V143" s="5">
        <f t="shared" ca="1" si="40"/>
        <v>0.8</v>
      </c>
      <c r="W143" s="5">
        <f t="shared" ca="1" si="41"/>
        <v>14.8</v>
      </c>
      <c r="X143" s="6">
        <f t="shared" ca="1" si="42"/>
        <v>2.12</v>
      </c>
      <c r="Y143">
        <v>108</v>
      </c>
      <c r="AH143" s="5">
        <v>19.28</v>
      </c>
      <c r="AI143" s="5">
        <v>26.7</v>
      </c>
      <c r="AJ143" s="5">
        <v>22.3</v>
      </c>
      <c r="AK143" s="5">
        <v>12.070000000000002</v>
      </c>
      <c r="AL143">
        <v>120</v>
      </c>
      <c r="AN143" s="33">
        <v>49.660000000000004</v>
      </c>
      <c r="AO143" s="5">
        <v>16.899999999999999</v>
      </c>
      <c r="AP143" s="5">
        <v>26.2</v>
      </c>
      <c r="AQ143" s="5">
        <v>20.8</v>
      </c>
      <c r="AR143">
        <v>175</v>
      </c>
      <c r="AS143" s="33"/>
    </row>
    <row r="144" spans="1:45" ht="16" x14ac:dyDescent="0.2">
      <c r="A144" s="3">
        <v>78</v>
      </c>
      <c r="B144" s="3">
        <v>45073</v>
      </c>
      <c r="C144" s="5">
        <v>25.1</v>
      </c>
      <c r="D144" s="5">
        <v>28.5</v>
      </c>
      <c r="E144" s="5">
        <v>14.2</v>
      </c>
      <c r="F144" s="6">
        <v>20.62</v>
      </c>
      <c r="G144" s="5">
        <v>149</v>
      </c>
      <c r="H144" s="5">
        <f t="shared" si="43"/>
        <v>149</v>
      </c>
      <c r="I144" s="5">
        <f t="shared" ca="1" si="38"/>
        <v>149</v>
      </c>
      <c r="U144" s="5">
        <f t="shared" ca="1" si="39"/>
        <v>25.1</v>
      </c>
      <c r="V144" s="5">
        <f t="shared" ca="1" si="40"/>
        <v>28.5</v>
      </c>
      <c r="W144" s="5">
        <f t="shared" ca="1" si="41"/>
        <v>14.2</v>
      </c>
      <c r="X144" s="6">
        <f t="shared" ca="1" si="42"/>
        <v>20.62</v>
      </c>
      <c r="Y144">
        <v>149</v>
      </c>
      <c r="AH144" s="5">
        <v>40.96</v>
      </c>
      <c r="AI144" s="5">
        <v>2.6</v>
      </c>
      <c r="AJ144" s="5">
        <v>21.2</v>
      </c>
      <c r="AK144" s="5">
        <v>12.8</v>
      </c>
      <c r="AL144">
        <v>119</v>
      </c>
      <c r="AN144" s="33">
        <v>23.96</v>
      </c>
      <c r="AO144" s="5">
        <v>47.8</v>
      </c>
      <c r="AP144" s="5">
        <v>51.4</v>
      </c>
      <c r="AQ144" s="5">
        <v>14.319999999999993</v>
      </c>
      <c r="AR144">
        <v>177</v>
      </c>
      <c r="AS144" s="33"/>
    </row>
    <row r="145" spans="1:45" ht="16" x14ac:dyDescent="0.2">
      <c r="A145" s="3">
        <v>153</v>
      </c>
      <c r="B145" s="3">
        <v>45148</v>
      </c>
      <c r="C145" s="5">
        <v>40.519999999999996</v>
      </c>
      <c r="D145" s="5">
        <v>23.3</v>
      </c>
      <c r="E145" s="5">
        <v>14.2</v>
      </c>
      <c r="F145" s="6">
        <v>25.729999999999997</v>
      </c>
      <c r="G145" s="5">
        <v>169</v>
      </c>
      <c r="H145" s="5">
        <f t="shared" si="43"/>
        <v>169</v>
      </c>
      <c r="I145" s="5">
        <f t="shared" ca="1" si="38"/>
        <v>169</v>
      </c>
      <c r="U145" s="5">
        <f t="shared" ca="1" si="39"/>
        <v>40.519999999999996</v>
      </c>
      <c r="V145" s="5">
        <f t="shared" ca="1" si="40"/>
        <v>23.3</v>
      </c>
      <c r="W145" s="5">
        <f t="shared" ca="1" si="41"/>
        <v>14.2</v>
      </c>
      <c r="X145" s="6">
        <f t="shared" ca="1" si="42"/>
        <v>25.729999999999997</v>
      </c>
      <c r="Y145">
        <v>169</v>
      </c>
      <c r="AH145" s="5">
        <v>18.940000000000001</v>
      </c>
      <c r="AI145" s="5">
        <v>9.9</v>
      </c>
      <c r="AJ145" s="5">
        <v>35.700000000000003</v>
      </c>
      <c r="AK145" s="5">
        <v>19.64</v>
      </c>
      <c r="AL145">
        <v>119</v>
      </c>
      <c r="AN145" s="33">
        <v>45.5</v>
      </c>
      <c r="AO145" s="5">
        <v>22.3</v>
      </c>
      <c r="AP145" s="5">
        <v>31.6</v>
      </c>
      <c r="AQ145" s="5">
        <v>18.759999999999998</v>
      </c>
      <c r="AR145">
        <v>179</v>
      </c>
      <c r="AS145" s="33"/>
    </row>
    <row r="146" spans="1:45" ht="16" x14ac:dyDescent="0.2">
      <c r="A146" s="3">
        <v>196</v>
      </c>
      <c r="B146" s="3">
        <v>45191</v>
      </c>
      <c r="C146" s="5">
        <v>14.64</v>
      </c>
      <c r="D146" s="5">
        <v>3.7</v>
      </c>
      <c r="E146" s="5">
        <v>13.8</v>
      </c>
      <c r="F146" s="6">
        <v>0.14999999999999947</v>
      </c>
      <c r="G146" s="5">
        <v>91</v>
      </c>
      <c r="H146" s="5">
        <f t="shared" si="43"/>
        <v>91</v>
      </c>
      <c r="I146" s="5">
        <f t="shared" ca="1" si="38"/>
        <v>91</v>
      </c>
      <c r="U146" s="5">
        <f t="shared" ca="1" si="39"/>
        <v>14.64</v>
      </c>
      <c r="V146" s="5">
        <f t="shared" ca="1" si="40"/>
        <v>3.7</v>
      </c>
      <c r="W146" s="5">
        <f t="shared" ca="1" si="41"/>
        <v>13.8</v>
      </c>
      <c r="X146" s="6">
        <f t="shared" ca="1" si="42"/>
        <v>0.14999999999999947</v>
      </c>
      <c r="Y146">
        <v>91</v>
      </c>
      <c r="AH146" s="31">
        <v>164</v>
      </c>
      <c r="AI146" s="5">
        <v>25.8</v>
      </c>
      <c r="AJ146" s="5">
        <v>20.6</v>
      </c>
      <c r="AK146" s="5">
        <v>9.1300000000000008</v>
      </c>
      <c r="AL146">
        <v>118</v>
      </c>
      <c r="AN146" s="33">
        <v>28.14</v>
      </c>
      <c r="AO146" s="5">
        <v>40.6</v>
      </c>
      <c r="AP146" s="5">
        <v>63.2</v>
      </c>
      <c r="AQ146" s="5">
        <v>6.09</v>
      </c>
      <c r="AR146">
        <v>180</v>
      </c>
      <c r="AS146" s="33"/>
    </row>
    <row r="147" spans="1:45" ht="16" x14ac:dyDescent="0.2">
      <c r="A147" s="3">
        <v>75</v>
      </c>
      <c r="B147" s="3">
        <v>45070</v>
      </c>
      <c r="C147" s="5">
        <v>50.68</v>
      </c>
      <c r="D147" s="5">
        <v>0</v>
      </c>
      <c r="E147" s="5">
        <v>13.1</v>
      </c>
      <c r="F147" s="6">
        <v>28.4</v>
      </c>
      <c r="G147" s="5">
        <v>187</v>
      </c>
      <c r="H147" s="5">
        <f t="shared" si="43"/>
        <v>187</v>
      </c>
      <c r="I147" s="5">
        <f t="shared" ca="1" si="38"/>
        <v>187</v>
      </c>
      <c r="U147" s="5">
        <f t="shared" ca="1" si="39"/>
        <v>50.68</v>
      </c>
      <c r="V147" s="5">
        <f t="shared" ca="1" si="40"/>
        <v>0</v>
      </c>
      <c r="W147" s="5">
        <f t="shared" ca="1" si="41"/>
        <v>13.1</v>
      </c>
      <c r="X147" s="6">
        <f t="shared" ca="1" si="42"/>
        <v>28.4</v>
      </c>
      <c r="Y147">
        <v>187</v>
      </c>
      <c r="AH147" s="5">
        <v>30.48</v>
      </c>
      <c r="AI147" s="5">
        <v>14</v>
      </c>
      <c r="AJ147" s="5">
        <v>10.9</v>
      </c>
      <c r="AK147" s="5">
        <v>13.380000000000003</v>
      </c>
      <c r="AL147">
        <v>117</v>
      </c>
      <c r="AN147" s="33">
        <v>28.04</v>
      </c>
      <c r="AO147" s="5">
        <v>41.7</v>
      </c>
      <c r="AP147" s="5">
        <v>45.9</v>
      </c>
      <c r="AQ147" s="5">
        <v>16.010000000000005</v>
      </c>
      <c r="AR147">
        <v>183</v>
      </c>
      <c r="AS147" s="33"/>
    </row>
    <row r="148" spans="1:45" ht="16" x14ac:dyDescent="0.2">
      <c r="A148" s="3">
        <v>175</v>
      </c>
      <c r="B148" s="3">
        <v>45170</v>
      </c>
      <c r="C148" s="5">
        <v>53.480000000000004</v>
      </c>
      <c r="D148" s="5">
        <v>3.4</v>
      </c>
      <c r="E148" s="5">
        <v>13.1</v>
      </c>
      <c r="F148" s="6">
        <v>18.700000000000003</v>
      </c>
      <c r="G148" s="5">
        <v>127</v>
      </c>
      <c r="H148" s="5">
        <f t="shared" si="43"/>
        <v>127</v>
      </c>
      <c r="I148" s="5">
        <f t="shared" ca="1" si="38"/>
        <v>127</v>
      </c>
      <c r="U148" s="5">
        <f t="shared" ca="1" si="39"/>
        <v>53.480000000000004</v>
      </c>
      <c r="V148" s="5">
        <f t="shared" ca="1" si="40"/>
        <v>3.4</v>
      </c>
      <c r="W148" s="5">
        <f t="shared" ca="1" si="41"/>
        <v>13.1</v>
      </c>
      <c r="X148" s="6">
        <f t="shared" ca="1" si="42"/>
        <v>18.700000000000003</v>
      </c>
      <c r="Y148">
        <v>127</v>
      </c>
      <c r="AH148" s="5">
        <v>28.880000000000003</v>
      </c>
      <c r="AI148" s="5">
        <v>5.7</v>
      </c>
      <c r="AJ148" s="5">
        <v>31.3</v>
      </c>
      <c r="AK148" s="5">
        <v>3.2699999999999996</v>
      </c>
      <c r="AL148">
        <v>117</v>
      </c>
      <c r="AN148" s="33">
        <v>32.94</v>
      </c>
      <c r="AO148" s="5">
        <v>35.6</v>
      </c>
      <c r="AP148" s="5">
        <v>6</v>
      </c>
      <c r="AQ148" s="5">
        <v>32.473333333333336</v>
      </c>
      <c r="AR148">
        <v>184</v>
      </c>
      <c r="AS148" s="33"/>
    </row>
    <row r="149" spans="1:45" ht="16" x14ac:dyDescent="0.2">
      <c r="A149" s="3">
        <v>141</v>
      </c>
      <c r="B149" s="3">
        <v>45136</v>
      </c>
      <c r="C149" s="16"/>
      <c r="D149" s="5">
        <v>17</v>
      </c>
      <c r="E149" s="5">
        <v>12.9</v>
      </c>
      <c r="F149" s="6">
        <v>10.68</v>
      </c>
      <c r="G149" s="5">
        <v>113</v>
      </c>
      <c r="H149" s="5">
        <f t="shared" si="43"/>
        <v>113</v>
      </c>
      <c r="I149" s="5">
        <f t="shared" ca="1" si="38"/>
        <v>113</v>
      </c>
      <c r="U149" s="5">
        <f t="shared" ca="1" si="39"/>
        <v>37.946666666666665</v>
      </c>
      <c r="V149" s="5">
        <f t="shared" ca="1" si="40"/>
        <v>17</v>
      </c>
      <c r="W149" s="5">
        <f t="shared" ca="1" si="41"/>
        <v>12.9</v>
      </c>
      <c r="X149" s="6">
        <f t="shared" ca="1" si="42"/>
        <v>10.68</v>
      </c>
      <c r="Y149">
        <v>113</v>
      </c>
      <c r="AH149" s="5">
        <v>27.84</v>
      </c>
      <c r="AI149" s="5">
        <v>4.9000000000000004</v>
      </c>
      <c r="AJ149" s="5">
        <v>8.1</v>
      </c>
      <c r="AK149" s="5">
        <v>8.6300000000000008</v>
      </c>
      <c r="AL149">
        <v>116</v>
      </c>
      <c r="AN149" s="33">
        <v>61.120000000000005</v>
      </c>
      <c r="AO149" s="5">
        <v>20</v>
      </c>
      <c r="AP149" s="5">
        <v>0.3</v>
      </c>
      <c r="AQ149" s="5">
        <v>36.440000000000005</v>
      </c>
      <c r="AR149">
        <v>184</v>
      </c>
      <c r="AS149" s="33"/>
    </row>
    <row r="150" spans="1:45" ht="16" x14ac:dyDescent="0.2">
      <c r="A150" s="3">
        <v>174</v>
      </c>
      <c r="B150" s="3">
        <v>45169</v>
      </c>
      <c r="C150" s="5">
        <v>36.68</v>
      </c>
      <c r="D150" s="5">
        <v>7.1</v>
      </c>
      <c r="E150" s="5">
        <v>12.8</v>
      </c>
      <c r="F150" s="6">
        <v>15.27</v>
      </c>
      <c r="G150" s="5">
        <v>129</v>
      </c>
      <c r="H150" s="5">
        <f t="shared" si="43"/>
        <v>129</v>
      </c>
      <c r="I150" s="5">
        <f t="shared" ca="1" si="38"/>
        <v>129</v>
      </c>
      <c r="U150" s="5">
        <f t="shared" ca="1" si="39"/>
        <v>36.68</v>
      </c>
      <c r="V150" s="5">
        <f t="shared" ca="1" si="40"/>
        <v>7.1</v>
      </c>
      <c r="W150" s="5">
        <f t="shared" ca="1" si="41"/>
        <v>12.8</v>
      </c>
      <c r="X150" s="6">
        <f t="shared" ca="1" si="42"/>
        <v>15.27</v>
      </c>
      <c r="Y150">
        <v>129</v>
      </c>
      <c r="AH150" s="5">
        <v>21.1</v>
      </c>
      <c r="AI150" s="5">
        <v>10.8</v>
      </c>
      <c r="AJ150" s="5">
        <v>6</v>
      </c>
      <c r="AK150" s="5">
        <v>10.549999999999999</v>
      </c>
      <c r="AL150">
        <v>116</v>
      </c>
      <c r="AN150" s="33">
        <v>45.08</v>
      </c>
      <c r="AO150" s="5">
        <v>23.6</v>
      </c>
      <c r="AP150" s="5">
        <v>57.6</v>
      </c>
      <c r="AQ150" s="5">
        <v>10.3</v>
      </c>
      <c r="AR150">
        <v>185</v>
      </c>
      <c r="AS150" s="33"/>
    </row>
    <row r="151" spans="1:45" ht="16" x14ac:dyDescent="0.2">
      <c r="A151" s="3">
        <v>27</v>
      </c>
      <c r="B151" s="3">
        <v>45022</v>
      </c>
      <c r="C151" s="5">
        <v>38.58</v>
      </c>
      <c r="D151" s="5">
        <v>29.3</v>
      </c>
      <c r="E151" s="5">
        <v>12.6</v>
      </c>
      <c r="F151" s="6">
        <v>23.900000000000002</v>
      </c>
      <c r="G151" s="5">
        <v>167</v>
      </c>
      <c r="H151" s="5">
        <f t="shared" si="43"/>
        <v>167</v>
      </c>
      <c r="I151" s="5">
        <f t="shared" ca="1" si="38"/>
        <v>167</v>
      </c>
      <c r="U151" s="5">
        <f t="shared" ca="1" si="39"/>
        <v>38.58</v>
      </c>
      <c r="V151" s="5">
        <f t="shared" ca="1" si="40"/>
        <v>29.3</v>
      </c>
      <c r="W151" s="5">
        <f t="shared" ca="1" si="41"/>
        <v>12.6</v>
      </c>
      <c r="X151" s="6">
        <f t="shared" ca="1" si="42"/>
        <v>23.900000000000002</v>
      </c>
      <c r="Y151">
        <v>167</v>
      </c>
      <c r="AH151" s="5">
        <v>18.920000000000002</v>
      </c>
      <c r="AI151" s="5">
        <v>12</v>
      </c>
      <c r="AJ151" s="5">
        <v>43.1</v>
      </c>
      <c r="AK151" s="5">
        <v>14.719999999999999</v>
      </c>
      <c r="AL151">
        <v>116</v>
      </c>
      <c r="AN151" s="33">
        <v>40.4</v>
      </c>
      <c r="AO151" s="5">
        <v>33.4</v>
      </c>
      <c r="AP151" s="5">
        <v>38.700000000000003</v>
      </c>
      <c r="AQ151" s="5">
        <v>18.919999999999995</v>
      </c>
      <c r="AR151">
        <v>186</v>
      </c>
      <c r="AS151" s="33"/>
    </row>
    <row r="152" spans="1:45" ht="16" x14ac:dyDescent="0.2">
      <c r="A152" s="3">
        <v>124</v>
      </c>
      <c r="B152" s="3">
        <v>45119</v>
      </c>
      <c r="C152" s="5">
        <v>33.619999999999997</v>
      </c>
      <c r="D152" s="5">
        <v>34.6</v>
      </c>
      <c r="E152" s="5">
        <v>12.4</v>
      </c>
      <c r="F152" s="6">
        <v>24.65</v>
      </c>
      <c r="G152" s="5">
        <v>171</v>
      </c>
      <c r="H152" s="5">
        <f t="shared" si="43"/>
        <v>171</v>
      </c>
      <c r="I152" s="5">
        <f t="shared" ca="1" si="38"/>
        <v>171</v>
      </c>
      <c r="U152" s="5">
        <f t="shared" ca="1" si="39"/>
        <v>33.619999999999997</v>
      </c>
      <c r="V152" s="5">
        <f t="shared" ca="1" si="40"/>
        <v>34.6</v>
      </c>
      <c r="W152" s="5">
        <f t="shared" ca="1" si="41"/>
        <v>12.4</v>
      </c>
      <c r="X152" s="6">
        <f t="shared" ca="1" si="42"/>
        <v>24.65</v>
      </c>
      <c r="Y152">
        <v>171</v>
      </c>
      <c r="AH152" s="5">
        <v>15.9</v>
      </c>
      <c r="AI152" s="5">
        <v>41.1</v>
      </c>
      <c r="AJ152" s="5">
        <v>5.8</v>
      </c>
      <c r="AK152" s="5">
        <v>22.18</v>
      </c>
      <c r="AL152">
        <v>114</v>
      </c>
      <c r="AN152" s="33">
        <v>50.14</v>
      </c>
      <c r="AO152" s="5">
        <v>29.5</v>
      </c>
      <c r="AP152" s="5">
        <v>9.3000000000000007</v>
      </c>
      <c r="AQ152" s="5">
        <v>32.1</v>
      </c>
      <c r="AR152">
        <v>186</v>
      </c>
      <c r="AS152" s="33"/>
    </row>
    <row r="153" spans="1:45" ht="16" x14ac:dyDescent="0.2">
      <c r="A153" s="3">
        <v>149</v>
      </c>
      <c r="B153" s="3">
        <v>45144</v>
      </c>
      <c r="C153" s="5">
        <v>15.6</v>
      </c>
      <c r="D153" s="5">
        <v>40.299999999999997</v>
      </c>
      <c r="E153" s="5">
        <v>11.9</v>
      </c>
      <c r="F153" s="6">
        <v>19.189999999999998</v>
      </c>
      <c r="G153" s="5">
        <v>110</v>
      </c>
      <c r="H153" s="5">
        <f t="shared" si="43"/>
        <v>110</v>
      </c>
      <c r="I153" s="5">
        <f t="shared" ca="1" si="38"/>
        <v>110</v>
      </c>
      <c r="U153" s="5">
        <f t="shared" ca="1" si="39"/>
        <v>15.6</v>
      </c>
      <c r="V153" s="5">
        <f t="shared" ca="1" si="40"/>
        <v>40.299999999999997</v>
      </c>
      <c r="W153" s="5">
        <f t="shared" ca="1" si="41"/>
        <v>11.9</v>
      </c>
      <c r="X153" s="6">
        <f t="shared" ca="1" si="42"/>
        <v>19.189999999999998</v>
      </c>
      <c r="Y153">
        <v>110</v>
      </c>
      <c r="AH153" s="5">
        <v>14.620000000000001</v>
      </c>
      <c r="AI153" s="5">
        <v>26.7</v>
      </c>
      <c r="AJ153" s="5">
        <v>35.1</v>
      </c>
      <c r="AK153" s="5">
        <v>3.6199999999999992</v>
      </c>
      <c r="AL153">
        <v>114</v>
      </c>
      <c r="AN153" s="33">
        <v>41.22</v>
      </c>
      <c r="AO153" s="5">
        <v>28.7</v>
      </c>
      <c r="AP153" s="5">
        <v>18.2</v>
      </c>
      <c r="AQ153" s="5">
        <v>26.18</v>
      </c>
      <c r="AR153">
        <v>186</v>
      </c>
      <c r="AS153" s="33"/>
    </row>
    <row r="154" spans="1:45" ht="16" x14ac:dyDescent="0.2">
      <c r="A154" s="3">
        <v>8</v>
      </c>
      <c r="B154" s="3">
        <v>45003</v>
      </c>
      <c r="C154" s="5">
        <v>31.04</v>
      </c>
      <c r="D154" s="5">
        <v>19.600000000000001</v>
      </c>
      <c r="E154" s="5">
        <v>11.6</v>
      </c>
      <c r="F154" s="6">
        <v>17.18</v>
      </c>
      <c r="G154" s="5">
        <v>152</v>
      </c>
      <c r="H154" s="5">
        <f t="shared" si="43"/>
        <v>152</v>
      </c>
      <c r="I154" s="5">
        <f t="shared" ca="1" si="38"/>
        <v>152</v>
      </c>
      <c r="U154" s="5">
        <f t="shared" ca="1" si="39"/>
        <v>31.04</v>
      </c>
      <c r="V154" s="5">
        <f t="shared" ca="1" si="40"/>
        <v>19.600000000000001</v>
      </c>
      <c r="W154" s="5">
        <f t="shared" ca="1" si="41"/>
        <v>11.6</v>
      </c>
      <c r="X154" s="6">
        <f t="shared" ca="1" si="42"/>
        <v>17.18</v>
      </c>
      <c r="Y154">
        <v>152</v>
      </c>
      <c r="AH154" s="5">
        <v>37.946666666666665</v>
      </c>
      <c r="AI154" s="5">
        <v>17</v>
      </c>
      <c r="AJ154" s="5">
        <v>12.9</v>
      </c>
      <c r="AK154" s="5">
        <v>10.68</v>
      </c>
      <c r="AL154">
        <v>113</v>
      </c>
      <c r="AN154" s="33">
        <v>27.22</v>
      </c>
      <c r="AO154" s="5">
        <v>42.8</v>
      </c>
      <c r="AP154" s="5">
        <v>28.9</v>
      </c>
      <c r="AQ154" s="5">
        <v>22.949999999999996</v>
      </c>
      <c r="AR154">
        <v>187</v>
      </c>
      <c r="AS154" s="33"/>
    </row>
    <row r="155" spans="1:45" ht="16" x14ac:dyDescent="0.2">
      <c r="A155" s="3">
        <v>69</v>
      </c>
      <c r="B155" s="3">
        <v>45064</v>
      </c>
      <c r="C155" s="5">
        <v>51.480000000000004</v>
      </c>
      <c r="D155" s="5">
        <v>27.5</v>
      </c>
      <c r="E155" s="5">
        <v>11</v>
      </c>
      <c r="F155" s="6">
        <v>33.090000000000003</v>
      </c>
      <c r="G155" s="5">
        <v>196</v>
      </c>
      <c r="H155" s="5">
        <f t="shared" si="43"/>
        <v>196</v>
      </c>
      <c r="I155" s="5">
        <f t="shared" ca="1" si="38"/>
        <v>196</v>
      </c>
      <c r="U155" s="5">
        <f t="shared" ca="1" si="39"/>
        <v>51.480000000000004</v>
      </c>
      <c r="V155" s="5">
        <f t="shared" ca="1" si="40"/>
        <v>27.5</v>
      </c>
      <c r="W155" s="5">
        <f t="shared" ca="1" si="41"/>
        <v>11</v>
      </c>
      <c r="X155" s="6">
        <f t="shared" ca="1" si="42"/>
        <v>33.090000000000003</v>
      </c>
      <c r="Y155">
        <v>196</v>
      </c>
      <c r="AH155" s="5">
        <v>26.5</v>
      </c>
      <c r="AI155" s="5">
        <v>7.6</v>
      </c>
      <c r="AJ155" s="5">
        <v>7.2</v>
      </c>
      <c r="AK155" s="5">
        <v>18.206666666666667</v>
      </c>
      <c r="AL155">
        <v>113</v>
      </c>
      <c r="AN155" s="33">
        <v>50.68</v>
      </c>
      <c r="AO155" s="5">
        <v>0</v>
      </c>
      <c r="AP155" s="5">
        <v>13.1</v>
      </c>
      <c r="AQ155" s="5">
        <v>28.4</v>
      </c>
      <c r="AR155">
        <v>187</v>
      </c>
      <c r="AS155" s="33"/>
    </row>
    <row r="156" spans="1:45" ht="16" x14ac:dyDescent="0.2">
      <c r="A156" s="3">
        <v>95</v>
      </c>
      <c r="B156" s="3">
        <v>45090</v>
      </c>
      <c r="C156" s="5">
        <v>30.48</v>
      </c>
      <c r="D156" s="5">
        <v>14</v>
      </c>
      <c r="E156" s="5">
        <v>10.9</v>
      </c>
      <c r="F156" s="6">
        <v>13.380000000000003</v>
      </c>
      <c r="G156" s="5">
        <v>117</v>
      </c>
      <c r="H156" s="5">
        <f t="shared" si="43"/>
        <v>117</v>
      </c>
      <c r="I156" s="5">
        <f t="shared" ca="1" si="38"/>
        <v>117</v>
      </c>
      <c r="U156" s="5">
        <f t="shared" ca="1" si="39"/>
        <v>30.48</v>
      </c>
      <c r="V156" s="5">
        <f t="shared" ca="1" si="40"/>
        <v>14</v>
      </c>
      <c r="W156" s="5">
        <f t="shared" ca="1" si="41"/>
        <v>10.9</v>
      </c>
      <c r="X156" s="6">
        <f t="shared" ca="1" si="42"/>
        <v>13.380000000000003</v>
      </c>
      <c r="Y156">
        <v>117</v>
      </c>
      <c r="AH156" s="5">
        <v>29.080000000000002</v>
      </c>
      <c r="AI156" s="5">
        <v>9.6</v>
      </c>
      <c r="AJ156" s="5">
        <v>3.6</v>
      </c>
      <c r="AK156" s="5">
        <v>13.4</v>
      </c>
      <c r="AL156">
        <v>112</v>
      </c>
      <c r="AN156" s="33">
        <v>46.68</v>
      </c>
      <c r="AO156" s="5">
        <v>27.7</v>
      </c>
      <c r="AP156" s="5">
        <v>53.4</v>
      </c>
      <c r="AQ156" s="5">
        <v>14.329999999999998</v>
      </c>
      <c r="AR156">
        <v>188</v>
      </c>
      <c r="AS156" s="33"/>
    </row>
    <row r="157" spans="1:45" ht="16" x14ac:dyDescent="0.2">
      <c r="A157" s="3">
        <v>114</v>
      </c>
      <c r="B157" s="3">
        <v>45109</v>
      </c>
      <c r="C157" s="5">
        <v>44.92</v>
      </c>
      <c r="D157" s="5">
        <v>20.6</v>
      </c>
      <c r="E157" s="5">
        <v>10.7</v>
      </c>
      <c r="F157" s="6">
        <v>26.98</v>
      </c>
      <c r="G157" s="5">
        <v>167</v>
      </c>
      <c r="H157" s="5">
        <f t="shared" si="43"/>
        <v>167</v>
      </c>
      <c r="I157" s="5">
        <f t="shared" ca="1" si="38"/>
        <v>167</v>
      </c>
      <c r="U157" s="5">
        <f t="shared" ca="1" si="39"/>
        <v>44.92</v>
      </c>
      <c r="V157" s="5">
        <f t="shared" ca="1" si="40"/>
        <v>20.6</v>
      </c>
      <c r="W157" s="5">
        <f t="shared" ca="1" si="41"/>
        <v>10.7</v>
      </c>
      <c r="X157" s="6">
        <f t="shared" ca="1" si="42"/>
        <v>26.98</v>
      </c>
      <c r="Y157">
        <v>167</v>
      </c>
      <c r="AH157" s="5">
        <v>20.440000000000001</v>
      </c>
      <c r="AI157" s="5">
        <v>1.5</v>
      </c>
      <c r="AJ157" s="5">
        <v>30</v>
      </c>
      <c r="AK157" s="5">
        <v>18.47</v>
      </c>
      <c r="AL157">
        <v>112</v>
      </c>
      <c r="AN157" s="33">
        <v>58.760000000000005</v>
      </c>
      <c r="AO157" s="5">
        <v>21.3</v>
      </c>
      <c r="AP157" s="5">
        <v>30</v>
      </c>
      <c r="AQ157" s="5">
        <v>24.03</v>
      </c>
      <c r="AR157">
        <v>188</v>
      </c>
      <c r="AS157" s="33"/>
    </row>
    <row r="158" spans="1:45" ht="16" x14ac:dyDescent="0.2">
      <c r="A158" s="3">
        <v>68</v>
      </c>
      <c r="B158" s="3">
        <v>45063</v>
      </c>
      <c r="C158" s="5">
        <v>30.860000000000003</v>
      </c>
      <c r="D158" s="5">
        <v>14.5</v>
      </c>
      <c r="E158" s="5">
        <v>10.199999999999999</v>
      </c>
      <c r="F158" s="6">
        <v>17.100000000000001</v>
      </c>
      <c r="G158" s="5">
        <v>135</v>
      </c>
      <c r="H158" s="5">
        <f t="shared" si="43"/>
        <v>135</v>
      </c>
      <c r="I158" s="5">
        <f t="shared" ca="1" si="38"/>
        <v>135</v>
      </c>
      <c r="U158" s="5">
        <f t="shared" ca="1" si="39"/>
        <v>30.860000000000003</v>
      </c>
      <c r="V158" s="5">
        <f t="shared" ca="1" si="40"/>
        <v>14.5</v>
      </c>
      <c r="W158" s="5">
        <f t="shared" ca="1" si="41"/>
        <v>10.199999999999999</v>
      </c>
      <c r="X158" s="6">
        <f t="shared" ca="1" si="42"/>
        <v>17.100000000000001</v>
      </c>
      <c r="Y158">
        <v>135</v>
      </c>
      <c r="AH158" s="5">
        <v>39.96</v>
      </c>
      <c r="AI158" s="5">
        <v>1.3</v>
      </c>
      <c r="AJ158" s="5">
        <v>24.3</v>
      </c>
      <c r="AK158" s="5">
        <v>5.91</v>
      </c>
      <c r="AL158">
        <v>111</v>
      </c>
      <c r="AN158" s="33">
        <v>44.82</v>
      </c>
      <c r="AO158" s="5">
        <v>32.9</v>
      </c>
      <c r="AP158" s="5">
        <v>46</v>
      </c>
      <c r="AQ158" s="5">
        <v>18.459999999999997</v>
      </c>
      <c r="AR158">
        <v>191</v>
      </c>
      <c r="AS158" s="33"/>
    </row>
    <row r="159" spans="1:45" ht="16" x14ac:dyDescent="0.2">
      <c r="A159" s="3">
        <v>155</v>
      </c>
      <c r="B159" s="3">
        <v>45150</v>
      </c>
      <c r="C159" s="5">
        <v>43.56</v>
      </c>
      <c r="D159" s="5">
        <v>21.1</v>
      </c>
      <c r="E159" s="5">
        <v>9.5</v>
      </c>
      <c r="F159" s="6">
        <v>25.53</v>
      </c>
      <c r="G159" s="5">
        <v>166</v>
      </c>
      <c r="H159" s="5">
        <f t="shared" si="43"/>
        <v>166</v>
      </c>
      <c r="I159" s="5">
        <f t="shared" ca="1" si="38"/>
        <v>166</v>
      </c>
      <c r="U159" s="5">
        <f t="shared" ca="1" si="39"/>
        <v>43.56</v>
      </c>
      <c r="V159" s="5">
        <f t="shared" ca="1" si="40"/>
        <v>21.1</v>
      </c>
      <c r="W159" s="5">
        <f t="shared" ca="1" si="41"/>
        <v>9.5</v>
      </c>
      <c r="X159" s="6">
        <f t="shared" ca="1" si="42"/>
        <v>25.53</v>
      </c>
      <c r="Y159">
        <v>166</v>
      </c>
      <c r="AH159" s="5">
        <v>14.38</v>
      </c>
      <c r="AI159" s="5">
        <v>11.7</v>
      </c>
      <c r="AJ159" s="5">
        <v>36.799999999999997</v>
      </c>
      <c r="AK159" s="5">
        <v>17.82</v>
      </c>
      <c r="AL159">
        <v>111</v>
      </c>
      <c r="AN159" s="33">
        <v>33.700000000000003</v>
      </c>
      <c r="AO159" s="5">
        <v>36.799999999999997</v>
      </c>
      <c r="AP159" s="5">
        <v>7.4</v>
      </c>
      <c r="AQ159" s="5">
        <v>31.79</v>
      </c>
      <c r="AR159">
        <v>193</v>
      </c>
      <c r="AS159" s="33"/>
    </row>
    <row r="160" spans="1:45" ht="16" x14ac:dyDescent="0.2">
      <c r="A160" s="3">
        <v>79</v>
      </c>
      <c r="B160" s="3">
        <v>45074</v>
      </c>
      <c r="C160" s="5">
        <v>8.08</v>
      </c>
      <c r="D160" s="5">
        <v>29.9</v>
      </c>
      <c r="E160" s="5">
        <v>9.4</v>
      </c>
      <c r="F160" s="6">
        <v>11.729999999999999</v>
      </c>
      <c r="G160" s="5">
        <v>62</v>
      </c>
      <c r="H160" s="5">
        <f t="shared" si="43"/>
        <v>62</v>
      </c>
      <c r="I160" s="5">
        <f t="shared" ca="1" si="38"/>
        <v>62</v>
      </c>
      <c r="U160" s="5">
        <f t="shared" ca="1" si="39"/>
        <v>8.08</v>
      </c>
      <c r="V160" s="5">
        <f t="shared" ca="1" si="40"/>
        <v>29.9</v>
      </c>
      <c r="W160" s="5">
        <f t="shared" ca="1" si="41"/>
        <v>9.4</v>
      </c>
      <c r="X160" s="6">
        <f t="shared" ca="1" si="42"/>
        <v>11.729999999999999</v>
      </c>
      <c r="Y160">
        <v>62</v>
      </c>
      <c r="AH160" s="5">
        <v>20.46</v>
      </c>
      <c r="AI160" s="5">
        <v>12.6</v>
      </c>
      <c r="AJ160" s="5">
        <v>18.3</v>
      </c>
      <c r="AK160" s="5">
        <v>5.2099999999999991</v>
      </c>
      <c r="AL160">
        <v>110</v>
      </c>
      <c r="AN160" s="33">
        <v>37.58</v>
      </c>
      <c r="AO160" s="5">
        <v>46.4</v>
      </c>
      <c r="AP160" s="5">
        <v>59</v>
      </c>
      <c r="AQ160" s="5">
        <v>13.39</v>
      </c>
      <c r="AR160">
        <v>196</v>
      </c>
      <c r="AS160" s="33"/>
    </row>
    <row r="161" spans="1:45" ht="16" x14ac:dyDescent="0.2">
      <c r="A161" s="3">
        <v>60</v>
      </c>
      <c r="B161" s="3">
        <v>45055</v>
      </c>
      <c r="C161" s="5">
        <v>50.14</v>
      </c>
      <c r="D161" s="5">
        <v>29.5</v>
      </c>
      <c r="E161" s="5">
        <v>9.3000000000000007</v>
      </c>
      <c r="F161" s="6">
        <v>32.1</v>
      </c>
      <c r="G161" s="5">
        <v>186</v>
      </c>
      <c r="H161" s="5">
        <f t="shared" si="43"/>
        <v>186</v>
      </c>
      <c r="I161" s="5">
        <f t="shared" ca="1" si="38"/>
        <v>186</v>
      </c>
      <c r="U161" s="5">
        <f t="shared" ca="1" si="39"/>
        <v>50.14</v>
      </c>
      <c r="V161" s="5">
        <f t="shared" ca="1" si="40"/>
        <v>29.5</v>
      </c>
      <c r="W161" s="5">
        <f t="shared" ca="1" si="41"/>
        <v>9.3000000000000007</v>
      </c>
      <c r="X161" s="6">
        <f t="shared" ca="1" si="42"/>
        <v>32.1</v>
      </c>
      <c r="Y161">
        <v>186</v>
      </c>
      <c r="AH161" s="5">
        <v>15.6</v>
      </c>
      <c r="AI161" s="5">
        <v>40.299999999999997</v>
      </c>
      <c r="AJ161" s="5">
        <v>11.9</v>
      </c>
      <c r="AK161" s="5">
        <v>19.189999999999998</v>
      </c>
      <c r="AL161">
        <v>110</v>
      </c>
      <c r="AN161" s="33">
        <v>44.82</v>
      </c>
      <c r="AO161" s="5">
        <v>30.6</v>
      </c>
      <c r="AP161" s="5">
        <v>38.700000000000003</v>
      </c>
      <c r="AQ161" s="5">
        <v>19.729999999999997</v>
      </c>
      <c r="AR161">
        <v>196</v>
      </c>
      <c r="AS161" s="33"/>
    </row>
    <row r="162" spans="1:45" ht="16" x14ac:dyDescent="0.2">
      <c r="A162" s="3">
        <v>91</v>
      </c>
      <c r="B162" s="3">
        <v>45086</v>
      </c>
      <c r="C162" s="5">
        <v>31.860000000000003</v>
      </c>
      <c r="D162" s="5">
        <v>4.9000000000000004</v>
      </c>
      <c r="E162" s="5">
        <v>9.3000000000000007</v>
      </c>
      <c r="F162" s="6">
        <v>12.160000000000002</v>
      </c>
      <c r="G162" s="5">
        <v>93</v>
      </c>
      <c r="H162" s="5">
        <f t="shared" si="43"/>
        <v>93</v>
      </c>
      <c r="I162" s="5">
        <f t="shared" ca="1" si="38"/>
        <v>93</v>
      </c>
      <c r="U162" s="5">
        <f t="shared" ref="U162:U180" ca="1" si="44">IF(ISBLANK(C162),AVERAGE(OFFSET(C162,-3,0,3),OFFSET(C162,1,0,3)),C162)</f>
        <v>31.860000000000003</v>
      </c>
      <c r="V162" s="5">
        <f t="shared" ref="V162:V180" ca="1" si="45">IF(ISBLANK(D162),AVERAGE(OFFSET(D162,-3,0,3),OFFSET(D162,1,0,3)),D162)</f>
        <v>4.9000000000000004</v>
      </c>
      <c r="W162" s="5">
        <f t="shared" ref="W162:W180" ca="1" si="46">IF(ISBLANK(E162),AVERAGE(OFFSET(E162,-3,0,3),OFFSET(E162,1,0,3)),E162)</f>
        <v>9.3000000000000007</v>
      </c>
      <c r="X162" s="6">
        <f t="shared" ref="X162:X180" ca="1" si="47">IF(ISBLANK(F162),AVERAGE(OFFSET(F162,-3,0,3),OFFSET(F162,1,0,3)),F162)</f>
        <v>12.160000000000002</v>
      </c>
      <c r="Y162">
        <v>93</v>
      </c>
      <c r="AH162" s="5">
        <v>21.8</v>
      </c>
      <c r="AI162" s="5">
        <v>9.3000000000000007</v>
      </c>
      <c r="AJ162" s="5">
        <v>0.9</v>
      </c>
      <c r="AK162" s="5">
        <v>11.190000000000001</v>
      </c>
      <c r="AL162">
        <v>109</v>
      </c>
      <c r="AN162" s="33">
        <v>51.480000000000004</v>
      </c>
      <c r="AO162" s="5">
        <v>27.5</v>
      </c>
      <c r="AP162" s="5">
        <v>11</v>
      </c>
      <c r="AQ162" s="5">
        <v>33.090000000000003</v>
      </c>
      <c r="AR162">
        <v>196</v>
      </c>
      <c r="AS162" s="33"/>
    </row>
    <row r="163" spans="1:45" ht="16" x14ac:dyDescent="0.2">
      <c r="A163" s="3">
        <v>137</v>
      </c>
      <c r="B163" s="3">
        <v>45132</v>
      </c>
      <c r="C163" s="5">
        <v>10.120000000000001</v>
      </c>
      <c r="D163" s="5">
        <v>39</v>
      </c>
      <c r="E163" s="5">
        <v>9.3000000000000007</v>
      </c>
      <c r="F163" s="6">
        <v>18.339999999999996</v>
      </c>
      <c r="G163" s="5">
        <v>98</v>
      </c>
      <c r="H163" s="5">
        <f t="shared" si="43"/>
        <v>98</v>
      </c>
      <c r="I163" s="5">
        <f t="shared" ca="1" si="38"/>
        <v>98</v>
      </c>
      <c r="U163" s="5">
        <f t="shared" ca="1" si="44"/>
        <v>10.120000000000001</v>
      </c>
      <c r="V163" s="5">
        <f t="shared" ca="1" si="45"/>
        <v>39</v>
      </c>
      <c r="W163" s="5">
        <f t="shared" ca="1" si="46"/>
        <v>9.3000000000000007</v>
      </c>
      <c r="X163" s="6">
        <f t="shared" ca="1" si="47"/>
        <v>18.339999999999996</v>
      </c>
      <c r="Y163">
        <v>98</v>
      </c>
      <c r="AH163" s="5">
        <v>9.6</v>
      </c>
      <c r="AI163" s="5">
        <v>25.9</v>
      </c>
      <c r="AJ163" s="5">
        <v>20.5</v>
      </c>
      <c r="AK163" s="5">
        <v>9.0499999999999989</v>
      </c>
      <c r="AL163">
        <v>109</v>
      </c>
      <c r="AN163" s="33">
        <v>31.3</v>
      </c>
      <c r="AO163" s="5">
        <v>41.3</v>
      </c>
      <c r="AP163" s="5">
        <v>58.5</v>
      </c>
      <c r="AQ163" s="5">
        <v>12.399999999999995</v>
      </c>
      <c r="AR163">
        <v>197</v>
      </c>
      <c r="AS163" s="33"/>
    </row>
    <row r="164" spans="1:45" ht="16" x14ac:dyDescent="0.2">
      <c r="A164" s="3">
        <v>128</v>
      </c>
      <c r="B164" s="3">
        <v>45123</v>
      </c>
      <c r="C164" s="5">
        <v>71.06</v>
      </c>
      <c r="D164" s="17"/>
      <c r="E164" s="5">
        <v>9.1999999999999993</v>
      </c>
      <c r="F164" s="6">
        <v>31.35</v>
      </c>
      <c r="G164" s="5">
        <v>92</v>
      </c>
      <c r="H164" s="5">
        <f t="shared" si="43"/>
        <v>92</v>
      </c>
      <c r="I164" s="5">
        <f t="shared" ca="1" si="38"/>
        <v>92</v>
      </c>
      <c r="U164" s="5">
        <f t="shared" ca="1" si="44"/>
        <v>71.06</v>
      </c>
      <c r="V164" s="5">
        <f t="shared" ca="1" si="45"/>
        <v>20.366666666666667</v>
      </c>
      <c r="W164" s="5">
        <f t="shared" ca="1" si="46"/>
        <v>9.1999999999999993</v>
      </c>
      <c r="X164" s="6">
        <f t="shared" ca="1" si="47"/>
        <v>31.35</v>
      </c>
      <c r="Y164">
        <v>92</v>
      </c>
      <c r="AH164" s="5">
        <v>36.32</v>
      </c>
      <c r="AI164" s="5">
        <v>2.6</v>
      </c>
      <c r="AJ164" s="5">
        <v>8.3000000000000007</v>
      </c>
      <c r="AK164" s="5">
        <v>13.64</v>
      </c>
      <c r="AL164">
        <v>108</v>
      </c>
      <c r="AN164" s="33">
        <v>27.54</v>
      </c>
      <c r="AO164" s="5">
        <v>29.6</v>
      </c>
      <c r="AP164" s="5">
        <v>8.4</v>
      </c>
      <c r="AQ164" s="5">
        <v>21.71</v>
      </c>
      <c r="AR164" s="32">
        <v>197</v>
      </c>
      <c r="AS164" s="33"/>
    </row>
    <row r="165" spans="1:45" ht="16" x14ac:dyDescent="0.2">
      <c r="A165" s="3">
        <v>146</v>
      </c>
      <c r="B165" s="3">
        <v>45141</v>
      </c>
      <c r="C165" s="5">
        <v>31.060000000000002</v>
      </c>
      <c r="D165" s="5">
        <v>1.9</v>
      </c>
      <c r="E165" s="5">
        <v>9</v>
      </c>
      <c r="F165" s="6">
        <v>11.38</v>
      </c>
      <c r="G165" s="5">
        <v>123</v>
      </c>
      <c r="H165" s="5">
        <f t="shared" si="43"/>
        <v>123</v>
      </c>
      <c r="I165" s="5">
        <f t="shared" ca="1" si="38"/>
        <v>123</v>
      </c>
      <c r="U165" s="5">
        <f t="shared" ca="1" si="44"/>
        <v>31.060000000000002</v>
      </c>
      <c r="V165" s="5">
        <f t="shared" ca="1" si="45"/>
        <v>1.9</v>
      </c>
      <c r="W165" s="5">
        <f t="shared" ca="1" si="46"/>
        <v>9</v>
      </c>
      <c r="X165" s="6">
        <f t="shared" ca="1" si="47"/>
        <v>11.38</v>
      </c>
      <c r="Y165">
        <v>123</v>
      </c>
      <c r="AH165" s="5">
        <v>35.9</v>
      </c>
      <c r="AI165" s="5">
        <v>2.1</v>
      </c>
      <c r="AJ165" s="5">
        <v>26.6</v>
      </c>
      <c r="AK165" s="5">
        <v>4.3599999999999994</v>
      </c>
      <c r="AL165">
        <v>108</v>
      </c>
      <c r="AN165" s="33">
        <v>52.760000000000005</v>
      </c>
      <c r="AO165" s="5">
        <v>27.1</v>
      </c>
      <c r="AP165" s="5">
        <v>22.9</v>
      </c>
      <c r="AQ165" s="5">
        <v>29.270000000000007</v>
      </c>
      <c r="AR165">
        <v>199</v>
      </c>
      <c r="AS165" s="33"/>
    </row>
    <row r="166" spans="1:45" ht="16" x14ac:dyDescent="0.2">
      <c r="A166" s="3">
        <v>131</v>
      </c>
      <c r="B166" s="3">
        <v>45126</v>
      </c>
      <c r="C166" s="5">
        <v>6</v>
      </c>
      <c r="D166" s="5">
        <v>39.6</v>
      </c>
      <c r="E166" s="5">
        <v>8.6999999999999993</v>
      </c>
      <c r="F166" s="6">
        <v>111</v>
      </c>
      <c r="G166" s="5">
        <v>28</v>
      </c>
      <c r="H166" s="5">
        <f t="shared" si="43"/>
        <v>28</v>
      </c>
      <c r="I166" s="5">
        <f t="shared" ca="1" si="38"/>
        <v>28</v>
      </c>
      <c r="U166" s="5">
        <f t="shared" ca="1" si="44"/>
        <v>6</v>
      </c>
      <c r="V166" s="5">
        <f t="shared" ca="1" si="45"/>
        <v>39.6</v>
      </c>
      <c r="W166" s="5">
        <f t="shared" ca="1" si="46"/>
        <v>8.6999999999999993</v>
      </c>
      <c r="X166" s="6">
        <f t="shared" ca="1" si="47"/>
        <v>111</v>
      </c>
      <c r="Y166">
        <v>28</v>
      </c>
      <c r="AH166" s="5">
        <v>25.28</v>
      </c>
      <c r="AI166" s="5">
        <v>0.8</v>
      </c>
      <c r="AJ166" s="5">
        <v>14.8</v>
      </c>
      <c r="AK166" s="5">
        <v>2.12</v>
      </c>
      <c r="AL166">
        <v>108</v>
      </c>
      <c r="AN166" s="33">
        <v>51.9</v>
      </c>
      <c r="AO166" s="5">
        <v>32.299999999999997</v>
      </c>
      <c r="AP166" s="5">
        <v>74.2</v>
      </c>
      <c r="AQ166" s="5">
        <v>9.419999999999991</v>
      </c>
      <c r="AR166">
        <v>201</v>
      </c>
      <c r="AS166" s="33"/>
    </row>
    <row r="167" spans="1:45" ht="16" x14ac:dyDescent="0.2">
      <c r="A167" s="3">
        <v>147</v>
      </c>
      <c r="B167" s="3">
        <v>45142</v>
      </c>
      <c r="C167" s="5">
        <v>55.019999999999996</v>
      </c>
      <c r="D167" s="5">
        <v>7.3</v>
      </c>
      <c r="E167" s="5">
        <v>8.6999999999999993</v>
      </c>
      <c r="F167" s="6">
        <v>24.179999999999996</v>
      </c>
      <c r="G167" s="5">
        <v>142</v>
      </c>
      <c r="H167" s="5">
        <f t="shared" si="43"/>
        <v>142</v>
      </c>
      <c r="I167" s="5">
        <f t="shared" ca="1" si="38"/>
        <v>142</v>
      </c>
      <c r="U167" s="5">
        <f t="shared" ca="1" si="44"/>
        <v>55.019999999999996</v>
      </c>
      <c r="V167" s="5">
        <f t="shared" ca="1" si="45"/>
        <v>7.3</v>
      </c>
      <c r="W167" s="5">
        <f t="shared" ca="1" si="46"/>
        <v>8.6999999999999993</v>
      </c>
      <c r="X167" s="6">
        <f t="shared" ca="1" si="47"/>
        <v>24.179999999999996</v>
      </c>
      <c r="Y167">
        <v>142</v>
      </c>
      <c r="AH167" s="5">
        <v>15.36</v>
      </c>
      <c r="AI167" s="5">
        <v>33</v>
      </c>
      <c r="AJ167" s="5">
        <v>19.3</v>
      </c>
      <c r="AK167" s="5">
        <v>11.459999999999999</v>
      </c>
      <c r="AL167">
        <v>106</v>
      </c>
      <c r="AN167" s="33">
        <v>41.36</v>
      </c>
      <c r="AO167" s="5">
        <v>42</v>
      </c>
      <c r="AP167" s="5">
        <v>3.6</v>
      </c>
      <c r="AQ167" s="5">
        <v>36.24</v>
      </c>
      <c r="AR167">
        <v>204</v>
      </c>
      <c r="AS167" s="33"/>
    </row>
    <row r="168" spans="1:45" ht="16" x14ac:dyDescent="0.2">
      <c r="A168" s="3">
        <v>200</v>
      </c>
      <c r="B168" s="3">
        <v>45195</v>
      </c>
      <c r="C168" s="5">
        <v>52.42</v>
      </c>
      <c r="D168" s="5">
        <v>8.6</v>
      </c>
      <c r="E168" s="5">
        <v>8.6999999999999993</v>
      </c>
      <c r="F168" s="6">
        <v>1</v>
      </c>
      <c r="G168" s="5">
        <v>139</v>
      </c>
      <c r="H168" s="5">
        <f t="shared" si="43"/>
        <v>139</v>
      </c>
      <c r="I168" s="5">
        <f t="shared" ca="1" si="38"/>
        <v>139</v>
      </c>
      <c r="U168" s="5">
        <f t="shared" ca="1" si="44"/>
        <v>52.42</v>
      </c>
      <c r="V168" s="5">
        <f t="shared" ca="1" si="45"/>
        <v>8.6</v>
      </c>
      <c r="W168" s="5">
        <f t="shared" ca="1" si="46"/>
        <v>8.6999999999999993</v>
      </c>
      <c r="X168" s="6">
        <f t="shared" ca="1" si="47"/>
        <v>1</v>
      </c>
      <c r="Y168">
        <v>139</v>
      </c>
      <c r="AH168" s="5">
        <v>18.240000000000002</v>
      </c>
      <c r="AI168" s="5">
        <v>5.7</v>
      </c>
      <c r="AJ168" s="5">
        <v>29.7</v>
      </c>
      <c r="AK168" s="5">
        <v>16.59</v>
      </c>
      <c r="AL168">
        <v>105</v>
      </c>
      <c r="AN168" s="33">
        <v>30.786666666666665</v>
      </c>
      <c r="AO168" s="5">
        <v>35.4</v>
      </c>
      <c r="AP168" s="5">
        <v>75.599999999999994</v>
      </c>
      <c r="AQ168" s="5">
        <v>6.8299999999999947</v>
      </c>
      <c r="AR168">
        <v>207</v>
      </c>
      <c r="AS168" s="33"/>
    </row>
    <row r="169" spans="1:45" ht="16" x14ac:dyDescent="0.2">
      <c r="A169" s="3">
        <v>36</v>
      </c>
      <c r="B169" s="3">
        <v>45031</v>
      </c>
      <c r="C169" s="5">
        <v>62.14</v>
      </c>
      <c r="D169" s="5">
        <v>4.0999999999999996</v>
      </c>
      <c r="E169" s="5">
        <v>8.5</v>
      </c>
      <c r="F169" s="6">
        <v>27.72</v>
      </c>
      <c r="G169" s="5">
        <v>129</v>
      </c>
      <c r="H169" s="5">
        <f t="shared" si="43"/>
        <v>129</v>
      </c>
      <c r="I169" s="5">
        <f t="shared" ca="1" si="38"/>
        <v>129</v>
      </c>
      <c r="U169" s="5">
        <f t="shared" ca="1" si="44"/>
        <v>62.14</v>
      </c>
      <c r="V169" s="5">
        <f t="shared" ca="1" si="45"/>
        <v>4.0999999999999996</v>
      </c>
      <c r="W169" s="5">
        <f t="shared" ca="1" si="46"/>
        <v>8.5</v>
      </c>
      <c r="X169" s="6">
        <f t="shared" ca="1" si="47"/>
        <v>27.72</v>
      </c>
      <c r="Y169">
        <v>129</v>
      </c>
      <c r="AH169" s="5">
        <v>12.379999999999999</v>
      </c>
      <c r="AI169" s="5">
        <v>43.7</v>
      </c>
      <c r="AJ169" s="5">
        <v>89.4</v>
      </c>
      <c r="AK169" s="5">
        <v>7.7799999999999976</v>
      </c>
      <c r="AL169">
        <v>105</v>
      </c>
      <c r="AN169" s="33">
        <v>37.260000000000005</v>
      </c>
      <c r="AO169" s="5">
        <v>39.700000000000003</v>
      </c>
      <c r="AP169" s="5">
        <v>37.700000000000003</v>
      </c>
      <c r="AQ169" s="5">
        <v>21.900000000000002</v>
      </c>
      <c r="AR169">
        <v>208</v>
      </c>
      <c r="AS169" s="33"/>
    </row>
    <row r="170" spans="1:45" ht="16" x14ac:dyDescent="0.2">
      <c r="A170" s="3">
        <v>136</v>
      </c>
      <c r="B170" s="3">
        <v>45131</v>
      </c>
      <c r="C170" s="5">
        <v>14.66</v>
      </c>
      <c r="D170" s="5">
        <v>47</v>
      </c>
      <c r="E170" s="5">
        <v>8.5</v>
      </c>
      <c r="F170" s="6">
        <v>24.93</v>
      </c>
      <c r="G170" s="5">
        <v>124</v>
      </c>
      <c r="H170" s="5">
        <f t="shared" si="43"/>
        <v>124</v>
      </c>
      <c r="I170" s="5">
        <f t="shared" ca="1" si="38"/>
        <v>124</v>
      </c>
      <c r="U170" s="5">
        <f t="shared" ca="1" si="44"/>
        <v>14.66</v>
      </c>
      <c r="V170" s="5">
        <f t="shared" ca="1" si="45"/>
        <v>47</v>
      </c>
      <c r="W170" s="5">
        <f t="shared" ca="1" si="46"/>
        <v>8.5</v>
      </c>
      <c r="X170" s="6">
        <f t="shared" ca="1" si="47"/>
        <v>24.93</v>
      </c>
      <c r="Y170">
        <v>124</v>
      </c>
      <c r="AH170" s="5">
        <v>27.080000000000002</v>
      </c>
      <c r="AI170" s="5">
        <v>0.3</v>
      </c>
      <c r="AJ170" s="5">
        <v>23.2</v>
      </c>
      <c r="AK170" s="5">
        <v>19.910000000000004</v>
      </c>
      <c r="AL170">
        <v>104</v>
      </c>
      <c r="AN170" s="33">
        <v>54.64</v>
      </c>
      <c r="AO170" s="5">
        <v>34.299999999999997</v>
      </c>
      <c r="AP170" s="5">
        <v>5.3</v>
      </c>
      <c r="AQ170" s="5">
        <v>38.85</v>
      </c>
      <c r="AR170">
        <v>208</v>
      </c>
      <c r="AS170" s="33"/>
    </row>
    <row r="171" spans="1:45" ht="16" x14ac:dyDescent="0.2">
      <c r="A171" s="3">
        <v>64</v>
      </c>
      <c r="B171" s="3">
        <v>45059</v>
      </c>
      <c r="C171" s="5">
        <v>27.54</v>
      </c>
      <c r="D171" s="5">
        <v>29.6</v>
      </c>
      <c r="E171" s="5">
        <v>8.4</v>
      </c>
      <c r="F171" s="6">
        <v>21.71</v>
      </c>
      <c r="G171" s="5">
        <v>298.75</v>
      </c>
      <c r="H171" s="5">
        <f t="shared" si="43"/>
        <v>298.75</v>
      </c>
      <c r="I171" s="5">
        <f t="shared" ref="I171:I201" ca="1" si="48">IF(ISBLANK(G171),AVERAGE(OFFSET(G171,-3,0,3),OFFSET(G171,1,0,3)),G171)</f>
        <v>298.75</v>
      </c>
      <c r="U171" s="5">
        <f t="shared" ca="1" si="44"/>
        <v>27.54</v>
      </c>
      <c r="V171" s="5">
        <f t="shared" ca="1" si="45"/>
        <v>29.6</v>
      </c>
      <c r="W171" s="5">
        <f t="shared" ca="1" si="46"/>
        <v>8.4</v>
      </c>
      <c r="X171" s="6">
        <f t="shared" ca="1" si="47"/>
        <v>21.71</v>
      </c>
      <c r="Y171">
        <v>298.75</v>
      </c>
      <c r="AH171" s="5">
        <v>15.3</v>
      </c>
      <c r="AI171" s="5">
        <v>24.6</v>
      </c>
      <c r="AJ171" s="5">
        <v>2.2000000000000002</v>
      </c>
      <c r="AK171" s="5">
        <v>14.57</v>
      </c>
      <c r="AL171">
        <v>104</v>
      </c>
      <c r="AN171" s="33">
        <v>58.739999999999995</v>
      </c>
      <c r="AO171" s="5">
        <v>28.9</v>
      </c>
      <c r="AP171" s="5">
        <v>59.7</v>
      </c>
      <c r="AQ171" s="5">
        <v>17.939999999999991</v>
      </c>
      <c r="AR171">
        <v>210</v>
      </c>
      <c r="AS171" s="33"/>
    </row>
    <row r="172" spans="1:45" ht="16" x14ac:dyDescent="0.2">
      <c r="A172" s="3">
        <v>181</v>
      </c>
      <c r="B172" s="3">
        <v>45176</v>
      </c>
      <c r="C172" s="5">
        <v>36.32</v>
      </c>
      <c r="D172" s="5">
        <v>2.6</v>
      </c>
      <c r="E172" s="5">
        <v>8.3000000000000007</v>
      </c>
      <c r="F172" s="6">
        <v>13.64</v>
      </c>
      <c r="G172" s="5">
        <v>108</v>
      </c>
      <c r="H172" s="5">
        <f t="shared" si="43"/>
        <v>108</v>
      </c>
      <c r="I172" s="5">
        <f t="shared" ca="1" si="48"/>
        <v>108</v>
      </c>
      <c r="U172" s="5">
        <f t="shared" ca="1" si="44"/>
        <v>36.32</v>
      </c>
      <c r="V172" s="5">
        <f t="shared" ca="1" si="45"/>
        <v>2.6</v>
      </c>
      <c r="W172" s="5">
        <f t="shared" ca="1" si="46"/>
        <v>8.3000000000000007</v>
      </c>
      <c r="X172" s="6">
        <f t="shared" ca="1" si="47"/>
        <v>13.64</v>
      </c>
      <c r="Y172">
        <v>108</v>
      </c>
      <c r="AH172" s="5">
        <v>10.120000000000001</v>
      </c>
      <c r="AI172" s="5">
        <v>39</v>
      </c>
      <c r="AJ172" s="5">
        <v>9.3000000000000007</v>
      </c>
      <c r="AK172" s="5">
        <v>18.339999999999996</v>
      </c>
      <c r="AL172">
        <v>98</v>
      </c>
      <c r="AN172" s="33">
        <v>58.68</v>
      </c>
      <c r="AO172" s="5">
        <v>30.2</v>
      </c>
      <c r="AP172" s="5">
        <v>20.3</v>
      </c>
      <c r="AQ172" s="5">
        <v>31.819999999999997</v>
      </c>
      <c r="AR172">
        <v>216</v>
      </c>
      <c r="AS172" s="33"/>
    </row>
    <row r="173" spans="1:45" ht="16" x14ac:dyDescent="0.2">
      <c r="A173" s="3">
        <v>197</v>
      </c>
      <c r="B173" s="3">
        <v>45192</v>
      </c>
      <c r="C173" s="5">
        <v>27.84</v>
      </c>
      <c r="D173" s="5">
        <v>4.9000000000000004</v>
      </c>
      <c r="E173" s="5">
        <v>8.1</v>
      </c>
      <c r="F173" s="6">
        <v>8.6300000000000008</v>
      </c>
      <c r="G173" s="5">
        <v>116</v>
      </c>
      <c r="H173" s="5">
        <f t="shared" si="43"/>
        <v>116</v>
      </c>
      <c r="I173" s="5">
        <f t="shared" ca="1" si="48"/>
        <v>116</v>
      </c>
      <c r="U173" s="5">
        <f t="shared" ca="1" si="44"/>
        <v>27.84</v>
      </c>
      <c r="V173" s="5">
        <f t="shared" ca="1" si="45"/>
        <v>4.9000000000000004</v>
      </c>
      <c r="W173" s="5">
        <f t="shared" ca="1" si="46"/>
        <v>8.1</v>
      </c>
      <c r="X173" s="6">
        <f t="shared" ca="1" si="47"/>
        <v>8.6300000000000008</v>
      </c>
      <c r="Y173">
        <v>116</v>
      </c>
      <c r="AH173" s="5">
        <v>12.44</v>
      </c>
      <c r="AI173" s="5">
        <v>45.9</v>
      </c>
      <c r="AJ173" s="5">
        <v>69.3</v>
      </c>
      <c r="AK173" s="5">
        <v>16.95</v>
      </c>
      <c r="AL173">
        <v>96</v>
      </c>
      <c r="AN173" s="33">
        <v>50.1</v>
      </c>
      <c r="AO173" s="5">
        <v>33.200000000000003</v>
      </c>
      <c r="AP173" s="5">
        <v>37.9</v>
      </c>
      <c r="AQ173" s="5">
        <v>23.490000000000006</v>
      </c>
      <c r="AR173">
        <v>218</v>
      </c>
      <c r="AS173" s="33"/>
    </row>
    <row r="174" spans="1:45" ht="16" x14ac:dyDescent="0.2">
      <c r="A174" s="3">
        <v>35</v>
      </c>
      <c r="B174" s="3">
        <v>45030</v>
      </c>
      <c r="C174" s="5">
        <v>24.14</v>
      </c>
      <c r="D174" s="5">
        <v>1.4</v>
      </c>
      <c r="E174" s="5">
        <v>7.4</v>
      </c>
      <c r="F174" s="6">
        <v>7.3099999999999987</v>
      </c>
      <c r="G174" s="5">
        <v>91.5</v>
      </c>
      <c r="H174" s="5">
        <f t="shared" si="43"/>
        <v>91.5</v>
      </c>
      <c r="I174" s="5">
        <f t="shared" ca="1" si="48"/>
        <v>91.5</v>
      </c>
      <c r="U174" s="5">
        <f t="shared" ca="1" si="44"/>
        <v>24.14</v>
      </c>
      <c r="V174" s="5">
        <f t="shared" ca="1" si="45"/>
        <v>1.4</v>
      </c>
      <c r="W174" s="5">
        <f t="shared" ca="1" si="46"/>
        <v>7.4</v>
      </c>
      <c r="X174" s="6">
        <f t="shared" ca="1" si="47"/>
        <v>7.3099999999999987</v>
      </c>
      <c r="Y174">
        <v>91.5</v>
      </c>
      <c r="AH174" s="5">
        <v>23.22</v>
      </c>
      <c r="AI174" s="5">
        <v>5.8</v>
      </c>
      <c r="AJ174" s="5">
        <v>24.2</v>
      </c>
      <c r="AK174" s="5">
        <v>19.829999999999998</v>
      </c>
      <c r="AL174">
        <v>95</v>
      </c>
      <c r="AN174" s="33">
        <v>62.54</v>
      </c>
      <c r="AO174" s="5">
        <v>28.8</v>
      </c>
      <c r="AP174" s="5">
        <v>15.9</v>
      </c>
      <c r="AQ174" s="5">
        <v>34.31</v>
      </c>
      <c r="AR174">
        <v>220</v>
      </c>
      <c r="AS174" s="33"/>
    </row>
    <row r="175" spans="1:45" ht="16" x14ac:dyDescent="0.2">
      <c r="A175" s="3">
        <v>164</v>
      </c>
      <c r="B175" s="3">
        <v>45159</v>
      </c>
      <c r="C175" s="5">
        <v>33.700000000000003</v>
      </c>
      <c r="D175" s="5">
        <v>36.799999999999997</v>
      </c>
      <c r="E175" s="5">
        <v>7.4</v>
      </c>
      <c r="F175" s="6">
        <v>31.79</v>
      </c>
      <c r="G175" s="5">
        <v>193</v>
      </c>
      <c r="H175" s="5">
        <f t="shared" si="43"/>
        <v>193</v>
      </c>
      <c r="I175" s="5">
        <f t="shared" ca="1" si="48"/>
        <v>193</v>
      </c>
      <c r="U175" s="5">
        <f t="shared" ca="1" si="44"/>
        <v>33.700000000000003</v>
      </c>
      <c r="V175" s="5">
        <f t="shared" ca="1" si="45"/>
        <v>36.799999999999997</v>
      </c>
      <c r="W175" s="5">
        <f t="shared" ca="1" si="46"/>
        <v>7.4</v>
      </c>
      <c r="X175" s="6">
        <f t="shared" ca="1" si="47"/>
        <v>31.79</v>
      </c>
      <c r="Y175">
        <v>193</v>
      </c>
      <c r="AH175" s="5">
        <v>10.76</v>
      </c>
      <c r="AI175" s="5">
        <v>35.1</v>
      </c>
      <c r="AJ175" s="5">
        <v>65.900000000000006</v>
      </c>
      <c r="AK175" s="5">
        <v>13.189999999999998</v>
      </c>
      <c r="AL175">
        <v>95</v>
      </c>
      <c r="AN175" s="33">
        <v>55.339999999999996</v>
      </c>
      <c r="AO175" s="5">
        <v>38</v>
      </c>
      <c r="AP175" s="5">
        <v>23.2</v>
      </c>
      <c r="AQ175" s="5">
        <v>33.89</v>
      </c>
      <c r="AR175">
        <v>221</v>
      </c>
      <c r="AS175" s="33"/>
    </row>
    <row r="176" spans="1:45" ht="16" x14ac:dyDescent="0.2">
      <c r="A176" s="3">
        <v>14</v>
      </c>
      <c r="B176" s="3">
        <v>45009</v>
      </c>
      <c r="C176" s="5">
        <v>26.5</v>
      </c>
      <c r="D176" s="5">
        <v>7.6</v>
      </c>
      <c r="E176" s="5">
        <v>7.2</v>
      </c>
      <c r="F176" s="18"/>
      <c r="G176" s="5">
        <v>113</v>
      </c>
      <c r="H176" s="5">
        <f t="shared" si="43"/>
        <v>113</v>
      </c>
      <c r="I176" s="5">
        <f t="shared" ca="1" si="48"/>
        <v>113</v>
      </c>
      <c r="U176" s="5">
        <f t="shared" ca="1" si="44"/>
        <v>26.5</v>
      </c>
      <c r="V176" s="5">
        <f t="shared" ca="1" si="45"/>
        <v>7.6</v>
      </c>
      <c r="W176" s="5">
        <f t="shared" ca="1" si="46"/>
        <v>7.2</v>
      </c>
      <c r="X176" s="6">
        <f t="shared" ca="1" si="47"/>
        <v>18.206666666666667</v>
      </c>
      <c r="Y176">
        <v>113</v>
      </c>
      <c r="AH176" s="5">
        <v>31.860000000000003</v>
      </c>
      <c r="AI176" s="5">
        <v>4.9000000000000004</v>
      </c>
      <c r="AJ176" s="5">
        <v>9.3000000000000007</v>
      </c>
      <c r="AK176" s="5">
        <v>12.160000000000002</v>
      </c>
      <c r="AL176">
        <v>93</v>
      </c>
      <c r="AN176" s="33">
        <v>45.7</v>
      </c>
      <c r="AO176" s="5">
        <v>43</v>
      </c>
      <c r="AP176" s="5">
        <v>33.799999999999997</v>
      </c>
      <c r="AQ176" s="5">
        <v>29.330000000000002</v>
      </c>
      <c r="AR176">
        <v>223</v>
      </c>
      <c r="AS176" s="33"/>
    </row>
    <row r="177" spans="1:45" ht="16" x14ac:dyDescent="0.2">
      <c r="A177" s="3">
        <v>170</v>
      </c>
      <c r="B177" s="3">
        <v>45165</v>
      </c>
      <c r="C177" s="5">
        <v>60.86</v>
      </c>
      <c r="D177" s="5">
        <v>10.6</v>
      </c>
      <c r="E177" s="5">
        <v>6.4</v>
      </c>
      <c r="F177" s="6">
        <v>31.169999999999995</v>
      </c>
      <c r="G177" s="5">
        <v>162</v>
      </c>
      <c r="H177" s="5">
        <f t="shared" si="43"/>
        <v>162</v>
      </c>
      <c r="I177" s="5">
        <f t="shared" ca="1" si="48"/>
        <v>162</v>
      </c>
      <c r="U177" s="5">
        <f t="shared" ca="1" si="44"/>
        <v>60.86</v>
      </c>
      <c r="V177" s="5">
        <f t="shared" ca="1" si="45"/>
        <v>10.6</v>
      </c>
      <c r="W177" s="5">
        <f t="shared" ca="1" si="46"/>
        <v>6.4</v>
      </c>
      <c r="X177" s="6">
        <f t="shared" ca="1" si="47"/>
        <v>31.169999999999995</v>
      </c>
      <c r="Y177">
        <v>162</v>
      </c>
      <c r="AH177" s="5">
        <v>9.92</v>
      </c>
      <c r="AI177" s="5">
        <v>20.100000000000001</v>
      </c>
      <c r="AJ177" s="5">
        <v>17</v>
      </c>
      <c r="AK177" s="5">
        <v>5.2100000000000009</v>
      </c>
      <c r="AL177">
        <v>93</v>
      </c>
      <c r="AN177" s="33">
        <v>41.519999999999996</v>
      </c>
      <c r="AO177" s="5">
        <v>46.2</v>
      </c>
      <c r="AP177" s="5">
        <v>58.7</v>
      </c>
      <c r="AQ177" s="5">
        <v>17.879999999999995</v>
      </c>
      <c r="AR177">
        <v>225</v>
      </c>
      <c r="AS177" s="33"/>
    </row>
    <row r="178" spans="1:45" ht="16" x14ac:dyDescent="0.2">
      <c r="A178" s="3">
        <v>198</v>
      </c>
      <c r="B178" s="3">
        <v>45193</v>
      </c>
      <c r="C178" s="5">
        <v>44.4</v>
      </c>
      <c r="D178" s="5">
        <v>9.3000000000000007</v>
      </c>
      <c r="E178" s="5">
        <v>6.4</v>
      </c>
      <c r="F178" s="6">
        <v>19.79</v>
      </c>
      <c r="G178" s="5">
        <v>139</v>
      </c>
      <c r="H178" s="5">
        <f t="shared" si="43"/>
        <v>139</v>
      </c>
      <c r="I178" s="5">
        <f t="shared" ca="1" si="48"/>
        <v>139</v>
      </c>
      <c r="U178" s="5">
        <f t="shared" ca="1" si="44"/>
        <v>44.4</v>
      </c>
      <c r="V178" s="5">
        <f t="shared" ca="1" si="45"/>
        <v>9.3000000000000007</v>
      </c>
      <c r="W178" s="5">
        <f t="shared" ca="1" si="46"/>
        <v>6.4</v>
      </c>
      <c r="X178" s="6">
        <f t="shared" ca="1" si="47"/>
        <v>19.79</v>
      </c>
      <c r="Y178">
        <v>139</v>
      </c>
      <c r="AH178" s="5">
        <v>71.06</v>
      </c>
      <c r="AI178" s="5">
        <v>20.366666666666667</v>
      </c>
      <c r="AJ178" s="5">
        <v>9.1999999999999993</v>
      </c>
      <c r="AK178" s="5">
        <v>31.35</v>
      </c>
      <c r="AL178">
        <v>92</v>
      </c>
      <c r="AN178" s="33">
        <v>56.18</v>
      </c>
      <c r="AO178" s="5">
        <v>36.5</v>
      </c>
      <c r="AP178" s="5">
        <v>72.3</v>
      </c>
      <c r="AQ178" s="5">
        <v>14.420000000000002</v>
      </c>
      <c r="AR178">
        <v>225</v>
      </c>
      <c r="AS178" s="33"/>
    </row>
    <row r="179" spans="1:45" ht="16" x14ac:dyDescent="0.2">
      <c r="A179" s="3">
        <v>192</v>
      </c>
      <c r="B179" s="3">
        <v>45187</v>
      </c>
      <c r="C179" s="5">
        <v>21.1</v>
      </c>
      <c r="D179" s="5">
        <v>10.8</v>
      </c>
      <c r="E179" s="5">
        <v>6</v>
      </c>
      <c r="F179" s="6">
        <v>10.549999999999999</v>
      </c>
      <c r="G179" s="5">
        <v>116</v>
      </c>
      <c r="H179" s="5">
        <f t="shared" si="43"/>
        <v>116</v>
      </c>
      <c r="I179" s="5">
        <f t="shared" ca="1" si="48"/>
        <v>116</v>
      </c>
      <c r="U179" s="5">
        <f t="shared" ca="1" si="44"/>
        <v>21.1</v>
      </c>
      <c r="V179" s="5">
        <f t="shared" ca="1" si="45"/>
        <v>10.8</v>
      </c>
      <c r="W179" s="5">
        <f t="shared" ca="1" si="46"/>
        <v>6</v>
      </c>
      <c r="X179" s="6">
        <f t="shared" ca="1" si="47"/>
        <v>10.549999999999999</v>
      </c>
      <c r="Y179">
        <v>116</v>
      </c>
      <c r="AH179" s="5">
        <v>24.14</v>
      </c>
      <c r="AI179" s="5">
        <v>1.4</v>
      </c>
      <c r="AJ179" s="5">
        <v>7.4</v>
      </c>
      <c r="AK179" s="5">
        <v>7.3099999999999987</v>
      </c>
      <c r="AL179">
        <v>91.5</v>
      </c>
      <c r="AN179" s="33">
        <v>67.72</v>
      </c>
      <c r="AO179" s="5">
        <v>27.7</v>
      </c>
      <c r="AP179" s="5">
        <v>1.8</v>
      </c>
      <c r="AQ179" s="31">
        <v>39</v>
      </c>
      <c r="AR179">
        <v>226</v>
      </c>
      <c r="AS179" s="33"/>
    </row>
    <row r="180" spans="1:45" ht="16" x14ac:dyDescent="0.2">
      <c r="A180" s="3">
        <v>195</v>
      </c>
      <c r="B180" s="3">
        <v>45190</v>
      </c>
      <c r="C180" s="5">
        <v>32.94</v>
      </c>
      <c r="D180" s="5">
        <v>35.6</v>
      </c>
      <c r="E180" s="5">
        <v>6</v>
      </c>
      <c r="F180" s="18"/>
      <c r="G180" s="5">
        <v>184</v>
      </c>
      <c r="H180" s="5">
        <f t="shared" si="43"/>
        <v>184</v>
      </c>
      <c r="I180" s="5">
        <f t="shared" ca="1" si="48"/>
        <v>184</v>
      </c>
      <c r="U180" s="5">
        <f t="shared" ca="1" si="44"/>
        <v>32.94</v>
      </c>
      <c r="V180" s="5">
        <f t="shared" ca="1" si="45"/>
        <v>35.6</v>
      </c>
      <c r="W180" s="5">
        <f t="shared" ca="1" si="46"/>
        <v>6</v>
      </c>
      <c r="X180" s="6">
        <f t="shared" ca="1" si="47"/>
        <v>32.473333333333336</v>
      </c>
      <c r="Y180">
        <v>184</v>
      </c>
      <c r="AH180" s="5">
        <v>14.64</v>
      </c>
      <c r="AI180" s="5">
        <v>3.7</v>
      </c>
      <c r="AJ180" s="5">
        <v>13.8</v>
      </c>
      <c r="AK180" s="5">
        <v>0.14999999999999947</v>
      </c>
      <c r="AL180">
        <v>91</v>
      </c>
      <c r="AN180" s="31">
        <v>68</v>
      </c>
      <c r="AO180" s="5">
        <v>43.9</v>
      </c>
      <c r="AP180" s="5">
        <v>1.7</v>
      </c>
      <c r="AQ180" s="5">
        <v>39</v>
      </c>
      <c r="AR180">
        <v>227</v>
      </c>
      <c r="AS180" s="33"/>
    </row>
    <row r="181" spans="1:45" ht="16" x14ac:dyDescent="0.2">
      <c r="A181" s="3">
        <v>97</v>
      </c>
      <c r="B181" s="3">
        <v>45092</v>
      </c>
      <c r="C181" s="5">
        <v>46.519999999999996</v>
      </c>
      <c r="D181" s="5">
        <v>3.5</v>
      </c>
      <c r="E181" s="5">
        <v>5.9</v>
      </c>
      <c r="F181" s="6">
        <v>19.149999999999999</v>
      </c>
      <c r="G181" s="5">
        <v>132</v>
      </c>
      <c r="H181" s="5">
        <f t="shared" si="43"/>
        <v>132</v>
      </c>
      <c r="I181" s="5">
        <f t="shared" ca="1" si="48"/>
        <v>132</v>
      </c>
      <c r="U181" s="5">
        <f t="shared" ref="U181:U201" ca="1" si="49">IF(ISBLANK(C181),AVERAGE(OFFSET(C181,-3,0,3),OFFSET(C181,1,0,3)),C181)</f>
        <v>46.519999999999996</v>
      </c>
      <c r="V181" s="5">
        <f t="shared" ref="V181:V201" ca="1" si="50">IF(ISBLANK(D181),AVERAGE(OFFSET(D181,-3,0,3),OFFSET(D181,1,0,3)),D181)</f>
        <v>3.5</v>
      </c>
      <c r="W181" s="5">
        <f t="shared" ref="W181:W201" ca="1" si="51">IF(ISBLANK(E181),AVERAGE(OFFSET(E181,-3,0,3),OFFSET(E181,1,0,3)),E181)</f>
        <v>5.9</v>
      </c>
      <c r="X181" s="6">
        <v>19.149999999999999</v>
      </c>
      <c r="Y181">
        <v>132</v>
      </c>
      <c r="AH181" s="5">
        <v>12</v>
      </c>
      <c r="AI181" s="5">
        <v>11.6</v>
      </c>
      <c r="AJ181" s="5">
        <v>18.399999999999999</v>
      </c>
      <c r="AK181" s="5">
        <v>3.4400000000000013</v>
      </c>
      <c r="AL181">
        <v>90</v>
      </c>
      <c r="AN181" s="33">
        <v>46</v>
      </c>
      <c r="AO181" s="5">
        <v>45.1</v>
      </c>
      <c r="AP181" s="5">
        <v>19.600000000000001</v>
      </c>
      <c r="AQ181" s="5">
        <v>35.209999999999994</v>
      </c>
      <c r="AR181">
        <v>228</v>
      </c>
      <c r="AS181" s="33"/>
    </row>
    <row r="182" spans="1:45" ht="16" x14ac:dyDescent="0.2">
      <c r="A182" s="3">
        <v>191</v>
      </c>
      <c r="B182" s="3">
        <v>45186</v>
      </c>
      <c r="C182" s="5">
        <v>15.9</v>
      </c>
      <c r="D182" s="5">
        <v>41.1</v>
      </c>
      <c r="E182" s="5">
        <v>5.8</v>
      </c>
      <c r="F182" s="6">
        <v>22.18</v>
      </c>
      <c r="G182" s="5">
        <v>114</v>
      </c>
      <c r="H182" s="5">
        <f t="shared" si="43"/>
        <v>114</v>
      </c>
      <c r="I182" s="5">
        <f t="shared" ca="1" si="48"/>
        <v>114</v>
      </c>
      <c r="U182" s="5">
        <f t="shared" ca="1" si="49"/>
        <v>15.9</v>
      </c>
      <c r="V182" s="5">
        <f t="shared" ca="1" si="50"/>
        <v>41.1</v>
      </c>
      <c r="W182" s="5">
        <f t="shared" ca="1" si="51"/>
        <v>5.8</v>
      </c>
      <c r="X182" s="6">
        <v>22.18</v>
      </c>
      <c r="Y182">
        <v>114</v>
      </c>
      <c r="AH182" s="5">
        <v>11.58</v>
      </c>
      <c r="AI182" s="5">
        <v>37.6</v>
      </c>
      <c r="AJ182" s="5">
        <v>21.6</v>
      </c>
      <c r="AK182" s="5">
        <v>11.95</v>
      </c>
      <c r="AL182">
        <v>90</v>
      </c>
      <c r="AN182" s="33">
        <v>48.36</v>
      </c>
      <c r="AO182" s="5">
        <v>43.9</v>
      </c>
      <c r="AP182" s="5">
        <v>27.2</v>
      </c>
      <c r="AQ182" s="5">
        <v>32.749999999999993</v>
      </c>
      <c r="AR182">
        <v>229</v>
      </c>
      <c r="AS182" s="33"/>
    </row>
    <row r="183" spans="1:45" ht="16" x14ac:dyDescent="0.2">
      <c r="A183" s="3">
        <v>156</v>
      </c>
      <c r="B183" s="3">
        <v>45151</v>
      </c>
      <c r="C183" s="5">
        <v>9.82</v>
      </c>
      <c r="D183" s="5">
        <v>11.6</v>
      </c>
      <c r="E183" s="5">
        <v>5.7</v>
      </c>
      <c r="F183" s="6">
        <v>92</v>
      </c>
      <c r="G183" s="5">
        <v>35</v>
      </c>
      <c r="H183" s="5">
        <f t="shared" si="43"/>
        <v>35</v>
      </c>
      <c r="I183" s="5">
        <f t="shared" ca="1" si="48"/>
        <v>35</v>
      </c>
      <c r="U183" s="5">
        <f t="shared" ca="1" si="49"/>
        <v>9.82</v>
      </c>
      <c r="V183" s="5">
        <f t="shared" ca="1" si="50"/>
        <v>11.6</v>
      </c>
      <c r="W183" s="5">
        <f t="shared" ca="1" si="51"/>
        <v>5.7</v>
      </c>
      <c r="X183" s="6">
        <v>92</v>
      </c>
      <c r="Y183">
        <v>35</v>
      </c>
      <c r="AH183" s="5">
        <v>12.02</v>
      </c>
      <c r="AI183" s="5">
        <v>25.7</v>
      </c>
      <c r="AJ183" s="5">
        <v>43.3</v>
      </c>
      <c r="AK183" s="5">
        <v>18.04</v>
      </c>
      <c r="AL183">
        <v>89</v>
      </c>
      <c r="AN183" s="33">
        <v>47.54</v>
      </c>
      <c r="AO183" s="5">
        <v>33.5</v>
      </c>
      <c r="AP183" s="5">
        <v>59</v>
      </c>
      <c r="AQ183" s="5">
        <v>14.919999999999995</v>
      </c>
      <c r="AR183" s="32">
        <v>229</v>
      </c>
      <c r="AS183" s="33"/>
    </row>
    <row r="184" spans="1:45" ht="16" x14ac:dyDescent="0.2">
      <c r="A184" s="3">
        <v>110</v>
      </c>
      <c r="B184" s="3">
        <v>45105</v>
      </c>
      <c r="C184" s="5">
        <v>53.08</v>
      </c>
      <c r="D184" s="5">
        <v>26.9</v>
      </c>
      <c r="E184" s="5">
        <v>5.5</v>
      </c>
      <c r="F184" s="6">
        <v>36.789999999999992</v>
      </c>
      <c r="G184" s="17"/>
      <c r="H184" s="17">
        <f t="shared" si="43"/>
        <v>0</v>
      </c>
      <c r="I184" s="17">
        <f t="shared" ca="1" si="48"/>
        <v>146.16666666666666</v>
      </c>
      <c r="U184" s="5">
        <f t="shared" ca="1" si="49"/>
        <v>53.08</v>
      </c>
      <c r="V184" s="5">
        <f t="shared" ca="1" si="50"/>
        <v>26.9</v>
      </c>
      <c r="W184" s="5">
        <f t="shared" ca="1" si="51"/>
        <v>5.5</v>
      </c>
      <c r="X184" s="6">
        <v>36.789999999999992</v>
      </c>
      <c r="Y184">
        <v>146.16666666666666</v>
      </c>
      <c r="AH184" s="5">
        <v>8</v>
      </c>
      <c r="AI184" s="5">
        <v>11</v>
      </c>
      <c r="AJ184" s="5">
        <v>29.7</v>
      </c>
      <c r="AK184" s="5">
        <v>16.119999999999997</v>
      </c>
      <c r="AL184">
        <v>86</v>
      </c>
      <c r="AN184" s="33">
        <v>53.6</v>
      </c>
      <c r="AO184" s="5">
        <v>37.700000000000003</v>
      </c>
      <c r="AP184" s="5">
        <v>32</v>
      </c>
      <c r="AQ184" s="5">
        <v>28.850000000000005</v>
      </c>
      <c r="AR184">
        <v>230</v>
      </c>
      <c r="AS184" s="33"/>
    </row>
    <row r="185" spans="1:45" ht="16" x14ac:dyDescent="0.2">
      <c r="A185" s="3">
        <v>165</v>
      </c>
      <c r="B185" s="3">
        <v>45160</v>
      </c>
      <c r="C185" s="5">
        <v>28.44</v>
      </c>
      <c r="D185" s="5">
        <v>14.7</v>
      </c>
      <c r="E185" s="5">
        <v>5.4</v>
      </c>
      <c r="F185" s="6">
        <v>16.91</v>
      </c>
      <c r="G185" s="5">
        <v>132</v>
      </c>
      <c r="H185" s="5">
        <f t="shared" si="43"/>
        <v>132</v>
      </c>
      <c r="I185" s="5">
        <f t="shared" ca="1" si="48"/>
        <v>132</v>
      </c>
      <c r="U185" s="5">
        <f t="shared" ca="1" si="49"/>
        <v>28.44</v>
      </c>
      <c r="V185" s="5">
        <f t="shared" ca="1" si="50"/>
        <v>14.7</v>
      </c>
      <c r="W185" s="5">
        <f t="shared" ca="1" si="51"/>
        <v>5.4</v>
      </c>
      <c r="X185" s="6">
        <v>16.91</v>
      </c>
      <c r="Y185">
        <v>132</v>
      </c>
      <c r="AH185" s="5">
        <v>6.74</v>
      </c>
      <c r="AI185" s="5">
        <v>48.9</v>
      </c>
      <c r="AJ185" s="5">
        <v>75</v>
      </c>
      <c r="AK185" s="5">
        <v>15.32</v>
      </c>
      <c r="AL185">
        <v>86</v>
      </c>
      <c r="AN185" s="33">
        <v>59.58</v>
      </c>
      <c r="AO185" s="5">
        <v>28.3</v>
      </c>
      <c r="AP185" s="5">
        <v>43.2</v>
      </c>
      <c r="AQ185" s="5">
        <v>26.159999999999997</v>
      </c>
      <c r="AR185">
        <v>231</v>
      </c>
      <c r="AS185" s="33"/>
    </row>
    <row r="186" spans="1:45" ht="16" x14ac:dyDescent="0.2">
      <c r="A186" s="3">
        <v>105</v>
      </c>
      <c r="B186" s="3">
        <v>45100</v>
      </c>
      <c r="C186" s="5">
        <v>54.64</v>
      </c>
      <c r="D186" s="5">
        <v>34.299999999999997</v>
      </c>
      <c r="E186" s="5">
        <v>5.3</v>
      </c>
      <c r="F186" s="6">
        <v>38.85</v>
      </c>
      <c r="G186" s="5">
        <v>208</v>
      </c>
      <c r="H186" s="5">
        <f t="shared" si="43"/>
        <v>208</v>
      </c>
      <c r="I186" s="5">
        <f t="shared" ca="1" si="48"/>
        <v>208</v>
      </c>
      <c r="U186" s="5">
        <f t="shared" ca="1" si="49"/>
        <v>54.64</v>
      </c>
      <c r="V186" s="5">
        <f t="shared" ca="1" si="50"/>
        <v>34.299999999999997</v>
      </c>
      <c r="W186" s="5">
        <f t="shared" ca="1" si="51"/>
        <v>5.3</v>
      </c>
      <c r="X186" s="6">
        <v>38.85</v>
      </c>
      <c r="Y186">
        <v>208</v>
      </c>
      <c r="AH186" s="5">
        <v>12.34</v>
      </c>
      <c r="AI186" s="5">
        <v>36.9</v>
      </c>
      <c r="AJ186" s="5">
        <v>45.2</v>
      </c>
      <c r="AK186" s="5">
        <v>1.5399999999999956</v>
      </c>
      <c r="AL186">
        <v>85</v>
      </c>
      <c r="AN186" s="33">
        <v>44.28</v>
      </c>
      <c r="AO186" s="5">
        <v>41.7</v>
      </c>
      <c r="AP186" s="5">
        <v>39.6</v>
      </c>
      <c r="AQ186" s="5">
        <v>26.65</v>
      </c>
      <c r="AR186">
        <v>235</v>
      </c>
      <c r="AS186" s="33"/>
    </row>
    <row r="187" spans="1:45" ht="16" x14ac:dyDescent="0.2">
      <c r="A187" s="3">
        <v>37</v>
      </c>
      <c r="B187" s="3">
        <v>45032</v>
      </c>
      <c r="C187" s="5">
        <v>56.379999999999995</v>
      </c>
      <c r="D187" s="5">
        <v>43.8</v>
      </c>
      <c r="E187" s="5">
        <v>5</v>
      </c>
      <c r="F187" s="6">
        <v>46.589999999999996</v>
      </c>
      <c r="G187" s="5">
        <v>256</v>
      </c>
      <c r="H187" s="5">
        <f t="shared" si="43"/>
        <v>256</v>
      </c>
      <c r="I187" s="5">
        <f t="shared" ca="1" si="48"/>
        <v>256</v>
      </c>
      <c r="U187" s="5">
        <f t="shared" ca="1" si="49"/>
        <v>56.379999999999995</v>
      </c>
      <c r="V187" s="5">
        <f t="shared" ca="1" si="50"/>
        <v>43.8</v>
      </c>
      <c r="W187" s="5">
        <f t="shared" ca="1" si="51"/>
        <v>5</v>
      </c>
      <c r="X187" s="6">
        <v>46.589999999999996</v>
      </c>
      <c r="Y187">
        <v>256</v>
      </c>
      <c r="AH187" s="5">
        <v>16.7</v>
      </c>
      <c r="AI187" s="5">
        <v>2</v>
      </c>
      <c r="AJ187" s="5">
        <v>21.4</v>
      </c>
      <c r="AK187" s="5">
        <v>17.79</v>
      </c>
      <c r="AL187">
        <v>83</v>
      </c>
      <c r="AN187" s="33">
        <v>57.720000000000006</v>
      </c>
      <c r="AO187" s="5">
        <v>42</v>
      </c>
      <c r="AP187" s="5">
        <v>66.2</v>
      </c>
      <c r="AQ187" s="5">
        <v>22.879999999999995</v>
      </c>
      <c r="AR187">
        <v>235.5</v>
      </c>
      <c r="AS187" s="33"/>
    </row>
    <row r="188" spans="1:45" ht="16" x14ac:dyDescent="0.2">
      <c r="A188" s="3">
        <v>12</v>
      </c>
      <c r="B188" s="3">
        <v>45007</v>
      </c>
      <c r="C188" s="5">
        <v>50.94</v>
      </c>
      <c r="D188" s="5">
        <v>24</v>
      </c>
      <c r="E188" s="5">
        <v>4</v>
      </c>
      <c r="F188" s="6">
        <v>31.869999999999997</v>
      </c>
      <c r="G188" s="5">
        <v>151.5</v>
      </c>
      <c r="H188" s="5">
        <f t="shared" si="43"/>
        <v>151.5</v>
      </c>
      <c r="I188" s="5">
        <f t="shared" ca="1" si="48"/>
        <v>151.5</v>
      </c>
      <c r="U188" s="5">
        <f t="shared" ca="1" si="49"/>
        <v>50.94</v>
      </c>
      <c r="V188" s="5">
        <f t="shared" ca="1" si="50"/>
        <v>24</v>
      </c>
      <c r="W188" s="5">
        <f t="shared" ca="1" si="51"/>
        <v>4</v>
      </c>
      <c r="X188" s="6">
        <v>31.869999999999997</v>
      </c>
      <c r="Y188">
        <v>151.5</v>
      </c>
      <c r="AH188" s="5">
        <v>13.5</v>
      </c>
      <c r="AI188" s="5">
        <v>1.6</v>
      </c>
      <c r="AJ188" s="5">
        <v>20.7</v>
      </c>
      <c r="AK188" s="5">
        <v>15.27</v>
      </c>
      <c r="AL188">
        <v>83</v>
      </c>
      <c r="AN188" s="33">
        <v>56.02</v>
      </c>
      <c r="AO188" s="5">
        <v>37.799999999999997</v>
      </c>
      <c r="AP188" s="5">
        <v>69.2</v>
      </c>
      <c r="AQ188" s="5">
        <v>14.229999999999993</v>
      </c>
      <c r="AR188">
        <v>236</v>
      </c>
      <c r="AS188" s="33"/>
    </row>
    <row r="189" spans="1:45" ht="16" x14ac:dyDescent="0.2">
      <c r="A189" s="3">
        <v>189</v>
      </c>
      <c r="B189" s="3">
        <v>45184</v>
      </c>
      <c r="C189" s="5">
        <v>59.2</v>
      </c>
      <c r="D189" s="5">
        <v>13.9</v>
      </c>
      <c r="E189" s="5">
        <v>3.7</v>
      </c>
      <c r="F189" s="6">
        <v>34.070000000000007</v>
      </c>
      <c r="G189" s="5">
        <v>167</v>
      </c>
      <c r="H189" s="5">
        <f t="shared" si="43"/>
        <v>167</v>
      </c>
      <c r="I189" s="5">
        <f t="shared" ca="1" si="48"/>
        <v>167</v>
      </c>
      <c r="U189" s="5">
        <f t="shared" ca="1" si="49"/>
        <v>59.2</v>
      </c>
      <c r="V189" s="5">
        <f t="shared" ca="1" si="50"/>
        <v>13.9</v>
      </c>
      <c r="W189" s="5">
        <f t="shared" ca="1" si="51"/>
        <v>3.7</v>
      </c>
      <c r="X189" s="6">
        <v>34.070000000000007</v>
      </c>
      <c r="Y189">
        <v>167</v>
      </c>
      <c r="AH189" s="5">
        <v>6.74</v>
      </c>
      <c r="AI189" s="5">
        <v>12.1</v>
      </c>
      <c r="AJ189" s="5">
        <v>23.4</v>
      </c>
      <c r="AK189" s="5">
        <v>18.560000000000002</v>
      </c>
      <c r="AL189">
        <v>83</v>
      </c>
      <c r="AN189" s="33">
        <v>49.160000000000004</v>
      </c>
      <c r="AO189" s="5">
        <v>49.6</v>
      </c>
      <c r="AP189" s="5">
        <v>37.700000000000003</v>
      </c>
      <c r="AQ189" s="5">
        <v>30.8</v>
      </c>
      <c r="AR189">
        <v>239</v>
      </c>
      <c r="AS189" s="33"/>
    </row>
    <row r="190" spans="1:45" ht="16" x14ac:dyDescent="0.2">
      <c r="A190" s="3">
        <v>52</v>
      </c>
      <c r="B190" s="3">
        <v>45047</v>
      </c>
      <c r="C190" s="5">
        <v>29.080000000000002</v>
      </c>
      <c r="D190" s="5">
        <v>9.6</v>
      </c>
      <c r="E190" s="5">
        <v>3.6</v>
      </c>
      <c r="F190" s="6">
        <v>13.4</v>
      </c>
      <c r="G190" s="5">
        <v>112</v>
      </c>
      <c r="H190" s="5">
        <f t="shared" si="43"/>
        <v>112</v>
      </c>
      <c r="I190" s="5">
        <f t="shared" ca="1" si="48"/>
        <v>112</v>
      </c>
      <c r="U190" s="5">
        <f t="shared" ca="1" si="49"/>
        <v>29.080000000000002</v>
      </c>
      <c r="V190" s="5">
        <f t="shared" ca="1" si="50"/>
        <v>9.6</v>
      </c>
      <c r="W190" s="5">
        <f t="shared" ca="1" si="51"/>
        <v>3.6</v>
      </c>
      <c r="X190" s="6">
        <v>13.4</v>
      </c>
      <c r="Y190">
        <v>112</v>
      </c>
      <c r="AH190" s="5">
        <v>7.76</v>
      </c>
      <c r="AI190" s="5">
        <v>21.7</v>
      </c>
      <c r="AJ190" s="5">
        <v>50.4</v>
      </c>
      <c r="AK190" s="5">
        <v>12.57</v>
      </c>
      <c r="AL190">
        <v>81</v>
      </c>
      <c r="AN190" s="33">
        <v>40.78</v>
      </c>
      <c r="AO190" s="5">
        <v>49.4</v>
      </c>
      <c r="AP190" s="5">
        <v>60</v>
      </c>
      <c r="AQ190" s="5">
        <v>20.590000000000003</v>
      </c>
      <c r="AR190">
        <v>240</v>
      </c>
      <c r="AS190" s="33"/>
    </row>
    <row r="191" spans="1:45" ht="16" x14ac:dyDescent="0.2">
      <c r="A191" s="3">
        <v>194</v>
      </c>
      <c r="B191" s="3">
        <v>45189</v>
      </c>
      <c r="C191" s="5">
        <v>41.36</v>
      </c>
      <c r="D191" s="5">
        <v>42</v>
      </c>
      <c r="E191" s="5">
        <v>3.6</v>
      </c>
      <c r="F191" s="6">
        <v>36.24</v>
      </c>
      <c r="G191" s="5">
        <v>204</v>
      </c>
      <c r="H191" s="5">
        <f t="shared" si="43"/>
        <v>204</v>
      </c>
      <c r="I191" s="5">
        <f t="shared" ca="1" si="48"/>
        <v>204</v>
      </c>
      <c r="U191" s="5">
        <f t="shared" ca="1" si="49"/>
        <v>41.36</v>
      </c>
      <c r="V191" s="5">
        <f t="shared" ca="1" si="50"/>
        <v>42</v>
      </c>
      <c r="W191" s="5">
        <f t="shared" ca="1" si="51"/>
        <v>3.6</v>
      </c>
      <c r="X191" s="6">
        <v>36.24</v>
      </c>
      <c r="Y191">
        <v>204</v>
      </c>
      <c r="AH191" s="5">
        <v>8.56</v>
      </c>
      <c r="AI191" s="5">
        <v>38.9</v>
      </c>
      <c r="AJ191" s="5">
        <v>50.6</v>
      </c>
      <c r="AK191" s="5">
        <v>19.989999999999998</v>
      </c>
      <c r="AL191">
        <v>78</v>
      </c>
      <c r="AN191" s="33">
        <v>42.08</v>
      </c>
      <c r="AO191" s="5">
        <v>47.7</v>
      </c>
      <c r="AP191" s="5">
        <v>52.9</v>
      </c>
      <c r="AQ191" s="5">
        <v>22.23</v>
      </c>
      <c r="AR191">
        <v>240</v>
      </c>
      <c r="AS191" s="33"/>
    </row>
    <row r="192" spans="1:45" ht="16" x14ac:dyDescent="0.2">
      <c r="A192" s="3">
        <v>129</v>
      </c>
      <c r="B192" s="3">
        <v>45124</v>
      </c>
      <c r="C192" s="5">
        <v>54.06</v>
      </c>
      <c r="D192" s="5">
        <v>49</v>
      </c>
      <c r="E192" s="5">
        <v>3.2</v>
      </c>
      <c r="F192" s="6">
        <v>45.25</v>
      </c>
      <c r="G192" s="5">
        <v>264</v>
      </c>
      <c r="H192" s="5">
        <f t="shared" si="43"/>
        <v>264</v>
      </c>
      <c r="I192" s="5">
        <f t="shared" ca="1" si="48"/>
        <v>264</v>
      </c>
      <c r="U192" s="5">
        <f t="shared" ca="1" si="49"/>
        <v>54.06</v>
      </c>
      <c r="V192" s="5">
        <f t="shared" ca="1" si="50"/>
        <v>49</v>
      </c>
      <c r="W192" s="5">
        <f t="shared" ca="1" si="51"/>
        <v>3.2</v>
      </c>
      <c r="X192" s="6">
        <v>45.25</v>
      </c>
      <c r="Y192">
        <v>264</v>
      </c>
      <c r="AH192" s="5">
        <v>9.879999999999999</v>
      </c>
      <c r="AI192" s="5">
        <v>16</v>
      </c>
      <c r="AJ192" s="5">
        <v>22.3</v>
      </c>
      <c r="AK192" s="5">
        <v>1.0199999999999996</v>
      </c>
      <c r="AL192">
        <v>77</v>
      </c>
      <c r="AN192" s="33">
        <v>61.260000000000005</v>
      </c>
      <c r="AO192" s="5">
        <v>42.7</v>
      </c>
      <c r="AP192" s="5">
        <v>54.7</v>
      </c>
      <c r="AQ192" s="5">
        <v>25.6</v>
      </c>
      <c r="AR192">
        <v>240</v>
      </c>
      <c r="AS192" s="33"/>
    </row>
    <row r="193" spans="1:45" ht="16" x14ac:dyDescent="0.2">
      <c r="A193" s="3">
        <v>113</v>
      </c>
      <c r="B193" s="3">
        <v>45108</v>
      </c>
      <c r="C193" s="5">
        <v>39.14</v>
      </c>
      <c r="D193" s="5">
        <v>15.4</v>
      </c>
      <c r="E193" s="5">
        <v>2.4</v>
      </c>
      <c r="F193" s="6">
        <v>24.31</v>
      </c>
      <c r="G193" s="5">
        <v>159</v>
      </c>
      <c r="H193" s="5">
        <f t="shared" si="43"/>
        <v>159</v>
      </c>
      <c r="I193" s="5">
        <f t="shared" ca="1" si="48"/>
        <v>159</v>
      </c>
      <c r="U193" s="5">
        <f t="shared" ca="1" si="49"/>
        <v>39.14</v>
      </c>
      <c r="V193" s="5">
        <f t="shared" ca="1" si="50"/>
        <v>15.4</v>
      </c>
      <c r="W193" s="5">
        <f t="shared" ca="1" si="51"/>
        <v>2.4</v>
      </c>
      <c r="X193" s="6">
        <v>24.31</v>
      </c>
      <c r="Y193">
        <v>159</v>
      </c>
      <c r="AH193" s="5">
        <v>14.72</v>
      </c>
      <c r="AI193" s="5">
        <v>1.5</v>
      </c>
      <c r="AJ193" s="5">
        <v>33</v>
      </c>
      <c r="AK193" s="5">
        <v>10.41</v>
      </c>
      <c r="AL193">
        <v>74</v>
      </c>
      <c r="AN193" s="33">
        <v>52.980000000000004</v>
      </c>
      <c r="AO193" s="5">
        <v>41.5</v>
      </c>
      <c r="AP193" s="5">
        <v>18.5</v>
      </c>
      <c r="AQ193" s="5">
        <v>37.340000000000003</v>
      </c>
      <c r="AR193">
        <v>245</v>
      </c>
      <c r="AS193" s="33"/>
    </row>
    <row r="194" spans="1:45" ht="16" x14ac:dyDescent="0.2">
      <c r="A194" s="3">
        <v>67</v>
      </c>
      <c r="B194" s="3">
        <v>45062</v>
      </c>
      <c r="C194" s="5">
        <v>15.3</v>
      </c>
      <c r="D194" s="5">
        <v>24.6</v>
      </c>
      <c r="E194" s="5">
        <v>2.2000000000000002</v>
      </c>
      <c r="F194" s="6">
        <v>14.57</v>
      </c>
      <c r="G194" s="5">
        <v>104</v>
      </c>
      <c r="H194" s="5">
        <f t="shared" si="43"/>
        <v>104</v>
      </c>
      <c r="I194" s="5">
        <f t="shared" ca="1" si="48"/>
        <v>104</v>
      </c>
      <c r="U194" s="5">
        <f t="shared" ca="1" si="49"/>
        <v>15.3</v>
      </c>
      <c r="V194" s="5">
        <f t="shared" ca="1" si="50"/>
        <v>24.6</v>
      </c>
      <c r="W194" s="5">
        <f t="shared" ca="1" si="51"/>
        <v>2.2000000000000002</v>
      </c>
      <c r="X194" s="6">
        <v>14.57</v>
      </c>
      <c r="Y194">
        <v>104</v>
      </c>
      <c r="AH194" s="5">
        <v>5.68</v>
      </c>
      <c r="AI194" s="5">
        <v>27.2</v>
      </c>
      <c r="AJ194" s="5">
        <v>2.1</v>
      </c>
      <c r="AK194" s="5">
        <v>13.6</v>
      </c>
      <c r="AL194">
        <v>71</v>
      </c>
      <c r="AN194" s="33">
        <v>63.279999999999994</v>
      </c>
      <c r="AO194" s="5">
        <v>36.299999999999997</v>
      </c>
      <c r="AP194" s="5">
        <v>93.625</v>
      </c>
      <c r="AQ194" s="5">
        <v>10.339999999999989</v>
      </c>
      <c r="AR194">
        <v>254</v>
      </c>
      <c r="AS194" s="33"/>
    </row>
    <row r="195" spans="1:45" ht="16" x14ac:dyDescent="0.2">
      <c r="A195" s="3">
        <v>133</v>
      </c>
      <c r="B195" s="3">
        <v>45128</v>
      </c>
      <c r="C195" s="5">
        <v>5.68</v>
      </c>
      <c r="D195" s="5">
        <v>27.2</v>
      </c>
      <c r="E195" s="5">
        <v>2.1</v>
      </c>
      <c r="F195" s="6">
        <v>13.6</v>
      </c>
      <c r="G195" s="5">
        <v>71</v>
      </c>
      <c r="H195" s="5">
        <f t="shared" ref="H195:H201" si="52">IF(ISBLANK(G195),$P$20,G195)</f>
        <v>71</v>
      </c>
      <c r="I195" s="5">
        <f t="shared" ca="1" si="48"/>
        <v>71</v>
      </c>
      <c r="U195" s="5">
        <f t="shared" ca="1" si="49"/>
        <v>5.68</v>
      </c>
      <c r="V195" s="5">
        <f t="shared" ca="1" si="50"/>
        <v>27.2</v>
      </c>
      <c r="W195" s="5">
        <f t="shared" ca="1" si="51"/>
        <v>2.1</v>
      </c>
      <c r="X195" s="6">
        <v>13.6</v>
      </c>
      <c r="Y195">
        <v>71</v>
      </c>
      <c r="AH195" s="5">
        <v>3.46</v>
      </c>
      <c r="AI195" s="5">
        <v>28.1</v>
      </c>
      <c r="AJ195" s="5">
        <v>41.4</v>
      </c>
      <c r="AK195" s="5">
        <v>18.220000000000002</v>
      </c>
      <c r="AL195">
        <v>71</v>
      </c>
      <c r="AN195" s="33">
        <v>56.379999999999995</v>
      </c>
      <c r="AO195" s="5">
        <v>43.8</v>
      </c>
      <c r="AP195" s="5">
        <v>5</v>
      </c>
      <c r="AQ195" s="31">
        <v>33</v>
      </c>
      <c r="AR195">
        <v>256</v>
      </c>
      <c r="AS195" s="33"/>
    </row>
    <row r="196" spans="1:45" ht="16" x14ac:dyDescent="0.2">
      <c r="A196" s="3">
        <v>43</v>
      </c>
      <c r="B196" s="3">
        <v>45038</v>
      </c>
      <c r="C196" s="5">
        <v>67.72</v>
      </c>
      <c r="D196" s="5">
        <v>27.7</v>
      </c>
      <c r="E196" s="5">
        <v>1.8</v>
      </c>
      <c r="F196" s="6">
        <v>42.49</v>
      </c>
      <c r="G196" s="5">
        <v>226</v>
      </c>
      <c r="H196" s="5">
        <f t="shared" si="52"/>
        <v>226</v>
      </c>
      <c r="I196" s="5">
        <f t="shared" ca="1" si="48"/>
        <v>226</v>
      </c>
      <c r="U196" s="5">
        <f t="shared" ca="1" si="49"/>
        <v>67.72</v>
      </c>
      <c r="V196" s="5">
        <f t="shared" ca="1" si="50"/>
        <v>27.7</v>
      </c>
      <c r="W196" s="5">
        <f t="shared" ca="1" si="51"/>
        <v>1.8</v>
      </c>
      <c r="X196" s="6">
        <v>42.49</v>
      </c>
      <c r="Y196">
        <v>226</v>
      </c>
      <c r="AH196" s="5">
        <v>12.44</v>
      </c>
      <c r="AI196" s="5">
        <v>4.0999999999999996</v>
      </c>
      <c r="AJ196" s="5">
        <v>31.6</v>
      </c>
      <c r="AK196" s="5">
        <v>11.129999999999999</v>
      </c>
      <c r="AL196">
        <v>62</v>
      </c>
      <c r="AN196" s="33">
        <v>64.94</v>
      </c>
      <c r="AO196" s="5">
        <v>42.3</v>
      </c>
      <c r="AP196" s="5">
        <v>51.2</v>
      </c>
      <c r="AQ196" s="5">
        <v>29.639999999999993</v>
      </c>
      <c r="AR196">
        <v>257</v>
      </c>
      <c r="AS196" s="33"/>
    </row>
    <row r="197" spans="1:45" ht="16" x14ac:dyDescent="0.2">
      <c r="A197" s="3">
        <v>140</v>
      </c>
      <c r="B197" s="3">
        <v>45135</v>
      </c>
      <c r="C197" s="5">
        <v>196.98</v>
      </c>
      <c r="D197" s="5">
        <v>43.9</v>
      </c>
      <c r="E197" s="5">
        <v>1.7</v>
      </c>
      <c r="F197" s="6">
        <v>39.76</v>
      </c>
      <c r="G197" s="5">
        <v>227</v>
      </c>
      <c r="H197" s="5">
        <f t="shared" si="52"/>
        <v>227</v>
      </c>
      <c r="I197" s="5">
        <f t="shared" ca="1" si="48"/>
        <v>227</v>
      </c>
      <c r="U197" s="5">
        <f t="shared" ca="1" si="49"/>
        <v>196.98</v>
      </c>
      <c r="V197" s="5">
        <f t="shared" ca="1" si="50"/>
        <v>43.9</v>
      </c>
      <c r="W197" s="5">
        <f t="shared" ca="1" si="51"/>
        <v>1.7</v>
      </c>
      <c r="X197" s="6">
        <v>39.76</v>
      </c>
      <c r="Y197">
        <v>227</v>
      </c>
      <c r="AH197" s="5">
        <v>8.08</v>
      </c>
      <c r="AI197" s="5">
        <v>29.9</v>
      </c>
      <c r="AJ197" s="5">
        <v>9.4</v>
      </c>
      <c r="AK197" s="5">
        <v>11.729999999999999</v>
      </c>
      <c r="AL197">
        <v>62</v>
      </c>
      <c r="AN197" s="33">
        <v>62.279999999999994</v>
      </c>
      <c r="AO197" s="5">
        <v>39.6</v>
      </c>
      <c r="AP197" s="5">
        <v>55.8</v>
      </c>
      <c r="AQ197" s="5">
        <v>25.619999999999997</v>
      </c>
      <c r="AR197">
        <v>258</v>
      </c>
      <c r="AS197" s="33"/>
    </row>
    <row r="198" spans="1:45" ht="16" x14ac:dyDescent="0.2">
      <c r="A198" s="3">
        <v>9</v>
      </c>
      <c r="B198" s="3">
        <v>45004</v>
      </c>
      <c r="C198" s="5">
        <v>9.7200000000000006</v>
      </c>
      <c r="D198" s="5">
        <v>2.1</v>
      </c>
      <c r="E198" s="5">
        <v>1</v>
      </c>
      <c r="F198" s="6">
        <v>1.5100000000000002</v>
      </c>
      <c r="G198" s="5">
        <v>54</v>
      </c>
      <c r="H198" s="5">
        <f t="shared" si="52"/>
        <v>54</v>
      </c>
      <c r="I198" s="5">
        <f t="shared" ca="1" si="48"/>
        <v>54</v>
      </c>
      <c r="U198" s="5">
        <f t="shared" ca="1" si="49"/>
        <v>9.7200000000000006</v>
      </c>
      <c r="V198" s="5">
        <f t="shared" ca="1" si="50"/>
        <v>2.1</v>
      </c>
      <c r="W198" s="5">
        <f t="shared" ca="1" si="51"/>
        <v>1</v>
      </c>
      <c r="X198" s="6">
        <v>1.5100000000000002</v>
      </c>
      <c r="Y198">
        <v>54</v>
      </c>
      <c r="AH198" s="5">
        <v>9.7200000000000006</v>
      </c>
      <c r="AI198" s="5">
        <v>2.1</v>
      </c>
      <c r="AJ198" s="5">
        <v>1</v>
      </c>
      <c r="AK198" s="5">
        <v>1.5100000000000002</v>
      </c>
      <c r="AL198">
        <v>54</v>
      </c>
      <c r="AN198" s="33">
        <v>54.06</v>
      </c>
      <c r="AO198" s="5">
        <v>49</v>
      </c>
      <c r="AP198" s="5">
        <v>3.2</v>
      </c>
      <c r="AQ198" s="31">
        <v>31</v>
      </c>
      <c r="AR198">
        <v>264</v>
      </c>
      <c r="AS198" s="33"/>
    </row>
    <row r="199" spans="1:45" ht="16" x14ac:dyDescent="0.2">
      <c r="A199" s="3">
        <v>66</v>
      </c>
      <c r="B199" s="3">
        <v>45061</v>
      </c>
      <c r="C199" s="5">
        <v>21.8</v>
      </c>
      <c r="D199" s="5">
        <v>9.3000000000000007</v>
      </c>
      <c r="E199" s="5">
        <v>0.9</v>
      </c>
      <c r="F199" s="6">
        <v>11.190000000000001</v>
      </c>
      <c r="G199" s="5">
        <v>109</v>
      </c>
      <c r="H199" s="5">
        <f t="shared" si="52"/>
        <v>109</v>
      </c>
      <c r="I199" s="5">
        <f t="shared" ca="1" si="48"/>
        <v>109</v>
      </c>
      <c r="U199" s="5">
        <f t="shared" ca="1" si="49"/>
        <v>21.8</v>
      </c>
      <c r="V199" s="5">
        <f t="shared" ca="1" si="50"/>
        <v>9.3000000000000007</v>
      </c>
      <c r="W199" s="5">
        <f t="shared" ca="1" si="51"/>
        <v>0.9</v>
      </c>
      <c r="X199" s="6">
        <v>11.190000000000001</v>
      </c>
      <c r="Y199">
        <v>109</v>
      </c>
      <c r="AH199" s="5">
        <v>9.620000000000001</v>
      </c>
      <c r="AI199" s="5">
        <v>0.4</v>
      </c>
      <c r="AJ199" s="5">
        <v>25.6</v>
      </c>
      <c r="AK199" s="5">
        <v>11.269999999999998</v>
      </c>
      <c r="AL199">
        <v>54</v>
      </c>
      <c r="AN199" s="33">
        <v>50.64</v>
      </c>
      <c r="AO199" s="5">
        <v>49</v>
      </c>
      <c r="AP199" s="5">
        <v>44.3</v>
      </c>
      <c r="AQ199" s="5">
        <v>31.1</v>
      </c>
      <c r="AR199">
        <v>265</v>
      </c>
      <c r="AS199" s="33"/>
    </row>
    <row r="200" spans="1:45" ht="16" x14ac:dyDescent="0.2">
      <c r="A200" s="3">
        <v>34</v>
      </c>
      <c r="B200" s="3">
        <v>45029</v>
      </c>
      <c r="C200" s="5">
        <v>61.120000000000005</v>
      </c>
      <c r="D200" s="5">
        <v>20</v>
      </c>
      <c r="E200" s="5">
        <v>0.3</v>
      </c>
      <c r="F200" s="6">
        <v>36.440000000000005</v>
      </c>
      <c r="G200" s="5">
        <v>184</v>
      </c>
      <c r="H200" s="5">
        <f t="shared" si="52"/>
        <v>184</v>
      </c>
      <c r="I200" s="5">
        <f t="shared" ca="1" si="48"/>
        <v>184</v>
      </c>
      <c r="U200" s="5">
        <f t="shared" ca="1" si="49"/>
        <v>61.120000000000005</v>
      </c>
      <c r="V200" s="5">
        <f t="shared" ca="1" si="50"/>
        <v>20</v>
      </c>
      <c r="W200" s="5">
        <f t="shared" ca="1" si="51"/>
        <v>0.3</v>
      </c>
      <c r="X200" s="6">
        <v>36.440000000000005</v>
      </c>
      <c r="Y200">
        <v>184</v>
      </c>
      <c r="AH200" s="5">
        <v>9.82</v>
      </c>
      <c r="AI200" s="5">
        <v>11.6</v>
      </c>
      <c r="AJ200" s="5">
        <v>5.7</v>
      </c>
      <c r="AK200" s="31">
        <v>92</v>
      </c>
      <c r="AL200">
        <v>35</v>
      </c>
      <c r="AN200" s="33">
        <v>64.38</v>
      </c>
      <c r="AO200" s="5">
        <v>48.9</v>
      </c>
      <c r="AP200" s="5">
        <v>41.8</v>
      </c>
      <c r="AQ200" s="5">
        <v>35.42</v>
      </c>
      <c r="AR200">
        <v>271</v>
      </c>
      <c r="AS200" s="33"/>
    </row>
    <row r="201" spans="1:45" ht="16" x14ac:dyDescent="0.2">
      <c r="A201" s="3">
        <v>163</v>
      </c>
      <c r="B201" s="3">
        <v>45158</v>
      </c>
      <c r="C201" s="5">
        <v>42.68</v>
      </c>
      <c r="D201" s="17"/>
      <c r="E201" s="17"/>
      <c r="F201" s="6">
        <v>17.649999999999999</v>
      </c>
      <c r="G201" s="5">
        <v>168</v>
      </c>
      <c r="H201" s="5">
        <f t="shared" si="52"/>
        <v>168</v>
      </c>
      <c r="I201" s="5">
        <f t="shared" ca="1" si="48"/>
        <v>168</v>
      </c>
      <c r="U201" s="5">
        <f t="shared" ca="1" si="49"/>
        <v>42.68</v>
      </c>
      <c r="V201" s="5">
        <f t="shared" ca="1" si="50"/>
        <v>10.466666666666667</v>
      </c>
      <c r="W201" s="5">
        <f t="shared" ca="1" si="51"/>
        <v>0.73333333333333328</v>
      </c>
      <c r="X201" s="6">
        <v>17.649999999999999</v>
      </c>
      <c r="Y201">
        <v>168</v>
      </c>
      <c r="AH201" s="5">
        <v>6</v>
      </c>
      <c r="AI201" s="5">
        <v>39.6</v>
      </c>
      <c r="AJ201" s="5">
        <v>8.6999999999999993</v>
      </c>
      <c r="AK201" s="31">
        <v>111</v>
      </c>
      <c r="AL201">
        <v>28</v>
      </c>
      <c r="AN201" s="33">
        <v>65.52000000000001</v>
      </c>
      <c r="AO201" s="5">
        <v>43</v>
      </c>
      <c r="AP201" s="5">
        <v>71.8</v>
      </c>
      <c r="AQ201" s="5">
        <v>21.540000000000006</v>
      </c>
      <c r="AR201">
        <v>272</v>
      </c>
      <c r="AS201" s="33"/>
    </row>
    <row r="202" spans="1:45" ht="16" x14ac:dyDescent="0.2">
      <c r="V202" s="5"/>
      <c r="AQ202" s="33"/>
    </row>
    <row r="203" spans="1:45" x14ac:dyDescent="0.2">
      <c r="AQ203" s="33"/>
    </row>
    <row r="204" spans="1:45" x14ac:dyDescent="0.2">
      <c r="AQ204" s="33"/>
    </row>
    <row r="205" spans="1:45" x14ac:dyDescent="0.2">
      <c r="AQ205" s="33"/>
    </row>
    <row r="206" spans="1:45" x14ac:dyDescent="0.2">
      <c r="AQ206" s="33"/>
    </row>
    <row r="207" spans="1:45" x14ac:dyDescent="0.2">
      <c r="AQ207" s="33"/>
    </row>
    <row r="208" spans="1:45" x14ac:dyDescent="0.2">
      <c r="AQ208" s="33"/>
    </row>
    <row r="209" spans="43:43" x14ac:dyDescent="0.2">
      <c r="AQ209" s="33"/>
    </row>
  </sheetData>
  <autoFilter ref="AN1:AR201" xr:uid="{1528D55A-08EF-7A41-A820-2DCAE6B60ABA}">
    <sortState xmlns:xlrd2="http://schemas.microsoft.com/office/spreadsheetml/2017/richdata2" ref="AN2:AR201">
      <sortCondition ref="AR1:AR201"/>
    </sortState>
  </autoFilter>
  <phoneticPr fontId="1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4EB7-7F0F-4648-BCA0-CF788A42BC3C}">
  <dimension ref="A1:U105"/>
  <sheetViews>
    <sheetView tabSelected="1" zoomScale="120" zoomScaleNormal="120" workbookViewId="0">
      <selection activeCell="B31" sqref="B31"/>
    </sheetView>
  </sheetViews>
  <sheetFormatPr baseColWidth="10" defaultRowHeight="15" x14ac:dyDescent="0.2"/>
  <cols>
    <col min="1" max="1" width="24.6640625" bestFit="1" customWidth="1"/>
    <col min="2" max="2" width="24.6640625" customWidth="1"/>
    <col min="3" max="3" width="13.5" bestFit="1" customWidth="1"/>
    <col min="4" max="4" width="12.1640625" bestFit="1" customWidth="1"/>
  </cols>
  <sheetData>
    <row r="1" spans="1:9" x14ac:dyDescent="0.2">
      <c r="A1" t="s">
        <v>63</v>
      </c>
    </row>
    <row r="2" spans="1:9" ht="16" thickBot="1" x14ac:dyDescent="0.25"/>
    <row r="3" spans="1:9" x14ac:dyDescent="0.2">
      <c r="A3" s="35" t="s">
        <v>64</v>
      </c>
      <c r="B3" s="35"/>
    </row>
    <row r="4" spans="1:9" x14ac:dyDescent="0.2">
      <c r="A4" t="s">
        <v>65</v>
      </c>
      <c r="B4">
        <v>0.84881135676857322</v>
      </c>
    </row>
    <row r="5" spans="1:9" x14ac:dyDescent="0.2">
      <c r="A5" t="s">
        <v>66</v>
      </c>
      <c r="B5">
        <v>0.72048071937930602</v>
      </c>
    </row>
    <row r="6" spans="1:9" x14ac:dyDescent="0.2">
      <c r="A6" t="s">
        <v>67</v>
      </c>
      <c r="B6">
        <v>0.71474699054606095</v>
      </c>
    </row>
    <row r="7" spans="1:9" x14ac:dyDescent="0.2">
      <c r="A7" t="s">
        <v>19</v>
      </c>
      <c r="B7">
        <v>27.440752574083724</v>
      </c>
    </row>
    <row r="8" spans="1:9" ht="16" thickBot="1" x14ac:dyDescent="0.25">
      <c r="A8" s="20" t="s">
        <v>68</v>
      </c>
      <c r="B8" s="20">
        <v>200</v>
      </c>
    </row>
    <row r="10" spans="1:9" ht="16" thickBot="1" x14ac:dyDescent="0.25">
      <c r="A10" t="s">
        <v>69</v>
      </c>
    </row>
    <row r="11" spans="1:9" x14ac:dyDescent="0.2">
      <c r="A11" s="21"/>
      <c r="B11" s="21" t="s">
        <v>74</v>
      </c>
      <c r="C11" s="21" t="s">
        <v>75</v>
      </c>
      <c r="D11" s="21" t="s">
        <v>76</v>
      </c>
      <c r="E11" s="21" t="s">
        <v>77</v>
      </c>
      <c r="F11" s="21" t="s">
        <v>78</v>
      </c>
    </row>
    <row r="12" spans="1:9" x14ac:dyDescent="0.2">
      <c r="A12" t="s">
        <v>70</v>
      </c>
      <c r="B12">
        <v>4</v>
      </c>
      <c r="C12">
        <v>378475.03733718814</v>
      </c>
      <c r="D12">
        <v>94618.759334297036</v>
      </c>
      <c r="E12">
        <v>125.65657364224356</v>
      </c>
      <c r="F12">
        <v>7.5494160221996261E-53</v>
      </c>
    </row>
    <row r="13" spans="1:9" x14ac:dyDescent="0.2">
      <c r="A13" t="s">
        <v>71</v>
      </c>
      <c r="B13">
        <v>195</v>
      </c>
      <c r="C13">
        <v>146834.0058572561</v>
      </c>
      <c r="D13">
        <v>752.99490183208252</v>
      </c>
    </row>
    <row r="14" spans="1:9" ht="16" thickBot="1" x14ac:dyDescent="0.25">
      <c r="A14" s="20" t="s">
        <v>72</v>
      </c>
      <c r="B14" s="20">
        <v>199</v>
      </c>
      <c r="C14" s="20">
        <v>525309.04319444427</v>
      </c>
      <c r="D14" s="20"/>
      <c r="E14" s="20"/>
      <c r="F14" s="20"/>
    </row>
    <row r="15" spans="1:9" ht="16" thickBot="1" x14ac:dyDescent="0.25"/>
    <row r="16" spans="1:9" x14ac:dyDescent="0.2">
      <c r="A16" s="21"/>
      <c r="B16" s="21" t="s">
        <v>79</v>
      </c>
      <c r="C16" s="21" t="s">
        <v>19</v>
      </c>
      <c r="D16" s="21" t="s">
        <v>80</v>
      </c>
      <c r="E16" s="21" t="s">
        <v>81</v>
      </c>
      <c r="F16" s="21" t="s">
        <v>82</v>
      </c>
      <c r="G16" s="21" t="s">
        <v>83</v>
      </c>
      <c r="H16" s="21" t="s">
        <v>84</v>
      </c>
      <c r="I16" s="21" t="s">
        <v>85</v>
      </c>
    </row>
    <row r="17" spans="1:12" x14ac:dyDescent="0.2">
      <c r="A17" t="s">
        <v>73</v>
      </c>
      <c r="B17" s="38">
        <v>37.714906050209663</v>
      </c>
      <c r="C17">
        <v>5.7812135408413834</v>
      </c>
      <c r="D17">
        <v>6.523700566286422</v>
      </c>
      <c r="E17" s="36">
        <v>5.7662536338312436E-10</v>
      </c>
      <c r="F17">
        <v>26.313173283714288</v>
      </c>
      <c r="G17">
        <v>49.116638816705034</v>
      </c>
      <c r="H17">
        <v>26.313173283714288</v>
      </c>
      <c r="I17">
        <v>49.116638816705034</v>
      </c>
    </row>
    <row r="18" spans="1:12" x14ac:dyDescent="0.2">
      <c r="A18" t="s">
        <v>2</v>
      </c>
      <c r="B18" s="38">
        <v>1.5672165226888632</v>
      </c>
      <c r="C18">
        <v>0.13623778270485304</v>
      </c>
      <c r="D18">
        <v>11.503538090340898</v>
      </c>
      <c r="E18" s="36">
        <v>1.0397195739255797E-23</v>
      </c>
      <c r="F18">
        <v>1.298527815702522</v>
      </c>
      <c r="G18">
        <v>1.8359052296752045</v>
      </c>
      <c r="H18">
        <v>1.298527815702522</v>
      </c>
      <c r="I18">
        <v>1.8359052296752045</v>
      </c>
      <c r="K18" s="4"/>
      <c r="L18" s="43"/>
    </row>
    <row r="19" spans="1:12" x14ac:dyDescent="0.2">
      <c r="A19" t="s">
        <v>3</v>
      </c>
      <c r="B19" s="38">
        <v>1.6428701760594682</v>
      </c>
      <c r="C19">
        <v>0.17081420240982556</v>
      </c>
      <c r="D19">
        <v>9.6178780972662672</v>
      </c>
      <c r="E19" s="36">
        <v>3.6202220036919039E-18</v>
      </c>
      <c r="F19">
        <v>1.3059897140526218</v>
      </c>
      <c r="G19">
        <v>1.9797506380663146</v>
      </c>
      <c r="H19">
        <v>1.3059897140526218</v>
      </c>
      <c r="I19">
        <v>1.9797506380663146</v>
      </c>
      <c r="K19" s="4"/>
      <c r="L19" s="43"/>
    </row>
    <row r="20" spans="1:12" x14ac:dyDescent="0.2">
      <c r="A20" t="s">
        <v>4</v>
      </c>
      <c r="B20" s="38">
        <v>0.15998619187690485</v>
      </c>
      <c r="C20">
        <v>0.11690895313901301</v>
      </c>
      <c r="D20">
        <v>1.368468261679411</v>
      </c>
      <c r="E20" s="74">
        <v>0.17274011777428949</v>
      </c>
      <c r="F20">
        <v>-7.0582119133409504E-2</v>
      </c>
      <c r="G20">
        <v>0.39055450288721921</v>
      </c>
      <c r="H20">
        <v>-7.0582119133409504E-2</v>
      </c>
      <c r="I20">
        <v>0.39055450288721921</v>
      </c>
      <c r="K20" s="4"/>
      <c r="L20" s="43"/>
    </row>
    <row r="21" spans="1:12" ht="16" thickBot="1" x14ac:dyDescent="0.25">
      <c r="A21" s="20" t="s">
        <v>5</v>
      </c>
      <c r="B21" s="39">
        <v>0.70857965427083036</v>
      </c>
      <c r="C21" s="20">
        <v>0.31105535422537545</v>
      </c>
      <c r="D21" s="20">
        <v>2.2779857174791736</v>
      </c>
      <c r="E21" s="37">
        <v>2.3811810193112515E-2</v>
      </c>
      <c r="F21" s="20">
        <v>9.511502449880338E-2</v>
      </c>
      <c r="G21" s="20">
        <v>1.3220442840428572</v>
      </c>
      <c r="H21" s="20">
        <v>9.511502449880338E-2</v>
      </c>
      <c r="I21" s="20">
        <v>1.3220442840428572</v>
      </c>
      <c r="K21" s="4"/>
      <c r="L21" s="43"/>
    </row>
    <row r="24" spans="1:12" x14ac:dyDescent="0.2">
      <c r="A24" t="s">
        <v>2</v>
      </c>
      <c r="B24" s="38">
        <v>1.5672165226888632</v>
      </c>
      <c r="C24" s="44">
        <f>B18/($B$18+$B$19+$B$20+$B$21)</f>
        <v>0.38424859814304174</v>
      </c>
    </row>
    <row r="25" spans="1:12" x14ac:dyDescent="0.2">
      <c r="A25" t="s">
        <v>3</v>
      </c>
      <c r="B25" s="38">
        <v>1.6428701760594682</v>
      </c>
      <c r="C25" s="44">
        <f t="shared" ref="C25:C27" si="0">B19/($B$18+$B$19+$B$20+$B$21)</f>
        <v>0.40279728610747156</v>
      </c>
    </row>
    <row r="26" spans="1:12" x14ac:dyDescent="0.2">
      <c r="A26" t="s">
        <v>4</v>
      </c>
      <c r="B26" s="38">
        <v>0.15998619187690485</v>
      </c>
      <c r="C26" s="44">
        <f t="shared" si="0"/>
        <v>3.9225256409033404E-2</v>
      </c>
    </row>
    <row r="27" spans="1:12" ht="18" thickBot="1" x14ac:dyDescent="0.25">
      <c r="A27" s="20" t="s">
        <v>5</v>
      </c>
      <c r="B27" s="39">
        <v>0.70857965427083036</v>
      </c>
      <c r="C27" s="44">
        <f t="shared" si="0"/>
        <v>0.17372885934045321</v>
      </c>
      <c r="F27" s="45"/>
    </row>
    <row r="28" spans="1:12" ht="17" x14ac:dyDescent="0.2">
      <c r="C28" s="44"/>
      <c r="F28" s="45"/>
    </row>
    <row r="29" spans="1:12" ht="17" x14ac:dyDescent="0.2">
      <c r="C29" s="44"/>
      <c r="F29" s="45"/>
    </row>
    <row r="30" spans="1:12" ht="17" x14ac:dyDescent="0.2">
      <c r="B30" s="45" t="s">
        <v>98</v>
      </c>
      <c r="F30" s="45"/>
    </row>
    <row r="31" spans="1:12" ht="17" x14ac:dyDescent="0.2">
      <c r="C31" s="44"/>
      <c r="F31" s="45"/>
    </row>
    <row r="33" spans="1:21" ht="16" x14ac:dyDescent="0.2">
      <c r="A33" s="75" t="s">
        <v>2</v>
      </c>
      <c r="B33" s="75" t="s">
        <v>3</v>
      </c>
      <c r="C33" s="75" t="s">
        <v>4</v>
      </c>
      <c r="D33" s="75" t="s">
        <v>5</v>
      </c>
      <c r="E33" s="76" t="s">
        <v>6</v>
      </c>
    </row>
    <row r="34" spans="1:21" ht="16" x14ac:dyDescent="0.2">
      <c r="A34" s="24">
        <f>($B$18/($B$18+$B$19+$B$20+$B$21))*1000</f>
        <v>384.24859814304176</v>
      </c>
      <c r="B34" s="24">
        <f>($B$19/($B$18+$B$19+$B$20+$B$21))*1000</f>
        <v>402.79728610747156</v>
      </c>
      <c r="C34" s="24">
        <f>($B$20/($B$18+$B$19+$B$20+$B$21))*1000</f>
        <v>39.225256409033406</v>
      </c>
      <c r="D34" s="24">
        <f>($B$21/($B$18+$B$19+$B$20+$B$21))*1000</f>
        <v>173.7288593404532</v>
      </c>
      <c r="E34" s="77">
        <f>$B$17+$B$18*A34+$B$19*B34+$B$20*C34+$B$21*D34</f>
        <v>1431.0355407102761</v>
      </c>
      <c r="F34" s="5"/>
    </row>
    <row r="38" spans="1:21" x14ac:dyDescent="0.2">
      <c r="E38" s="47"/>
      <c r="U38" s="47"/>
    </row>
    <row r="39" spans="1:21" x14ac:dyDescent="0.2">
      <c r="E39" s="47"/>
      <c r="U39" s="47"/>
    </row>
    <row r="40" spans="1:21" ht="16" x14ac:dyDescent="0.2">
      <c r="C40" s="50"/>
      <c r="E40" s="47"/>
      <c r="U40" s="47"/>
    </row>
    <row r="41" spans="1:21" ht="16" x14ac:dyDescent="0.2">
      <c r="C41" s="50"/>
      <c r="E41" s="47"/>
      <c r="T41" s="50"/>
      <c r="U41" s="47"/>
    </row>
    <row r="42" spans="1:21" ht="16" x14ac:dyDescent="0.2">
      <c r="A42" s="24"/>
      <c r="B42" s="24"/>
      <c r="C42" s="57"/>
      <c r="D42" s="58">
        <v>1000</v>
      </c>
      <c r="E42" s="47"/>
      <c r="T42" s="50"/>
      <c r="U42" s="47"/>
    </row>
    <row r="43" spans="1:21" ht="16" x14ac:dyDescent="0.2">
      <c r="A43" s="24"/>
      <c r="B43" s="24"/>
      <c r="C43" s="57"/>
      <c r="D43" s="24"/>
      <c r="E43" s="47"/>
      <c r="R43" s="46"/>
      <c r="S43" s="46"/>
      <c r="T43" s="50"/>
      <c r="U43" s="47"/>
    </row>
    <row r="44" spans="1:21" ht="16" x14ac:dyDescent="0.2">
      <c r="A44" s="66" t="s">
        <v>87</v>
      </c>
      <c r="B44" s="59">
        <v>1000</v>
      </c>
      <c r="C44" s="57"/>
      <c r="D44" s="60"/>
      <c r="E44" s="47"/>
      <c r="R44" s="46"/>
      <c r="S44" s="46"/>
      <c r="T44" s="50"/>
      <c r="U44" s="47"/>
    </row>
    <row r="45" spans="1:21" ht="16" x14ac:dyDescent="0.2">
      <c r="A45" s="66" t="s">
        <v>88</v>
      </c>
      <c r="B45" s="59">
        <v>1000</v>
      </c>
      <c r="C45" s="57"/>
      <c r="D45" s="60"/>
      <c r="E45" s="47"/>
      <c r="R45" s="46"/>
      <c r="S45" s="54"/>
      <c r="T45" s="50"/>
      <c r="U45" s="47"/>
    </row>
    <row r="46" spans="1:21" ht="16" x14ac:dyDescent="0.2">
      <c r="A46" s="66" t="s">
        <v>89</v>
      </c>
      <c r="B46" s="61">
        <v>15</v>
      </c>
      <c r="C46" s="67" t="s">
        <v>97</v>
      </c>
      <c r="D46" s="68">
        <f>D42/$B$46</f>
        <v>66.666666666666671</v>
      </c>
      <c r="R46" s="46"/>
      <c r="S46" s="53"/>
      <c r="T46" s="46"/>
      <c r="U46" s="47"/>
    </row>
    <row r="47" spans="1:21" ht="16" x14ac:dyDescent="0.2">
      <c r="A47" s="66" t="s">
        <v>90</v>
      </c>
      <c r="B47" s="62">
        <v>0.42</v>
      </c>
      <c r="C47" s="57"/>
      <c r="D47" s="24"/>
      <c r="R47" s="46"/>
      <c r="S47" s="52"/>
      <c r="U47" s="47"/>
    </row>
    <row r="48" spans="1:21" ht="16" x14ac:dyDescent="0.2">
      <c r="A48" s="66" t="s">
        <v>91</v>
      </c>
      <c r="B48" s="62">
        <f>1-B47</f>
        <v>0.58000000000000007</v>
      </c>
      <c r="C48" s="59"/>
      <c r="D48" s="60"/>
      <c r="R48" s="46"/>
      <c r="S48" s="55"/>
      <c r="T48" s="50"/>
      <c r="U48" s="56"/>
    </row>
    <row r="49" spans="1:21" ht="16" x14ac:dyDescent="0.2">
      <c r="A49" s="66" t="s">
        <v>92</v>
      </c>
      <c r="B49" s="63">
        <f>(1/B48*12)</f>
        <v>20.689655172413794</v>
      </c>
      <c r="C49" s="59"/>
      <c r="D49" s="60"/>
      <c r="E49" s="51"/>
      <c r="R49" s="46"/>
      <c r="S49" s="52"/>
      <c r="T49" s="46"/>
      <c r="U49" s="46"/>
    </row>
    <row r="50" spans="1:21" ht="16" x14ac:dyDescent="0.2">
      <c r="A50" s="66" t="s">
        <v>93</v>
      </c>
      <c r="B50" s="64">
        <v>15</v>
      </c>
      <c r="C50" s="24"/>
      <c r="D50" s="60"/>
      <c r="E50" s="51"/>
    </row>
    <row r="51" spans="1:21" ht="16" x14ac:dyDescent="0.2">
      <c r="A51" s="66" t="s">
        <v>94</v>
      </c>
      <c r="B51" s="65">
        <f>B49*B50</f>
        <v>310.34482758620692</v>
      </c>
      <c r="C51" s="67" t="s">
        <v>95</v>
      </c>
      <c r="D51" s="69">
        <f>B51/D46</f>
        <v>4.6551724137931032</v>
      </c>
    </row>
    <row r="52" spans="1:21" ht="16" x14ac:dyDescent="0.2">
      <c r="A52" s="66" t="s">
        <v>96</v>
      </c>
      <c r="B52" s="64">
        <f>B51-D46</f>
        <v>243.67816091954023</v>
      </c>
      <c r="C52" s="59"/>
      <c r="D52" s="59"/>
      <c r="E52" s="51"/>
    </row>
    <row r="53" spans="1:21" ht="16" x14ac:dyDescent="0.2">
      <c r="A53" s="46"/>
      <c r="E53" s="51"/>
    </row>
    <row r="54" spans="1:21" ht="16" x14ac:dyDescent="0.2">
      <c r="A54" s="46"/>
      <c r="E54" s="51"/>
    </row>
    <row r="55" spans="1:21" ht="16" x14ac:dyDescent="0.2">
      <c r="A55" s="46"/>
      <c r="E55" s="51"/>
    </row>
    <row r="56" spans="1:21" ht="16" x14ac:dyDescent="0.2">
      <c r="A56" s="46"/>
      <c r="B56" s="46"/>
      <c r="C56" s="46"/>
      <c r="D56" s="47"/>
      <c r="E56" s="51"/>
    </row>
    <row r="57" spans="1:21" ht="16" x14ac:dyDescent="0.2">
      <c r="A57" s="46"/>
      <c r="B57" s="46"/>
      <c r="C57" s="46"/>
      <c r="D57" s="47"/>
      <c r="E57" s="51"/>
    </row>
    <row r="58" spans="1:21" ht="16" x14ac:dyDescent="0.2">
      <c r="A58" s="46"/>
      <c r="B58" s="46"/>
      <c r="C58" s="46"/>
      <c r="D58" s="47"/>
      <c r="E58" s="46"/>
    </row>
    <row r="59" spans="1:21" ht="16" x14ac:dyDescent="0.2">
      <c r="A59" s="46"/>
      <c r="B59" s="46"/>
      <c r="C59" s="48"/>
      <c r="D59" s="47"/>
      <c r="E59" s="5"/>
    </row>
    <row r="60" spans="1:21" ht="16" x14ac:dyDescent="0.2">
      <c r="A60" s="46"/>
      <c r="B60" s="49"/>
      <c r="C60" s="46"/>
      <c r="D60" s="47"/>
      <c r="E60" s="5"/>
    </row>
    <row r="61" spans="1:21" ht="16" x14ac:dyDescent="0.2">
      <c r="A61" s="46"/>
      <c r="B61" s="49"/>
      <c r="C61" s="46"/>
      <c r="D61" s="46"/>
      <c r="E61" s="5"/>
    </row>
    <row r="62" spans="1:21" ht="16" x14ac:dyDescent="0.2">
      <c r="A62" s="46"/>
      <c r="B62" s="46"/>
      <c r="C62" s="46"/>
      <c r="D62" s="47"/>
      <c r="E62" s="5"/>
    </row>
    <row r="63" spans="1:21" ht="16" x14ac:dyDescent="0.2">
      <c r="A63" s="46"/>
      <c r="B63" s="46"/>
      <c r="C63" s="46"/>
      <c r="D63" s="47"/>
      <c r="E63" s="5"/>
    </row>
    <row r="64" spans="1:21" ht="16" x14ac:dyDescent="0.2">
      <c r="A64" s="48"/>
      <c r="B64" s="48"/>
      <c r="C64" s="50"/>
      <c r="D64" s="50"/>
      <c r="E64" s="5"/>
    </row>
    <row r="65" spans="1:5" ht="16" x14ac:dyDescent="0.2">
      <c r="A65" s="5"/>
      <c r="B65" s="46"/>
      <c r="C65" s="46"/>
      <c r="D65" s="46"/>
      <c r="E65" s="5"/>
    </row>
    <row r="66" spans="1:5" ht="16" x14ac:dyDescent="0.2">
      <c r="A66" s="5"/>
      <c r="B66" s="5"/>
      <c r="C66" s="5"/>
      <c r="D66" s="5"/>
      <c r="E66" s="5"/>
    </row>
    <row r="67" spans="1:5" ht="16" x14ac:dyDescent="0.2">
      <c r="A67" s="5"/>
      <c r="B67" s="5"/>
      <c r="C67" s="5"/>
      <c r="D67" s="5"/>
      <c r="E67" s="5"/>
    </row>
    <row r="68" spans="1:5" ht="16" x14ac:dyDescent="0.2">
      <c r="A68" s="5"/>
      <c r="B68" s="5"/>
      <c r="C68" s="5"/>
      <c r="D68" s="5"/>
      <c r="E68" s="5"/>
    </row>
    <row r="69" spans="1:5" ht="16" x14ac:dyDescent="0.2">
      <c r="A69" s="5"/>
      <c r="B69" s="5"/>
      <c r="C69" s="5"/>
      <c r="D69" s="5"/>
      <c r="E69" s="5"/>
    </row>
    <row r="70" spans="1:5" ht="16" x14ac:dyDescent="0.2">
      <c r="A70" s="5"/>
      <c r="B70" s="5"/>
      <c r="C70" s="5"/>
      <c r="D70" s="5"/>
      <c r="E70" s="5"/>
    </row>
    <row r="71" spans="1:5" ht="16" x14ac:dyDescent="0.2">
      <c r="A71" s="5"/>
      <c r="B71" s="5"/>
      <c r="C71" s="5"/>
      <c r="D71" s="5"/>
      <c r="E71" s="5"/>
    </row>
    <row r="72" spans="1:5" ht="16" x14ac:dyDescent="0.2">
      <c r="A72" s="5"/>
      <c r="B72" s="5"/>
      <c r="C72" s="5"/>
      <c r="D72" s="5"/>
      <c r="E72" s="5"/>
    </row>
    <row r="73" spans="1:5" ht="16" x14ac:dyDescent="0.2">
      <c r="A73" s="5"/>
      <c r="B73" s="5"/>
      <c r="C73" s="5"/>
      <c r="D73" s="5"/>
      <c r="E73" s="5"/>
    </row>
    <row r="74" spans="1:5" ht="16" x14ac:dyDescent="0.2">
      <c r="A74" s="5"/>
      <c r="B74" s="5"/>
      <c r="C74" s="5"/>
      <c r="D74" s="5"/>
      <c r="E74" s="5"/>
    </row>
    <row r="75" spans="1:5" ht="16" x14ac:dyDescent="0.2">
      <c r="A75" s="5"/>
      <c r="B75" s="5"/>
      <c r="C75" s="5"/>
      <c r="D75" s="5"/>
      <c r="E75" s="5"/>
    </row>
    <row r="76" spans="1:5" ht="16" x14ac:dyDescent="0.2">
      <c r="A76" s="5"/>
      <c r="B76" s="5"/>
      <c r="C76" s="5"/>
      <c r="D76" s="5"/>
      <c r="E76" s="5"/>
    </row>
    <row r="77" spans="1:5" ht="16" x14ac:dyDescent="0.2">
      <c r="A77" s="5"/>
      <c r="B77" s="5"/>
      <c r="C77" s="5"/>
      <c r="D77" s="5"/>
      <c r="E77" s="5"/>
    </row>
    <row r="78" spans="1:5" ht="16" x14ac:dyDescent="0.2">
      <c r="A78" s="5"/>
      <c r="B78" s="5"/>
      <c r="C78" s="5"/>
      <c r="D78" s="5"/>
      <c r="E78" s="5"/>
    </row>
    <row r="79" spans="1:5" ht="16" x14ac:dyDescent="0.2">
      <c r="A79" s="5"/>
      <c r="B79" s="5"/>
      <c r="C79" s="5"/>
      <c r="D79" s="5"/>
      <c r="E79" s="5"/>
    </row>
    <row r="80" spans="1:5" ht="16" x14ac:dyDescent="0.2">
      <c r="A80" s="5"/>
      <c r="B80" s="5"/>
      <c r="C80" s="5"/>
      <c r="D80" s="5"/>
      <c r="E80" s="5"/>
    </row>
    <row r="81" spans="1:5" ht="16" x14ac:dyDescent="0.2">
      <c r="A81" s="5"/>
      <c r="B81" s="5"/>
      <c r="C81" s="5"/>
      <c r="D81" s="5"/>
      <c r="E81" s="5"/>
    </row>
    <row r="82" spans="1:5" ht="16" x14ac:dyDescent="0.2">
      <c r="A82" s="5"/>
      <c r="B82" s="5"/>
      <c r="C82" s="5"/>
      <c r="D82" s="5"/>
      <c r="E82" s="5"/>
    </row>
    <row r="83" spans="1:5" ht="16" x14ac:dyDescent="0.2">
      <c r="A83" s="5"/>
      <c r="B83" s="5"/>
      <c r="C83" s="5"/>
      <c r="D83" s="5"/>
      <c r="E83" s="5"/>
    </row>
    <row r="84" spans="1:5" ht="16" x14ac:dyDescent="0.2">
      <c r="A84" s="5"/>
      <c r="B84" s="5"/>
      <c r="C84" s="5"/>
      <c r="D84" s="5"/>
      <c r="E84" s="5"/>
    </row>
    <row r="85" spans="1:5" ht="16" x14ac:dyDescent="0.2">
      <c r="A85" s="5"/>
      <c r="B85" s="5"/>
      <c r="C85" s="5"/>
      <c r="D85" s="5"/>
      <c r="E85" s="5"/>
    </row>
    <row r="86" spans="1:5" ht="16" x14ac:dyDescent="0.2">
      <c r="A86" s="5"/>
      <c r="B86" s="5"/>
      <c r="C86" s="5"/>
      <c r="D86" s="5"/>
      <c r="E86" s="5"/>
    </row>
    <row r="87" spans="1:5" ht="16" x14ac:dyDescent="0.2">
      <c r="A87" s="5"/>
      <c r="B87" s="5"/>
      <c r="C87" s="5"/>
      <c r="D87" s="5"/>
      <c r="E87" s="5"/>
    </row>
    <row r="88" spans="1:5" ht="16" x14ac:dyDescent="0.2">
      <c r="A88" s="5"/>
      <c r="B88" s="5"/>
      <c r="C88" s="5"/>
      <c r="D88" s="5"/>
      <c r="E88" s="5"/>
    </row>
    <row r="89" spans="1:5" ht="16" x14ac:dyDescent="0.2">
      <c r="A89" s="5"/>
      <c r="B89" s="5"/>
      <c r="C89" s="5"/>
      <c r="D89" s="5"/>
      <c r="E89" s="5"/>
    </row>
    <row r="90" spans="1:5" ht="16" x14ac:dyDescent="0.2">
      <c r="A90" s="5"/>
      <c r="B90" s="5"/>
      <c r="C90" s="5"/>
      <c r="D90" s="5"/>
      <c r="E90" s="5"/>
    </row>
    <row r="91" spans="1:5" ht="16" x14ac:dyDescent="0.2">
      <c r="A91" s="5"/>
      <c r="B91" s="5"/>
      <c r="C91" s="5"/>
      <c r="D91" s="5"/>
      <c r="E91" s="5"/>
    </row>
    <row r="92" spans="1:5" ht="16" x14ac:dyDescent="0.2">
      <c r="A92" s="5"/>
      <c r="B92" s="5"/>
      <c r="C92" s="5"/>
      <c r="D92" s="5"/>
      <c r="E92" s="5"/>
    </row>
    <row r="93" spans="1:5" ht="16" x14ac:dyDescent="0.2">
      <c r="A93" s="5"/>
      <c r="B93" s="5"/>
      <c r="C93" s="5"/>
      <c r="D93" s="5"/>
      <c r="E93" s="5"/>
    </row>
    <row r="94" spans="1:5" ht="16" x14ac:dyDescent="0.2">
      <c r="A94" s="5"/>
      <c r="B94" s="5"/>
      <c r="C94" s="5"/>
      <c r="D94" s="5"/>
      <c r="E94" s="5"/>
    </row>
    <row r="95" spans="1:5" ht="16" x14ac:dyDescent="0.2">
      <c r="A95" s="5"/>
      <c r="B95" s="5"/>
      <c r="C95" s="5"/>
      <c r="D95" s="5"/>
      <c r="E95" s="5"/>
    </row>
    <row r="96" spans="1:5" ht="16" x14ac:dyDescent="0.2">
      <c r="A96" s="5"/>
      <c r="B96" s="5"/>
      <c r="C96" s="5"/>
      <c r="D96" s="5"/>
      <c r="E96" s="5"/>
    </row>
    <row r="97" spans="1:5" ht="16" x14ac:dyDescent="0.2">
      <c r="A97" s="5"/>
      <c r="B97" s="5"/>
      <c r="C97" s="5"/>
      <c r="D97" s="5"/>
      <c r="E97" s="5"/>
    </row>
    <row r="98" spans="1:5" ht="16" x14ac:dyDescent="0.2">
      <c r="A98" s="5"/>
      <c r="B98" s="5"/>
      <c r="C98" s="5"/>
      <c r="D98" s="5"/>
      <c r="E98" s="5"/>
    </row>
    <row r="99" spans="1:5" ht="16" x14ac:dyDescent="0.2">
      <c r="A99" s="5"/>
      <c r="B99" s="5"/>
      <c r="C99" s="5"/>
      <c r="D99" s="5"/>
      <c r="E99" s="5"/>
    </row>
    <row r="100" spans="1:5" ht="16" x14ac:dyDescent="0.2">
      <c r="A100" s="5"/>
      <c r="B100" s="5"/>
      <c r="C100" s="5"/>
      <c r="D100" s="5"/>
      <c r="E100" s="5"/>
    </row>
    <row r="101" spans="1:5" ht="16" x14ac:dyDescent="0.2">
      <c r="A101" s="5"/>
      <c r="B101" s="5"/>
      <c r="C101" s="5"/>
      <c r="D101" s="5"/>
      <c r="E101" s="5"/>
    </row>
    <row r="102" spans="1:5" ht="16" x14ac:dyDescent="0.2">
      <c r="A102" s="5"/>
      <c r="B102" s="5"/>
      <c r="C102" s="5"/>
      <c r="D102" s="5"/>
      <c r="E102" s="5"/>
    </row>
    <row r="103" spans="1:5" ht="16" x14ac:dyDescent="0.2">
      <c r="A103" s="5"/>
      <c r="B103" s="5"/>
      <c r="C103" s="5"/>
      <c r="D103" s="5"/>
      <c r="E103" s="5"/>
    </row>
    <row r="104" spans="1:5" ht="16" x14ac:dyDescent="0.2">
      <c r="A104" s="5"/>
      <c r="B104" s="5"/>
      <c r="C104" s="5"/>
      <c r="D104" s="5"/>
      <c r="E104" s="5"/>
    </row>
    <row r="105" spans="1:5" ht="16" x14ac:dyDescent="0.2">
      <c r="B105" s="5"/>
      <c r="C105" s="5"/>
      <c r="D105" s="5"/>
      <c r="E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Sheet3!sheet004__msoanchor_4</vt:lpstr>
      <vt:lpstr>Sheet3!sheet004__msoanchor_5</vt:lpstr>
      <vt:lpstr>Sheet3!sheet004__msoanchor_6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Fidan</dc:creator>
  <cp:lastModifiedBy>Fırat Yalın</cp:lastModifiedBy>
  <dcterms:created xsi:type="dcterms:W3CDTF">2015-06-05T18:17:20Z</dcterms:created>
  <dcterms:modified xsi:type="dcterms:W3CDTF">2025-05-06T21:09:29Z</dcterms:modified>
</cp:coreProperties>
</file>