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wi\Desktop\sufficiency\budget\"/>
    </mc:Choice>
  </mc:AlternateContent>
  <bookViews>
    <workbookView xWindow="0" yWindow="0" windowWidth="23040" windowHeight="8616" tabRatio="987" activeTab="2"/>
  </bookViews>
  <sheets>
    <sheet name="EUF_EUM" sheetId="1" r:id="rId1"/>
    <sheet name="EUF_NEC" sheetId="2" r:id="rId2"/>
    <sheet name="Gesamtkosten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" i="3" l="1"/>
  <c r="C24" i="3" s="1"/>
  <c r="E24" i="3" s="1"/>
  <c r="I28" i="2"/>
  <c r="H28" i="2"/>
  <c r="G28" i="2"/>
  <c r="F28" i="2"/>
  <c r="E28" i="2"/>
  <c r="D28" i="2"/>
  <c r="K28" i="2" s="1"/>
  <c r="K27" i="2"/>
  <c r="L29" i="2" s="1"/>
  <c r="C8" i="3" s="1"/>
  <c r="K24" i="2"/>
  <c r="I24" i="2"/>
  <c r="H24" i="2"/>
  <c r="G24" i="2"/>
  <c r="F24" i="2"/>
  <c r="E24" i="2"/>
  <c r="D24" i="2"/>
  <c r="K23" i="2"/>
  <c r="K22" i="2"/>
  <c r="L25" i="2" s="1"/>
  <c r="C7" i="3" s="1"/>
  <c r="H19" i="2"/>
  <c r="G19" i="2"/>
  <c r="D19" i="2"/>
  <c r="I18" i="2"/>
  <c r="H18" i="2"/>
  <c r="G18" i="2"/>
  <c r="F18" i="2"/>
  <c r="K18" i="2" s="1"/>
  <c r="E18" i="2"/>
  <c r="D18" i="2"/>
  <c r="K17" i="2"/>
  <c r="I17" i="2"/>
  <c r="H17" i="2"/>
  <c r="G17" i="2"/>
  <c r="F17" i="2"/>
  <c r="E17" i="2"/>
  <c r="D17" i="2"/>
  <c r="I16" i="2"/>
  <c r="I19" i="2" s="1"/>
  <c r="H16" i="2"/>
  <c r="G16" i="2"/>
  <c r="F16" i="2"/>
  <c r="F19" i="2" s="1"/>
  <c r="E16" i="2"/>
  <c r="E19" i="2" s="1"/>
  <c r="D16" i="2"/>
  <c r="K16" i="2" s="1"/>
  <c r="E13" i="2"/>
  <c r="E32" i="2" s="1"/>
  <c r="D13" i="2"/>
  <c r="I12" i="2"/>
  <c r="H12" i="2"/>
  <c r="G12" i="2"/>
  <c r="F12" i="2"/>
  <c r="E12" i="2"/>
  <c r="D12" i="2"/>
  <c r="K12" i="2" s="1"/>
  <c r="I11" i="2"/>
  <c r="H11" i="2"/>
  <c r="G11" i="2"/>
  <c r="F11" i="2"/>
  <c r="E11" i="2"/>
  <c r="D11" i="2"/>
  <c r="I10" i="2"/>
  <c r="I13" i="2" s="1"/>
  <c r="I32" i="2" s="1"/>
  <c r="H10" i="2"/>
  <c r="G10" i="2"/>
  <c r="F10" i="2"/>
  <c r="E10" i="2"/>
  <c r="D10" i="2"/>
  <c r="I28" i="1"/>
  <c r="H28" i="1"/>
  <c r="G28" i="1"/>
  <c r="F28" i="1"/>
  <c r="E28" i="1"/>
  <c r="K28" i="1" s="1"/>
  <c r="D28" i="1"/>
  <c r="K27" i="1"/>
  <c r="I24" i="1"/>
  <c r="H24" i="1"/>
  <c r="G24" i="1"/>
  <c r="F24" i="1"/>
  <c r="K24" i="1" s="1"/>
  <c r="E24" i="1"/>
  <c r="D24" i="1"/>
  <c r="K23" i="1"/>
  <c r="K22" i="1"/>
  <c r="H19" i="1"/>
  <c r="D19" i="1"/>
  <c r="I18" i="1"/>
  <c r="H18" i="1"/>
  <c r="G18" i="1"/>
  <c r="K18" i="1" s="1"/>
  <c r="F18" i="1"/>
  <c r="E18" i="1"/>
  <c r="D18" i="1"/>
  <c r="I17" i="1"/>
  <c r="H17" i="1"/>
  <c r="G17" i="1"/>
  <c r="G19" i="1" s="1"/>
  <c r="F17" i="1"/>
  <c r="K17" i="1" s="1"/>
  <c r="E17" i="1"/>
  <c r="D17" i="1"/>
  <c r="I16" i="1"/>
  <c r="I19" i="1" s="1"/>
  <c r="H16" i="1"/>
  <c r="G16" i="1"/>
  <c r="F16" i="1"/>
  <c r="F19" i="1" s="1"/>
  <c r="E16" i="1"/>
  <c r="E19" i="1" s="1"/>
  <c r="D16" i="1"/>
  <c r="E13" i="1"/>
  <c r="E32" i="1" s="1"/>
  <c r="I12" i="1"/>
  <c r="H12" i="1"/>
  <c r="G12" i="1"/>
  <c r="F12" i="1"/>
  <c r="E12" i="1"/>
  <c r="D12" i="1"/>
  <c r="K12" i="1" s="1"/>
  <c r="I11" i="1"/>
  <c r="H11" i="1"/>
  <c r="G11" i="1"/>
  <c r="F11" i="1"/>
  <c r="E11" i="1"/>
  <c r="D11" i="1"/>
  <c r="I10" i="1"/>
  <c r="I13" i="1" s="1"/>
  <c r="I32" i="1" s="1"/>
  <c r="H10" i="1"/>
  <c r="H13" i="1" s="1"/>
  <c r="H32" i="1" s="1"/>
  <c r="G10" i="1"/>
  <c r="F10" i="1"/>
  <c r="E10" i="1"/>
  <c r="D10" i="1"/>
  <c r="K10" i="1" l="1"/>
  <c r="B26" i="3"/>
  <c r="D26" i="3" s="1"/>
  <c r="K11" i="2"/>
  <c r="F13" i="1"/>
  <c r="F32" i="1" s="1"/>
  <c r="K19" i="1"/>
  <c r="K19" i="2"/>
  <c r="L20" i="2" s="1"/>
  <c r="C6" i="3" s="1"/>
  <c r="L25" i="1"/>
  <c r="B7" i="3" s="1"/>
  <c r="E7" i="3" s="1"/>
  <c r="L29" i="1"/>
  <c r="B8" i="3" s="1"/>
  <c r="E8" i="3" s="1"/>
  <c r="B22" i="3"/>
  <c r="D22" i="3" s="1"/>
  <c r="F22" i="3" s="1"/>
  <c r="C26" i="3"/>
  <c r="E26" i="3" s="1"/>
  <c r="K10" i="2"/>
  <c r="F13" i="2"/>
  <c r="F32" i="2" s="1"/>
  <c r="G13" i="2"/>
  <c r="G32" i="2" s="1"/>
  <c r="C23" i="3"/>
  <c r="E23" i="3" s="1"/>
  <c r="D32" i="2"/>
  <c r="C21" i="3"/>
  <c r="E21" i="3" s="1"/>
  <c r="K16" i="1"/>
  <c r="L20" i="1" s="1"/>
  <c r="B6" i="3" s="1"/>
  <c r="K11" i="1"/>
  <c r="D13" i="1"/>
  <c r="D32" i="1" s="1"/>
  <c r="B21" i="3" s="1"/>
  <c r="D21" i="3" s="1"/>
  <c r="H13" i="2"/>
  <c r="H32" i="2" s="1"/>
  <c r="B25" i="3" s="1"/>
  <c r="D25" i="3" s="1"/>
  <c r="F25" i="3" s="1"/>
  <c r="C25" i="3"/>
  <c r="E25" i="3" s="1"/>
  <c r="C22" i="3"/>
  <c r="E22" i="3" s="1"/>
  <c r="G13" i="1"/>
  <c r="G32" i="1" s="1"/>
  <c r="B24" i="3" s="1"/>
  <c r="D24" i="3" s="1"/>
  <c r="F24" i="3" s="1"/>
  <c r="F26" i="3" l="1"/>
  <c r="E6" i="3"/>
  <c r="E28" i="3"/>
  <c r="K13" i="2"/>
  <c r="L14" i="2"/>
  <c r="C5" i="3" s="1"/>
  <c r="C10" i="3" s="1"/>
  <c r="L32" i="2"/>
  <c r="F21" i="3"/>
  <c r="B23" i="3"/>
  <c r="D23" i="3" s="1"/>
  <c r="F23" i="3" s="1"/>
  <c r="K13" i="1"/>
  <c r="L32" i="1" s="1"/>
  <c r="L14" i="1" l="1"/>
  <c r="B5" i="3" s="1"/>
  <c r="B10" i="3" s="1"/>
  <c r="B11" i="3" s="1"/>
  <c r="D28" i="3"/>
  <c r="F28" i="3" s="1"/>
  <c r="E5" i="3" l="1"/>
  <c r="E10" i="3" s="1"/>
</calcChain>
</file>

<file path=xl/sharedStrings.xml><?xml version="1.0" encoding="utf-8"?>
<sst xmlns="http://schemas.openxmlformats.org/spreadsheetml/2006/main" count="95" uniqueCount="39">
  <si>
    <t>Jahresgesamtkosten</t>
  </si>
  <si>
    <t>E14/ Stufe 3, ab 2023 4</t>
  </si>
  <si>
    <t>E13 / Stufe 3,ab 2023 4</t>
  </si>
  <si>
    <t>Euro/Stunde</t>
  </si>
  <si>
    <t>stud. Mitarbeiter</t>
  </si>
  <si>
    <t>Summen</t>
  </si>
  <si>
    <t>Monate</t>
  </si>
  <si>
    <t>Personalmittel</t>
  </si>
  <si>
    <t>Leitungsstelle</t>
  </si>
  <si>
    <t>E14/ Stufe 3</t>
  </si>
  <si>
    <t>Doktorandenstelle</t>
  </si>
  <si>
    <t>E13 / Stufe 3</t>
  </si>
  <si>
    <t>Stunden pro Monat</t>
  </si>
  <si>
    <t>Overhead</t>
  </si>
  <si>
    <t>20% auf WiMi-Stellen</t>
  </si>
  <si>
    <t>Reisemittel</t>
  </si>
  <si>
    <t>pro Person</t>
  </si>
  <si>
    <t>Personen</t>
  </si>
  <si>
    <t>Flensburg-Wuppertal + 1 Übernachtung</t>
  </si>
  <si>
    <t>Konferenz</t>
  </si>
  <si>
    <t>Öffentl. Workshops</t>
  </si>
  <si>
    <t>Sachmittel</t>
  </si>
  <si>
    <t>Computer + Literatur + Sonstiges</t>
  </si>
  <si>
    <t>Open Access Veröffentlichungen</t>
  </si>
  <si>
    <t>Weiterbildung</t>
  </si>
  <si>
    <t>Kursgebühren, Summer Schools</t>
  </si>
  <si>
    <t>Gesamtausgaben</t>
  </si>
  <si>
    <t>SUMME pro JAHR</t>
  </si>
  <si>
    <t>Gesamtkosten für alle fünf Jahre pro Institut/Abteilung und Kostenkategorie</t>
  </si>
  <si>
    <t>EUF_EUM</t>
  </si>
  <si>
    <t>EUF_NEC</t>
  </si>
  <si>
    <t>Wuppertal_Institut</t>
  </si>
  <si>
    <t>Summe</t>
  </si>
  <si>
    <t>SUMME</t>
  </si>
  <si>
    <t>Gesamtkosten und Zuwendung pro Jahr und Institution</t>
  </si>
  <si>
    <t>EUF</t>
  </si>
  <si>
    <t>Förderquote:</t>
  </si>
  <si>
    <t>Kosten</t>
  </si>
  <si>
    <t>Zuwendung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</si>
</sst>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i/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CC3300"/>
        <bgColor rgb="FF993366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0" fillId="0" borderId="2" xfId="0" applyBorder="1"/>
    <xf numFmtId="3" fontId="1" fillId="0" borderId="2" xfId="0" applyNumberFormat="1" applyFont="1" applyBorder="1"/>
    <xf numFmtId="0" fontId="0" fillId="0" borderId="3" xfId="0" applyBorder="1" applyAlignment="1">
      <alignment horizontal="center"/>
    </xf>
    <xf numFmtId="3" fontId="0" fillId="0" borderId="4" xfId="0" applyNumberFormat="1" applyBorder="1"/>
    <xf numFmtId="3" fontId="1" fillId="0" borderId="0" xfId="0" applyNumberFormat="1" applyFont="1"/>
    <xf numFmtId="0" fontId="0" fillId="0" borderId="5" xfId="0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/>
    <xf numFmtId="0" fontId="3" fillId="2" borderId="5" xfId="0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0" fontId="0" fillId="0" borderId="0" xfId="0" applyFont="1"/>
    <xf numFmtId="1" fontId="1" fillId="0" borderId="0" xfId="0" applyNumberFormat="1" applyFont="1"/>
    <xf numFmtId="0" fontId="0" fillId="2" borderId="0" xfId="0" applyFill="1"/>
    <xf numFmtId="0" fontId="1" fillId="2" borderId="0" xfId="0" applyFont="1" applyFill="1"/>
    <xf numFmtId="3" fontId="1" fillId="2" borderId="6" xfId="0" applyNumberFormat="1" applyFont="1" applyFill="1" applyBorder="1"/>
    <xf numFmtId="0" fontId="0" fillId="2" borderId="7" xfId="0" applyFill="1" applyBorder="1"/>
    <xf numFmtId="3" fontId="1" fillId="2" borderId="8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0" fillId="3" borderId="0" xfId="0" applyNumberFormat="1" applyFill="1"/>
    <xf numFmtId="3" fontId="4" fillId="0" borderId="0" xfId="0" applyNumberFormat="1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B1" zoomScaleNormal="100" workbookViewId="0">
      <selection activeCell="H4" sqref="H4"/>
    </sheetView>
  </sheetViews>
  <sheetFormatPr defaultRowHeight="13.2" x14ac:dyDescent="0.25"/>
  <cols>
    <col min="1" max="1" width="32.88671875"/>
    <col min="2" max="2" width="18.77734375"/>
    <col min="3" max="3" width="20.21875"/>
    <col min="10" max="10" width="3.5546875"/>
    <col min="11" max="11" width="12.5546875"/>
    <col min="12" max="12" width="15.88671875" style="3"/>
  </cols>
  <sheetData>
    <row r="1" spans="1:12" x14ac:dyDescent="0.25"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/>
      <c r="L1"/>
    </row>
    <row r="2" spans="1:12" x14ac:dyDescent="0.25">
      <c r="L2"/>
    </row>
    <row r="3" spans="1:12" x14ac:dyDescent="0.25">
      <c r="B3" s="5" t="s">
        <v>0</v>
      </c>
      <c r="C3" s="5" t="s">
        <v>1</v>
      </c>
      <c r="D3" s="5">
        <v>76400</v>
      </c>
      <c r="E3" s="5">
        <v>76400</v>
      </c>
      <c r="F3" s="5">
        <v>76400</v>
      </c>
      <c r="G3" s="5">
        <v>76400</v>
      </c>
      <c r="H3" s="5">
        <v>80000</v>
      </c>
      <c r="I3" s="5">
        <v>80000</v>
      </c>
      <c r="L3"/>
    </row>
    <row r="4" spans="1:12" x14ac:dyDescent="0.25">
      <c r="A4" s="6"/>
      <c r="B4" s="5" t="s">
        <v>0</v>
      </c>
      <c r="C4" s="5" t="s">
        <v>2</v>
      </c>
      <c r="D4" s="5">
        <v>70000</v>
      </c>
      <c r="E4" s="5">
        <v>70000</v>
      </c>
      <c r="F4" s="5">
        <v>70000</v>
      </c>
      <c r="G4" s="5">
        <v>70000</v>
      </c>
      <c r="H4" s="7">
        <v>74000</v>
      </c>
      <c r="I4" s="7">
        <v>74000</v>
      </c>
      <c r="L4"/>
    </row>
    <row r="5" spans="1:12" x14ac:dyDescent="0.25">
      <c r="B5" t="s">
        <v>3</v>
      </c>
      <c r="C5" t="s">
        <v>4</v>
      </c>
      <c r="D5" s="8">
        <v>12</v>
      </c>
      <c r="E5" s="8">
        <v>12</v>
      </c>
      <c r="F5" s="8">
        <v>12</v>
      </c>
      <c r="G5" s="8">
        <v>12</v>
      </c>
      <c r="H5" s="8">
        <v>12</v>
      </c>
      <c r="I5" s="8">
        <v>12</v>
      </c>
      <c r="K5" s="4" t="s">
        <v>5</v>
      </c>
      <c r="L5"/>
    </row>
    <row r="6" spans="1:12" x14ac:dyDescent="0.25">
      <c r="D6" s="9"/>
      <c r="E6" s="9"/>
      <c r="F6" s="9"/>
      <c r="G6" s="9"/>
      <c r="H6" s="9"/>
      <c r="I6" s="9"/>
      <c r="K6" s="4"/>
      <c r="L6"/>
    </row>
    <row r="7" spans="1:12" x14ac:dyDescent="0.25">
      <c r="A7" t="s">
        <v>6</v>
      </c>
      <c r="D7" s="9">
        <v>8</v>
      </c>
      <c r="E7" s="9">
        <v>12</v>
      </c>
      <c r="F7" s="9">
        <v>12</v>
      </c>
      <c r="G7" s="9">
        <v>12</v>
      </c>
      <c r="H7" s="9">
        <v>12</v>
      </c>
      <c r="I7" s="9">
        <v>4</v>
      </c>
      <c r="K7" s="4"/>
      <c r="L7"/>
    </row>
    <row r="8" spans="1:12" x14ac:dyDescent="0.25">
      <c r="D8" s="9"/>
      <c r="E8" s="9"/>
      <c r="F8" s="9"/>
      <c r="G8" s="9"/>
      <c r="H8" s="9"/>
      <c r="I8" s="9"/>
      <c r="K8" s="4"/>
      <c r="L8"/>
    </row>
    <row r="9" spans="1:12" x14ac:dyDescent="0.25">
      <c r="A9" s="4" t="s">
        <v>7</v>
      </c>
      <c r="D9" s="9"/>
      <c r="E9" s="9"/>
      <c r="F9" s="9"/>
      <c r="G9" s="9"/>
      <c r="H9" s="9"/>
      <c r="I9" s="9"/>
      <c r="K9" s="4"/>
      <c r="L9"/>
    </row>
    <row r="10" spans="1:12" x14ac:dyDescent="0.25">
      <c r="A10" t="s">
        <v>8</v>
      </c>
      <c r="B10">
        <v>0.75</v>
      </c>
      <c r="C10" t="s">
        <v>9</v>
      </c>
      <c r="D10" s="10">
        <f t="shared" ref="D10:I10" si="0">$B$10*D3/12*D7</f>
        <v>38200</v>
      </c>
      <c r="E10" s="11">
        <f t="shared" si="0"/>
        <v>57300</v>
      </c>
      <c r="F10" s="11">
        <f t="shared" si="0"/>
        <v>57300</v>
      </c>
      <c r="G10" s="11">
        <f t="shared" si="0"/>
        <v>57300</v>
      </c>
      <c r="H10" s="11">
        <f t="shared" si="0"/>
        <v>60000</v>
      </c>
      <c r="I10" s="11">
        <f t="shared" si="0"/>
        <v>20000</v>
      </c>
      <c r="J10" s="12"/>
      <c r="K10" s="13">
        <f>SUM(D10:I10)</f>
        <v>290100</v>
      </c>
      <c r="L10" s="14"/>
    </row>
    <row r="11" spans="1:12" x14ac:dyDescent="0.25">
      <c r="A11" t="s">
        <v>10</v>
      </c>
      <c r="B11">
        <v>0.5</v>
      </c>
      <c r="C11" t="s">
        <v>11</v>
      </c>
      <c r="D11" s="15">
        <f t="shared" ref="D11:I11" si="1">$B$11*D4/12*D7</f>
        <v>23333.333333333332</v>
      </c>
      <c r="E11" s="9">
        <f t="shared" si="1"/>
        <v>35000</v>
      </c>
      <c r="F11" s="9">
        <f t="shared" si="1"/>
        <v>35000</v>
      </c>
      <c r="G11" s="9">
        <f t="shared" si="1"/>
        <v>35000</v>
      </c>
      <c r="H11" s="9">
        <f t="shared" si="1"/>
        <v>37000</v>
      </c>
      <c r="I11" s="9">
        <f t="shared" si="1"/>
        <v>12333.333333333334</v>
      </c>
      <c r="K11" s="16">
        <f>SUM(D11:I11)</f>
        <v>177666.66666666666</v>
      </c>
      <c r="L11" s="17"/>
    </row>
    <row r="12" spans="1:12" x14ac:dyDescent="0.25">
      <c r="A12" t="s">
        <v>4</v>
      </c>
      <c r="B12">
        <v>80</v>
      </c>
      <c r="C12" t="s">
        <v>12</v>
      </c>
      <c r="D12" s="18">
        <f t="shared" ref="D12:I12" si="2">D5*D7*$B$12</f>
        <v>7680</v>
      </c>
      <c r="E12" s="19">
        <f t="shared" si="2"/>
        <v>11520</v>
      </c>
      <c r="F12" s="19">
        <f t="shared" si="2"/>
        <v>11520</v>
      </c>
      <c r="G12" s="19">
        <f t="shared" si="2"/>
        <v>11520</v>
      </c>
      <c r="H12" s="19">
        <f t="shared" si="2"/>
        <v>11520</v>
      </c>
      <c r="I12" s="19">
        <f t="shared" si="2"/>
        <v>3840</v>
      </c>
      <c r="K12" s="16">
        <f>SUM(D12:I12)</f>
        <v>57600</v>
      </c>
      <c r="L12" s="17"/>
    </row>
    <row r="13" spans="1:12" x14ac:dyDescent="0.25">
      <c r="A13" t="s">
        <v>13</v>
      </c>
      <c r="B13">
        <v>0.2</v>
      </c>
      <c r="C13" t="s">
        <v>14</v>
      </c>
      <c r="D13" s="15">
        <f t="shared" ref="D13:I13" si="3">$B$13*SUM(D10:D12)</f>
        <v>13842.666666666666</v>
      </c>
      <c r="E13" s="9">
        <f t="shared" si="3"/>
        <v>20764</v>
      </c>
      <c r="F13" s="9">
        <f t="shared" si="3"/>
        <v>20764</v>
      </c>
      <c r="G13" s="9">
        <f t="shared" si="3"/>
        <v>20764</v>
      </c>
      <c r="H13" s="9">
        <f t="shared" si="3"/>
        <v>21704</v>
      </c>
      <c r="I13" s="9">
        <f t="shared" si="3"/>
        <v>7234.6666666666679</v>
      </c>
      <c r="K13" s="16">
        <f>SUM(D13:I13)</f>
        <v>105073.33333333333</v>
      </c>
      <c r="L13" s="20" t="s">
        <v>7</v>
      </c>
    </row>
    <row r="14" spans="1:12" x14ac:dyDescent="0.25">
      <c r="D14" s="15"/>
      <c r="E14" s="9"/>
      <c r="F14" s="9"/>
      <c r="G14" s="9"/>
      <c r="H14" s="9"/>
      <c r="I14" s="9"/>
      <c r="K14" s="9"/>
      <c r="L14" s="21">
        <f>SUM(K10:K13)</f>
        <v>630440</v>
      </c>
    </row>
    <row r="15" spans="1:12" x14ac:dyDescent="0.25">
      <c r="A15" s="4" t="s">
        <v>15</v>
      </c>
      <c r="B15" t="s">
        <v>16</v>
      </c>
      <c r="C15" t="s">
        <v>17</v>
      </c>
      <c r="D15" s="15"/>
      <c r="E15" s="9"/>
      <c r="F15" s="9"/>
      <c r="G15" s="9"/>
      <c r="H15" s="9"/>
      <c r="I15" s="9"/>
      <c r="K15" s="16"/>
      <c r="L15" s="20"/>
    </row>
    <row r="16" spans="1:12" x14ac:dyDescent="0.25">
      <c r="A16" t="s">
        <v>18</v>
      </c>
      <c r="B16">
        <v>500</v>
      </c>
      <c r="C16">
        <v>2</v>
      </c>
      <c r="D16" s="15">
        <f t="shared" ref="D16:I16" si="4">$B$16*$C$16*2</f>
        <v>2000</v>
      </c>
      <c r="E16" s="9">
        <f t="shared" si="4"/>
        <v>2000</v>
      </c>
      <c r="F16" s="9">
        <f t="shared" si="4"/>
        <v>2000</v>
      </c>
      <c r="G16" s="9">
        <f t="shared" si="4"/>
        <v>2000</v>
      </c>
      <c r="H16" s="9">
        <f t="shared" si="4"/>
        <v>2000</v>
      </c>
      <c r="I16" s="9">
        <f t="shared" si="4"/>
        <v>2000</v>
      </c>
      <c r="K16" s="16">
        <f>SUM(D16:I16)</f>
        <v>12000</v>
      </c>
      <c r="L16" s="20"/>
    </row>
    <row r="17" spans="1:12" x14ac:dyDescent="0.25">
      <c r="A17" t="s">
        <v>19</v>
      </c>
      <c r="B17">
        <v>750</v>
      </c>
      <c r="C17">
        <v>2</v>
      </c>
      <c r="D17" s="15">
        <f>$B$17*$C$17*0</f>
        <v>0</v>
      </c>
      <c r="E17" s="9">
        <f>$B$17*$C$17*2</f>
        <v>3000</v>
      </c>
      <c r="F17" s="9">
        <f>$B$17*$C$17*2</f>
        <v>3000</v>
      </c>
      <c r="G17" s="9">
        <f>$B$17*$C$17*2</f>
        <v>3000</v>
      </c>
      <c r="H17" s="9">
        <f>$B$17*$C$17*2</f>
        <v>3000</v>
      </c>
      <c r="I17" s="9">
        <f>$B$17*$C$17*0</f>
        <v>0</v>
      </c>
      <c r="K17" s="16">
        <f>SUM(D17:I17)</f>
        <v>12000</v>
      </c>
      <c r="L17" s="20"/>
    </row>
    <row r="18" spans="1:12" x14ac:dyDescent="0.25">
      <c r="A18" t="s">
        <v>20</v>
      </c>
      <c r="B18">
        <v>500</v>
      </c>
      <c r="C18">
        <v>2</v>
      </c>
      <c r="D18" s="15">
        <f>$B$18*$C$18*3</f>
        <v>3000</v>
      </c>
      <c r="E18" s="9">
        <f>$B$18*$C$18*4</f>
        <v>4000</v>
      </c>
      <c r="F18" s="9">
        <f>$B$18*$C$18*4</f>
        <v>4000</v>
      </c>
      <c r="G18" s="9">
        <f>$B$18*$C$18*4</f>
        <v>4000</v>
      </c>
      <c r="H18" s="9">
        <f>$B$18*$C$18*4</f>
        <v>4000</v>
      </c>
      <c r="I18" s="9">
        <f>$B$18*$C$18*2</f>
        <v>2000</v>
      </c>
      <c r="K18" s="16">
        <f>SUM(D18:I18)</f>
        <v>21000</v>
      </c>
      <c r="L18" s="20" t="s">
        <v>15</v>
      </c>
    </row>
    <row r="19" spans="1:12" x14ac:dyDescent="0.25">
      <c r="A19" t="s">
        <v>13</v>
      </c>
      <c r="B19">
        <v>0.2</v>
      </c>
      <c r="D19" s="15">
        <f t="shared" ref="D19:I19" si="5">SUM(D16:D18)*$B$19</f>
        <v>1000</v>
      </c>
      <c r="E19" s="15">
        <f t="shared" si="5"/>
        <v>1800</v>
      </c>
      <c r="F19" s="15">
        <f t="shared" si="5"/>
        <v>1800</v>
      </c>
      <c r="G19" s="15">
        <f t="shared" si="5"/>
        <v>1800</v>
      </c>
      <c r="H19" s="15">
        <f t="shared" si="5"/>
        <v>1800</v>
      </c>
      <c r="I19" s="15">
        <f t="shared" si="5"/>
        <v>800</v>
      </c>
      <c r="K19" s="16">
        <f>SUM(D19:I19)</f>
        <v>9000</v>
      </c>
      <c r="L19" s="20"/>
    </row>
    <row r="20" spans="1:12" x14ac:dyDescent="0.25">
      <c r="D20" s="15"/>
      <c r="E20" s="9"/>
      <c r="F20" s="9"/>
      <c r="G20" s="9"/>
      <c r="H20" s="9"/>
      <c r="I20" s="9"/>
      <c r="K20" s="16"/>
      <c r="L20" s="21">
        <f>SUM(K16:K19)</f>
        <v>54000</v>
      </c>
    </row>
    <row r="21" spans="1:12" x14ac:dyDescent="0.25">
      <c r="A21" s="4" t="s">
        <v>21</v>
      </c>
      <c r="D21" s="15"/>
      <c r="E21" s="9"/>
      <c r="F21" s="9"/>
      <c r="G21" s="9"/>
      <c r="H21" s="9"/>
      <c r="I21" s="9"/>
      <c r="K21" s="16"/>
      <c r="L21" s="20"/>
    </row>
    <row r="22" spans="1:12" x14ac:dyDescent="0.25">
      <c r="A22" s="22" t="s">
        <v>22</v>
      </c>
      <c r="D22" s="15">
        <v>5000</v>
      </c>
      <c r="E22" s="9">
        <v>1500</v>
      </c>
      <c r="F22" s="9">
        <v>1500</v>
      </c>
      <c r="G22" s="9">
        <v>1500</v>
      </c>
      <c r="H22" s="9">
        <v>1500</v>
      </c>
      <c r="I22" s="9">
        <v>1500</v>
      </c>
      <c r="K22" s="16">
        <f>SUM(D22:I22)</f>
        <v>12500</v>
      </c>
      <c r="L22" s="20"/>
    </row>
    <row r="23" spans="1:12" x14ac:dyDescent="0.25">
      <c r="A23" s="22" t="s">
        <v>23</v>
      </c>
      <c r="D23" s="15">
        <v>0</v>
      </c>
      <c r="E23" s="9">
        <v>2000</v>
      </c>
      <c r="F23" s="9">
        <v>2000</v>
      </c>
      <c r="G23" s="9">
        <v>2000</v>
      </c>
      <c r="H23" s="9">
        <v>2000</v>
      </c>
      <c r="I23" s="9">
        <v>3000</v>
      </c>
      <c r="K23" s="16">
        <f>SUM(D23:I23)</f>
        <v>11000</v>
      </c>
      <c r="L23" s="20" t="s">
        <v>21</v>
      </c>
    </row>
    <row r="24" spans="1:12" x14ac:dyDescent="0.25">
      <c r="A24" t="s">
        <v>13</v>
      </c>
      <c r="B24">
        <v>0.2</v>
      </c>
      <c r="D24" s="15">
        <f t="shared" ref="D24:I24" si="6">SUM(D21:D23)*$B$19</f>
        <v>1000</v>
      </c>
      <c r="E24" s="15">
        <f t="shared" si="6"/>
        <v>700</v>
      </c>
      <c r="F24" s="15">
        <f t="shared" si="6"/>
        <v>700</v>
      </c>
      <c r="G24" s="15">
        <f t="shared" si="6"/>
        <v>700</v>
      </c>
      <c r="H24" s="15">
        <f t="shared" si="6"/>
        <v>700</v>
      </c>
      <c r="I24" s="15">
        <f t="shared" si="6"/>
        <v>900</v>
      </c>
      <c r="K24" s="16">
        <f>SUM(D24:I24)</f>
        <v>4700</v>
      </c>
      <c r="L24" s="20"/>
    </row>
    <row r="25" spans="1:12" x14ac:dyDescent="0.25">
      <c r="A25" s="22"/>
      <c r="D25" s="15"/>
      <c r="E25" s="9"/>
      <c r="F25" s="9"/>
      <c r="G25" s="9"/>
      <c r="H25" s="9"/>
      <c r="I25" s="9"/>
      <c r="K25" s="16"/>
      <c r="L25" s="21">
        <f>SUM(K22:K24)</f>
        <v>28200</v>
      </c>
    </row>
    <row r="26" spans="1:12" x14ac:dyDescent="0.25">
      <c r="A26" s="4" t="s">
        <v>24</v>
      </c>
      <c r="D26" s="15"/>
      <c r="E26" s="9"/>
      <c r="F26" s="9"/>
      <c r="G26" s="9"/>
      <c r="H26" s="9"/>
      <c r="I26" s="9"/>
      <c r="K26" s="16"/>
      <c r="L26" s="20"/>
    </row>
    <row r="27" spans="1:12" x14ac:dyDescent="0.25">
      <c r="A27" t="s">
        <v>25</v>
      </c>
      <c r="D27" s="15">
        <v>500</v>
      </c>
      <c r="E27" s="9">
        <v>3000</v>
      </c>
      <c r="F27" s="9">
        <v>3000</v>
      </c>
      <c r="G27" s="9">
        <v>3000</v>
      </c>
      <c r="H27" s="9">
        <v>3000</v>
      </c>
      <c r="I27" s="9">
        <v>500</v>
      </c>
      <c r="K27" s="16">
        <f>SUM(D27:I27)</f>
        <v>13000</v>
      </c>
      <c r="L27" s="20" t="s">
        <v>24</v>
      </c>
    </row>
    <row r="28" spans="1:12" x14ac:dyDescent="0.25">
      <c r="A28" t="s">
        <v>13</v>
      </c>
      <c r="B28">
        <v>0.2</v>
      </c>
      <c r="D28" s="15">
        <f t="shared" ref="D28:I28" si="7">SUM(D25:D27)*$B$19</f>
        <v>100</v>
      </c>
      <c r="E28" s="15">
        <f t="shared" si="7"/>
        <v>600</v>
      </c>
      <c r="F28" s="15">
        <f t="shared" si="7"/>
        <v>600</v>
      </c>
      <c r="G28" s="15">
        <f t="shared" si="7"/>
        <v>600</v>
      </c>
      <c r="H28" s="15">
        <f t="shared" si="7"/>
        <v>600</v>
      </c>
      <c r="I28" s="15">
        <f t="shared" si="7"/>
        <v>100</v>
      </c>
      <c r="K28" s="16">
        <f>SUM(D28:I28)</f>
        <v>2600</v>
      </c>
      <c r="L28" s="20"/>
    </row>
    <row r="29" spans="1:12" x14ac:dyDescent="0.25">
      <c r="D29" s="15"/>
      <c r="E29" s="9"/>
      <c r="F29" s="9"/>
      <c r="G29" s="9"/>
      <c r="H29" s="9"/>
      <c r="I29" s="9"/>
      <c r="K29" s="23"/>
      <c r="L29" s="21">
        <f>SUM(K27:K28)</f>
        <v>15600</v>
      </c>
    </row>
    <row r="30" spans="1:12" x14ac:dyDescent="0.25">
      <c r="D30" s="15"/>
      <c r="E30" s="9"/>
      <c r="F30" s="9"/>
      <c r="G30" s="9"/>
      <c r="H30" s="9"/>
      <c r="I30" s="9"/>
      <c r="K30" s="23"/>
      <c r="L30" s="24"/>
    </row>
    <row r="31" spans="1:12" x14ac:dyDescent="0.25">
      <c r="D31" s="15"/>
      <c r="E31" s="9"/>
      <c r="F31" s="9"/>
      <c r="G31" s="9"/>
      <c r="H31" s="9"/>
      <c r="I31" s="9"/>
      <c r="K31" s="23"/>
      <c r="L31" s="20" t="s">
        <v>26</v>
      </c>
    </row>
    <row r="32" spans="1:12" x14ac:dyDescent="0.25">
      <c r="C32" s="25" t="s">
        <v>27</v>
      </c>
      <c r="D32" s="26">
        <f t="shared" ref="D32:I32" si="8">SUM(D10:D28)</f>
        <v>95656</v>
      </c>
      <c r="E32" s="26">
        <f t="shared" si="8"/>
        <v>143184</v>
      </c>
      <c r="F32" s="26">
        <f t="shared" si="8"/>
        <v>143184</v>
      </c>
      <c r="G32" s="26">
        <f t="shared" si="8"/>
        <v>143184</v>
      </c>
      <c r="H32" s="26">
        <f t="shared" si="8"/>
        <v>148824</v>
      </c>
      <c r="I32" s="26">
        <f t="shared" si="8"/>
        <v>54208</v>
      </c>
      <c r="J32" s="27"/>
      <c r="K32" s="27"/>
      <c r="L32" s="28">
        <f>SUM(K10:K28)</f>
        <v>728240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1" zoomScaleNormal="100" workbookViewId="0">
      <selection activeCell="H4" sqref="H4"/>
    </sheetView>
  </sheetViews>
  <sheetFormatPr defaultRowHeight="13.2" x14ac:dyDescent="0.25"/>
  <cols>
    <col min="1" max="1" width="32.88671875"/>
    <col min="2" max="2" width="18.77734375"/>
    <col min="3" max="3" width="20.21875"/>
    <col min="10" max="10" width="3.5546875"/>
    <col min="11" max="11" width="12.5546875"/>
    <col min="12" max="12" width="15.88671875" style="3"/>
  </cols>
  <sheetData>
    <row r="1" spans="1:12" x14ac:dyDescent="0.25"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/>
      <c r="L1"/>
    </row>
    <row r="2" spans="1:12" x14ac:dyDescent="0.25">
      <c r="L2"/>
    </row>
    <row r="3" spans="1:12" x14ac:dyDescent="0.25">
      <c r="A3" s="5"/>
      <c r="B3" s="5" t="s">
        <v>0</v>
      </c>
      <c r="C3" s="5" t="s">
        <v>1</v>
      </c>
      <c r="D3" s="5">
        <v>76400</v>
      </c>
      <c r="E3" s="5">
        <v>76400</v>
      </c>
      <c r="F3" s="5">
        <v>76400</v>
      </c>
      <c r="G3" s="5">
        <v>76400</v>
      </c>
      <c r="H3" s="5">
        <v>80000</v>
      </c>
      <c r="I3" s="5">
        <v>80000</v>
      </c>
      <c r="L3"/>
    </row>
    <row r="4" spans="1:12" x14ac:dyDescent="0.25">
      <c r="A4" s="6"/>
      <c r="B4" s="5" t="s">
        <v>0</v>
      </c>
      <c r="C4" s="5" t="s">
        <v>2</v>
      </c>
      <c r="D4" s="5">
        <v>70000</v>
      </c>
      <c r="E4" s="5">
        <v>70000</v>
      </c>
      <c r="F4" s="5">
        <v>70000</v>
      </c>
      <c r="G4" s="5">
        <v>70000</v>
      </c>
      <c r="H4" s="7">
        <v>74000</v>
      </c>
      <c r="I4" s="7">
        <v>74000</v>
      </c>
      <c r="L4"/>
    </row>
    <row r="5" spans="1:12" x14ac:dyDescent="0.25">
      <c r="B5" t="s">
        <v>3</v>
      </c>
      <c r="C5" t="s">
        <v>4</v>
      </c>
      <c r="D5" s="8">
        <v>12</v>
      </c>
      <c r="E5" s="8">
        <v>12</v>
      </c>
      <c r="F5" s="8">
        <v>12</v>
      </c>
      <c r="G5" s="8">
        <v>12</v>
      </c>
      <c r="H5" s="8">
        <v>12</v>
      </c>
      <c r="I5" s="8">
        <v>12</v>
      </c>
      <c r="K5" s="4" t="s">
        <v>5</v>
      </c>
      <c r="L5"/>
    </row>
    <row r="6" spans="1:12" x14ac:dyDescent="0.25">
      <c r="D6" s="9"/>
      <c r="E6" s="9"/>
      <c r="F6" s="9"/>
      <c r="G6" s="9"/>
      <c r="H6" s="9"/>
      <c r="I6" s="9"/>
      <c r="K6" s="4"/>
      <c r="L6"/>
    </row>
    <row r="7" spans="1:12" x14ac:dyDescent="0.25">
      <c r="A7" t="s">
        <v>6</v>
      </c>
      <c r="D7" s="9">
        <v>8</v>
      </c>
      <c r="E7" s="9">
        <v>12</v>
      </c>
      <c r="F7" s="9">
        <v>12</v>
      </c>
      <c r="G7" s="9">
        <v>12</v>
      </c>
      <c r="H7" s="9">
        <v>12</v>
      </c>
      <c r="I7" s="9">
        <v>4</v>
      </c>
      <c r="K7" s="4"/>
      <c r="L7"/>
    </row>
    <row r="8" spans="1:12" x14ac:dyDescent="0.25">
      <c r="D8" s="9"/>
      <c r="E8" s="9"/>
      <c r="F8" s="9"/>
      <c r="G8" s="9"/>
      <c r="H8" s="9"/>
      <c r="I8" s="9"/>
      <c r="K8" s="4"/>
      <c r="L8"/>
    </row>
    <row r="9" spans="1:12" x14ac:dyDescent="0.25">
      <c r="A9" s="4" t="s">
        <v>7</v>
      </c>
      <c r="D9" s="9"/>
      <c r="E9" s="9"/>
      <c r="F9" s="9"/>
      <c r="G9" s="9"/>
      <c r="H9" s="9"/>
      <c r="I9" s="9"/>
      <c r="K9" s="4"/>
      <c r="L9"/>
    </row>
    <row r="10" spans="1:12" x14ac:dyDescent="0.25">
      <c r="A10" t="s">
        <v>8</v>
      </c>
      <c r="B10">
        <v>0</v>
      </c>
      <c r="C10" t="s">
        <v>9</v>
      </c>
      <c r="D10" s="10">
        <f t="shared" ref="D10:I10" si="0">$B$10*D3/12*D7</f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2"/>
      <c r="K10" s="13">
        <f>SUM(D10:I10)</f>
        <v>0</v>
      </c>
      <c r="L10" s="14"/>
    </row>
    <row r="11" spans="1:12" x14ac:dyDescent="0.25">
      <c r="A11" t="s">
        <v>10</v>
      </c>
      <c r="B11">
        <v>1</v>
      </c>
      <c r="C11" t="s">
        <v>11</v>
      </c>
      <c r="D11" s="15">
        <f t="shared" ref="D11:I11" si="1">$B$11*D4/12*D7</f>
        <v>46666.666666666664</v>
      </c>
      <c r="E11" s="9">
        <f t="shared" si="1"/>
        <v>70000</v>
      </c>
      <c r="F11" s="9">
        <f t="shared" si="1"/>
        <v>70000</v>
      </c>
      <c r="G11" s="9">
        <f t="shared" si="1"/>
        <v>70000</v>
      </c>
      <c r="H11" s="9">
        <f t="shared" si="1"/>
        <v>74000</v>
      </c>
      <c r="I11" s="9">
        <f t="shared" si="1"/>
        <v>24666.666666666668</v>
      </c>
      <c r="K11" s="16">
        <f>SUM(D11:I11)</f>
        <v>355333.33333333331</v>
      </c>
      <c r="L11" s="17"/>
    </row>
    <row r="12" spans="1:12" x14ac:dyDescent="0.25">
      <c r="A12" t="s">
        <v>4</v>
      </c>
      <c r="B12">
        <v>80</v>
      </c>
      <c r="C12" t="s">
        <v>12</v>
      </c>
      <c r="D12" s="18">
        <f t="shared" ref="D12:I12" si="2">D5*D7*$B$12</f>
        <v>7680</v>
      </c>
      <c r="E12" s="19">
        <f t="shared" si="2"/>
        <v>11520</v>
      </c>
      <c r="F12" s="19">
        <f t="shared" si="2"/>
        <v>11520</v>
      </c>
      <c r="G12" s="19">
        <f t="shared" si="2"/>
        <v>11520</v>
      </c>
      <c r="H12" s="19">
        <f t="shared" si="2"/>
        <v>11520</v>
      </c>
      <c r="I12" s="19">
        <f t="shared" si="2"/>
        <v>3840</v>
      </c>
      <c r="K12" s="16">
        <f>SUM(D12:I12)</f>
        <v>57600</v>
      </c>
      <c r="L12" s="17"/>
    </row>
    <row r="13" spans="1:12" x14ac:dyDescent="0.25">
      <c r="A13" t="s">
        <v>13</v>
      </c>
      <c r="B13">
        <v>0.2</v>
      </c>
      <c r="C13" t="s">
        <v>14</v>
      </c>
      <c r="D13" s="15">
        <f t="shared" ref="D13:I13" si="3">$B$13*SUM(D10:D12)</f>
        <v>10869.333333333334</v>
      </c>
      <c r="E13" s="9">
        <f t="shared" si="3"/>
        <v>16304</v>
      </c>
      <c r="F13" s="9">
        <f t="shared" si="3"/>
        <v>16304</v>
      </c>
      <c r="G13" s="9">
        <f t="shared" si="3"/>
        <v>16304</v>
      </c>
      <c r="H13" s="9">
        <f t="shared" si="3"/>
        <v>17104</v>
      </c>
      <c r="I13" s="9">
        <f t="shared" si="3"/>
        <v>5701.3333333333339</v>
      </c>
      <c r="K13" s="16">
        <f>SUM(D13:I13)</f>
        <v>82586.666666666672</v>
      </c>
      <c r="L13" s="20" t="s">
        <v>7</v>
      </c>
    </row>
    <row r="14" spans="1:12" x14ac:dyDescent="0.25">
      <c r="D14" s="15"/>
      <c r="E14" s="9"/>
      <c r="F14" s="9"/>
      <c r="G14" s="9"/>
      <c r="H14" s="9"/>
      <c r="I14" s="9"/>
      <c r="K14" s="9"/>
      <c r="L14" s="21">
        <f>SUM(K10:K13)</f>
        <v>495520</v>
      </c>
    </row>
    <row r="15" spans="1:12" x14ac:dyDescent="0.25">
      <c r="A15" s="4" t="s">
        <v>15</v>
      </c>
      <c r="B15" t="s">
        <v>16</v>
      </c>
      <c r="C15" t="s">
        <v>17</v>
      </c>
      <c r="D15" s="15"/>
      <c r="E15" s="9"/>
      <c r="F15" s="9"/>
      <c r="G15" s="9"/>
      <c r="H15" s="9"/>
      <c r="I15" s="9"/>
      <c r="K15" s="16"/>
      <c r="L15" s="20"/>
    </row>
    <row r="16" spans="1:12" x14ac:dyDescent="0.25">
      <c r="A16" t="s">
        <v>18</v>
      </c>
      <c r="B16">
        <v>500</v>
      </c>
      <c r="C16">
        <v>2</v>
      </c>
      <c r="D16" s="15">
        <f t="shared" ref="D16:I16" si="4">$B$16*$C$16*2</f>
        <v>2000</v>
      </c>
      <c r="E16" s="9">
        <f t="shared" si="4"/>
        <v>2000</v>
      </c>
      <c r="F16" s="9">
        <f t="shared" si="4"/>
        <v>2000</v>
      </c>
      <c r="G16" s="9">
        <f t="shared" si="4"/>
        <v>2000</v>
      </c>
      <c r="H16" s="9">
        <f t="shared" si="4"/>
        <v>2000</v>
      </c>
      <c r="I16" s="9">
        <f t="shared" si="4"/>
        <v>2000</v>
      </c>
      <c r="K16" s="16">
        <f>SUM(D16:I16)</f>
        <v>12000</v>
      </c>
      <c r="L16" s="20"/>
    </row>
    <row r="17" spans="1:12" x14ac:dyDescent="0.25">
      <c r="A17" t="s">
        <v>19</v>
      </c>
      <c r="B17">
        <v>750</v>
      </c>
      <c r="C17">
        <v>2</v>
      </c>
      <c r="D17" s="15">
        <f>$B$17*$C$17*0</f>
        <v>0</v>
      </c>
      <c r="E17" s="9">
        <f>$B$17*$C$17*2</f>
        <v>3000</v>
      </c>
      <c r="F17" s="9">
        <f>$B$17*$C$17*2</f>
        <v>3000</v>
      </c>
      <c r="G17" s="9">
        <f>$B$17*$C$17*2</f>
        <v>3000</v>
      </c>
      <c r="H17" s="9">
        <f>$B$17*$C$17*2</f>
        <v>3000</v>
      </c>
      <c r="I17" s="9">
        <f>$B$17*$C$17*0</f>
        <v>0</v>
      </c>
      <c r="K17" s="16">
        <f>SUM(D17:I17)</f>
        <v>12000</v>
      </c>
      <c r="L17" s="20"/>
    </row>
    <row r="18" spans="1:12" x14ac:dyDescent="0.25">
      <c r="A18" t="s">
        <v>20</v>
      </c>
      <c r="B18">
        <v>500</v>
      </c>
      <c r="C18">
        <v>2</v>
      </c>
      <c r="D18" s="15">
        <f>$B$18*$C$18*3</f>
        <v>3000</v>
      </c>
      <c r="E18" s="9">
        <f>$B$18*$C$18*4</f>
        <v>4000</v>
      </c>
      <c r="F18" s="9">
        <f>$B$18*$C$18*4</f>
        <v>4000</v>
      </c>
      <c r="G18" s="9">
        <f>$B$18*$C$18*4</f>
        <v>4000</v>
      </c>
      <c r="H18" s="9">
        <f>$B$18*$C$18*4</f>
        <v>4000</v>
      </c>
      <c r="I18" s="9">
        <f>$B$18*$C$18*2</f>
        <v>2000</v>
      </c>
      <c r="K18" s="16">
        <f>SUM(D18:I18)</f>
        <v>21000</v>
      </c>
      <c r="L18" s="20" t="s">
        <v>15</v>
      </c>
    </row>
    <row r="19" spans="1:12" x14ac:dyDescent="0.25">
      <c r="A19" t="s">
        <v>13</v>
      </c>
      <c r="B19">
        <v>0.2</v>
      </c>
      <c r="D19" s="15">
        <f t="shared" ref="D19:I19" si="5">SUM(D16:D18)*$B$19</f>
        <v>1000</v>
      </c>
      <c r="E19" s="15">
        <f t="shared" si="5"/>
        <v>1800</v>
      </c>
      <c r="F19" s="15">
        <f t="shared" si="5"/>
        <v>1800</v>
      </c>
      <c r="G19" s="15">
        <f t="shared" si="5"/>
        <v>1800</v>
      </c>
      <c r="H19" s="15">
        <f t="shared" si="5"/>
        <v>1800</v>
      </c>
      <c r="I19" s="15">
        <f t="shared" si="5"/>
        <v>800</v>
      </c>
      <c r="K19" s="16">
        <f>SUM(D19:I19)</f>
        <v>9000</v>
      </c>
      <c r="L19" s="20"/>
    </row>
    <row r="20" spans="1:12" x14ac:dyDescent="0.25">
      <c r="D20" s="15"/>
      <c r="E20" s="9"/>
      <c r="F20" s="9"/>
      <c r="G20" s="9"/>
      <c r="H20" s="9"/>
      <c r="I20" s="9"/>
      <c r="K20" s="16"/>
      <c r="L20" s="21">
        <f>SUM(K16:K19)</f>
        <v>54000</v>
      </c>
    </row>
    <row r="21" spans="1:12" x14ac:dyDescent="0.25">
      <c r="A21" s="4" t="s">
        <v>21</v>
      </c>
      <c r="D21" s="15"/>
      <c r="E21" s="9"/>
      <c r="F21" s="9"/>
      <c r="G21" s="9"/>
      <c r="H21" s="9"/>
      <c r="I21" s="9"/>
      <c r="K21" s="16"/>
      <c r="L21" s="20"/>
    </row>
    <row r="22" spans="1:12" x14ac:dyDescent="0.25">
      <c r="A22" s="22" t="s">
        <v>22</v>
      </c>
      <c r="D22" s="15">
        <v>5000</v>
      </c>
      <c r="E22" s="9">
        <v>1500</v>
      </c>
      <c r="F22" s="9">
        <v>1500</v>
      </c>
      <c r="G22" s="9">
        <v>1500</v>
      </c>
      <c r="H22" s="9">
        <v>1500</v>
      </c>
      <c r="I22" s="9">
        <v>1500</v>
      </c>
      <c r="K22" s="16">
        <f>SUM(D22:I22)</f>
        <v>12500</v>
      </c>
      <c r="L22" s="20"/>
    </row>
    <row r="23" spans="1:12" x14ac:dyDescent="0.25">
      <c r="A23" s="22" t="s">
        <v>23</v>
      </c>
      <c r="D23" s="15">
        <v>0</v>
      </c>
      <c r="E23" s="9">
        <v>2000</v>
      </c>
      <c r="F23" s="9">
        <v>2000</v>
      </c>
      <c r="G23" s="9">
        <v>2000</v>
      </c>
      <c r="H23" s="9">
        <v>2000</v>
      </c>
      <c r="I23" s="9">
        <v>3000</v>
      </c>
      <c r="K23" s="16">
        <f>SUM(D23:I23)</f>
        <v>11000</v>
      </c>
      <c r="L23" s="20" t="s">
        <v>21</v>
      </c>
    </row>
    <row r="24" spans="1:12" x14ac:dyDescent="0.25">
      <c r="A24" t="s">
        <v>13</v>
      </c>
      <c r="B24">
        <v>0.2</v>
      </c>
      <c r="D24" s="15">
        <f t="shared" ref="D24:I24" si="6">SUM(D21:D23)*$B$19</f>
        <v>1000</v>
      </c>
      <c r="E24" s="15">
        <f t="shared" si="6"/>
        <v>700</v>
      </c>
      <c r="F24" s="15">
        <f t="shared" si="6"/>
        <v>700</v>
      </c>
      <c r="G24" s="15">
        <f t="shared" si="6"/>
        <v>700</v>
      </c>
      <c r="H24" s="15">
        <f t="shared" si="6"/>
        <v>700</v>
      </c>
      <c r="I24" s="15">
        <f t="shared" si="6"/>
        <v>900</v>
      </c>
      <c r="K24" s="16">
        <f>SUM(D24:I24)</f>
        <v>4700</v>
      </c>
      <c r="L24" s="20"/>
    </row>
    <row r="25" spans="1:12" x14ac:dyDescent="0.25">
      <c r="A25" s="22"/>
      <c r="D25" s="15"/>
      <c r="E25" s="9"/>
      <c r="F25" s="9"/>
      <c r="G25" s="9"/>
      <c r="H25" s="9"/>
      <c r="I25" s="9"/>
      <c r="K25" s="16"/>
      <c r="L25" s="21">
        <f>SUM(K22:K24)</f>
        <v>28200</v>
      </c>
    </row>
    <row r="26" spans="1:12" x14ac:dyDescent="0.25">
      <c r="A26" s="4" t="s">
        <v>24</v>
      </c>
      <c r="D26" s="15"/>
      <c r="E26" s="9"/>
      <c r="F26" s="9"/>
      <c r="G26" s="9"/>
      <c r="H26" s="9"/>
      <c r="I26" s="9"/>
      <c r="K26" s="16"/>
      <c r="L26" s="20"/>
    </row>
    <row r="27" spans="1:12" x14ac:dyDescent="0.25">
      <c r="A27" t="s">
        <v>25</v>
      </c>
      <c r="D27" s="15">
        <v>500</v>
      </c>
      <c r="E27" s="9">
        <v>3000</v>
      </c>
      <c r="F27" s="9">
        <v>3000</v>
      </c>
      <c r="G27" s="9">
        <v>3000</v>
      </c>
      <c r="H27" s="9">
        <v>3000</v>
      </c>
      <c r="I27" s="9">
        <v>500</v>
      </c>
      <c r="K27" s="16">
        <f>SUM(D27:I27)</f>
        <v>13000</v>
      </c>
      <c r="L27" s="20" t="s">
        <v>24</v>
      </c>
    </row>
    <row r="28" spans="1:12" x14ac:dyDescent="0.25">
      <c r="A28" t="s">
        <v>13</v>
      </c>
      <c r="B28">
        <v>0.2</v>
      </c>
      <c r="D28" s="15">
        <f t="shared" ref="D28:I28" si="7">SUM(D25:D27)*$B$19</f>
        <v>100</v>
      </c>
      <c r="E28" s="15">
        <f t="shared" si="7"/>
        <v>600</v>
      </c>
      <c r="F28" s="15">
        <f t="shared" si="7"/>
        <v>600</v>
      </c>
      <c r="G28" s="15">
        <f t="shared" si="7"/>
        <v>600</v>
      </c>
      <c r="H28" s="15">
        <f t="shared" si="7"/>
        <v>600</v>
      </c>
      <c r="I28" s="15">
        <f t="shared" si="7"/>
        <v>100</v>
      </c>
      <c r="K28" s="16">
        <f>SUM(D28:I28)</f>
        <v>2600</v>
      </c>
      <c r="L28" s="20"/>
    </row>
    <row r="29" spans="1:12" x14ac:dyDescent="0.25">
      <c r="D29" s="15"/>
      <c r="E29" s="9"/>
      <c r="F29" s="9"/>
      <c r="G29" s="9"/>
      <c r="H29" s="9"/>
      <c r="I29" s="9"/>
      <c r="K29" s="23"/>
      <c r="L29" s="21">
        <f>SUM(K27:K28)</f>
        <v>15600</v>
      </c>
    </row>
    <row r="30" spans="1:12" x14ac:dyDescent="0.25">
      <c r="D30" s="15"/>
      <c r="E30" s="9"/>
      <c r="F30" s="9"/>
      <c r="G30" s="9"/>
      <c r="H30" s="9"/>
      <c r="I30" s="9"/>
      <c r="K30" s="23"/>
      <c r="L30" s="24"/>
    </row>
    <row r="31" spans="1:12" x14ac:dyDescent="0.25">
      <c r="D31" s="15"/>
      <c r="E31" s="9"/>
      <c r="F31" s="9"/>
      <c r="G31" s="9"/>
      <c r="H31" s="9"/>
      <c r="I31" s="9"/>
      <c r="K31" s="23"/>
      <c r="L31" s="20" t="s">
        <v>26</v>
      </c>
    </row>
    <row r="32" spans="1:12" x14ac:dyDescent="0.25">
      <c r="C32" s="25" t="s">
        <v>27</v>
      </c>
      <c r="D32" s="26">
        <f t="shared" ref="D32:I32" si="8">SUM(D10:D28)</f>
        <v>77816</v>
      </c>
      <c r="E32" s="26">
        <f t="shared" si="8"/>
        <v>116424</v>
      </c>
      <c r="F32" s="26">
        <f t="shared" si="8"/>
        <v>116424</v>
      </c>
      <c r="G32" s="26">
        <f t="shared" si="8"/>
        <v>116424</v>
      </c>
      <c r="H32" s="26">
        <f t="shared" si="8"/>
        <v>121224</v>
      </c>
      <c r="I32" s="26">
        <f t="shared" si="8"/>
        <v>45008</v>
      </c>
      <c r="J32" s="27"/>
      <c r="K32" s="27"/>
      <c r="L32" s="28">
        <f>SUM(K10:K28)</f>
        <v>593320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B1" zoomScaleNormal="100" workbookViewId="0">
      <selection activeCell="H20" sqref="H20"/>
    </sheetView>
  </sheetViews>
  <sheetFormatPr defaultRowHeight="13.2" x14ac:dyDescent="0.25"/>
  <cols>
    <col min="1" max="1" width="15.6640625" style="29"/>
    <col min="2" max="2" width="15.88671875"/>
    <col min="3" max="3" width="17"/>
    <col min="4" max="4" width="16.109375"/>
    <col min="5" max="5" width="17"/>
    <col min="6" max="6" width="9.5546875" bestFit="1" customWidth="1"/>
  </cols>
  <sheetData>
    <row r="1" spans="1:5" x14ac:dyDescent="0.25">
      <c r="A1" s="30" t="s">
        <v>28</v>
      </c>
    </row>
    <row r="2" spans="1:5" x14ac:dyDescent="0.25">
      <c r="A2"/>
    </row>
    <row r="3" spans="1:5" x14ac:dyDescent="0.25">
      <c r="A3"/>
      <c r="B3" s="29" t="s">
        <v>29</v>
      </c>
      <c r="C3" s="29" t="s">
        <v>30</v>
      </c>
      <c r="D3" s="29" t="s">
        <v>31</v>
      </c>
      <c r="E3" s="29" t="s">
        <v>32</v>
      </c>
    </row>
    <row r="4" spans="1:5" x14ac:dyDescent="0.25">
      <c r="A4"/>
      <c r="B4" s="29"/>
      <c r="C4" s="29"/>
      <c r="D4" s="29"/>
    </row>
    <row r="5" spans="1:5" x14ac:dyDescent="0.25">
      <c r="A5" s="29" t="s">
        <v>7</v>
      </c>
      <c r="B5" s="9">
        <f>ROUND(EUF_EUM!L14,0)</f>
        <v>630440</v>
      </c>
      <c r="C5" s="9">
        <f>ROUND(EUF_NEC!L14,0)</f>
        <v>495520</v>
      </c>
      <c r="D5" s="31">
        <v>1474710</v>
      </c>
      <c r="E5" s="16">
        <f>SUM(B5:D5)</f>
        <v>2600670</v>
      </c>
    </row>
    <row r="6" spans="1:5" x14ac:dyDescent="0.25">
      <c r="A6" s="29" t="s">
        <v>15</v>
      </c>
      <c r="B6" s="9">
        <f>EUF_EUM!L20</f>
        <v>54000</v>
      </c>
      <c r="C6" s="9">
        <f>EUF_NEC!L20</f>
        <v>54000</v>
      </c>
      <c r="D6" s="31">
        <v>50000</v>
      </c>
      <c r="E6" s="16">
        <f>SUM(B6:D6)</f>
        <v>158000</v>
      </c>
    </row>
    <row r="7" spans="1:5" x14ac:dyDescent="0.25">
      <c r="A7" s="29" t="s">
        <v>21</v>
      </c>
      <c r="B7" s="9">
        <f>EUF_EUM!L25</f>
        <v>28200</v>
      </c>
      <c r="C7" s="9">
        <f>EUF_NEC!L25</f>
        <v>28200</v>
      </c>
      <c r="D7" s="31">
        <v>30000</v>
      </c>
      <c r="E7" s="16">
        <f>SUM(B7:D7)</f>
        <v>86400</v>
      </c>
    </row>
    <row r="8" spans="1:5" x14ac:dyDescent="0.25">
      <c r="A8" s="29" t="s">
        <v>24</v>
      </c>
      <c r="B8" s="9">
        <f>EUF_EUM!L29</f>
        <v>15600</v>
      </c>
      <c r="C8" s="9">
        <f>EUF_NEC!L29</f>
        <v>15600</v>
      </c>
      <c r="D8" s="31">
        <v>15000</v>
      </c>
      <c r="E8" s="16">
        <f>SUM(B8:D8)</f>
        <v>46200</v>
      </c>
    </row>
    <row r="9" spans="1:5" x14ac:dyDescent="0.25">
      <c r="A9"/>
    </row>
    <row r="10" spans="1:5" x14ac:dyDescent="0.25">
      <c r="A10" s="29" t="s">
        <v>33</v>
      </c>
      <c r="B10" s="16">
        <f>SUM(B5:B8)</f>
        <v>728240</v>
      </c>
      <c r="C10" s="16">
        <f>SUM(C5:C8)</f>
        <v>593320</v>
      </c>
      <c r="D10" s="16">
        <f>SUM(D5:D8)</f>
        <v>1569710</v>
      </c>
      <c r="E10" s="32">
        <f>SUM(E5:E8)</f>
        <v>2891270</v>
      </c>
    </row>
    <row r="11" spans="1:5" x14ac:dyDescent="0.25">
      <c r="A11"/>
      <c r="B11" s="2">
        <f>SUM(B10:C10)</f>
        <v>1321560</v>
      </c>
      <c r="C11" s="2"/>
      <c r="D11" s="16">
        <v>1569710</v>
      </c>
    </row>
    <row r="12" spans="1:5" x14ac:dyDescent="0.25">
      <c r="A12"/>
    </row>
    <row r="13" spans="1:5" x14ac:dyDescent="0.25">
      <c r="A13" s="30" t="s">
        <v>34</v>
      </c>
      <c r="B13" s="5"/>
      <c r="D13" s="29"/>
      <c r="E13" s="29"/>
    </row>
    <row r="14" spans="1:5" x14ac:dyDescent="0.25">
      <c r="A14"/>
      <c r="C14" s="30"/>
      <c r="D14" s="33" t="s">
        <v>35</v>
      </c>
      <c r="E14" s="29" t="s">
        <v>31</v>
      </c>
    </row>
    <row r="15" spans="1:5" x14ac:dyDescent="0.25">
      <c r="A15"/>
      <c r="C15" s="33" t="s">
        <v>36</v>
      </c>
      <c r="D15" s="34">
        <v>1</v>
      </c>
      <c r="E15" s="35">
        <v>0.9</v>
      </c>
    </row>
    <row r="16" spans="1:5" x14ac:dyDescent="0.25">
      <c r="A16"/>
      <c r="C16" s="30"/>
      <c r="D16" s="5"/>
    </row>
    <row r="17" spans="1:6" x14ac:dyDescent="0.25">
      <c r="A17" s="30"/>
      <c r="B17" s="1" t="s">
        <v>37</v>
      </c>
      <c r="C17" s="1"/>
      <c r="D17" s="1" t="s">
        <v>38</v>
      </c>
      <c r="E17" s="1"/>
      <c r="F17" s="1"/>
    </row>
    <row r="18" spans="1:6" x14ac:dyDescent="0.25">
      <c r="A18" s="30"/>
      <c r="B18" s="36"/>
      <c r="D18" s="36"/>
    </row>
    <row r="19" spans="1:6" x14ac:dyDescent="0.25">
      <c r="A19"/>
      <c r="B19" s="29" t="s">
        <v>35</v>
      </c>
      <c r="C19" s="29" t="s">
        <v>31</v>
      </c>
      <c r="D19" s="29" t="s">
        <v>35</v>
      </c>
      <c r="E19" s="29" t="s">
        <v>31</v>
      </c>
      <c r="F19" s="29" t="s">
        <v>32</v>
      </c>
    </row>
    <row r="20" spans="1:6" x14ac:dyDescent="0.25">
      <c r="A20"/>
      <c r="B20" s="29"/>
      <c r="C20" s="29"/>
      <c r="D20" s="29"/>
    </row>
    <row r="21" spans="1:6" x14ac:dyDescent="0.25">
      <c r="A21" s="29">
        <v>2019</v>
      </c>
      <c r="B21" s="9">
        <f>SUM(EUF_EUM!D32,EUF_NEC!D32)</f>
        <v>173472</v>
      </c>
      <c r="C21" s="31">
        <f>ROUND(D10*8/60,0)</f>
        <v>209295</v>
      </c>
      <c r="D21" s="9">
        <f t="shared" ref="D21:D26" si="0">B21*$D$15</f>
        <v>173472</v>
      </c>
      <c r="E21" s="9">
        <f t="shared" ref="E21:E26" si="1">C21*$E$15</f>
        <v>188365.5</v>
      </c>
      <c r="F21" s="16">
        <f t="shared" ref="F21:F26" si="2">SUM(D21:E21)</f>
        <v>361837.5</v>
      </c>
    </row>
    <row r="22" spans="1:6" x14ac:dyDescent="0.25">
      <c r="A22" s="29">
        <v>2020</v>
      </c>
      <c r="B22" s="9">
        <f>SUM(EUF_EUM!E32,EUF_NEC!E32)</f>
        <v>259608</v>
      </c>
      <c r="C22" s="31">
        <f>ROUND(D10*12/60,0)</f>
        <v>313942</v>
      </c>
      <c r="D22" s="9">
        <f t="shared" si="0"/>
        <v>259608</v>
      </c>
      <c r="E22" s="9">
        <f t="shared" si="1"/>
        <v>282547.8</v>
      </c>
      <c r="F22" s="16">
        <f t="shared" si="2"/>
        <v>542155.80000000005</v>
      </c>
    </row>
    <row r="23" spans="1:6" x14ac:dyDescent="0.25">
      <c r="A23" s="29">
        <v>2021</v>
      </c>
      <c r="B23" s="9">
        <f>SUM(EUF_EUM!F32,EUF_NEC!F32)</f>
        <v>259608</v>
      </c>
      <c r="C23" s="37">
        <f>ROUND(D10*12/60,0)</f>
        <v>313942</v>
      </c>
      <c r="D23" s="9">
        <f t="shared" si="0"/>
        <v>259608</v>
      </c>
      <c r="E23" s="9">
        <f t="shared" si="1"/>
        <v>282547.8</v>
      </c>
      <c r="F23" s="16">
        <f t="shared" si="2"/>
        <v>542155.80000000005</v>
      </c>
    </row>
    <row r="24" spans="1:6" x14ac:dyDescent="0.25">
      <c r="A24" s="29">
        <v>2022</v>
      </c>
      <c r="B24" s="9">
        <f>SUM(EUF_EUM!G32,EUF_NEC!G32)</f>
        <v>259608</v>
      </c>
      <c r="C24" s="37">
        <f>ROUND(D10*12/60,0)</f>
        <v>313942</v>
      </c>
      <c r="D24" s="9">
        <f t="shared" si="0"/>
        <v>259608</v>
      </c>
      <c r="E24" s="9">
        <f t="shared" si="1"/>
        <v>282547.8</v>
      </c>
      <c r="F24" s="16">
        <f t="shared" si="2"/>
        <v>542155.80000000005</v>
      </c>
    </row>
    <row r="25" spans="1:6" x14ac:dyDescent="0.25">
      <c r="A25" s="29">
        <v>2023</v>
      </c>
      <c r="B25" s="9">
        <f>SUM(EUF_EUM!H32,EUF_NEC!H32)</f>
        <v>270048</v>
      </c>
      <c r="C25" s="37">
        <f>ROUND(D10*12/60,0)</f>
        <v>313942</v>
      </c>
      <c r="D25" s="9">
        <f t="shared" si="0"/>
        <v>270048</v>
      </c>
      <c r="E25" s="9">
        <f t="shared" si="1"/>
        <v>282547.8</v>
      </c>
      <c r="F25" s="16">
        <f t="shared" si="2"/>
        <v>552595.80000000005</v>
      </c>
    </row>
    <row r="26" spans="1:6" x14ac:dyDescent="0.25">
      <c r="A26" s="29">
        <v>2024</v>
      </c>
      <c r="B26" s="9">
        <f>SUM(EUF_EUM!I32,EUF_NEC!I32)</f>
        <v>99216</v>
      </c>
      <c r="C26" s="37">
        <f>ROUND(D10*4/60,0)</f>
        <v>104647</v>
      </c>
      <c r="D26" s="9">
        <f t="shared" si="0"/>
        <v>99216</v>
      </c>
      <c r="E26" s="9">
        <f t="shared" si="1"/>
        <v>94182.3</v>
      </c>
      <c r="F26" s="16">
        <f t="shared" si="2"/>
        <v>193398.3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B28" s="9"/>
      <c r="C28" s="9"/>
      <c r="D28" s="16">
        <f>SUM(D21:D26)</f>
        <v>1321560</v>
      </c>
      <c r="E28" s="16">
        <f>SUM(E21:E26)</f>
        <v>1412739</v>
      </c>
      <c r="F28" s="32">
        <f>SUM(D28:E28)</f>
        <v>2734299</v>
      </c>
    </row>
  </sheetData>
  <mergeCells count="3">
    <mergeCell ref="B11:C11"/>
    <mergeCell ref="B17:C17"/>
    <mergeCell ref="D17:F17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EUF_EUM</vt:lpstr>
      <vt:lpstr>EUF_NEC</vt:lpstr>
      <vt:lpstr>Gesamtkosten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Frauke Wiese</dc:creator>
  <dc:description/>
  <cp:lastModifiedBy>Frauke Wiese</cp:lastModifiedBy>
  <cp:revision>24</cp:revision>
  <cp:lastPrinted>2015-04-26T13:12:15Z</cp:lastPrinted>
  <dcterms:created xsi:type="dcterms:W3CDTF">2015-04-20T12:06:13Z</dcterms:created>
  <dcterms:modified xsi:type="dcterms:W3CDTF">2018-04-26T17:51:18Z</dcterms:modified>
  <dc:language>de-DE</dc:language>
</cp:coreProperties>
</file>