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jennadilworth/Desktop/USC/Research_Projects/ORCC_Outplant/Analysis/Morphology/"/>
    </mc:Choice>
  </mc:AlternateContent>
  <xr:revisionPtr revIDLastSave="0" documentId="13_ncr:1_{7E69372F-74F2-B940-888C-A609A71BC121}" xr6:coauthVersionLast="47" xr6:coauthVersionMax="47" xr10:uidLastSave="{00000000-0000-0000-0000-000000000000}"/>
  <bookViews>
    <workbookView xWindow="30240" yWindow="500" windowWidth="32000" windowHeight="21100" activeTab="1" xr2:uid="{00000000-000D-0000-FFFF-FFFF00000000}"/>
  </bookViews>
  <sheets>
    <sheet name="Daves Ledge" sheetId="1" r:id="rId1"/>
    <sheet name="Looe Reef" sheetId="2" r:id="rId2"/>
  </sheets>
  <definedNames>
    <definedName name="_xlnm._FilterDatabase" localSheetId="0" hidden="1">'Daves Ledge'!$G$1:$G$1000</definedName>
    <definedName name="_xlnm._FilterDatabase" localSheetId="1" hidden="1">'Looe Reef'!$A$1:$AK$101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1" i="2" l="1"/>
  <c r="AI101" i="2" s="1"/>
  <c r="M101" i="2"/>
  <c r="AI100" i="2"/>
  <c r="M100" i="2"/>
  <c r="AI99" i="2"/>
  <c r="M99" i="2"/>
  <c r="AI98" i="2"/>
  <c r="M98" i="2"/>
  <c r="AI97" i="2"/>
  <c r="M97" i="2"/>
  <c r="AI96" i="2"/>
  <c r="M96" i="2"/>
  <c r="AI95" i="2"/>
  <c r="M95" i="2"/>
  <c r="AI94" i="2"/>
  <c r="M94" i="2"/>
  <c r="AI93" i="2"/>
  <c r="M93" i="2"/>
  <c r="R92" i="2"/>
  <c r="AI92" i="2" s="1"/>
  <c r="N92" i="2"/>
  <c r="AI91" i="2"/>
  <c r="M91" i="2"/>
  <c r="AI90" i="2"/>
  <c r="M90" i="2"/>
  <c r="AI89" i="2"/>
  <c r="M89" i="2"/>
  <c r="AI88" i="2"/>
  <c r="M88" i="2"/>
  <c r="AI87" i="2"/>
  <c r="M87" i="2"/>
  <c r="AI86" i="2"/>
  <c r="M86" i="2"/>
  <c r="N85" i="2"/>
  <c r="AI85" i="2" s="1"/>
  <c r="M85" i="2"/>
  <c r="AI84" i="2"/>
  <c r="M84" i="2"/>
  <c r="AI83" i="2"/>
  <c r="M83" i="2"/>
  <c r="AI82" i="2"/>
  <c r="M82" i="2"/>
  <c r="AI81" i="2"/>
  <c r="M81" i="2"/>
  <c r="AI80" i="2"/>
  <c r="M80" i="2"/>
  <c r="AI79" i="2"/>
  <c r="N79" i="2"/>
  <c r="M79" i="2"/>
  <c r="AI78" i="2"/>
  <c r="M78" i="2"/>
  <c r="AI77" i="2"/>
  <c r="M77" i="2"/>
  <c r="AI76" i="2"/>
  <c r="M76" i="2"/>
  <c r="AI75" i="2"/>
  <c r="M75" i="2"/>
  <c r="AI74" i="2"/>
  <c r="M74" i="2"/>
  <c r="AI73" i="2"/>
  <c r="M73" i="2"/>
  <c r="AI72" i="2"/>
  <c r="M72" i="2"/>
  <c r="AI71" i="2"/>
  <c r="M71" i="2"/>
  <c r="AI70" i="2"/>
  <c r="M70" i="2"/>
  <c r="AI69" i="2"/>
  <c r="M69" i="2"/>
  <c r="AI68" i="2"/>
  <c r="M68" i="2"/>
  <c r="AI67" i="2"/>
  <c r="M67" i="2"/>
  <c r="AI66" i="2"/>
  <c r="M66" i="2"/>
  <c r="N65" i="2"/>
  <c r="AI65" i="2" s="1"/>
  <c r="M65" i="2"/>
  <c r="AI64" i="2"/>
  <c r="M64" i="2"/>
  <c r="AI63" i="2"/>
  <c r="M63" i="2"/>
  <c r="AI62" i="2"/>
  <c r="M62" i="2"/>
  <c r="AI61" i="2"/>
  <c r="M61" i="2"/>
  <c r="AI60" i="2"/>
  <c r="M60" i="2"/>
  <c r="AI59" i="2"/>
  <c r="M59" i="2"/>
  <c r="AI58" i="2"/>
  <c r="M58" i="2"/>
  <c r="AI57" i="2"/>
  <c r="M57" i="2"/>
  <c r="AI56" i="2"/>
  <c r="M56" i="2"/>
  <c r="N55" i="2"/>
  <c r="AI55" i="2" s="1"/>
  <c r="M55" i="2"/>
  <c r="AI54" i="2"/>
  <c r="M54" i="2"/>
  <c r="AI53" i="2"/>
  <c r="M53" i="2"/>
  <c r="AI52" i="2"/>
  <c r="M52" i="2"/>
  <c r="AI51" i="2"/>
  <c r="M51" i="2"/>
  <c r="N50" i="2"/>
  <c r="AI50" i="2" s="1"/>
  <c r="M50" i="2"/>
  <c r="AI49" i="2"/>
  <c r="M49" i="2"/>
  <c r="AI48" i="2"/>
  <c r="M48" i="2"/>
  <c r="AI47" i="2"/>
  <c r="M47" i="2"/>
  <c r="AI46" i="2"/>
  <c r="M46" i="2"/>
  <c r="AI45" i="2"/>
  <c r="M45" i="2"/>
  <c r="AI44" i="2"/>
  <c r="M44" i="2"/>
  <c r="AI43" i="2"/>
  <c r="M43" i="2"/>
  <c r="AI42" i="2"/>
  <c r="M42" i="2"/>
  <c r="AI41" i="2"/>
  <c r="M41" i="2"/>
  <c r="AI40" i="2"/>
  <c r="M40" i="2"/>
  <c r="AI39" i="2"/>
  <c r="M39" i="2"/>
  <c r="AI38" i="2"/>
  <c r="M38" i="2"/>
  <c r="AI37" i="2"/>
  <c r="M37" i="2"/>
  <c r="AI36" i="2"/>
  <c r="M36" i="2"/>
  <c r="AI35" i="2"/>
  <c r="M35" i="2"/>
  <c r="AI34" i="2"/>
  <c r="M34" i="2"/>
  <c r="AI33" i="2"/>
  <c r="M33" i="2"/>
  <c r="AI32" i="2"/>
  <c r="M32" i="2"/>
  <c r="AI31" i="2"/>
  <c r="M31" i="2"/>
  <c r="AI30" i="2"/>
  <c r="M30" i="2"/>
  <c r="AI29" i="2"/>
  <c r="M29" i="2"/>
  <c r="AI28" i="2"/>
  <c r="M28" i="2"/>
  <c r="AI27" i="2"/>
  <c r="M27" i="2"/>
  <c r="AI26" i="2"/>
  <c r="M26" i="2"/>
  <c r="AI25" i="2"/>
  <c r="M25" i="2"/>
  <c r="AI24" i="2"/>
  <c r="M24" i="2"/>
  <c r="AI23" i="2"/>
  <c r="M23" i="2"/>
  <c r="AI22" i="2"/>
  <c r="M22" i="2"/>
  <c r="AI21" i="2"/>
  <c r="M21" i="2"/>
  <c r="AI20" i="2"/>
  <c r="M20" i="2"/>
  <c r="AI19" i="2"/>
  <c r="M19" i="2"/>
  <c r="N18" i="2"/>
  <c r="AI18" i="2" s="1"/>
  <c r="M18" i="2"/>
  <c r="AI17" i="2"/>
  <c r="M17" i="2"/>
  <c r="AI16" i="2"/>
  <c r="M16" i="2"/>
  <c r="AI15" i="2"/>
  <c r="M15" i="2"/>
  <c r="AI14" i="2"/>
  <c r="M14" i="2"/>
  <c r="N13" i="2"/>
  <c r="AI13" i="2" s="1"/>
  <c r="M13" i="2"/>
  <c r="AI12" i="2"/>
  <c r="N12" i="2"/>
  <c r="M12" i="2"/>
  <c r="AI11" i="2"/>
  <c r="M11" i="2"/>
  <c r="AI10" i="2"/>
  <c r="M10" i="2"/>
  <c r="AI9" i="2"/>
  <c r="M9" i="2"/>
  <c r="AI8" i="2"/>
  <c r="M8" i="2"/>
  <c r="AI7" i="2"/>
  <c r="N7" i="2"/>
  <c r="M7" i="2"/>
  <c r="AI6" i="2"/>
  <c r="M6" i="2"/>
  <c r="AI5" i="2"/>
  <c r="M5" i="2"/>
  <c r="AI4" i="2"/>
  <c r="M4" i="2"/>
  <c r="AI3" i="2"/>
  <c r="M3" i="2"/>
  <c r="AI2" i="2"/>
  <c r="M2" i="2"/>
  <c r="AN101" i="1"/>
  <c r="M101" i="1"/>
  <c r="AN100" i="1"/>
  <c r="M100" i="1"/>
  <c r="AN99" i="1"/>
  <c r="M99" i="1"/>
  <c r="AN98" i="1"/>
  <c r="M98" i="1"/>
  <c r="AN97" i="1"/>
  <c r="N97" i="1"/>
  <c r="M97" i="1"/>
  <c r="AN96" i="1"/>
  <c r="M96" i="1"/>
  <c r="AN95" i="1"/>
  <c r="M95" i="1"/>
  <c r="AN94" i="1"/>
  <c r="M94" i="1"/>
  <c r="AN93" i="1"/>
  <c r="M93" i="1"/>
  <c r="AN92" i="1"/>
  <c r="M92" i="1"/>
  <c r="AN91" i="1"/>
  <c r="M91" i="1"/>
  <c r="AN90" i="1"/>
  <c r="M90" i="1"/>
  <c r="AN89" i="1"/>
  <c r="M89" i="1"/>
  <c r="AN88" i="1"/>
  <c r="M88" i="1"/>
  <c r="AN87" i="1"/>
  <c r="M87" i="1"/>
  <c r="AN86" i="1"/>
  <c r="M86" i="1"/>
  <c r="AN85" i="1"/>
  <c r="M85" i="1"/>
  <c r="AN84" i="1"/>
  <c r="M84" i="1"/>
  <c r="AN83" i="1"/>
  <c r="M83" i="1"/>
  <c r="AN82" i="1"/>
  <c r="M82" i="1"/>
  <c r="AN81" i="1"/>
  <c r="M81" i="1"/>
  <c r="AN80" i="1"/>
  <c r="N80" i="1"/>
  <c r="M80" i="1"/>
  <c r="AN79" i="1"/>
  <c r="AN78" i="1"/>
  <c r="N78" i="1"/>
  <c r="M78" i="1"/>
  <c r="AN77" i="1"/>
  <c r="M77" i="1"/>
  <c r="AN76" i="1"/>
  <c r="M76" i="1"/>
  <c r="AN75" i="1"/>
  <c r="M75" i="1"/>
  <c r="AN74" i="1"/>
  <c r="M74" i="1"/>
  <c r="AN73" i="1"/>
  <c r="M73" i="1"/>
  <c r="AN72" i="1"/>
  <c r="M72" i="1"/>
  <c r="N71" i="1"/>
  <c r="AN71" i="1" s="1"/>
  <c r="M71" i="1"/>
  <c r="AN70" i="1"/>
  <c r="M70" i="1"/>
  <c r="AN69" i="1"/>
  <c r="M69" i="1"/>
  <c r="N68" i="1"/>
  <c r="AN68" i="1" s="1"/>
  <c r="M68" i="1"/>
  <c r="AN67" i="1"/>
  <c r="M67" i="1"/>
  <c r="AN66" i="1"/>
  <c r="N66" i="1"/>
  <c r="M66" i="1"/>
  <c r="AN65" i="1"/>
  <c r="M65" i="1"/>
  <c r="AN64" i="1"/>
  <c r="M64" i="1"/>
  <c r="AN63" i="1"/>
  <c r="M63" i="1"/>
  <c r="AN62" i="1"/>
  <c r="M62" i="1"/>
  <c r="AN61" i="1"/>
  <c r="M61" i="1"/>
  <c r="AN60" i="1"/>
  <c r="M60" i="1"/>
  <c r="N59" i="1"/>
  <c r="AN59" i="1" s="1"/>
  <c r="M59" i="1"/>
  <c r="AN58" i="1"/>
  <c r="M58" i="1"/>
  <c r="N57" i="1"/>
  <c r="AN57" i="1" s="1"/>
  <c r="M57" i="1"/>
  <c r="AN56" i="1"/>
  <c r="M56" i="1"/>
  <c r="AN55" i="1"/>
  <c r="M55" i="1"/>
  <c r="AN54" i="1"/>
  <c r="M54" i="1"/>
  <c r="AN53" i="1"/>
  <c r="M53" i="1"/>
  <c r="AN52" i="1"/>
  <c r="M52" i="1"/>
  <c r="AN51" i="1"/>
  <c r="M51" i="1"/>
  <c r="AN50" i="1"/>
  <c r="M50" i="1"/>
  <c r="AN49" i="1"/>
  <c r="M49" i="1"/>
  <c r="AN48" i="1"/>
  <c r="M48" i="1"/>
  <c r="AN47" i="1"/>
  <c r="M47" i="1"/>
  <c r="N46" i="1"/>
  <c r="AN46" i="1" s="1"/>
  <c r="M46" i="1"/>
  <c r="AN45" i="1"/>
  <c r="M45" i="1"/>
  <c r="AN44" i="1"/>
  <c r="N44" i="1"/>
  <c r="M44" i="1"/>
  <c r="AN43" i="1"/>
  <c r="M43" i="1"/>
  <c r="AN42" i="1"/>
  <c r="M42" i="1"/>
  <c r="AN41" i="1"/>
  <c r="M41" i="1"/>
  <c r="N40" i="1"/>
  <c r="AN40" i="1" s="1"/>
  <c r="M40" i="1"/>
  <c r="AN39" i="1"/>
  <c r="M39" i="1"/>
  <c r="AN38" i="1"/>
  <c r="M38" i="1"/>
  <c r="AN37" i="1"/>
  <c r="M37" i="1"/>
  <c r="AN36" i="1"/>
  <c r="M36" i="1"/>
  <c r="AN35" i="1"/>
  <c r="M35" i="1"/>
  <c r="AN34" i="1"/>
  <c r="M34" i="1"/>
  <c r="AN33" i="1"/>
  <c r="M33" i="1"/>
  <c r="AN32" i="1"/>
  <c r="M32" i="1"/>
  <c r="AN31" i="1"/>
  <c r="M31" i="1"/>
  <c r="AN30" i="1"/>
  <c r="M30" i="1"/>
  <c r="AN29" i="1"/>
  <c r="M29" i="1"/>
  <c r="AN28" i="1"/>
  <c r="M28" i="1"/>
  <c r="AN27" i="1"/>
  <c r="M27" i="1"/>
  <c r="AN26" i="1"/>
  <c r="M26" i="1"/>
  <c r="AN25" i="1"/>
  <c r="M25" i="1"/>
  <c r="AN24" i="1"/>
  <c r="M24" i="1"/>
  <c r="AN23" i="1"/>
  <c r="M23" i="1"/>
  <c r="AN22" i="1"/>
  <c r="M22" i="1"/>
  <c r="AN21" i="1"/>
  <c r="M21" i="1"/>
  <c r="AN20" i="1"/>
  <c r="M20" i="1"/>
  <c r="AN19" i="1"/>
  <c r="M19" i="1"/>
  <c r="AN18" i="1"/>
  <c r="M18" i="1"/>
  <c r="AN17" i="1"/>
  <c r="M17" i="1"/>
  <c r="AN16" i="1"/>
  <c r="M16" i="1"/>
  <c r="AN15" i="1"/>
  <c r="M15" i="1"/>
  <c r="AN14" i="1"/>
  <c r="M14" i="1"/>
  <c r="AN13" i="1"/>
  <c r="M13" i="1"/>
  <c r="N12" i="1"/>
  <c r="AN12" i="1" s="1"/>
  <c r="M12" i="1"/>
  <c r="AN11" i="1"/>
  <c r="M11" i="1"/>
  <c r="AN10" i="1"/>
  <c r="M10" i="1"/>
  <c r="AN9" i="1"/>
  <c r="M9" i="1"/>
  <c r="AN8" i="1"/>
  <c r="AN7" i="1"/>
  <c r="M7" i="1"/>
  <c r="AN6" i="1"/>
  <c r="M6" i="1"/>
  <c r="AN5" i="1"/>
  <c r="M5" i="1"/>
  <c r="AN4" i="1"/>
  <c r="M4" i="1"/>
  <c r="AN3" i="1"/>
  <c r="M3" i="1"/>
  <c r="AN2" i="1"/>
  <c r="M2" i="1"/>
  <c r="M9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6000000}">
      <text>
        <r>
          <rPr>
            <sz val="10"/>
            <color rgb="FF000000"/>
            <rFont val="Arial"/>
            <family val="2"/>
            <scheme val="minor"/>
          </rPr>
          <t>Jenna needs to go through and correct - if T0 is January then only T2
	-Jenna Dilworth</t>
        </r>
      </text>
    </comment>
    <comment ref="J1" authorId="0" shapeId="0" xr:uid="{00000000-0006-0000-0000-000008000000}">
      <text>
        <r>
          <rPr>
            <sz val="10"/>
            <color rgb="FF000000"/>
            <rFont val="Arial"/>
            <family val="2"/>
            <scheme val="minor"/>
          </rPr>
          <t>if catastrophic breakage is old (ref previous timepoint photos), record as dead/missing in next column and don't measure. if catastrophic breakage is new but coral is dead, do not measure and also record as dead. If catastrophic breakage is new but coral is still alive, measure.
	-Jenna Dilworth</t>
        </r>
      </text>
    </comment>
    <comment ref="L1" authorId="0" shapeId="0" xr:uid="{00000000-0006-0000-0000-000007000000}">
      <text>
        <r>
          <rPr>
            <sz val="10"/>
            <color rgb="FF000000"/>
            <rFont val="Arial"/>
            <family val="2"/>
          </rPr>
          <t xml:space="preserve">e.g. curvy branches measured in two segments, comments on poor model quality and its effects
</t>
        </r>
        <r>
          <rPr>
            <sz val="10"/>
            <color rgb="FF000000"/>
            <rFont val="Arial"/>
            <family val="2"/>
          </rPr>
          <t xml:space="preserve">	-Jenna Dilworth</t>
        </r>
      </text>
    </comment>
    <comment ref="AG13" authorId="0" shapeId="0" xr:uid="{00000000-0006-0000-0000-000005000000}">
      <text>
        <r>
          <rPr>
            <sz val="10"/>
            <color rgb="FF000000"/>
            <rFont val="Arial"/>
            <family val="2"/>
            <scheme val="minor"/>
          </rPr>
          <t>Weird piece broken from but still attached to the tip of S3, not added to S3 TLE. Maybe a new polyp?
	-Sophia Lee</t>
        </r>
      </text>
    </comment>
    <comment ref="V18" authorId="0" shapeId="0" xr:uid="{00000000-0006-0000-0000-000004000000}">
      <text>
        <r>
          <rPr>
            <sz val="10"/>
            <color rgb="FF000000"/>
            <rFont val="Arial"/>
            <family val="2"/>
            <scheme val="minor"/>
          </rPr>
          <t>Maybe just a polyp
	-Sophia Lee</t>
        </r>
      </text>
    </comment>
    <comment ref="Q20" authorId="0" shapeId="0" xr:uid="{00000000-0006-0000-0000-000003000000}">
      <text>
        <r>
          <rPr>
            <sz val="10"/>
            <color rgb="FF000000"/>
            <rFont val="Arial"/>
            <family val="2"/>
            <scheme val="minor"/>
          </rPr>
          <t>Maybe just a polyp
	-Sophia Lee</t>
        </r>
      </text>
    </comment>
    <comment ref="X54" authorId="0" shapeId="0" xr:uid="{00000000-0006-0000-0000-000001000000}">
      <text>
        <r>
          <rPr>
            <sz val="10"/>
            <color rgb="FF000000"/>
            <rFont val="Arial"/>
            <family val="2"/>
            <scheme val="minor"/>
          </rPr>
          <t>Broken and healed apical polyp
	-Sophia Lee</t>
        </r>
      </text>
    </comment>
    <comment ref="AB54" authorId="0" shapeId="0" xr:uid="{00000000-0006-0000-0000-000002000000}">
      <text>
        <r>
          <rPr>
            <sz val="10"/>
            <color rgb="FF000000"/>
            <rFont val="Arial"/>
            <family val="2"/>
            <scheme val="minor"/>
          </rPr>
          <t>Curvy branch, sum of two measurements
	-Sophia Lee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80" authorId="0" shapeId="0" xr:uid="{00000000-0006-0000-0100-000001000000}">
      <text>
        <r>
          <rPr>
            <sz val="10"/>
            <color rgb="FF000000"/>
            <rFont val="Arial"/>
            <family val="2"/>
            <scheme val="minor"/>
          </rPr>
          <t>recently dead primary: 2.856524
recently dead secondary: 1.387109
	-Sophia Lee</t>
        </r>
      </text>
    </comment>
  </commentList>
</comments>
</file>

<file path=xl/sharedStrings.xml><?xml version="1.0" encoding="utf-8"?>
<sst xmlns="http://schemas.openxmlformats.org/spreadsheetml/2006/main" count="1242" uniqueCount="552">
  <si>
    <t>Site</t>
  </si>
  <si>
    <t>Timepoint</t>
  </si>
  <si>
    <t>Date</t>
  </si>
  <si>
    <t>Genotype</t>
  </si>
  <si>
    <t>Surveyor</t>
  </si>
  <si>
    <t>ModelSource</t>
  </si>
  <si>
    <t>ModelName</t>
  </si>
  <si>
    <t>Notes</t>
  </si>
  <si>
    <t>#Branches</t>
  </si>
  <si>
    <t>TLE Primary</t>
  </si>
  <si>
    <t>TLE S1</t>
  </si>
  <si>
    <t>TLE S2</t>
  </si>
  <si>
    <t>TLE S3</t>
  </si>
  <si>
    <t>TLE S4</t>
  </si>
  <si>
    <t>TLE S5</t>
  </si>
  <si>
    <t>TLE S6</t>
  </si>
  <si>
    <t>TLE S7</t>
  </si>
  <si>
    <t>TLE S8</t>
  </si>
  <si>
    <t>TLE S9</t>
  </si>
  <si>
    <t>TLE S10</t>
  </si>
  <si>
    <t>TLE S11</t>
  </si>
  <si>
    <t>TLE S12</t>
  </si>
  <si>
    <t>TLE S13</t>
  </si>
  <si>
    <t>TLE S14</t>
  </si>
  <si>
    <t>TLE S15</t>
  </si>
  <si>
    <t>TLE T1</t>
  </si>
  <si>
    <t>TLE T2</t>
  </si>
  <si>
    <t>TLE T3</t>
  </si>
  <si>
    <t>TLE T4</t>
  </si>
  <si>
    <t>TLE T5</t>
  </si>
  <si>
    <t>TLE T6</t>
  </si>
  <si>
    <t>TLE T7</t>
  </si>
  <si>
    <t>TLE T8</t>
  </si>
  <si>
    <t>TLE Q1</t>
  </si>
  <si>
    <t>TLE Q2</t>
  </si>
  <si>
    <t>TotalTLE</t>
  </si>
  <si>
    <t>SA</t>
  </si>
  <si>
    <t>Volume</t>
  </si>
  <si>
    <t>SL</t>
  </si>
  <si>
    <t>062923_DavesLedge_Tag101</t>
  </si>
  <si>
    <t>DL_101_T3_31-11</t>
  </si>
  <si>
    <t>A</t>
  </si>
  <si>
    <t>Branch 4 cut off slightly by scoupr, didn't affect TLE. Main branch is curvy, measured in two segments. Removed handles &amp; closed holes before measuring SA.</t>
  </si>
  <si>
    <t>062923_DavesLedge_Tag102</t>
  </si>
  <si>
    <t>DL_102_T3_1-11</t>
  </si>
  <si>
    <t>Bad build, scoupr moved. Many small branches are unclear, measured based off images. Main branch is curvy, measured in two segments. Removed handles &amp; closed holes before measuring SA.</t>
  </si>
  <si>
    <t>062923_DavesLedge_Tag103</t>
  </si>
  <si>
    <t>DL_103_T3_62-11</t>
  </si>
  <si>
    <t>C</t>
  </si>
  <si>
    <t>Top broke off, trimmed out exposed skeleton for SA measurement. Kinda bad hole closure, affected TLE.</t>
  </si>
  <si>
    <t>JD</t>
  </si>
  <si>
    <t>062923_DavesLedge_Tag104</t>
  </si>
  <si>
    <t>DL_104_T3_50-11</t>
  </si>
  <si>
    <t>only small basal chunk remaining, hole closure tricky</t>
  </si>
  <si>
    <t>no model</t>
  </si>
  <si>
    <t>M</t>
  </si>
  <si>
    <t>062923_DavesLedge_Tag107</t>
  </si>
  <si>
    <t>DL_107_T3_3-11</t>
  </si>
  <si>
    <t>062923_DavesLedge_Tag108</t>
  </si>
  <si>
    <t>DL_108_T3_44-11</t>
  </si>
  <si>
    <t>Apical polyp regrowth, lots of tissue healing since breakage before April</t>
  </si>
  <si>
    <t>062923_DavesLedge_Tag109</t>
  </si>
  <si>
    <t>DL_109_T3_13-11</t>
  </si>
  <si>
    <t>broke at previous timepoint, new branches regrowing from previous break. hole closure rough</t>
  </si>
  <si>
    <t>No model</t>
  </si>
  <si>
    <t>D</t>
  </si>
  <si>
    <t>062923_DavesLedge_Tag111</t>
  </si>
  <si>
    <t>DL_111_T3_7-12</t>
  </si>
  <si>
    <t>curved, primary branch measured in two sections</t>
  </si>
  <si>
    <t>062923_DavesLedge_Tag112</t>
  </si>
  <si>
    <t>DL_112_T3_41-12</t>
  </si>
  <si>
    <t>Main branch is curvy, measured in three segments. Unsure of T4, possibly damage or split apical polyp?</t>
  </si>
  <si>
    <t>062923_DavesLedge_Tag113</t>
  </si>
  <si>
    <t>DL_113_T3_1-12</t>
  </si>
  <si>
    <t>062923_DavesLedge_Tag114</t>
  </si>
  <si>
    <t>DL_114_T3_44-12</t>
  </si>
  <si>
    <t>Main branch is curvy, measured in two segments. S2-4 are very small but have little polyps growing off them so I considered them branches.</t>
  </si>
  <si>
    <t>062923_DavesLedge_Tag115</t>
  </si>
  <si>
    <t>DL_115_T3_62-12</t>
  </si>
  <si>
    <t>062923_DavesLedge_Tag116</t>
  </si>
  <si>
    <t>DL_116_T3_31-12</t>
  </si>
  <si>
    <t>Main branch is curvy, measured in two segments. Rough hole closure, minor impact on V.</t>
  </si>
  <si>
    <t>062923_DavesLedge_Tag117</t>
  </si>
  <si>
    <t>DL_117_T3_3-12</t>
  </si>
  <si>
    <t>S8 might just be a large polyp, hard to tell. Some lumps on the model, not branches.</t>
  </si>
  <si>
    <t>062923_DavesLedge_Tag118</t>
  </si>
  <si>
    <t>DL_118_T3_36-12</t>
  </si>
  <si>
    <t>rough hole closure, affected volume</t>
  </si>
  <si>
    <t>062923_DavesLedge_Tag119</t>
  </si>
  <si>
    <t>DL_119_T3_50-12</t>
  </si>
  <si>
    <t xml:space="preserve">S3 might just be a large polyp, hard to tell. Rough hole closure, minor impact on V. Trimmed algal projections to improve SA, unclear what coral tissue remains beneath algae. </t>
  </si>
  <si>
    <t>062923_DavesLedge_Tag120</t>
  </si>
  <si>
    <t>DL_120_T3_13-12</t>
  </si>
  <si>
    <t>Primary branch broke almost entirely, remaining tissue is sad. Trimmed exposed skeleton and algal projections to improve SA. Rough hole closure, moderate-major impact on V. Measured TLE from edge of base to edge of exposed skeleton (not tissue growth above and to the side).</t>
  </si>
  <si>
    <t>062923_DavesLedge_Tag121</t>
  </si>
  <si>
    <t>DL_121_T3_7-13</t>
  </si>
  <si>
    <t>color filter off, underside poorly defined. had to remove fouled ziptie from model, might cause SA to be a little off. bad hole closure affected V</t>
  </si>
  <si>
    <t>062923_DavesLedge_Tag122</t>
  </si>
  <si>
    <t>DL_122_T3_36-13</t>
  </si>
  <si>
    <t>some paling/disease? at the base of colony</t>
  </si>
  <si>
    <t>062923_DavesLedge_Tag124</t>
  </si>
  <si>
    <t>DL_124_T3_13-41</t>
  </si>
  <si>
    <t>Base is a little crooked and lumpy, measured primary TLE from bottom-center.</t>
  </si>
  <si>
    <t>062923_DavesLedge_Tag125</t>
  </si>
  <si>
    <t>DL_125_T3_44-13</t>
  </si>
  <si>
    <t>062923_DavesLedge_Tag126</t>
  </si>
  <si>
    <t>DL_126_T3_13-62</t>
  </si>
  <si>
    <t>Just a lump of tissue left, measured TLE from middle of slanted base (closed hole). Trimmed algal projections to improve SA. Broken part healed.</t>
  </si>
  <si>
    <t>062923_DavesLedge_Tag127</t>
  </si>
  <si>
    <t>DL_127_T3_13-13</t>
  </si>
  <si>
    <t>only small base smaller than nail remains, but has started regrowing with new apical tip. not great hole closure, affected V</t>
  </si>
  <si>
    <t>062923_DavesLedge_Tag128</t>
  </si>
  <si>
    <t>DL_128_T3_13-1</t>
  </si>
  <si>
    <t>Main branch is curvy, measured in two segments. Trimmed algal projections to improve SA.</t>
  </si>
  <si>
    <t>062923_DavesLedge_Tag129</t>
  </si>
  <si>
    <t>DL_129_T3_13-50</t>
  </si>
  <si>
    <t>Main branch is curvy, measured in three segments. Hole closure is a little rough, V affected minorly. Lots of little branches, but less than 0.5cm so not recorded.</t>
  </si>
  <si>
    <t>062923_DavesLedge_Tag130</t>
  </si>
  <si>
    <t>DL_130_T3_31-13</t>
  </si>
  <si>
    <t>only small base smaller than nail remains, but has started regrowing with new apical tip.</t>
  </si>
  <si>
    <t>062923_DavesLedge_Tag131</t>
  </si>
  <si>
    <t>DL_131_T3_14-44</t>
  </si>
  <si>
    <t>Trimmed out a weird internal blob to improve SA and V. White polyps on some branches look like new branches but they're just sloughing (based on images).</t>
  </si>
  <si>
    <t>062923_DavesLedge_Tag132</t>
  </si>
  <si>
    <t>DL_132_T3_14-62</t>
  </si>
  <si>
    <t>Main branch is curvy, measured in two segments. Included new apical polyp on bottom in primary TLE, measured the other bottom polyp as S1. Some tissue on bottom possibly hidden by scoupr.</t>
  </si>
  <si>
    <t>062923_DavesLedge_Tag133</t>
  </si>
  <si>
    <t>DL_133_T3_14-1</t>
  </si>
  <si>
    <t>Many large polyps, used images to determine which are branches. Lump of tissue around nail, not considered a branch.</t>
  </si>
  <si>
    <t>062923_DavesLedge_Tag134</t>
  </si>
  <si>
    <t>DL_134_T3_13-14</t>
  </si>
  <si>
    <t>SCOUPR obscuring part of the base, not the best SA/hole closure bc that had ot be trimmed off</t>
  </si>
  <si>
    <t>062923_DavesLedge_Tag135</t>
  </si>
  <si>
    <t>DL_135_T3_41-14</t>
  </si>
  <si>
    <t>062923_DavesLedge_Tag136</t>
  </si>
  <si>
    <t>DL_136_T3_7-14</t>
  </si>
  <si>
    <t>not the best build - lots of artefacts so skipping for now</t>
  </si>
  <si>
    <t>062923_DavesLedge_Tag137</t>
  </si>
  <si>
    <t>DL_137_T3_14-3</t>
  </si>
  <si>
    <t>T1</t>
  </si>
  <si>
    <t>Main branch is curvy, measured in two segments. Trimmed algae from fuzzy spot (exposed nail?), not counted as a branch. Unsure which branch is apical tip, I measured to the one over the algae spot (now a closed hole).</t>
  </si>
  <si>
    <t>062923_DavesLedge_Tag138</t>
  </si>
  <si>
    <t>DL_138_T3_36-14</t>
  </si>
  <si>
    <t>only very small nubbin remaining</t>
  </si>
  <si>
    <t>062923_DavesLedge_Tag139</t>
  </si>
  <si>
    <t>DL_139_T3_31-14</t>
  </si>
  <si>
    <t>not the best model build, probably affected SA/V. primary branch curved, measured in two segments</t>
  </si>
  <si>
    <t>062923_DavesLedge_Tag140</t>
  </si>
  <si>
    <t>DL_140_T3_50-14</t>
  </si>
  <si>
    <t>062923_DavesLedge_Tag141</t>
  </si>
  <si>
    <t>DL_141_T3_7-15</t>
  </si>
  <si>
    <t>062923_DavesLedge_Tag142</t>
  </si>
  <si>
    <t>DL_142_T3_44-15</t>
  </si>
  <si>
    <t>only very small nubbin remaining. not the best hole closure, affected V</t>
  </si>
  <si>
    <t>062923_DavesLedge_Tag143</t>
  </si>
  <si>
    <t>DL_143_T3_31-15</t>
  </si>
  <si>
    <t>062923_DavesLedge_Tag144</t>
  </si>
  <si>
    <t>DL_144_T3_15-62</t>
  </si>
  <si>
    <t xml:space="preserve">Trimmed off all dead tissue at the bottom, made primary TLE much shorter. Two branches branch from the same spot, makes one look like a tertiary but I counted both as secondary (S1 &amp; S2). </t>
  </si>
  <si>
    <t>062923_DavesLedge_Tag145</t>
  </si>
  <si>
    <t>DL_145_T3_50-15</t>
  </si>
  <si>
    <t>hole closure not great, affected V. primary measured in two segments</t>
  </si>
  <si>
    <t>062923_DavesLedge_Tag146</t>
  </si>
  <si>
    <t>DL_146_T3_15-1</t>
  </si>
  <si>
    <t xml:space="preserve">Apical tip is centermost taller branch (as best I can tell by images), has a tiny secondary on it. Main branch is very curvy, measured in three segments. </t>
  </si>
  <si>
    <t>062923_DavesLedge_Tag148</t>
  </si>
  <si>
    <t>DL_148_T3_41-15</t>
  </si>
  <si>
    <t>only very small nubbin remains, hole closure rough, affected V`</t>
  </si>
  <si>
    <t>062923_DavesLedge_Tag149</t>
  </si>
  <si>
    <t>DL_149_T3_15-3</t>
  </si>
  <si>
    <t>One branch is on the lump formed by the nail.</t>
  </si>
  <si>
    <t>062923_DavesLedge_Tag150</t>
  </si>
  <si>
    <t>DL_150_T3_36-15</t>
  </si>
  <si>
    <t>small nubbin remaining</t>
  </si>
  <si>
    <t>062923_DavesLedge_Tag151</t>
  </si>
  <si>
    <t>DL_151_T3_13-16</t>
  </si>
  <si>
    <t>062923_DavesLedge_Tag152</t>
  </si>
  <si>
    <t>DL_152_T3_16-1</t>
  </si>
  <si>
    <t>Main branch is curvy, measured in two segments, included longer bent part as the apical tip (no clear linear apical tip).</t>
  </si>
  <si>
    <t>062923_DavesLedge_Tag153</t>
  </si>
  <si>
    <t>DL_153_T3_16-3</t>
  </si>
  <si>
    <t>S10</t>
  </si>
  <si>
    <t xml:space="preserve">Main branch is curvy, measured in three segments. Branch S10 broke since last timepoint and healed. </t>
  </si>
  <si>
    <t>N/A</t>
  </si>
  <si>
    <t>Surveyor imaged 164 in place of 154, no model for this coral.</t>
  </si>
  <si>
    <t>062923_DavesLedge_Tag156</t>
  </si>
  <si>
    <t>DL_156_T3_44-16</t>
  </si>
  <si>
    <t>S4</t>
  </si>
  <si>
    <t>primary branch curvy, measured in two segments</t>
  </si>
  <si>
    <t>062923_DavesLedge_Tag157</t>
  </si>
  <si>
    <t>DL_157_T3_16-31</t>
  </si>
  <si>
    <t>Primary branch broke and healed over since last timepoint. Branch is growing off the bottom of the coral.</t>
  </si>
  <si>
    <t>062923_DavesLedge_Tag158</t>
  </si>
  <si>
    <t>DL_158_T3_36-16</t>
  </si>
  <si>
    <t>S2</t>
  </si>
  <si>
    <t>primary branch curved, measured in two segments</t>
  </si>
  <si>
    <t>062923_DavesLedge_Tag159</t>
  </si>
  <si>
    <t>DL_159_T3_16-62</t>
  </si>
  <si>
    <t>Three big branches seem to grow from the same point, called them all secondary.</t>
  </si>
  <si>
    <t>062923_DavesLedge_Tag160</t>
  </si>
  <si>
    <t>DL_160_T3_50-16</t>
  </si>
  <si>
    <t>only small nubbin remaining, rough hole closure affected V</t>
  </si>
  <si>
    <t>062923_DavesLedge_Tag161</t>
  </si>
  <si>
    <t>DL_161_T3_3-17</t>
  </si>
  <si>
    <t>only small nubbin remaining, but new apical tip</t>
  </si>
  <si>
    <t>062923_DavesLedge_Tag162</t>
  </si>
  <si>
    <t>DL_162_T3_17-1</t>
  </si>
  <si>
    <t>Mostly dead, some remaining tissue. Trimmed roughly but didn't bother measuring.</t>
  </si>
  <si>
    <t>062923_DavesLedge_Tag163</t>
  </si>
  <si>
    <t>DL_163_T3_13-17</t>
  </si>
  <si>
    <t>some paling/possibly dead spots</t>
  </si>
  <si>
    <t>062923_DavesLedge_Tag154</t>
  </si>
  <si>
    <t>DL_164_T3_17-41_source154</t>
  </si>
  <si>
    <t>MODEL SOURCE IS 154, SURVEYOR MEASURED 164 INSTEAD OF 154 so there is no model for 154 (I already processed this model in the 154 version so I copied and pasted the data instead of rerunning the duplicate/real model named 164). Primary branch broke and healed before April timepoint. Measured primary TLE to center of tip, counted long polyp to the side as a branch. Some side tissue covered by algae, didn't trim to improve SA.</t>
  </si>
  <si>
    <t>062923_DavesLedge_Tag165</t>
  </si>
  <si>
    <t>DL_165_T3_7-17</t>
  </si>
  <si>
    <t>base of primary branch pale/dead but kept in for SA and TLE. looks like the coral recently toppled over on its side. primary curvy so measured in two segments</t>
  </si>
  <si>
    <t>062923_DavesLedge_Tag166</t>
  </si>
  <si>
    <t>DL_166_T3_17-31</t>
  </si>
  <si>
    <t>Mostly dead, tissue only left at apical tip. Trimmed all dead areas and measured remaining TLE.</t>
  </si>
  <si>
    <t>062923_DavesLedge_Tag167</t>
  </si>
  <si>
    <t>DL_167_T3_50-17</t>
  </si>
  <si>
    <t>062923_DavesLedge_Tag168</t>
  </si>
  <si>
    <t>DL_168_T3_36-17</t>
  </si>
  <si>
    <t>only small nubbin remaining</t>
  </si>
  <si>
    <t>062923_DavesLedge_Tag169</t>
  </si>
  <si>
    <t>DL_169_T3_17-62</t>
  </si>
  <si>
    <t xml:space="preserve">Some big polyps might become branches but aren't yet, didn't count those. </t>
  </si>
  <si>
    <t>062923_DavesLedge_Tag170</t>
  </si>
  <si>
    <t>DL_170_T3_44-17</t>
  </si>
  <si>
    <t>S1</t>
  </si>
  <si>
    <t>hole closure very rough, affected V. primary branch curved, measured in two segments</t>
  </si>
  <si>
    <t>062923_DavesLedge_Tag171</t>
  </si>
  <si>
    <t>DL_171_T3_18-13</t>
  </si>
  <si>
    <t>Included branch near the bottom. Main branch a little curvey but only measured in one segment.</t>
  </si>
  <si>
    <t>062923_DavesLedge_Tag172</t>
  </si>
  <si>
    <t>DL_172_T3_18-31</t>
  </si>
  <si>
    <t>Primary measurement taken to empty tissue area, no identifiable apical tip, likely not accurate- two branches could be the tip but not sure. No April images or model for reference. Not quite catastrophic because lots of branches remaining?</t>
  </si>
  <si>
    <t>062923_DavesLedge_Tag173</t>
  </si>
  <si>
    <t>DL_173_T3_18-41</t>
  </si>
  <si>
    <t xml:space="preserve">Lots of primary branch tissue obstructed by algae, SA is likely inaccurate due to trimming. </t>
  </si>
  <si>
    <t>062923_DavesLedge_Tag174</t>
  </si>
  <si>
    <t>DL_174_T3_36-18</t>
  </si>
  <si>
    <t>062923_DavesLedge_Tag175</t>
  </si>
  <si>
    <t>DL_175_T3_3-18</t>
  </si>
  <si>
    <t>062923_DavesLedge_Tag176</t>
  </si>
  <si>
    <t>DL_176_T3_18-50</t>
  </si>
  <si>
    <t>Excluded SA of exposed skeleton, closed holes for V.</t>
  </si>
  <si>
    <t>062923_DavesLedge_Tag177</t>
  </si>
  <si>
    <t>DL_177_T3_7-18</t>
  </si>
  <si>
    <t>062923_DavesLedge_Tag178</t>
  </si>
  <si>
    <t>DL_178_T3_18-62</t>
  </si>
  <si>
    <t>Top half broke off and continued to grow on the substrate, measured living tissue. The bottom half on the nail is dead, not measured. Rough hole closure, V affected. The April images for DL178 do not line up, and the tag doesn't say 178.</t>
  </si>
  <si>
    <t>062923_DavesLedge_Tag179</t>
  </si>
  <si>
    <t>DL_179_T3_1-18</t>
  </si>
  <si>
    <t>top of coral laying on the ground next to nail - primary measured in two pieces</t>
  </si>
  <si>
    <t>062923_DavesLedge_Tag181</t>
  </si>
  <si>
    <t>DL_181_T3_18-44</t>
  </si>
  <si>
    <t>One side is obstructed by the scouper so that SA is missing. Some weird flat part near the top that looks like breakage but I think it's tissue growing over the stake. Catastrophic breakage before April timepoint.</t>
  </si>
  <si>
    <t>062923_DavesLedge_Tag182</t>
  </si>
  <si>
    <t>no trimmed model - dead</t>
  </si>
  <si>
    <t>recently dead</t>
  </si>
  <si>
    <t>062923_DavesLedge_Tag183</t>
  </si>
  <si>
    <t>DL_183_T3_19-41</t>
  </si>
  <si>
    <t>Primary branch is a little curvy, only measured in one segment.</t>
  </si>
  <si>
    <t>062923_DavesLedge_Tag184</t>
  </si>
  <si>
    <t>DL_184_T3_36-19</t>
  </si>
  <si>
    <t>062923_DavesLedge_Tag185</t>
  </si>
  <si>
    <t>DL_185_T3_19-1</t>
  </si>
  <si>
    <t>Lots of little branches, some kinda look like big polyps but I included them due to size/smaller polyps on their sides.</t>
  </si>
  <si>
    <t>062923_DavesLedge_Tag186</t>
  </si>
  <si>
    <t>DL_186_T3_3-19</t>
  </si>
  <si>
    <t>062923_DavesLedge_Tag187</t>
  </si>
  <si>
    <t>DL_187_T3_44-19</t>
  </si>
  <si>
    <t>062923_DavesLedge_Tag188</t>
  </si>
  <si>
    <t>DL_189_T3_19-7_source188</t>
  </si>
  <si>
    <t>The model is found under 188 (diver imaged both and they were put in the same file, 188 appears to be missing). Counted the center-most polyp as the apical polyp, all of the little branches around the regrown tip were roughly the same size.</t>
  </si>
  <si>
    <t>062923_DavesLedge_Tag190</t>
  </si>
  <si>
    <t>DL_190a_T3_19-13</t>
  </si>
  <si>
    <t>S1 could be a tertiary branch but, based on how thick S1 and S2 are, I think they're two separate branches just grown together. There are model files for 190a and 190b, they appear to be identical aside from lighting so I chose 190a since the color was better.</t>
  </si>
  <si>
    <t>062923_DavesLedge_Tag191</t>
  </si>
  <si>
    <t>DL_191_T3_20-36</t>
  </si>
  <si>
    <t>Main branch is curvy, measured in two segments. Some tissue possibly lost to trimming, it was hard to make out beneath the white algae by the stake. Some tissue lost where coral leaned against the substrate.</t>
  </si>
  <si>
    <t>062923_DavesLedge_Tag192</t>
  </si>
  <si>
    <t>062923_DavesLedge_Tag195</t>
  </si>
  <si>
    <t>DL_195_T3_20-41</t>
  </si>
  <si>
    <t>Unsure if the white spot is breakage or bleaching based on images- I trimmed a bit that looked like breakage. Some tissue lost where coral leaned against the substrate.</t>
  </si>
  <si>
    <t>062923_DavesLedge_Tag196</t>
  </si>
  <si>
    <t>DL_196_T3_44-20</t>
  </si>
  <si>
    <t>lots of stringy algae, difficult to trim. primary branch curved, measured in two segments</t>
  </si>
  <si>
    <t>062923_DavesLedge_Tag197</t>
  </si>
  <si>
    <t>DL_197_T3_20-3</t>
  </si>
  <si>
    <t>Lots of little branches around the tip, measured the ones that look large and have smaller polyps around them.</t>
  </si>
  <si>
    <t>062923_DavesLedge_Tag198</t>
  </si>
  <si>
    <t>DL_198_T3_20-50</t>
  </si>
  <si>
    <t>Lots of little branches around the tip, measured primary to the central most one. Breakage was before April timepoint and is regrowing, mostly outward.</t>
  </si>
  <si>
    <t>062923_DavesLedge_Tag199</t>
  </si>
  <si>
    <t>DL_199_T3_13-20</t>
  </si>
  <si>
    <t>only very small nubbin remaining, bad hole closure affecting SA and V</t>
  </si>
  <si>
    <t>062923_DavesLedge_Tag200</t>
  </si>
  <si>
    <t>DL_200_T3_20-7</t>
  </si>
  <si>
    <t>Main branch is curvy, measured in two segments. Some tissue probably lost due to algae/being close to the substrate.</t>
  </si>
  <si>
    <t>062923_Looe_Tag01</t>
  </si>
  <si>
    <t>LR_01_T3_41-1</t>
  </si>
  <si>
    <t xml:space="preserve">Main branch is curvy, measured in three segments. </t>
  </si>
  <si>
    <t>062923_Looe_Tag03</t>
  </si>
  <si>
    <t>LR_03_T3_31-1</t>
  </si>
  <si>
    <t xml:space="preserve">Main branch is curvy, measured in two segments. Six branches have breakage at the tip, four of which I trimmed to exclued broken part from SA, the other two look recently crushed with some remaining living tissue so I left them. </t>
  </si>
  <si>
    <t>062923_Looe_Tag04</t>
  </si>
  <si>
    <t>LR_04_T3_62-1</t>
  </si>
  <si>
    <t>paling. hole closure not great, affected V</t>
  </si>
  <si>
    <t>062923_Looe_Tag05</t>
  </si>
  <si>
    <t>no trimmed model</t>
  </si>
  <si>
    <t>bad model - SCOUPR moved</t>
  </si>
  <si>
    <t>062923_Looe_Tag06</t>
  </si>
  <si>
    <t>LR_07_T3_1-1</t>
  </si>
  <si>
    <t>062923_Looe_Tag07</t>
  </si>
  <si>
    <t xml:space="preserve">Some tissue is ill-defined, created lumps on the side, ignored them. </t>
  </si>
  <si>
    <t>062923_Looe_Tag08</t>
  </si>
  <si>
    <t>LR_08_T3_44-1</t>
  </si>
  <si>
    <t>base of the primary branch has died, patch of disconnected live tissue included in SA but not in V/TLE</t>
  </si>
  <si>
    <t>062923_Looe_Tag09</t>
  </si>
  <si>
    <t>LR_09_T3_36-1</t>
  </si>
  <si>
    <t>062923_Looe_Tag10</t>
  </si>
  <si>
    <t>LR_10_T3_3-1</t>
  </si>
  <si>
    <t>pretty rough hole closure - affected V</t>
  </si>
  <si>
    <t>062923_Looe_Tag11</t>
  </si>
  <si>
    <t>LR_11_T3_44-2</t>
  </si>
  <si>
    <t>model not the best. primary branch measured in two segments</t>
  </si>
  <si>
    <t>062923_Looe_Tag12</t>
  </si>
  <si>
    <t>LR_12_T3_13-2</t>
  </si>
  <si>
    <t>some algae attached to one of the branches, affected SA and V. primary branch measured in two segments</t>
  </si>
  <si>
    <t>062923_Looe_Tag13</t>
  </si>
  <si>
    <t>LR_13_T3_31-2</t>
  </si>
  <si>
    <t>Main branch is curvy, measured in two segments. Model is split in two by algae-covered ziptie so I had to leave a strip between the two parts to get volume.</t>
  </si>
  <si>
    <t>062923_Looe_Tag14</t>
  </si>
  <si>
    <t>LR_14_T3_50-2</t>
  </si>
  <si>
    <t>Hole closure is rough, affected volume measurement.</t>
  </si>
  <si>
    <t>062923_Looe_Tag15</t>
  </si>
  <si>
    <t>LR_15_T3_41-2</t>
  </si>
  <si>
    <t>062923_Looe_Tag16</t>
  </si>
  <si>
    <t>LR_16_T3_62-2</t>
  </si>
  <si>
    <t>Branch bases are hard to distinguish. T2 could be secondary but, based on the angle and images, I called it teritary. Hole closure is rough, affected volume measurement.</t>
  </si>
  <si>
    <t>062923_Looe_Tag17</t>
  </si>
  <si>
    <t>LR_17_T3_3-2</t>
  </si>
  <si>
    <t>primary branch measured in two segments</t>
  </si>
  <si>
    <t>062923_Looe_Tag18</t>
  </si>
  <si>
    <t>LR_18_T3_7-2</t>
  </si>
  <si>
    <t>Main branch is slightly curvy, measured in two segments. S1 had some apical tip damage in the past but healed over. S2 may be a large polyp but seems like a small branch based on size and surrounding tiny polyps.</t>
  </si>
  <si>
    <t>062923_Looe_Tag19</t>
  </si>
  <si>
    <t>LR_19_T3_36-2</t>
  </si>
  <si>
    <t>Main branch is slightly curvy, measured in two segments.</t>
  </si>
  <si>
    <t>062923_Looe_Tag20</t>
  </si>
  <si>
    <t>bad model builld - SCOUPR moved</t>
  </si>
  <si>
    <t>062923_Looe_Tag21</t>
  </si>
  <si>
    <t>LR_21_T3_3-3</t>
  </si>
  <si>
    <t xml:space="preserve">Color filter not applied, model is blue/green. One side of the model is poorly built with many concave/undefined parts. </t>
  </si>
  <si>
    <t>062923_Looe_Tag23</t>
  </si>
  <si>
    <t>LR_23_T3_41-3</t>
  </si>
  <si>
    <t>Color filter not applied, model is blue/green. Bottom of coral is ill-defined, trimmed it my best. Breakage occurred before April timepoint, tissue has grown over since then, new apical tip sprouting.</t>
  </si>
  <si>
    <t>062923_Looe_Tag24</t>
  </si>
  <si>
    <t>LR_24_T3_50-3</t>
  </si>
  <si>
    <t>bad model build - lots of weird holes in the build</t>
  </si>
  <si>
    <t>062923_Looe_Tag25</t>
  </si>
  <si>
    <t>LR_25_T3_62-3</t>
  </si>
  <si>
    <t>BAD BUILD, SCOUPR MOVED? LOTS OF HOLES/WARPED PARTS</t>
  </si>
  <si>
    <t>062923_Looe_Tag26</t>
  </si>
  <si>
    <t>LR_26_T3_7-3</t>
  </si>
  <si>
    <t xml:space="preserve">Color filter not applied, model is blue/green. S4 and S5 could be big polyps but, based on the pictures, they seem like branches. </t>
  </si>
  <si>
    <t>062923_Looe_Tag27</t>
  </si>
  <si>
    <t>bad build - base of the coral has a hole in it</t>
  </si>
  <si>
    <t>062923_Looe_Tag28</t>
  </si>
  <si>
    <t>LR_28_T3_44-3</t>
  </si>
  <si>
    <t>062923_Looe_Tag29</t>
  </si>
  <si>
    <t>LR_29_T3_1-3</t>
  </si>
  <si>
    <t>062923_Looe_Tag30</t>
  </si>
  <si>
    <t>LR_30_T3_36-3</t>
  </si>
  <si>
    <t>062923_Looe_Tag31</t>
  </si>
  <si>
    <t>LR_31_T3_41-4</t>
  </si>
  <si>
    <t>hole closure pretty rough - affected V</t>
  </si>
  <si>
    <t>062923_Looe_Tag32</t>
  </si>
  <si>
    <t>LR_32_T3_50-4</t>
  </si>
  <si>
    <t>062923_Looe_Tag33</t>
  </si>
  <si>
    <t>LR_33_T3_13-4</t>
  </si>
  <si>
    <t>ROUGH BUILD, WEIRD CONCAVE PARTS AFFECTING SA (skipped for now)</t>
  </si>
  <si>
    <t>062923_Looe_Tag34</t>
  </si>
  <si>
    <t>LR_34_T3_44-4</t>
  </si>
  <si>
    <t xml:space="preserve">Minor damage to the tips of Primary and S3 branches, looks like they got bumped but little LE was lost. Color filter not applied, model is blue/green. </t>
  </si>
  <si>
    <t>062923_Looe_Tag35</t>
  </si>
  <si>
    <t>LR_35_T3_36-4</t>
  </si>
  <si>
    <t xml:space="preserve">Breakage before April timepoint, regrowth of two nearly identical polyps on the tip. I chose the left polyp (when looking from the live tissue side) as the main branch. Color filter not applied, model is blue/green. </t>
  </si>
  <si>
    <t>062923_Looe_Tag36</t>
  </si>
  <si>
    <t>LR_36_T3_62-4</t>
  </si>
  <si>
    <t>062923_Looe_Tag37</t>
  </si>
  <si>
    <t>LR_37_T3_7-4</t>
  </si>
  <si>
    <t>rough hole closure - affected V</t>
  </si>
  <si>
    <t>062923_Looe_Tag38</t>
  </si>
  <si>
    <t>LR_38_T3_31-4</t>
  </si>
  <si>
    <t xml:space="preserve">Primary and S2 have some minor damage like being bumped, S5 broken. Trimmed some tissue at the bottom to improve hole closure. Main branch is curvy, measured in two segments. Color filter not applied, model is blue/green. </t>
  </si>
  <si>
    <t>062923_Looe_Tag39</t>
  </si>
  <si>
    <t>LR_39_T3_3-4</t>
  </si>
  <si>
    <t>S3</t>
  </si>
  <si>
    <t>Main branch is curvy, measured in two segments.</t>
  </si>
  <si>
    <t>062923_Looe_Tag40</t>
  </si>
  <si>
    <t>LR_40_T3_1-4</t>
  </si>
  <si>
    <t>062923_Looe_Tag41</t>
  </si>
  <si>
    <t>LR_41_T3_31-5</t>
  </si>
  <si>
    <t>Trimmed some tissue at the bottom to improve hole closure, didn't help. BAD HOLE CLOSURE, UNRELIABLE V. Significant breakage, healed over but no new apical polyp yet.</t>
  </si>
  <si>
    <t>062923_Looe_Tag42</t>
  </si>
  <si>
    <t>LR_42_T3_44-5</t>
  </si>
  <si>
    <t>Main branch is curvy, measured in three segments.</t>
  </si>
  <si>
    <t>062923_Looe_Tag43</t>
  </si>
  <si>
    <t>LR_43_T3_50-5</t>
  </si>
  <si>
    <t>recently bleached/dead tissue at the base</t>
  </si>
  <si>
    <t>062923_Looe_Tag44</t>
  </si>
  <si>
    <t>LR_44_T3_62-5</t>
  </si>
  <si>
    <t>062923_Looe_Tag45</t>
  </si>
  <si>
    <t>LR_45_T3_36-5</t>
  </si>
  <si>
    <t>rough hole closure affected V</t>
  </si>
  <si>
    <t>062923_Looe_Tag46</t>
  </si>
  <si>
    <t>LR_46_T3_7-5</t>
  </si>
  <si>
    <t>S4 broke at the base but still hanging on, included as a branch. Trimmed exposed skeleton on broken branch.</t>
  </si>
  <si>
    <t>062923_Looe_Tag47</t>
  </si>
  <si>
    <t>LR_47_T3_13-5</t>
  </si>
  <si>
    <t>Main branch is curvy, measured in two segments. S4 may be a tertiary branch on S5, but it looks like secondary.</t>
  </si>
  <si>
    <t>062923_Looe_Tag48</t>
  </si>
  <si>
    <t>LR_48_T3_1-5</t>
  </si>
  <si>
    <t>062923_Looe_Tag49</t>
  </si>
  <si>
    <t>LR_49_T3_41-5</t>
  </si>
  <si>
    <t>062923_Looe_Tag50</t>
  </si>
  <si>
    <t>LR_50_T3_3-5</t>
  </si>
  <si>
    <t>Not sure if it's actuallly 50, doesn't line up with the April images. Main branch is curvy, measured in two segments. Some large polyps, not quite branches.</t>
  </si>
  <si>
    <t>062923_Looe_Tag51</t>
  </si>
  <si>
    <t>LR_51_T3_50-6</t>
  </si>
  <si>
    <t>Lots of little polyps that look like branches but aren't yet (not measured).</t>
  </si>
  <si>
    <t>062923_Looe_Tag52</t>
  </si>
  <si>
    <t>LR_52_T3_41-6</t>
  </si>
  <si>
    <t>062923_Looe_Tag53</t>
  </si>
  <si>
    <t>LR_53_T3_13-6</t>
  </si>
  <si>
    <t>Main branch is curvy, measured in two segments. Some bottom tissue not imaged, too close to substrate- closed holes to add back this SA.</t>
  </si>
  <si>
    <t>062923_Looe_Tag54</t>
  </si>
  <si>
    <t>LR_54_T3_62-6</t>
  </si>
  <si>
    <t>062923_Looe_Tag55</t>
  </si>
  <si>
    <t>LR_55_T3_44-6</t>
  </si>
  <si>
    <t>Unsure which is the apical tip, I chose a slightly curvy one that seemed to be mature and follow the line of the main branch- measured in two segments. There is a long branch laying along the substrate opposite the rest of the branches- measured as a branch, not included in the primary.</t>
  </si>
  <si>
    <t>062923_Looe_Tag56</t>
  </si>
  <si>
    <t>LR_56_T3_7-6</t>
  </si>
  <si>
    <t>062923_Looe_Tag58</t>
  </si>
  <si>
    <t>LR_58_T3_31-6</t>
  </si>
  <si>
    <t>only small nubbin remaining. hole closure not great, affected V</t>
  </si>
  <si>
    <t>062923_Looe_Tag59</t>
  </si>
  <si>
    <t>LR_59_T3_3-6</t>
  </si>
  <si>
    <t>only tiny nubbin remaining - hole closure not great, affecred V</t>
  </si>
  <si>
    <t>062923_Looe_Tag60</t>
  </si>
  <si>
    <t>LR_60_T3_1-6</t>
  </si>
  <si>
    <t xml:space="preserve">Lots of little polyps that look like branches but aren't yet (not measured). Main branch is curvy, measured in two segments. </t>
  </si>
  <si>
    <t>062923_Looe_Tag61</t>
  </si>
  <si>
    <t>LR_61_T3_44-7</t>
  </si>
  <si>
    <t>062923_Looe_Tag62</t>
  </si>
  <si>
    <t>LR_62_T3_13-7</t>
  </si>
  <si>
    <t>S8</t>
  </si>
  <si>
    <t>Main branch is curvy, measured in two segments. S8 broke and healed over.</t>
  </si>
  <si>
    <t>062923_Looe_Tag63</t>
  </si>
  <si>
    <t>LR_63_T3_50-7</t>
  </si>
  <si>
    <t>062923_Looe_Tag64</t>
  </si>
  <si>
    <t>LR_64_T3_1-7</t>
  </si>
  <si>
    <t>062923_Looe_Tag65</t>
  </si>
  <si>
    <t>LR_65_T3_36-7</t>
  </si>
  <si>
    <t>Very lumpy due to growth over the nail, but no issues.</t>
  </si>
  <si>
    <t>062923_Looe_Tag66</t>
  </si>
  <si>
    <t>LR_66_T3_7-7</t>
  </si>
  <si>
    <t>062923_Looe_Tag67</t>
  </si>
  <si>
    <t>LR_67_T3_62-7</t>
  </si>
  <si>
    <t>062923_Looe_Tag68</t>
  </si>
  <si>
    <t>LR_68_T3_41-7</t>
  </si>
  <si>
    <t>Lots of algae covering the bottom side of the coral, some SA lost. Main branch is curvy, measured in three segments.</t>
  </si>
  <si>
    <t>062923_Looe_Tag69</t>
  </si>
  <si>
    <t>LR_69_T3_3-7</t>
  </si>
  <si>
    <t>S2, S3, S5, S6</t>
  </si>
  <si>
    <t>Main branch is curvy, measured in two segments. Several broken branches, all but S3 have healed and regrown an apical tip.</t>
  </si>
  <si>
    <t>062923_Looe_Tag70</t>
  </si>
  <si>
    <t>LR_70_T3_31-7</t>
  </si>
  <si>
    <t>062923_Looe_Tag72</t>
  </si>
  <si>
    <t>LR_72_T3_1-8</t>
  </si>
  <si>
    <t>Breakage before April timepoint.</t>
  </si>
  <si>
    <t>062923_Looe_Tag77</t>
  </si>
  <si>
    <t>BAD BUILD</t>
  </si>
  <si>
    <t>062923_Looe_Tag78</t>
  </si>
  <si>
    <t>LR_78_T3_50-8</t>
  </si>
  <si>
    <t>062923_Looe_Tag79</t>
  </si>
  <si>
    <t>LR_79_T3_3-8</t>
  </si>
  <si>
    <t xml:space="preserve">Top ~third of the primary branch broke off and continued to survive on the substrate (unsure if growth was before or after breakage). Only measured TLE of living branches. SA affected by coral lying on substrate. Measured dead original primary branch and dead secondary branch left on the nail, only from recently dead (not heavily fouled) point, recorded in breakage notes. </t>
  </si>
  <si>
    <t>062923_Looe_Tag80</t>
  </si>
  <si>
    <t>LR_80_T3_41-8</t>
  </si>
  <si>
    <t xml:space="preserve">S4 and S5 are very close together but are both secondary, neither is tertiary on the other. Main branch is curvy, measured in two segments. </t>
  </si>
  <si>
    <t>062923_Looe_Tag81</t>
  </si>
  <si>
    <t>LR_81_T3_3-9</t>
  </si>
  <si>
    <t>bottom of the primary branch has died off</t>
  </si>
  <si>
    <t>062923_Looe_Tag82</t>
  </si>
  <si>
    <t>062923_Looe_Tag83</t>
  </si>
  <si>
    <t>LR_83_T3_13-9</t>
  </si>
  <si>
    <t>Dark spots on tissue left, they are just shadowed, not dead.</t>
  </si>
  <si>
    <t>062923_Looe_Tag84</t>
  </si>
  <si>
    <t>LR_84_T3_50-9</t>
  </si>
  <si>
    <t>062923_Looe_Tag86</t>
  </si>
  <si>
    <t>LR_86_T3_31-9</t>
  </si>
  <si>
    <t>No apical tip, measured primary tle to the center of the top where the tissue healed over. Breakage before April timepoint.</t>
  </si>
  <si>
    <t>062923_Looe_Tag87</t>
  </si>
  <si>
    <t>LR_87_T3_36-9</t>
  </si>
  <si>
    <t>No clear apical tip, measured primary tle to the center of the top. Main branch is curvy, measured in two segments.</t>
  </si>
  <si>
    <t>062923_Looe_Tag88</t>
  </si>
  <si>
    <t>LR_88_T3_44-9</t>
  </si>
  <si>
    <t>062923_Looe_Tag89</t>
  </si>
  <si>
    <t>LR_89_T3_7-9</t>
  </si>
  <si>
    <t>062923_Looe_Tag90</t>
  </si>
  <si>
    <t>LR_90_T3_41-9</t>
  </si>
  <si>
    <t>rough hole closure, affected V</t>
  </si>
  <si>
    <t>062923_Looe_Tag91</t>
  </si>
  <si>
    <t>LR_91_T3_62-10</t>
  </si>
  <si>
    <t>S4 tip broken but still kind of attached - included in TLE. primary branch curved, measured in two segments</t>
  </si>
  <si>
    <t>062923_Looe_Tag92</t>
  </si>
  <si>
    <t>BAD BUILD. Scoupr moved? No coral in the model.</t>
  </si>
  <si>
    <t>appears to have been skipped completely</t>
  </si>
  <si>
    <t>062923_Looe_Tag94</t>
  </si>
  <si>
    <t>LR_94_T3_3-10</t>
  </si>
  <si>
    <t>062923_Looe_Tag95</t>
  </si>
  <si>
    <t>LR_95_T3_41-10</t>
  </si>
  <si>
    <t>No notes</t>
  </si>
  <si>
    <t>062923_Looe_Tag96</t>
  </si>
  <si>
    <t>LR_96_T3_7-10</t>
  </si>
  <si>
    <t>062923_Looe_Tag97</t>
  </si>
  <si>
    <t>LR_97_T3_13-10</t>
  </si>
  <si>
    <t>Main branch is curvy, measured in two segments. Tissue near bottom is unclear/dark, obscured by scoupr and shadow- some SA may be missing.</t>
  </si>
  <si>
    <t>062923_Looe_Tag98</t>
  </si>
  <si>
    <t>LR_98_T3_31-10</t>
  </si>
  <si>
    <t>Main branch is curvy, measured in two segments. Hole closure is concave, unable to resolve, V is likely inaccurate. Several large polyps on the dark/fuzzy side that could be branches, only measured one I could confirm in the images.</t>
  </si>
  <si>
    <t>062923_Looe_Tag99</t>
  </si>
  <si>
    <t>LR_99_T3_36-10</t>
  </si>
  <si>
    <t>062923_Looe_Tag100</t>
  </si>
  <si>
    <t>LR_100_T3_50-10</t>
  </si>
  <si>
    <t>not the best hole closure, affected V. primary branch curved, measured in two segments</t>
  </si>
  <si>
    <t>Replicate</t>
  </si>
  <si>
    <t>Breakage</t>
  </si>
  <si>
    <t>Status</t>
  </si>
  <si>
    <t>TagNumber</t>
  </si>
  <si>
    <t>Looe</t>
  </si>
  <si>
    <t>Daves</t>
  </si>
  <si>
    <t>S3, S5, S7, P</t>
  </si>
  <si>
    <t>P, S2</t>
  </si>
  <si>
    <t>P, S3, S4, S5, S6, T3</t>
  </si>
  <si>
    <t>P, S3</t>
  </si>
  <si>
    <t>P, S2, 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</si>
</sst>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9">
    <font>
      <sz val="10"/>
      <color rgb="FF000000"/>
      <name val="Arial"/>
      <scheme val="minor"/>
    </font>
    <font>
      <b/>
      <sz val="12"/>
      <color theme="1"/>
      <name val="Calibri"/>
      <family val="2"/>
    </font>
    <font>
      <sz val="12"/>
      <color theme="1"/>
      <name val="Calibri"/>
      <family val="2"/>
    </font>
    <font>
      <sz val="12"/>
      <color rgb="FF000000"/>
      <name val="Calibri"/>
      <family val="2"/>
    </font>
    <font>
      <sz val="12"/>
      <color rgb="FF0D0D0D"/>
      <name val="Calibri"/>
      <family val="2"/>
    </font>
    <font>
      <sz val="12"/>
      <color rgb="FF1F1F1F"/>
      <name val="Calibri"/>
      <family val="2"/>
    </font>
    <font>
      <sz val="10"/>
      <color rgb="FF000000"/>
      <name val="Courier"/>
    </font>
    <font>
      <sz val="10"/>
      <color rgb="FF000000"/>
      <name val="Arial"/>
      <family val="2"/>
    </font>
    <font>
      <sz val="10"/>
      <color rgb="FF000000"/>
      <name val="Arial"/>
      <family val="2"/>
      <scheme val="minor"/>
    </font>
  </fonts>
  <fills count="6">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EFEFEF"/>
        <bgColor rgb="FFEFEFEF"/>
      </patternFill>
    </fill>
    <fill>
      <patternFill patternType="solid">
        <fgColor rgb="FFFF0000"/>
        <bgColor rgb="FFFF0000"/>
      </patternFill>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27">
    <xf numFmtId="0" fontId="0" fillId="0" borderId="0" xfId="0"/>
    <xf numFmtId="0" fontId="1" fillId="2" borderId="1" xfId="0" applyFont="1" applyFill="1" applyBorder="1"/>
    <xf numFmtId="0" fontId="2" fillId="0" borderId="0" xfId="0" applyFont="1"/>
    <xf numFmtId="0" fontId="2" fillId="0" borderId="0" xfId="0" applyFont="1" applyAlignment="1">
      <alignment horizontal="right"/>
    </xf>
    <xf numFmtId="164" fontId="2" fillId="0" borderId="0" xfId="0" applyNumberFormat="1" applyFont="1" applyAlignment="1">
      <alignment horizontal="right"/>
    </xf>
    <xf numFmtId="0" fontId="2" fillId="0" borderId="2" xfId="0" applyFont="1" applyBorder="1"/>
    <xf numFmtId="0" fontId="2" fillId="0" borderId="2" xfId="0" applyFont="1" applyBorder="1" applyAlignment="1">
      <alignment horizontal="right"/>
    </xf>
    <xf numFmtId="0" fontId="3" fillId="0" borderId="0" xfId="0" applyFont="1"/>
    <xf numFmtId="0" fontId="2" fillId="3" borderId="0" xfId="0" applyFont="1" applyFill="1"/>
    <xf numFmtId="0" fontId="2" fillId="3" borderId="0" xfId="0" applyFont="1" applyFill="1" applyAlignment="1">
      <alignment horizontal="right"/>
    </xf>
    <xf numFmtId="164" fontId="2" fillId="3" borderId="0" xfId="0" applyNumberFormat="1" applyFont="1" applyFill="1" applyAlignment="1">
      <alignment horizontal="right"/>
    </xf>
    <xf numFmtId="0" fontId="4" fillId="3" borderId="0" xfId="0" applyFont="1" applyFill="1"/>
    <xf numFmtId="0" fontId="2" fillId="4" borderId="0" xfId="0" applyFont="1" applyFill="1"/>
    <xf numFmtId="0" fontId="2" fillId="4" borderId="0" xfId="0" applyFont="1" applyFill="1" applyAlignment="1">
      <alignment horizontal="right"/>
    </xf>
    <xf numFmtId="164" fontId="2" fillId="4" borderId="0" xfId="0" applyNumberFormat="1" applyFont="1" applyFill="1" applyAlignment="1">
      <alignment horizontal="right"/>
    </xf>
    <xf numFmtId="0" fontId="3" fillId="4" borderId="0" xfId="0" applyFont="1" applyFill="1"/>
    <xf numFmtId="0" fontId="5" fillId="3" borderId="0" xfId="0" applyFont="1" applyFill="1"/>
    <xf numFmtId="0" fontId="5" fillId="4" borderId="0" xfId="0" applyFont="1" applyFill="1"/>
    <xf numFmtId="0" fontId="3" fillId="0" borderId="0" xfId="0" applyFont="1" applyAlignment="1">
      <alignment horizontal="right"/>
    </xf>
    <xf numFmtId="164" fontId="3" fillId="0" borderId="0" xfId="0" applyNumberFormat="1" applyFont="1" applyAlignment="1">
      <alignment horizontal="right"/>
    </xf>
    <xf numFmtId="0" fontId="3" fillId="3" borderId="0" xfId="0" applyFont="1" applyFill="1"/>
    <xf numFmtId="0" fontId="5" fillId="0" borderId="0" xfId="0" applyFont="1"/>
    <xf numFmtId="0" fontId="1" fillId="0" borderId="0" xfId="0" applyFont="1"/>
    <xf numFmtId="0" fontId="6" fillId="0" borderId="0" xfId="0" applyFont="1"/>
    <xf numFmtId="0" fontId="2" fillId="5" borderId="0" xfId="0" applyFont="1" applyFill="1"/>
    <xf numFmtId="0" fontId="7" fillId="0" borderId="0" xfId="0" applyFont="1"/>
    <xf numFmtId="0" fontId="4"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000"/>
  <sheetViews>
    <sheetView workbookViewId="0">
      <pane xSplit="6" ySplit="1" topLeftCell="G2" activePane="bottomRight" state="frozen"/>
      <selection pane="topRight" activeCell="G1" sqref="G1"/>
      <selection pane="bottomLeft" activeCell="A2" sqref="A2"/>
      <selection pane="bottomRight" activeCell="J13" sqref="J13"/>
    </sheetView>
  </sheetViews>
  <sheetFormatPr baseColWidth="10" defaultColWidth="12.6640625" defaultRowHeight="15.75" customHeight="1"/>
  <cols>
    <col min="2" max="2" width="9.5" customWidth="1"/>
    <col min="3" max="3" width="10.6640625" customWidth="1"/>
    <col min="4" max="4" width="9.1640625" customWidth="1"/>
    <col min="6" max="6" width="11" customWidth="1"/>
    <col min="7" max="7" width="8.33203125" customWidth="1"/>
    <col min="9" max="9" width="15.6640625" customWidth="1"/>
    <col min="10" max="10" width="23.33203125" bestFit="1" customWidth="1"/>
    <col min="11" max="11" width="6.5" customWidth="1"/>
    <col min="12" max="12" width="11.6640625" customWidth="1"/>
    <col min="13" max="13" width="9.5" customWidth="1"/>
  </cols>
  <sheetData>
    <row r="1" spans="1:51">
      <c r="A1" s="1" t="s">
        <v>0</v>
      </c>
      <c r="B1" s="1" t="s">
        <v>1</v>
      </c>
      <c r="C1" s="1" t="s">
        <v>2</v>
      </c>
      <c r="D1" s="1" t="s">
        <v>3</v>
      </c>
      <c r="E1" s="1" t="s">
        <v>541</v>
      </c>
      <c r="F1" s="1" t="s">
        <v>544</v>
      </c>
      <c r="G1" s="1" t="s">
        <v>4</v>
      </c>
      <c r="H1" s="1" t="s">
        <v>5</v>
      </c>
      <c r="I1" s="1" t="s">
        <v>6</v>
      </c>
      <c r="J1" s="1" t="s">
        <v>542</v>
      </c>
      <c r="K1" s="1" t="s">
        <v>543</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2"/>
      <c r="AR1" s="2"/>
      <c r="AS1" s="2"/>
      <c r="AT1" s="2"/>
      <c r="AU1" s="2"/>
      <c r="AV1" s="2"/>
      <c r="AW1" s="2"/>
      <c r="AX1" s="2"/>
      <c r="AY1" s="2"/>
    </row>
    <row r="2" spans="1:51">
      <c r="A2" s="2" t="s">
        <v>546</v>
      </c>
      <c r="B2" s="3">
        <v>3</v>
      </c>
      <c r="C2" s="4">
        <v>45106</v>
      </c>
      <c r="D2" s="3">
        <v>31</v>
      </c>
      <c r="E2" s="3">
        <v>11</v>
      </c>
      <c r="F2" s="3">
        <v>101</v>
      </c>
      <c r="G2" s="2" t="s">
        <v>38</v>
      </c>
      <c r="H2" s="2" t="s">
        <v>39</v>
      </c>
      <c r="I2" s="5" t="s">
        <v>40</v>
      </c>
      <c r="J2" s="2"/>
      <c r="K2" s="2" t="s">
        <v>41</v>
      </c>
      <c r="L2" s="2" t="s">
        <v>42</v>
      </c>
      <c r="M2" s="2">
        <f t="shared" ref="M2:M101" si="0">COUNT(O2:AM2)</f>
        <v>19</v>
      </c>
      <c r="N2" s="6">
        <v>12.192030000000001</v>
      </c>
      <c r="O2" s="7">
        <v>3.0166080000000002</v>
      </c>
      <c r="P2" s="7">
        <v>5.113213</v>
      </c>
      <c r="Q2" s="7">
        <v>4.5314329999999998</v>
      </c>
      <c r="R2" s="7">
        <v>3.75881</v>
      </c>
      <c r="S2" s="7">
        <v>3.9577879999999999</v>
      </c>
      <c r="T2" s="7">
        <v>3.9747189999999999</v>
      </c>
      <c r="U2" s="7">
        <v>2.6620840000000001</v>
      </c>
      <c r="V2" s="7">
        <v>3.9996179999999999</v>
      </c>
      <c r="W2" s="7">
        <v>1.5296639999999999</v>
      </c>
      <c r="X2" s="7">
        <v>0.38885399999999998</v>
      </c>
      <c r="Y2" s="7">
        <v>0.32931500000000002</v>
      </c>
      <c r="Z2" s="7"/>
      <c r="AA2" s="7"/>
      <c r="AB2" s="7"/>
      <c r="AC2" s="7"/>
      <c r="AD2" s="7">
        <v>1.518041</v>
      </c>
      <c r="AE2" s="7">
        <v>1.834916</v>
      </c>
      <c r="AF2" s="7">
        <v>3.7578689999999999</v>
      </c>
      <c r="AG2" s="7">
        <v>3.8789229999999999</v>
      </c>
      <c r="AH2" s="7">
        <v>0.616896</v>
      </c>
      <c r="AI2" s="7">
        <v>0.20059099999999999</v>
      </c>
      <c r="AJ2" s="7">
        <v>2.9534349999999998</v>
      </c>
      <c r="AK2" s="7">
        <v>0.86586200000000002</v>
      </c>
      <c r="AL2" s="2"/>
      <c r="AM2" s="2"/>
      <c r="AN2" s="2">
        <f t="shared" ref="AN2:AN101" si="1">SUM(N2:AM2)</f>
        <v>61.080668999999993</v>
      </c>
      <c r="AO2" s="6">
        <v>179.93627900000001</v>
      </c>
      <c r="AP2" s="6">
        <v>39.116095000000001</v>
      </c>
      <c r="AQ2" s="2"/>
      <c r="AR2" s="2"/>
      <c r="AS2" s="2"/>
      <c r="AT2" s="2"/>
      <c r="AU2" s="2"/>
      <c r="AV2" s="2"/>
      <c r="AW2" s="2"/>
      <c r="AX2" s="2"/>
      <c r="AY2" s="2"/>
    </row>
    <row r="3" spans="1:51">
      <c r="A3" s="2" t="s">
        <v>546</v>
      </c>
      <c r="B3" s="3">
        <v>3</v>
      </c>
      <c r="C3" s="4">
        <v>45106</v>
      </c>
      <c r="D3" s="3">
        <v>1</v>
      </c>
      <c r="E3" s="3">
        <v>11</v>
      </c>
      <c r="F3" s="3">
        <v>102</v>
      </c>
      <c r="G3" s="2" t="s">
        <v>38</v>
      </c>
      <c r="H3" s="2" t="s">
        <v>43</v>
      </c>
      <c r="I3" s="2" t="s">
        <v>44</v>
      </c>
      <c r="J3" s="2"/>
      <c r="K3" s="2" t="s">
        <v>41</v>
      </c>
      <c r="L3" s="2" t="s">
        <v>45</v>
      </c>
      <c r="M3" s="2">
        <f t="shared" si="0"/>
        <v>12</v>
      </c>
      <c r="N3" s="3">
        <v>11.354200000000001</v>
      </c>
      <c r="O3" s="3">
        <v>0.40988400000000003</v>
      </c>
      <c r="P3" s="3">
        <v>0.47875499999999999</v>
      </c>
      <c r="Q3" s="3">
        <v>1.5199320000000001</v>
      </c>
      <c r="R3" s="3">
        <v>1.697608</v>
      </c>
      <c r="S3" s="3">
        <v>0.60557499999999997</v>
      </c>
      <c r="T3" s="3">
        <v>0.268787</v>
      </c>
      <c r="U3" s="3">
        <v>0.628305</v>
      </c>
      <c r="V3" s="3">
        <v>0.41647400000000001</v>
      </c>
      <c r="W3" s="3">
        <v>0.23316300000000001</v>
      </c>
      <c r="X3" s="3">
        <v>0.35811500000000002</v>
      </c>
      <c r="Y3" s="3">
        <v>0.36785499999999999</v>
      </c>
      <c r="Z3" s="3">
        <v>0.28349000000000002</v>
      </c>
      <c r="AA3" s="3"/>
      <c r="AB3" s="3"/>
      <c r="AC3" s="3"/>
      <c r="AD3" s="2"/>
      <c r="AE3" s="2"/>
      <c r="AF3" s="2"/>
      <c r="AG3" s="2"/>
      <c r="AH3" s="2"/>
      <c r="AI3" s="2"/>
      <c r="AJ3" s="2"/>
      <c r="AK3" s="2"/>
      <c r="AL3" s="2"/>
      <c r="AM3" s="2"/>
      <c r="AN3" s="2">
        <f t="shared" si="1"/>
        <v>18.622143000000005</v>
      </c>
      <c r="AO3" s="3">
        <v>55.114539999999998</v>
      </c>
      <c r="AP3" s="3">
        <v>13.910489</v>
      </c>
      <c r="AQ3" s="2"/>
      <c r="AR3" s="2"/>
      <c r="AS3" s="2"/>
      <c r="AT3" s="2"/>
      <c r="AU3" s="2"/>
      <c r="AV3" s="2"/>
      <c r="AW3" s="2"/>
      <c r="AX3" s="2"/>
      <c r="AY3" s="2"/>
    </row>
    <row r="4" spans="1:51">
      <c r="A4" s="2" t="s">
        <v>546</v>
      </c>
      <c r="B4" s="9">
        <v>3</v>
      </c>
      <c r="C4" s="10">
        <v>45106</v>
      </c>
      <c r="D4" s="9">
        <v>62</v>
      </c>
      <c r="E4" s="9">
        <v>11</v>
      </c>
      <c r="F4" s="9">
        <v>103</v>
      </c>
      <c r="G4" s="8" t="s">
        <v>38</v>
      </c>
      <c r="H4" s="11" t="s">
        <v>46</v>
      </c>
      <c r="I4" s="2" t="s">
        <v>47</v>
      </c>
      <c r="J4" s="8" t="s">
        <v>48</v>
      </c>
      <c r="K4" s="8" t="s">
        <v>41</v>
      </c>
      <c r="L4" s="2" t="s">
        <v>49</v>
      </c>
      <c r="M4" s="2">
        <f t="shared" si="0"/>
        <v>0</v>
      </c>
      <c r="N4" s="9">
        <v>4.462091</v>
      </c>
      <c r="O4" s="8"/>
      <c r="P4" s="8"/>
      <c r="Q4" s="8"/>
      <c r="R4" s="8"/>
      <c r="S4" s="8"/>
      <c r="T4" s="8"/>
      <c r="U4" s="8"/>
      <c r="V4" s="8"/>
      <c r="W4" s="8"/>
      <c r="X4" s="8"/>
      <c r="Y4" s="8"/>
      <c r="Z4" s="8"/>
      <c r="AA4" s="8"/>
      <c r="AB4" s="8"/>
      <c r="AC4" s="8"/>
      <c r="AD4" s="8"/>
      <c r="AE4" s="8"/>
      <c r="AF4" s="8"/>
      <c r="AG4" s="8"/>
      <c r="AH4" s="8"/>
      <c r="AI4" s="8"/>
      <c r="AJ4" s="8"/>
      <c r="AK4" s="8"/>
      <c r="AL4" s="2"/>
      <c r="AM4" s="2"/>
      <c r="AN4" s="2">
        <f t="shared" si="1"/>
        <v>4.462091</v>
      </c>
      <c r="AO4" s="3">
        <v>22.581997000000001</v>
      </c>
      <c r="AP4" s="3">
        <v>8.3614510000000006</v>
      </c>
      <c r="AQ4" s="8"/>
      <c r="AR4" s="8"/>
      <c r="AS4" s="8"/>
      <c r="AT4" s="8"/>
      <c r="AU4" s="8"/>
      <c r="AV4" s="8"/>
      <c r="AW4" s="8"/>
      <c r="AX4" s="8"/>
      <c r="AY4" s="8"/>
    </row>
    <row r="5" spans="1:51">
      <c r="A5" s="2" t="s">
        <v>546</v>
      </c>
      <c r="B5" s="13">
        <v>3</v>
      </c>
      <c r="C5" s="14">
        <v>45106</v>
      </c>
      <c r="D5" s="13">
        <v>50</v>
      </c>
      <c r="E5" s="13">
        <v>11</v>
      </c>
      <c r="F5" s="13">
        <v>104</v>
      </c>
      <c r="G5" s="12" t="s">
        <v>50</v>
      </c>
      <c r="H5" s="12" t="s">
        <v>51</v>
      </c>
      <c r="I5" s="12" t="s">
        <v>52</v>
      </c>
      <c r="J5" s="12"/>
      <c r="K5" s="12" t="s">
        <v>41</v>
      </c>
      <c r="L5" s="12" t="s">
        <v>53</v>
      </c>
      <c r="M5" s="2">
        <f t="shared" si="0"/>
        <v>0</v>
      </c>
      <c r="N5" s="12">
        <v>3.5025659999999998</v>
      </c>
      <c r="O5" s="12"/>
      <c r="P5" s="12"/>
      <c r="Q5" s="12"/>
      <c r="R5" s="12"/>
      <c r="S5" s="12"/>
      <c r="T5" s="12"/>
      <c r="U5" s="12"/>
      <c r="V5" s="12"/>
      <c r="W5" s="12"/>
      <c r="X5" s="12"/>
      <c r="Y5" s="12"/>
      <c r="Z5" s="12"/>
      <c r="AA5" s="12"/>
      <c r="AB5" s="12"/>
      <c r="AC5" s="12"/>
      <c r="AD5" s="12"/>
      <c r="AE5" s="12"/>
      <c r="AF5" s="12"/>
      <c r="AG5" s="12"/>
      <c r="AH5" s="12"/>
      <c r="AI5" s="12"/>
      <c r="AJ5" s="12"/>
      <c r="AK5" s="12"/>
      <c r="AL5" s="12"/>
      <c r="AM5" s="12"/>
      <c r="AN5" s="2">
        <f t="shared" si="1"/>
        <v>3.5025659999999998</v>
      </c>
      <c r="AO5" s="12">
        <v>11.821035</v>
      </c>
      <c r="AP5" s="12">
        <v>2.9645929999999998</v>
      </c>
      <c r="AQ5" s="12"/>
      <c r="AR5" s="12"/>
      <c r="AS5" s="12"/>
      <c r="AT5" s="12"/>
      <c r="AU5" s="12"/>
      <c r="AV5" s="12"/>
      <c r="AW5" s="12"/>
      <c r="AX5" s="12"/>
      <c r="AY5" s="12"/>
    </row>
    <row r="6" spans="1:51">
      <c r="A6" s="2" t="s">
        <v>546</v>
      </c>
      <c r="B6" s="13">
        <v>3</v>
      </c>
      <c r="C6" s="14">
        <v>45106</v>
      </c>
      <c r="D6" s="13">
        <v>41</v>
      </c>
      <c r="E6" s="13">
        <v>11</v>
      </c>
      <c r="F6" s="13">
        <v>105</v>
      </c>
      <c r="G6" s="12" t="s">
        <v>50</v>
      </c>
      <c r="H6" s="12" t="s">
        <v>54</v>
      </c>
      <c r="I6" s="12"/>
      <c r="J6" s="12"/>
      <c r="K6" s="12" t="s">
        <v>55</v>
      </c>
      <c r="L6" s="12"/>
      <c r="M6" s="2">
        <f t="shared" si="0"/>
        <v>0</v>
      </c>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2">
        <f t="shared" si="1"/>
        <v>0</v>
      </c>
      <c r="AO6" s="12"/>
      <c r="AP6" s="12"/>
      <c r="AQ6" s="12"/>
      <c r="AR6" s="12"/>
      <c r="AS6" s="12"/>
      <c r="AT6" s="12"/>
      <c r="AU6" s="12"/>
      <c r="AV6" s="12"/>
      <c r="AW6" s="12"/>
      <c r="AX6" s="12"/>
      <c r="AY6" s="12"/>
    </row>
    <row r="7" spans="1:51">
      <c r="A7" s="2" t="s">
        <v>546</v>
      </c>
      <c r="B7" s="13">
        <v>3</v>
      </c>
      <c r="C7" s="14">
        <v>45106</v>
      </c>
      <c r="D7" s="13">
        <v>7</v>
      </c>
      <c r="E7" s="13">
        <v>11</v>
      </c>
      <c r="F7" s="13">
        <v>106</v>
      </c>
      <c r="G7" s="12" t="s">
        <v>50</v>
      </c>
      <c r="H7" s="12" t="s">
        <v>54</v>
      </c>
      <c r="I7" s="12"/>
      <c r="J7" s="12"/>
      <c r="K7" s="12" t="s">
        <v>55</v>
      </c>
      <c r="L7" s="12"/>
      <c r="M7" s="2">
        <f t="shared" si="0"/>
        <v>0</v>
      </c>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2">
        <f t="shared" si="1"/>
        <v>0</v>
      </c>
      <c r="AO7" s="12"/>
      <c r="AP7" s="12"/>
      <c r="AQ7" s="12"/>
      <c r="AR7" s="12"/>
      <c r="AS7" s="12"/>
      <c r="AT7" s="12"/>
      <c r="AU7" s="12"/>
      <c r="AV7" s="12"/>
      <c r="AW7" s="12"/>
      <c r="AX7" s="12"/>
      <c r="AY7" s="12"/>
    </row>
    <row r="8" spans="1:51">
      <c r="A8" s="2" t="s">
        <v>546</v>
      </c>
      <c r="B8" s="13">
        <v>3</v>
      </c>
      <c r="C8" s="14">
        <v>45106</v>
      </c>
      <c r="D8" s="13">
        <v>3</v>
      </c>
      <c r="E8" s="13">
        <v>11</v>
      </c>
      <c r="F8" s="13">
        <v>107</v>
      </c>
      <c r="G8" s="12" t="s">
        <v>50</v>
      </c>
      <c r="H8" s="12" t="s">
        <v>56</v>
      </c>
      <c r="I8" s="12" t="s">
        <v>57</v>
      </c>
      <c r="J8" s="12"/>
      <c r="K8" s="12" t="s">
        <v>65</v>
      </c>
      <c r="L8" s="12"/>
      <c r="M8" s="2"/>
      <c r="N8" s="12"/>
      <c r="O8" s="12"/>
      <c r="P8" s="12"/>
      <c r="Q8" s="12"/>
      <c r="R8" s="12"/>
      <c r="S8" s="12"/>
      <c r="T8" s="12"/>
      <c r="U8" s="12"/>
      <c r="V8" s="12"/>
      <c r="W8" s="12"/>
      <c r="X8" s="12"/>
      <c r="Y8" s="12"/>
      <c r="Z8" s="12"/>
      <c r="AA8" s="12"/>
      <c r="AB8" s="12"/>
      <c r="AC8" s="12"/>
      <c r="AD8" s="12">
        <v>1.025739</v>
      </c>
      <c r="AE8" s="12">
        <v>0.41677799999999998</v>
      </c>
      <c r="AF8" s="12"/>
      <c r="AG8" s="12"/>
      <c r="AH8" s="12"/>
      <c r="AI8" s="12"/>
      <c r="AJ8" s="12"/>
      <c r="AK8" s="12"/>
      <c r="AL8" s="12"/>
      <c r="AM8" s="12"/>
      <c r="AN8" s="2">
        <f t="shared" si="1"/>
        <v>1.442517</v>
      </c>
      <c r="AO8" s="12">
        <v>53.205253999999996</v>
      </c>
      <c r="AP8" s="12">
        <v>13.620234999999999</v>
      </c>
      <c r="AQ8" s="12"/>
      <c r="AR8" s="12"/>
      <c r="AS8" s="12"/>
      <c r="AT8" s="12"/>
      <c r="AU8" s="12"/>
      <c r="AV8" s="12"/>
      <c r="AW8" s="12"/>
      <c r="AX8" s="12"/>
      <c r="AY8" s="12"/>
    </row>
    <row r="9" spans="1:51">
      <c r="A9" s="2" t="s">
        <v>546</v>
      </c>
      <c r="B9" s="3">
        <v>3</v>
      </c>
      <c r="C9" s="4">
        <v>45106</v>
      </c>
      <c r="D9" s="3">
        <v>44</v>
      </c>
      <c r="E9" s="3">
        <v>11</v>
      </c>
      <c r="F9" s="3">
        <v>108</v>
      </c>
      <c r="G9" s="2" t="s">
        <v>38</v>
      </c>
      <c r="H9" s="2" t="s">
        <v>58</v>
      </c>
      <c r="I9" s="2" t="s">
        <v>59</v>
      </c>
      <c r="J9" s="2"/>
      <c r="K9" s="2" t="s">
        <v>41</v>
      </c>
      <c r="L9" s="2" t="s">
        <v>60</v>
      </c>
      <c r="M9" s="2">
        <f t="shared" si="0"/>
        <v>5</v>
      </c>
      <c r="N9" s="7">
        <v>3.8847489999999998</v>
      </c>
      <c r="O9" s="7">
        <v>0.62007500000000004</v>
      </c>
      <c r="P9" s="7">
        <v>0.68714799999999998</v>
      </c>
      <c r="Q9" s="7">
        <v>0.51816200000000001</v>
      </c>
      <c r="R9" s="7">
        <v>0.24460399999999999</v>
      </c>
      <c r="S9" s="7">
        <v>0.15276000000000001</v>
      </c>
      <c r="T9" s="2"/>
      <c r="U9" s="2"/>
      <c r="V9" s="2"/>
      <c r="W9" s="2"/>
      <c r="X9" s="2"/>
      <c r="Y9" s="2"/>
      <c r="Z9" s="2"/>
      <c r="AA9" s="2"/>
      <c r="AB9" s="2"/>
      <c r="AC9" s="2"/>
      <c r="AD9" s="2"/>
      <c r="AE9" s="2"/>
      <c r="AF9" s="2"/>
      <c r="AG9" s="2"/>
      <c r="AH9" s="2"/>
      <c r="AI9" s="2"/>
      <c r="AJ9" s="2"/>
      <c r="AK9" s="2"/>
      <c r="AL9" s="2"/>
      <c r="AM9" s="2"/>
      <c r="AN9" s="2">
        <f t="shared" si="1"/>
        <v>6.1074979999999996</v>
      </c>
      <c r="AO9" s="7">
        <v>17.907793000000002</v>
      </c>
      <c r="AP9" s="7">
        <v>6.6948939999999997</v>
      </c>
      <c r="AQ9" s="2"/>
      <c r="AR9" s="2"/>
      <c r="AS9" s="2"/>
      <c r="AT9" s="2"/>
      <c r="AU9" s="2"/>
      <c r="AV9" s="2"/>
      <c r="AW9" s="2"/>
      <c r="AX9" s="2"/>
      <c r="AY9" s="2"/>
    </row>
    <row r="10" spans="1:51">
      <c r="A10" s="2" t="s">
        <v>546</v>
      </c>
      <c r="B10" s="13">
        <v>3</v>
      </c>
      <c r="C10" s="14">
        <v>45106</v>
      </c>
      <c r="D10" s="13">
        <v>13</v>
      </c>
      <c r="E10" s="13">
        <v>11</v>
      </c>
      <c r="F10" s="13">
        <v>109</v>
      </c>
      <c r="G10" s="12" t="s">
        <v>50</v>
      </c>
      <c r="H10" s="12" t="s">
        <v>61</v>
      </c>
      <c r="I10" s="12" t="s">
        <v>62</v>
      </c>
      <c r="J10" s="12"/>
      <c r="K10" s="12" t="s">
        <v>41</v>
      </c>
      <c r="L10" s="12" t="s">
        <v>63</v>
      </c>
      <c r="M10" s="2">
        <f t="shared" si="0"/>
        <v>5</v>
      </c>
      <c r="N10" s="12">
        <v>2.9791069999999999</v>
      </c>
      <c r="O10" s="12">
        <v>0.46679799999999999</v>
      </c>
      <c r="P10" s="12">
        <v>0.55444199999999999</v>
      </c>
      <c r="Q10" s="15">
        <v>0.95900799999999997</v>
      </c>
      <c r="R10" s="12">
        <v>0.93877900000000003</v>
      </c>
      <c r="S10" s="15">
        <v>0.84146299999999996</v>
      </c>
      <c r="T10" s="12"/>
      <c r="U10" s="12"/>
      <c r="V10" s="12"/>
      <c r="W10" s="12"/>
      <c r="X10" s="12"/>
      <c r="Y10" s="12"/>
      <c r="Z10" s="12"/>
      <c r="AA10" s="12"/>
      <c r="AB10" s="12"/>
      <c r="AC10" s="12"/>
      <c r="AD10" s="12"/>
      <c r="AE10" s="12"/>
      <c r="AF10" s="12"/>
      <c r="AG10" s="12"/>
      <c r="AH10" s="12"/>
      <c r="AI10" s="12"/>
      <c r="AJ10" s="12"/>
      <c r="AK10" s="12"/>
      <c r="AL10" s="12"/>
      <c r="AM10" s="12"/>
      <c r="AN10" s="2">
        <f t="shared" si="1"/>
        <v>6.7395969999999998</v>
      </c>
      <c r="AO10" s="12">
        <v>14.065687</v>
      </c>
      <c r="AP10" s="15">
        <v>4.0588329999999999</v>
      </c>
      <c r="AQ10" s="12"/>
      <c r="AR10" s="12"/>
      <c r="AS10" s="12"/>
      <c r="AT10" s="12"/>
      <c r="AU10" s="12"/>
      <c r="AV10" s="12"/>
      <c r="AW10" s="12"/>
      <c r="AX10" s="12"/>
      <c r="AY10" s="12"/>
    </row>
    <row r="11" spans="1:51">
      <c r="A11" s="2" t="s">
        <v>546</v>
      </c>
      <c r="B11" s="3">
        <v>3</v>
      </c>
      <c r="C11" s="4">
        <v>45106</v>
      </c>
      <c r="D11" s="3">
        <v>36</v>
      </c>
      <c r="E11" s="3">
        <v>11</v>
      </c>
      <c r="F11" s="3">
        <v>110</v>
      </c>
      <c r="G11" s="2" t="s">
        <v>38</v>
      </c>
      <c r="H11" s="2" t="s">
        <v>64</v>
      </c>
      <c r="I11" s="2"/>
      <c r="J11" s="2"/>
      <c r="K11" s="2" t="s">
        <v>55</v>
      </c>
      <c r="L11" s="2"/>
      <c r="M11" s="2">
        <f t="shared" si="0"/>
        <v>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f t="shared" si="1"/>
        <v>0</v>
      </c>
      <c r="AO11" s="2"/>
      <c r="AP11" s="2"/>
      <c r="AQ11" s="2"/>
      <c r="AR11" s="2"/>
      <c r="AS11" s="2"/>
      <c r="AT11" s="2"/>
      <c r="AU11" s="2"/>
      <c r="AV11" s="2"/>
      <c r="AW11" s="2"/>
      <c r="AX11" s="2"/>
      <c r="AY11" s="2"/>
    </row>
    <row r="12" spans="1:51">
      <c r="A12" s="2" t="s">
        <v>546</v>
      </c>
      <c r="B12" s="13">
        <v>3</v>
      </c>
      <c r="C12" s="14">
        <v>45106</v>
      </c>
      <c r="D12" s="13">
        <v>7</v>
      </c>
      <c r="E12" s="13">
        <v>12</v>
      </c>
      <c r="F12" s="13">
        <v>111</v>
      </c>
      <c r="G12" s="12" t="s">
        <v>50</v>
      </c>
      <c r="H12" s="12" t="s">
        <v>66</v>
      </c>
      <c r="I12" s="12" t="s">
        <v>67</v>
      </c>
      <c r="J12" s="12"/>
      <c r="K12" s="12" t="s">
        <v>41</v>
      </c>
      <c r="L12" s="12" t="s">
        <v>68</v>
      </c>
      <c r="M12" s="2">
        <f t="shared" si="0"/>
        <v>6</v>
      </c>
      <c r="N12" s="12">
        <f>8.185319+3.572782</f>
        <v>11.758101</v>
      </c>
      <c r="O12" s="15">
        <v>3.1490849999999999</v>
      </c>
      <c r="P12" s="12">
        <v>2.7529170000000001</v>
      </c>
      <c r="Q12" s="12">
        <v>2.9950890000000001</v>
      </c>
      <c r="R12" s="12">
        <v>2.7440289999999998</v>
      </c>
      <c r="S12" s="12"/>
      <c r="T12" s="12"/>
      <c r="U12" s="12"/>
      <c r="V12" s="12"/>
      <c r="W12" s="12"/>
      <c r="X12" s="12"/>
      <c r="Y12" s="12"/>
      <c r="Z12" s="12"/>
      <c r="AA12" s="12"/>
      <c r="AB12" s="12"/>
      <c r="AC12" s="12"/>
      <c r="AD12" s="15">
        <v>1.0728819999999999</v>
      </c>
      <c r="AE12" s="12">
        <v>1.492229</v>
      </c>
      <c r="AF12" s="12"/>
      <c r="AG12" s="12"/>
      <c r="AH12" s="12"/>
      <c r="AI12" s="12"/>
      <c r="AJ12" s="12"/>
      <c r="AK12" s="12"/>
      <c r="AL12" s="12"/>
      <c r="AM12" s="12"/>
      <c r="AN12" s="2">
        <f t="shared" si="1"/>
        <v>25.964331999999999</v>
      </c>
      <c r="AO12" s="12">
        <v>94.012703000000002</v>
      </c>
      <c r="AP12" s="15">
        <v>30.683890000000002</v>
      </c>
      <c r="AQ12" s="12"/>
      <c r="AR12" s="12"/>
      <c r="AS12" s="12"/>
      <c r="AT12" s="12"/>
      <c r="AU12" s="12"/>
      <c r="AV12" s="12"/>
      <c r="AW12" s="12"/>
      <c r="AX12" s="12"/>
      <c r="AY12" s="12"/>
    </row>
    <row r="13" spans="1:51">
      <c r="A13" s="2" t="s">
        <v>546</v>
      </c>
      <c r="B13" s="3">
        <v>3</v>
      </c>
      <c r="C13" s="4">
        <v>45106</v>
      </c>
      <c r="D13" s="3">
        <v>41</v>
      </c>
      <c r="E13" s="3">
        <v>12</v>
      </c>
      <c r="F13" s="3">
        <v>112</v>
      </c>
      <c r="G13" s="2" t="s">
        <v>38</v>
      </c>
      <c r="H13" s="2" t="s">
        <v>69</v>
      </c>
      <c r="I13" s="2" t="s">
        <v>70</v>
      </c>
      <c r="J13" s="2" t="s">
        <v>401</v>
      </c>
      <c r="K13" s="2" t="s">
        <v>41</v>
      </c>
      <c r="L13" s="16" t="s">
        <v>71</v>
      </c>
      <c r="M13" s="2">
        <f t="shared" si="0"/>
        <v>9</v>
      </c>
      <c r="N13" s="2">
        <v>12.4793</v>
      </c>
      <c r="O13" s="7">
        <v>2.928426</v>
      </c>
      <c r="P13" s="7">
        <v>3.1300370000000002</v>
      </c>
      <c r="Q13" s="7">
        <v>3.3902800000000002</v>
      </c>
      <c r="R13" s="7">
        <v>4.0688570000000004</v>
      </c>
      <c r="S13" s="7">
        <v>1.943411</v>
      </c>
      <c r="T13" s="2"/>
      <c r="U13" s="2"/>
      <c r="V13" s="2"/>
      <c r="W13" s="2"/>
      <c r="X13" s="2"/>
      <c r="Y13" s="2"/>
      <c r="Z13" s="2"/>
      <c r="AA13" s="2"/>
      <c r="AB13" s="2"/>
      <c r="AC13" s="2"/>
      <c r="AD13" s="7">
        <v>2.652879</v>
      </c>
      <c r="AE13" s="7">
        <v>3.17041</v>
      </c>
      <c r="AF13" s="7">
        <v>2.9246240000000001</v>
      </c>
      <c r="AG13" s="7">
        <v>0.35907800000000001</v>
      </c>
      <c r="AH13" s="2"/>
      <c r="AI13" s="2"/>
      <c r="AJ13" s="2"/>
      <c r="AK13" s="2"/>
      <c r="AL13" s="2"/>
      <c r="AM13" s="2"/>
      <c r="AN13" s="2">
        <f t="shared" si="1"/>
        <v>37.047302000000002</v>
      </c>
      <c r="AO13" s="7">
        <v>109.356117</v>
      </c>
      <c r="AP13" s="7">
        <v>25.139064999999999</v>
      </c>
      <c r="AQ13" s="2"/>
      <c r="AR13" s="2"/>
      <c r="AS13" s="2"/>
      <c r="AT13" s="2"/>
      <c r="AU13" s="2"/>
      <c r="AV13" s="2"/>
      <c r="AW13" s="2"/>
      <c r="AX13" s="2"/>
      <c r="AY13" s="2"/>
    </row>
    <row r="14" spans="1:51">
      <c r="A14" s="2" t="s">
        <v>546</v>
      </c>
      <c r="B14" s="13">
        <v>3</v>
      </c>
      <c r="C14" s="14">
        <v>45106</v>
      </c>
      <c r="D14" s="13">
        <v>1</v>
      </c>
      <c r="E14" s="13">
        <v>12</v>
      </c>
      <c r="F14" s="13">
        <v>113</v>
      </c>
      <c r="G14" s="12" t="s">
        <v>50</v>
      </c>
      <c r="H14" s="12" t="s">
        <v>72</v>
      </c>
      <c r="I14" s="12" t="s">
        <v>73</v>
      </c>
      <c r="J14" s="12"/>
      <c r="K14" s="12" t="s">
        <v>41</v>
      </c>
      <c r="L14" s="12"/>
      <c r="M14" s="2">
        <f t="shared" si="0"/>
        <v>13</v>
      </c>
      <c r="N14" s="12">
        <v>10.412022</v>
      </c>
      <c r="O14" s="12">
        <v>2.0214409999999998</v>
      </c>
      <c r="P14" s="12">
        <v>1.5358000000000001</v>
      </c>
      <c r="Q14" s="12">
        <v>1.533004</v>
      </c>
      <c r="R14" s="12">
        <v>2.5710099999999998</v>
      </c>
      <c r="S14" s="12">
        <v>2.1290279999999999</v>
      </c>
      <c r="T14" s="12">
        <v>1.6048260000000001</v>
      </c>
      <c r="U14" s="12">
        <v>1.6952309999999999</v>
      </c>
      <c r="V14" s="12">
        <v>0.865846</v>
      </c>
      <c r="W14" s="12">
        <v>0.69818599999999997</v>
      </c>
      <c r="X14" s="12">
        <v>0.73943199999999998</v>
      </c>
      <c r="Y14" s="12"/>
      <c r="Z14" s="12"/>
      <c r="AA14" s="12"/>
      <c r="AB14" s="12"/>
      <c r="AC14" s="12"/>
      <c r="AD14" s="15">
        <v>1.792654</v>
      </c>
      <c r="AE14" s="12">
        <v>0.64486600000000005</v>
      </c>
      <c r="AF14" s="12">
        <v>0.82996800000000004</v>
      </c>
      <c r="AG14" s="12"/>
      <c r="AH14" s="12"/>
      <c r="AI14" s="12"/>
      <c r="AJ14" s="12"/>
      <c r="AK14" s="12"/>
      <c r="AL14" s="12"/>
      <c r="AM14" s="12"/>
      <c r="AN14" s="2">
        <f t="shared" si="1"/>
        <v>29.073314000000003</v>
      </c>
      <c r="AO14" s="12">
        <v>91.771445999999997</v>
      </c>
      <c r="AP14" s="12">
        <v>27.030930999999999</v>
      </c>
      <c r="AQ14" s="12"/>
      <c r="AR14" s="12"/>
      <c r="AS14" s="12"/>
      <c r="AT14" s="12"/>
      <c r="AU14" s="12"/>
      <c r="AV14" s="12"/>
      <c r="AW14" s="12"/>
      <c r="AX14" s="12"/>
      <c r="AY14" s="12"/>
    </row>
    <row r="15" spans="1:51">
      <c r="A15" s="2" t="s">
        <v>546</v>
      </c>
      <c r="B15" s="3">
        <v>3</v>
      </c>
      <c r="C15" s="4">
        <v>45106</v>
      </c>
      <c r="D15" s="3">
        <v>44</v>
      </c>
      <c r="E15" s="3">
        <v>12</v>
      </c>
      <c r="F15" s="3">
        <v>114</v>
      </c>
      <c r="G15" s="2" t="s">
        <v>38</v>
      </c>
      <c r="H15" s="2" t="s">
        <v>74</v>
      </c>
      <c r="I15" s="2" t="s">
        <v>75</v>
      </c>
      <c r="J15" s="2"/>
      <c r="K15" s="2" t="s">
        <v>41</v>
      </c>
      <c r="L15" s="16" t="s">
        <v>76</v>
      </c>
      <c r="M15" s="2">
        <f t="shared" si="0"/>
        <v>6</v>
      </c>
      <c r="N15" s="2">
        <v>7.1136100000000004</v>
      </c>
      <c r="O15" s="7">
        <v>2.6651020000000001</v>
      </c>
      <c r="P15" s="7">
        <v>0.25112800000000002</v>
      </c>
      <c r="Q15" s="7">
        <v>0.15873999999999999</v>
      </c>
      <c r="R15" s="7">
        <v>0.13317699999999999</v>
      </c>
      <c r="S15" s="2"/>
      <c r="T15" s="2"/>
      <c r="U15" s="2"/>
      <c r="V15" s="2"/>
      <c r="W15" s="2"/>
      <c r="X15" s="2"/>
      <c r="Y15" s="2"/>
      <c r="Z15" s="2"/>
      <c r="AA15" s="2"/>
      <c r="AB15" s="2"/>
      <c r="AC15" s="2"/>
      <c r="AD15" s="7">
        <v>1.0104340000000001</v>
      </c>
      <c r="AE15" s="7">
        <v>0.81656499999999999</v>
      </c>
      <c r="AF15" s="2"/>
      <c r="AG15" s="2"/>
      <c r="AH15" s="2"/>
      <c r="AI15" s="2"/>
      <c r="AJ15" s="2"/>
      <c r="AK15" s="2"/>
      <c r="AL15" s="2"/>
      <c r="AM15" s="2"/>
      <c r="AN15" s="2">
        <f t="shared" si="1"/>
        <v>12.148756000000001</v>
      </c>
      <c r="AO15" s="7">
        <v>40.315834000000002</v>
      </c>
      <c r="AP15" s="7">
        <v>14.17984</v>
      </c>
      <c r="AQ15" s="2"/>
      <c r="AR15" s="2"/>
      <c r="AS15" s="2"/>
      <c r="AT15" s="2"/>
      <c r="AU15" s="2"/>
      <c r="AV15" s="2"/>
      <c r="AW15" s="2"/>
      <c r="AX15" s="2"/>
      <c r="AY15" s="2"/>
    </row>
    <row r="16" spans="1:51">
      <c r="A16" s="2" t="s">
        <v>546</v>
      </c>
      <c r="B16" s="13">
        <v>3</v>
      </c>
      <c r="C16" s="14">
        <v>45106</v>
      </c>
      <c r="D16" s="13">
        <v>62</v>
      </c>
      <c r="E16" s="13">
        <v>12</v>
      </c>
      <c r="F16" s="13">
        <v>115</v>
      </c>
      <c r="G16" s="12" t="s">
        <v>50</v>
      </c>
      <c r="H16" s="12" t="s">
        <v>77</v>
      </c>
      <c r="I16" s="12" t="s">
        <v>78</v>
      </c>
      <c r="J16" s="12" t="s">
        <v>48</v>
      </c>
      <c r="K16" s="12" t="s">
        <v>41</v>
      </c>
      <c r="L16" s="12" t="s">
        <v>53</v>
      </c>
      <c r="M16" s="2">
        <f t="shared" si="0"/>
        <v>0</v>
      </c>
      <c r="N16" s="15">
        <v>7.0757690000000002</v>
      </c>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2">
        <f t="shared" si="1"/>
        <v>7.0757690000000002</v>
      </c>
      <c r="AO16" s="12">
        <v>39.736317</v>
      </c>
      <c r="AP16" s="12">
        <v>14.726696</v>
      </c>
      <c r="AQ16" s="12"/>
      <c r="AR16" s="12"/>
      <c r="AS16" s="12"/>
      <c r="AT16" s="12"/>
      <c r="AU16" s="12"/>
      <c r="AV16" s="12"/>
      <c r="AW16" s="12"/>
      <c r="AX16" s="12"/>
      <c r="AY16" s="12"/>
    </row>
    <row r="17" spans="1:51">
      <c r="A17" s="2" t="s">
        <v>546</v>
      </c>
      <c r="B17" s="3">
        <v>3</v>
      </c>
      <c r="C17" s="4">
        <v>45106</v>
      </c>
      <c r="D17" s="3">
        <v>31</v>
      </c>
      <c r="E17" s="3">
        <v>12</v>
      </c>
      <c r="F17" s="3">
        <v>116</v>
      </c>
      <c r="G17" s="2" t="s">
        <v>38</v>
      </c>
      <c r="H17" s="2" t="s">
        <v>79</v>
      </c>
      <c r="I17" s="2" t="s">
        <v>80</v>
      </c>
      <c r="J17" s="2"/>
      <c r="K17" s="2" t="s">
        <v>41</v>
      </c>
      <c r="L17" s="16" t="s">
        <v>81</v>
      </c>
      <c r="M17" s="2">
        <f t="shared" si="0"/>
        <v>11</v>
      </c>
      <c r="N17" s="2">
        <v>13.992940000000001</v>
      </c>
      <c r="O17" s="7">
        <v>2.6406049999999999</v>
      </c>
      <c r="P17" s="7">
        <v>4.3480020000000001</v>
      </c>
      <c r="Q17" s="7">
        <v>4.0812150000000003</v>
      </c>
      <c r="R17" s="7">
        <v>2.0665249999999999</v>
      </c>
      <c r="S17" s="7">
        <v>2.9409679999999998</v>
      </c>
      <c r="T17" s="7">
        <v>2.9477929999999999</v>
      </c>
      <c r="U17" s="7">
        <v>3.97499</v>
      </c>
      <c r="V17" s="7">
        <v>1.2979069999999999</v>
      </c>
      <c r="W17" s="2"/>
      <c r="X17" s="2"/>
      <c r="Y17" s="2"/>
      <c r="Z17" s="2"/>
      <c r="AA17" s="2"/>
      <c r="AB17" s="2"/>
      <c r="AC17" s="2"/>
      <c r="AD17" s="7">
        <v>1.1786799999999999</v>
      </c>
      <c r="AE17" s="7">
        <v>3.8248920000000002</v>
      </c>
      <c r="AF17" s="7">
        <v>2.4750019999999999</v>
      </c>
      <c r="AG17" s="2"/>
      <c r="AH17" s="2"/>
      <c r="AI17" s="2"/>
      <c r="AJ17" s="2"/>
      <c r="AK17" s="2"/>
      <c r="AL17" s="2"/>
      <c r="AM17" s="2"/>
      <c r="AN17" s="2">
        <f t="shared" si="1"/>
        <v>45.769519000000003</v>
      </c>
      <c r="AO17" s="7">
        <v>135.683548</v>
      </c>
      <c r="AP17" s="7">
        <v>31.579246999999999</v>
      </c>
      <c r="AQ17" s="2"/>
      <c r="AR17" s="2"/>
      <c r="AS17" s="2"/>
      <c r="AT17" s="2"/>
      <c r="AU17" s="2"/>
      <c r="AV17" s="2"/>
      <c r="AW17" s="2"/>
      <c r="AX17" s="2"/>
      <c r="AY17" s="2"/>
    </row>
    <row r="18" spans="1:51">
      <c r="A18" s="2" t="s">
        <v>546</v>
      </c>
      <c r="B18" s="3">
        <v>3</v>
      </c>
      <c r="C18" s="4">
        <v>45106</v>
      </c>
      <c r="D18" s="3">
        <v>3</v>
      </c>
      <c r="E18" s="3">
        <v>12</v>
      </c>
      <c r="F18" s="3">
        <v>117</v>
      </c>
      <c r="G18" s="2" t="s">
        <v>38</v>
      </c>
      <c r="H18" s="2" t="s">
        <v>82</v>
      </c>
      <c r="I18" s="2" t="s">
        <v>83</v>
      </c>
      <c r="J18" s="2"/>
      <c r="K18" s="2" t="s">
        <v>41</v>
      </c>
      <c r="L18" s="2" t="s">
        <v>84</v>
      </c>
      <c r="M18" s="2">
        <f t="shared" si="0"/>
        <v>9</v>
      </c>
      <c r="N18" s="7">
        <v>6.4174350000000002</v>
      </c>
      <c r="O18" s="7">
        <v>1.2212099999999999</v>
      </c>
      <c r="P18" s="7">
        <v>2.016578</v>
      </c>
      <c r="Q18" s="7">
        <v>2.1070479999999998</v>
      </c>
      <c r="R18" s="7">
        <v>0.49564399999999997</v>
      </c>
      <c r="S18" s="7">
        <v>0.80221600000000004</v>
      </c>
      <c r="T18" s="7">
        <v>0.912636</v>
      </c>
      <c r="U18" s="7">
        <v>1.287393</v>
      </c>
      <c r="V18" s="7">
        <v>0.23681199999999999</v>
      </c>
      <c r="W18" s="2"/>
      <c r="X18" s="2"/>
      <c r="Y18" s="2"/>
      <c r="Z18" s="2"/>
      <c r="AA18" s="2"/>
      <c r="AB18" s="2"/>
      <c r="AC18" s="2"/>
      <c r="AD18" s="7">
        <v>1.3141290000000001</v>
      </c>
      <c r="AE18" s="2"/>
      <c r="AF18" s="2"/>
      <c r="AG18" s="2"/>
      <c r="AH18" s="2"/>
      <c r="AI18" s="2"/>
      <c r="AJ18" s="2"/>
      <c r="AK18" s="2"/>
      <c r="AL18" s="2"/>
      <c r="AM18" s="2"/>
      <c r="AN18" s="2">
        <f t="shared" si="1"/>
        <v>16.811100999999997</v>
      </c>
      <c r="AO18" s="7">
        <v>63.439799999999998</v>
      </c>
      <c r="AP18" s="7">
        <v>19.542770000000001</v>
      </c>
      <c r="AQ18" s="2"/>
      <c r="AR18" s="2"/>
      <c r="AS18" s="2"/>
      <c r="AT18" s="2"/>
      <c r="AU18" s="2"/>
      <c r="AV18" s="2"/>
      <c r="AW18" s="2"/>
      <c r="AX18" s="2"/>
      <c r="AY18" s="2"/>
    </row>
    <row r="19" spans="1:51">
      <c r="A19" s="2" t="s">
        <v>546</v>
      </c>
      <c r="B19" s="13">
        <v>3</v>
      </c>
      <c r="C19" s="14">
        <v>45106</v>
      </c>
      <c r="D19" s="13">
        <v>36</v>
      </c>
      <c r="E19" s="13">
        <v>12</v>
      </c>
      <c r="F19" s="13">
        <v>118</v>
      </c>
      <c r="G19" s="12" t="s">
        <v>50</v>
      </c>
      <c r="H19" s="12" t="s">
        <v>85</v>
      </c>
      <c r="I19" s="12" t="s">
        <v>86</v>
      </c>
      <c r="J19" s="12"/>
      <c r="K19" s="12" t="s">
        <v>41</v>
      </c>
      <c r="L19" s="12" t="s">
        <v>87</v>
      </c>
      <c r="M19" s="2">
        <f t="shared" si="0"/>
        <v>1</v>
      </c>
      <c r="N19" s="15">
        <v>4.5842939999999999</v>
      </c>
      <c r="O19" s="15">
        <v>1.8868799999999999</v>
      </c>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2">
        <f t="shared" si="1"/>
        <v>6.4711739999999995</v>
      </c>
      <c r="AO19" s="15">
        <v>21.307865</v>
      </c>
      <c r="AP19" s="15">
        <v>5.3007080000000002</v>
      </c>
      <c r="AQ19" s="12"/>
      <c r="AR19" s="12"/>
      <c r="AS19" s="12"/>
      <c r="AT19" s="12"/>
      <c r="AU19" s="12"/>
      <c r="AV19" s="12"/>
      <c r="AW19" s="12"/>
      <c r="AX19" s="12"/>
      <c r="AY19" s="12"/>
    </row>
    <row r="20" spans="1:51">
      <c r="A20" s="2" t="s">
        <v>546</v>
      </c>
      <c r="B20" s="3">
        <v>3</v>
      </c>
      <c r="C20" s="4">
        <v>45106</v>
      </c>
      <c r="D20" s="3">
        <v>50</v>
      </c>
      <c r="E20" s="3">
        <v>12</v>
      </c>
      <c r="F20" s="3">
        <v>119</v>
      </c>
      <c r="G20" s="2" t="s">
        <v>38</v>
      </c>
      <c r="H20" s="2" t="s">
        <v>88</v>
      </c>
      <c r="I20" s="2" t="s">
        <v>89</v>
      </c>
      <c r="J20" s="2"/>
      <c r="K20" s="2" t="s">
        <v>41</v>
      </c>
      <c r="L20" s="16" t="s">
        <v>90</v>
      </c>
      <c r="M20" s="2">
        <f t="shared" si="0"/>
        <v>10</v>
      </c>
      <c r="N20" s="7">
        <v>6.6846040000000002</v>
      </c>
      <c r="O20" s="7">
        <v>1.4166110000000001</v>
      </c>
      <c r="P20" s="7">
        <v>0.77239199999999997</v>
      </c>
      <c r="Q20" s="7">
        <v>0.25339299999999998</v>
      </c>
      <c r="R20" s="7">
        <v>1.7723059999999999</v>
      </c>
      <c r="S20" s="7">
        <v>1.517533</v>
      </c>
      <c r="T20" s="7">
        <v>1.8663959999999999</v>
      </c>
      <c r="U20" s="7">
        <v>1.5800419999999999</v>
      </c>
      <c r="V20" s="7">
        <v>1.4273309999999999</v>
      </c>
      <c r="W20" s="7">
        <v>1.2175450000000001</v>
      </c>
      <c r="X20" s="2"/>
      <c r="Y20" s="2"/>
      <c r="Z20" s="2"/>
      <c r="AA20" s="2"/>
      <c r="AB20" s="2"/>
      <c r="AC20" s="2"/>
      <c r="AD20" s="7">
        <v>0.37748599999999999</v>
      </c>
      <c r="AE20" s="2"/>
      <c r="AF20" s="2"/>
      <c r="AG20" s="2"/>
      <c r="AH20" s="2"/>
      <c r="AI20" s="2"/>
      <c r="AJ20" s="2"/>
      <c r="AK20" s="2"/>
      <c r="AL20" s="2"/>
      <c r="AM20" s="2"/>
      <c r="AN20" s="2">
        <f t="shared" si="1"/>
        <v>18.885639000000001</v>
      </c>
      <c r="AO20" s="7">
        <v>41.925243000000002</v>
      </c>
      <c r="AP20" s="7">
        <v>9.2978989999999992</v>
      </c>
      <c r="AQ20" s="2"/>
      <c r="AR20" s="2"/>
      <c r="AS20" s="2"/>
      <c r="AT20" s="2"/>
      <c r="AU20" s="2"/>
      <c r="AV20" s="2"/>
      <c r="AW20" s="2"/>
      <c r="AX20" s="2"/>
      <c r="AY20" s="2"/>
    </row>
    <row r="21" spans="1:51">
      <c r="A21" s="2" t="s">
        <v>546</v>
      </c>
      <c r="B21" s="3">
        <v>3</v>
      </c>
      <c r="C21" s="4">
        <v>45106</v>
      </c>
      <c r="D21" s="3">
        <v>13</v>
      </c>
      <c r="E21" s="3">
        <v>12</v>
      </c>
      <c r="F21" s="3">
        <v>120</v>
      </c>
      <c r="G21" s="2" t="s">
        <v>38</v>
      </c>
      <c r="H21" s="2" t="s">
        <v>91</v>
      </c>
      <c r="I21" s="2" t="s">
        <v>92</v>
      </c>
      <c r="J21" s="2" t="s">
        <v>48</v>
      </c>
      <c r="K21" s="2" t="s">
        <v>41</v>
      </c>
      <c r="L21" s="2" t="s">
        <v>93</v>
      </c>
      <c r="M21" s="2">
        <f t="shared" si="0"/>
        <v>0</v>
      </c>
      <c r="N21" s="7">
        <v>2.7874409999999998</v>
      </c>
      <c r="O21" s="2"/>
      <c r="P21" s="2"/>
      <c r="Q21" s="2"/>
      <c r="R21" s="2"/>
      <c r="S21" s="2"/>
      <c r="T21" s="2"/>
      <c r="U21" s="2"/>
      <c r="V21" s="2"/>
      <c r="W21" s="2"/>
      <c r="X21" s="2"/>
      <c r="Y21" s="2"/>
      <c r="Z21" s="2"/>
      <c r="AA21" s="2"/>
      <c r="AB21" s="2"/>
      <c r="AC21" s="2"/>
      <c r="AD21" s="2"/>
      <c r="AE21" s="2"/>
      <c r="AF21" s="2"/>
      <c r="AG21" s="2"/>
      <c r="AH21" s="2"/>
      <c r="AI21" s="2"/>
      <c r="AJ21" s="2"/>
      <c r="AK21" s="2"/>
      <c r="AL21" s="2"/>
      <c r="AM21" s="2"/>
      <c r="AN21" s="2">
        <f t="shared" si="1"/>
        <v>2.7874409999999998</v>
      </c>
      <c r="AO21" s="7">
        <v>5.0673529999999998</v>
      </c>
      <c r="AP21" s="7">
        <v>1.2377659999999999</v>
      </c>
      <c r="AQ21" s="2"/>
      <c r="AR21" s="2"/>
      <c r="AS21" s="2"/>
      <c r="AT21" s="2"/>
      <c r="AU21" s="2"/>
      <c r="AV21" s="2"/>
      <c r="AW21" s="2"/>
      <c r="AX21" s="2"/>
      <c r="AY21" s="2"/>
    </row>
    <row r="22" spans="1:51">
      <c r="A22" s="2" t="s">
        <v>546</v>
      </c>
      <c r="B22" s="13">
        <v>3</v>
      </c>
      <c r="C22" s="14">
        <v>45106</v>
      </c>
      <c r="D22" s="13">
        <v>7</v>
      </c>
      <c r="E22" s="13">
        <v>13</v>
      </c>
      <c r="F22" s="13">
        <v>121</v>
      </c>
      <c r="G22" s="12" t="s">
        <v>50</v>
      </c>
      <c r="H22" s="12" t="s">
        <v>94</v>
      </c>
      <c r="I22" s="12" t="s">
        <v>95</v>
      </c>
      <c r="J22" s="12"/>
      <c r="K22" s="12" t="s">
        <v>41</v>
      </c>
      <c r="L22" s="12" t="s">
        <v>96</v>
      </c>
      <c r="M22" s="2">
        <f t="shared" si="0"/>
        <v>3</v>
      </c>
      <c r="N22" s="15">
        <v>9.1270469999999992</v>
      </c>
      <c r="O22" s="15">
        <v>1.4391309999999999</v>
      </c>
      <c r="P22" s="15">
        <v>1.751592</v>
      </c>
      <c r="Q22" s="12">
        <v>1.2107829999999999</v>
      </c>
      <c r="R22" s="12"/>
      <c r="S22" s="12"/>
      <c r="T22" s="12"/>
      <c r="U22" s="12"/>
      <c r="V22" s="12"/>
      <c r="W22" s="12"/>
      <c r="X22" s="12"/>
      <c r="Y22" s="12"/>
      <c r="Z22" s="12"/>
      <c r="AA22" s="12"/>
      <c r="AB22" s="12"/>
      <c r="AC22" s="12"/>
      <c r="AD22" s="12"/>
      <c r="AE22" s="12"/>
      <c r="AF22" s="12"/>
      <c r="AG22" s="12"/>
      <c r="AH22" s="12"/>
      <c r="AI22" s="12"/>
      <c r="AJ22" s="12"/>
      <c r="AK22" s="12"/>
      <c r="AL22" s="12"/>
      <c r="AM22" s="12"/>
      <c r="AN22" s="2">
        <f t="shared" si="1"/>
        <v>13.528552999999999</v>
      </c>
      <c r="AO22" s="15">
        <v>39.692478000000001</v>
      </c>
      <c r="AP22" s="15">
        <v>8.8650289999999998</v>
      </c>
      <c r="AQ22" s="12"/>
      <c r="AR22" s="12"/>
      <c r="AS22" s="12"/>
      <c r="AT22" s="12"/>
      <c r="AU22" s="12"/>
      <c r="AV22" s="12"/>
      <c r="AW22" s="12"/>
      <c r="AX22" s="12"/>
      <c r="AY22" s="12"/>
    </row>
    <row r="23" spans="1:51">
      <c r="A23" s="2" t="s">
        <v>546</v>
      </c>
      <c r="B23" s="13">
        <v>3</v>
      </c>
      <c r="C23" s="14">
        <v>45106</v>
      </c>
      <c r="D23" s="13">
        <v>36</v>
      </c>
      <c r="E23" s="13">
        <v>13</v>
      </c>
      <c r="F23" s="13">
        <v>122</v>
      </c>
      <c r="G23" s="12" t="s">
        <v>50</v>
      </c>
      <c r="H23" s="12" t="s">
        <v>97</v>
      </c>
      <c r="I23" s="12" t="s">
        <v>98</v>
      </c>
      <c r="J23" s="12"/>
      <c r="K23" s="12" t="s">
        <v>41</v>
      </c>
      <c r="L23" s="12" t="s">
        <v>99</v>
      </c>
      <c r="M23" s="2">
        <f t="shared" si="0"/>
        <v>4</v>
      </c>
      <c r="N23" s="15">
        <v>6.2721460000000002</v>
      </c>
      <c r="O23" s="15">
        <v>1.6224959999999999</v>
      </c>
      <c r="P23" s="15">
        <v>1.747079</v>
      </c>
      <c r="Q23" s="12">
        <v>1.0100530000000001</v>
      </c>
      <c r="R23" s="15">
        <v>0.60316999999999998</v>
      </c>
      <c r="S23" s="12"/>
      <c r="T23" s="12"/>
      <c r="U23" s="12"/>
      <c r="V23" s="12"/>
      <c r="W23" s="12"/>
      <c r="X23" s="12"/>
      <c r="Y23" s="12"/>
      <c r="Z23" s="12"/>
      <c r="AA23" s="12"/>
      <c r="AB23" s="12"/>
      <c r="AC23" s="12"/>
      <c r="AD23" s="12"/>
      <c r="AE23" s="12"/>
      <c r="AF23" s="12"/>
      <c r="AG23" s="12"/>
      <c r="AH23" s="12"/>
      <c r="AI23" s="12"/>
      <c r="AJ23" s="12"/>
      <c r="AK23" s="12"/>
      <c r="AL23" s="12"/>
      <c r="AM23" s="12"/>
      <c r="AN23" s="2">
        <f t="shared" si="1"/>
        <v>11.254944</v>
      </c>
      <c r="AO23" s="15">
        <v>30.641255999999998</v>
      </c>
      <c r="AP23" s="15">
        <v>8.0259060000000009</v>
      </c>
      <c r="AQ23" s="12"/>
      <c r="AR23" s="12"/>
      <c r="AS23" s="12"/>
      <c r="AT23" s="12"/>
      <c r="AU23" s="12"/>
      <c r="AV23" s="12"/>
      <c r="AW23" s="12"/>
      <c r="AX23" s="12"/>
      <c r="AY23" s="12"/>
    </row>
    <row r="24" spans="1:51">
      <c r="A24" s="2" t="s">
        <v>546</v>
      </c>
      <c r="B24" s="13">
        <v>3</v>
      </c>
      <c r="C24" s="14">
        <v>45106</v>
      </c>
      <c r="D24" s="13">
        <v>3</v>
      </c>
      <c r="E24" s="13">
        <v>13</v>
      </c>
      <c r="F24" s="13">
        <v>123</v>
      </c>
      <c r="G24" s="12" t="s">
        <v>50</v>
      </c>
      <c r="H24" s="12" t="s">
        <v>54</v>
      </c>
      <c r="I24" s="12"/>
      <c r="J24" s="12"/>
      <c r="K24" s="12" t="s">
        <v>65</v>
      </c>
      <c r="L24" s="12"/>
      <c r="M24" s="2">
        <f t="shared" si="0"/>
        <v>0</v>
      </c>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2">
        <f t="shared" si="1"/>
        <v>0</v>
      </c>
      <c r="AO24" s="12"/>
      <c r="AP24" s="12"/>
      <c r="AQ24" s="12"/>
      <c r="AR24" s="12"/>
      <c r="AS24" s="12"/>
      <c r="AT24" s="12"/>
      <c r="AU24" s="12"/>
      <c r="AV24" s="12"/>
      <c r="AW24" s="12"/>
      <c r="AX24" s="12"/>
      <c r="AY24" s="12"/>
    </row>
    <row r="25" spans="1:51">
      <c r="A25" s="2" t="s">
        <v>546</v>
      </c>
      <c r="B25" s="3">
        <v>3</v>
      </c>
      <c r="C25" s="4">
        <v>45106</v>
      </c>
      <c r="D25" s="3">
        <v>41</v>
      </c>
      <c r="E25" s="3">
        <v>13</v>
      </c>
      <c r="F25" s="3">
        <v>124</v>
      </c>
      <c r="G25" s="2" t="s">
        <v>38</v>
      </c>
      <c r="H25" s="2" t="s">
        <v>100</v>
      </c>
      <c r="I25" s="2" t="s">
        <v>101</v>
      </c>
      <c r="J25" s="2"/>
      <c r="K25" s="2" t="s">
        <v>41</v>
      </c>
      <c r="L25" s="2" t="s">
        <v>102</v>
      </c>
      <c r="M25" s="2">
        <f t="shared" si="0"/>
        <v>5</v>
      </c>
      <c r="N25" s="7">
        <v>6.2060389999999996</v>
      </c>
      <c r="O25" s="7">
        <v>0.85344100000000001</v>
      </c>
      <c r="P25" s="7">
        <v>1.0762590000000001</v>
      </c>
      <c r="Q25" s="7">
        <v>1.4537580000000001</v>
      </c>
      <c r="R25" s="7">
        <v>1.7078869999999999</v>
      </c>
      <c r="S25" s="7">
        <v>1.059563</v>
      </c>
      <c r="T25" s="2"/>
      <c r="U25" s="2"/>
      <c r="V25" s="2"/>
      <c r="W25" s="2"/>
      <c r="X25" s="2"/>
      <c r="Y25" s="2"/>
      <c r="Z25" s="2"/>
      <c r="AA25" s="2"/>
      <c r="AB25" s="2"/>
      <c r="AC25" s="2"/>
      <c r="AD25" s="2"/>
      <c r="AE25" s="2"/>
      <c r="AF25" s="2"/>
      <c r="AG25" s="2"/>
      <c r="AH25" s="2"/>
      <c r="AI25" s="2"/>
      <c r="AJ25" s="2"/>
      <c r="AK25" s="2"/>
      <c r="AL25" s="2"/>
      <c r="AM25" s="2"/>
      <c r="AN25" s="2">
        <f t="shared" si="1"/>
        <v>12.356947</v>
      </c>
      <c r="AO25" s="7">
        <v>35.403782</v>
      </c>
      <c r="AP25" s="7">
        <v>8.6586069999999999</v>
      </c>
      <c r="AQ25" s="2"/>
      <c r="AR25" s="2"/>
      <c r="AS25" s="2"/>
      <c r="AT25" s="2"/>
      <c r="AU25" s="2"/>
      <c r="AV25" s="2"/>
      <c r="AW25" s="2"/>
      <c r="AX25" s="2"/>
      <c r="AY25" s="2"/>
    </row>
    <row r="26" spans="1:51">
      <c r="A26" s="2" t="s">
        <v>546</v>
      </c>
      <c r="B26" s="13">
        <v>3</v>
      </c>
      <c r="C26" s="14">
        <v>45106</v>
      </c>
      <c r="D26" s="13">
        <v>44</v>
      </c>
      <c r="E26" s="13">
        <v>13</v>
      </c>
      <c r="F26" s="13">
        <v>125</v>
      </c>
      <c r="G26" s="12" t="s">
        <v>50</v>
      </c>
      <c r="H26" s="12" t="s">
        <v>103</v>
      </c>
      <c r="I26" s="12" t="s">
        <v>104</v>
      </c>
      <c r="J26" s="12"/>
      <c r="K26" s="12" t="s">
        <v>41</v>
      </c>
      <c r="L26" s="12"/>
      <c r="M26" s="2">
        <f t="shared" si="0"/>
        <v>9</v>
      </c>
      <c r="N26" s="15">
        <v>11.810767</v>
      </c>
      <c r="O26" s="15">
        <v>3.1821120000000001</v>
      </c>
      <c r="P26" s="12">
        <v>0.88956400000000002</v>
      </c>
      <c r="Q26" s="15">
        <v>3.3269139999999999</v>
      </c>
      <c r="R26" s="12">
        <v>3.56989</v>
      </c>
      <c r="S26" s="12">
        <v>3.222286</v>
      </c>
      <c r="T26" s="15">
        <v>2.9780570000000002</v>
      </c>
      <c r="U26" s="15">
        <v>0.60683799999999999</v>
      </c>
      <c r="V26" s="12"/>
      <c r="W26" s="12"/>
      <c r="X26" s="12"/>
      <c r="Y26" s="12"/>
      <c r="Z26" s="12"/>
      <c r="AA26" s="12"/>
      <c r="AB26" s="12"/>
      <c r="AC26" s="12"/>
      <c r="AD26" s="15">
        <v>2.453246</v>
      </c>
      <c r="AE26" s="12">
        <v>2.0564</v>
      </c>
      <c r="AF26" s="12"/>
      <c r="AG26" s="12"/>
      <c r="AH26" s="12"/>
      <c r="AI26" s="12"/>
      <c r="AJ26" s="12"/>
      <c r="AK26" s="12"/>
      <c r="AL26" s="12"/>
      <c r="AM26" s="12"/>
      <c r="AN26" s="2">
        <f t="shared" si="1"/>
        <v>34.096074000000002</v>
      </c>
      <c r="AO26" s="15">
        <v>98.358840999999998</v>
      </c>
      <c r="AP26" s="15">
        <v>22.196874999999999</v>
      </c>
      <c r="AQ26" s="12"/>
      <c r="AR26" s="12"/>
      <c r="AS26" s="12"/>
      <c r="AT26" s="12"/>
      <c r="AU26" s="12"/>
      <c r="AV26" s="12"/>
      <c r="AW26" s="12"/>
      <c r="AX26" s="12"/>
      <c r="AY26" s="12"/>
    </row>
    <row r="27" spans="1:51">
      <c r="A27" s="2" t="s">
        <v>546</v>
      </c>
      <c r="B27" s="3">
        <v>3</v>
      </c>
      <c r="C27" s="4">
        <v>45106</v>
      </c>
      <c r="D27" s="2">
        <v>62</v>
      </c>
      <c r="E27" s="2">
        <v>13</v>
      </c>
      <c r="F27" s="3">
        <v>126</v>
      </c>
      <c r="G27" s="2" t="s">
        <v>38</v>
      </c>
      <c r="H27" s="2" t="s">
        <v>105</v>
      </c>
      <c r="I27" s="2" t="s">
        <v>106</v>
      </c>
      <c r="J27" s="2" t="s">
        <v>48</v>
      </c>
      <c r="K27" s="2" t="s">
        <v>41</v>
      </c>
      <c r="L27" s="2" t="s">
        <v>107</v>
      </c>
      <c r="M27" s="2">
        <f t="shared" si="0"/>
        <v>0</v>
      </c>
      <c r="N27" s="7">
        <v>1.9071039999999999</v>
      </c>
      <c r="O27" s="2"/>
      <c r="P27" s="2"/>
      <c r="Q27" s="2"/>
      <c r="R27" s="2"/>
      <c r="S27" s="2"/>
      <c r="T27" s="2"/>
      <c r="U27" s="2"/>
      <c r="V27" s="2"/>
      <c r="W27" s="2"/>
      <c r="X27" s="2"/>
      <c r="Y27" s="2"/>
      <c r="Z27" s="2"/>
      <c r="AA27" s="2"/>
      <c r="AB27" s="2"/>
      <c r="AC27" s="2"/>
      <c r="AD27" s="2"/>
      <c r="AE27" s="2"/>
      <c r="AF27" s="2"/>
      <c r="AG27" s="2"/>
      <c r="AH27" s="2"/>
      <c r="AI27" s="2"/>
      <c r="AJ27" s="2"/>
      <c r="AK27" s="2"/>
      <c r="AL27" s="2"/>
      <c r="AM27" s="2"/>
      <c r="AN27" s="2">
        <f t="shared" si="1"/>
        <v>1.9071039999999999</v>
      </c>
      <c r="AO27" s="7">
        <v>10.344016</v>
      </c>
      <c r="AP27" s="7">
        <v>4.2575529999999997</v>
      </c>
      <c r="AQ27" s="2"/>
      <c r="AR27" s="2"/>
      <c r="AS27" s="2"/>
      <c r="AT27" s="2"/>
      <c r="AU27" s="2"/>
      <c r="AV27" s="2"/>
      <c r="AW27" s="2"/>
      <c r="AX27" s="2"/>
      <c r="AY27" s="2"/>
    </row>
    <row r="28" spans="1:51">
      <c r="A28" s="2" t="s">
        <v>546</v>
      </c>
      <c r="B28" s="13">
        <v>3</v>
      </c>
      <c r="C28" s="14">
        <v>45106</v>
      </c>
      <c r="D28" s="12">
        <v>13</v>
      </c>
      <c r="E28" s="12">
        <v>13</v>
      </c>
      <c r="F28" s="13">
        <v>127</v>
      </c>
      <c r="G28" s="12" t="s">
        <v>50</v>
      </c>
      <c r="H28" s="12" t="s">
        <v>108</v>
      </c>
      <c r="I28" s="12" t="s">
        <v>109</v>
      </c>
      <c r="J28" s="12"/>
      <c r="K28" s="12" t="s">
        <v>41</v>
      </c>
      <c r="L28" s="12" t="s">
        <v>110</v>
      </c>
      <c r="M28" s="2">
        <f t="shared" si="0"/>
        <v>0</v>
      </c>
      <c r="N28" s="15">
        <v>3.5101680000000002</v>
      </c>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2">
        <f t="shared" si="1"/>
        <v>3.5101680000000002</v>
      </c>
      <c r="AO28" s="15">
        <v>9.7379829999999998</v>
      </c>
      <c r="AP28" s="15">
        <v>2.0188679999999999</v>
      </c>
      <c r="AQ28" s="12"/>
      <c r="AR28" s="12"/>
      <c r="AS28" s="12"/>
      <c r="AT28" s="12"/>
      <c r="AU28" s="12"/>
      <c r="AV28" s="12"/>
      <c r="AW28" s="12"/>
      <c r="AX28" s="12"/>
      <c r="AY28" s="12"/>
    </row>
    <row r="29" spans="1:51">
      <c r="A29" s="2" t="s">
        <v>546</v>
      </c>
      <c r="B29" s="3">
        <v>3</v>
      </c>
      <c r="C29" s="4">
        <v>45106</v>
      </c>
      <c r="D29" s="2">
        <v>1</v>
      </c>
      <c r="E29" s="2">
        <v>13</v>
      </c>
      <c r="F29" s="3">
        <v>128</v>
      </c>
      <c r="G29" s="2" t="s">
        <v>38</v>
      </c>
      <c r="H29" s="2" t="s">
        <v>111</v>
      </c>
      <c r="I29" s="2" t="s">
        <v>112</v>
      </c>
      <c r="J29" s="2"/>
      <c r="K29" s="2" t="s">
        <v>41</v>
      </c>
      <c r="L29" s="2" t="s">
        <v>113</v>
      </c>
      <c r="M29" s="2">
        <f t="shared" si="0"/>
        <v>16</v>
      </c>
      <c r="N29" s="2">
        <v>12.398389</v>
      </c>
      <c r="O29" s="7">
        <v>3.680231</v>
      </c>
      <c r="P29" s="7">
        <v>3.4146489999999998</v>
      </c>
      <c r="Q29" s="7">
        <v>0.87204099999999996</v>
      </c>
      <c r="R29" s="7">
        <v>4.4547129999999999</v>
      </c>
      <c r="S29" s="7">
        <v>1.863766</v>
      </c>
      <c r="T29" s="7">
        <v>0.480796</v>
      </c>
      <c r="U29" s="7">
        <v>0.51544500000000004</v>
      </c>
      <c r="V29" s="7">
        <v>0.17515500000000001</v>
      </c>
      <c r="W29" s="7">
        <v>0.17730799999999999</v>
      </c>
      <c r="X29" s="7">
        <v>0.23971600000000001</v>
      </c>
      <c r="Y29" s="7">
        <v>0.21335699999999999</v>
      </c>
      <c r="Z29" s="7">
        <v>0.20762700000000001</v>
      </c>
      <c r="AA29" s="7"/>
      <c r="AB29" s="7"/>
      <c r="AC29" s="7"/>
      <c r="AD29" s="7">
        <v>1.5662659999999999</v>
      </c>
      <c r="AE29" s="7">
        <v>0.36582799999999999</v>
      </c>
      <c r="AF29" s="7">
        <v>0.21606300000000001</v>
      </c>
      <c r="AG29" s="7">
        <v>1.2558290000000001</v>
      </c>
      <c r="AH29" s="2"/>
      <c r="AI29" s="2"/>
      <c r="AJ29" s="2"/>
      <c r="AK29" s="2"/>
      <c r="AL29" s="2"/>
      <c r="AM29" s="2"/>
      <c r="AN29" s="2">
        <f t="shared" si="1"/>
        <v>32.097178999999997</v>
      </c>
      <c r="AO29" s="7">
        <v>95.934478999999996</v>
      </c>
      <c r="AP29" s="7">
        <v>23.065874000000001</v>
      </c>
      <c r="AQ29" s="2"/>
      <c r="AR29" s="2"/>
      <c r="AS29" s="2"/>
      <c r="AT29" s="2"/>
      <c r="AU29" s="2"/>
      <c r="AV29" s="2"/>
      <c r="AW29" s="2"/>
      <c r="AX29" s="2"/>
      <c r="AY29" s="2"/>
    </row>
    <row r="30" spans="1:51">
      <c r="A30" s="2" t="s">
        <v>546</v>
      </c>
      <c r="B30" s="3">
        <v>3</v>
      </c>
      <c r="C30" s="4">
        <v>45106</v>
      </c>
      <c r="D30" s="2">
        <v>50</v>
      </c>
      <c r="E30" s="2">
        <v>13</v>
      </c>
      <c r="F30" s="3">
        <v>129</v>
      </c>
      <c r="G30" s="2" t="s">
        <v>38</v>
      </c>
      <c r="H30" s="2" t="s">
        <v>114</v>
      </c>
      <c r="I30" s="2" t="s">
        <v>115</v>
      </c>
      <c r="J30" s="2"/>
      <c r="K30" s="2" t="s">
        <v>41</v>
      </c>
      <c r="L30" s="2" t="s">
        <v>116</v>
      </c>
      <c r="M30" s="2">
        <f t="shared" si="0"/>
        <v>11</v>
      </c>
      <c r="N30" s="2">
        <v>10.958717999999999</v>
      </c>
      <c r="O30" s="7">
        <v>1.7104440000000001</v>
      </c>
      <c r="P30" s="7">
        <v>3.056076</v>
      </c>
      <c r="Q30" s="7">
        <v>2.0842849999999999</v>
      </c>
      <c r="R30" s="7">
        <v>1.2770379999999999</v>
      </c>
      <c r="S30" s="7">
        <v>2.2470289999999999</v>
      </c>
      <c r="T30" s="7">
        <v>1.4341790000000001</v>
      </c>
      <c r="U30" s="7">
        <v>2.5035050000000001</v>
      </c>
      <c r="V30" s="7">
        <v>1.511487</v>
      </c>
      <c r="W30" s="7">
        <v>0.86799700000000002</v>
      </c>
      <c r="X30" s="7">
        <v>1.267474</v>
      </c>
      <c r="Y30" s="7"/>
      <c r="Z30" s="2"/>
      <c r="AA30" s="7"/>
      <c r="AB30" s="7"/>
      <c r="AC30" s="2"/>
      <c r="AD30" s="7">
        <v>1.062568</v>
      </c>
      <c r="AE30" s="2"/>
      <c r="AF30" s="2"/>
      <c r="AG30" s="2"/>
      <c r="AH30" s="2"/>
      <c r="AI30" s="2"/>
      <c r="AJ30" s="2"/>
      <c r="AK30" s="2"/>
      <c r="AL30" s="2"/>
      <c r="AM30" s="2"/>
      <c r="AN30" s="2">
        <f t="shared" si="1"/>
        <v>29.980800000000002</v>
      </c>
      <c r="AO30" s="7">
        <v>90.479384999999994</v>
      </c>
      <c r="AP30" s="7">
        <v>23.413851000000001</v>
      </c>
      <c r="AQ30" s="2"/>
      <c r="AR30" s="2"/>
      <c r="AS30" s="2"/>
      <c r="AT30" s="2"/>
      <c r="AU30" s="2"/>
      <c r="AV30" s="2"/>
      <c r="AW30" s="2"/>
      <c r="AX30" s="2"/>
      <c r="AY30" s="2"/>
    </row>
    <row r="31" spans="1:51">
      <c r="A31" s="2" t="s">
        <v>546</v>
      </c>
      <c r="B31" s="13">
        <v>3</v>
      </c>
      <c r="C31" s="14">
        <v>45106</v>
      </c>
      <c r="D31" s="12">
        <v>31</v>
      </c>
      <c r="E31" s="12">
        <v>13</v>
      </c>
      <c r="F31" s="13">
        <v>130</v>
      </c>
      <c r="G31" s="12" t="s">
        <v>50</v>
      </c>
      <c r="H31" s="12" t="s">
        <v>117</v>
      </c>
      <c r="I31" s="12" t="s">
        <v>118</v>
      </c>
      <c r="J31" s="12"/>
      <c r="K31" s="12" t="s">
        <v>41</v>
      </c>
      <c r="L31" s="17" t="s">
        <v>119</v>
      </c>
      <c r="M31" s="2">
        <f t="shared" si="0"/>
        <v>0</v>
      </c>
      <c r="N31" s="12">
        <v>3.037331</v>
      </c>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2">
        <f t="shared" si="1"/>
        <v>3.037331</v>
      </c>
      <c r="AO31" s="15">
        <v>11.041290999999999</v>
      </c>
      <c r="AP31" s="15">
        <v>2.9125999999999999</v>
      </c>
      <c r="AQ31" s="12"/>
      <c r="AR31" s="12"/>
      <c r="AS31" s="12"/>
      <c r="AT31" s="12"/>
      <c r="AU31" s="12"/>
      <c r="AV31" s="12"/>
      <c r="AW31" s="12"/>
      <c r="AX31" s="12"/>
      <c r="AY31" s="12"/>
    </row>
    <row r="32" spans="1:51">
      <c r="A32" s="2" t="s">
        <v>546</v>
      </c>
      <c r="B32" s="18">
        <v>3</v>
      </c>
      <c r="C32" s="19">
        <v>45106</v>
      </c>
      <c r="D32" s="18">
        <v>44</v>
      </c>
      <c r="E32" s="18">
        <v>14</v>
      </c>
      <c r="F32" s="18">
        <v>131</v>
      </c>
      <c r="G32" s="7" t="s">
        <v>38</v>
      </c>
      <c r="H32" s="7" t="s">
        <v>120</v>
      </c>
      <c r="I32" s="7" t="s">
        <v>121</v>
      </c>
      <c r="J32" s="7"/>
      <c r="K32" s="7" t="s">
        <v>41</v>
      </c>
      <c r="L32" s="7" t="s">
        <v>122</v>
      </c>
      <c r="M32" s="2">
        <f t="shared" si="0"/>
        <v>14</v>
      </c>
      <c r="N32" s="7">
        <v>9.9952679999999994</v>
      </c>
      <c r="O32" s="7">
        <v>1.048502</v>
      </c>
      <c r="P32" s="7">
        <v>1.240381</v>
      </c>
      <c r="Q32" s="7">
        <v>2.0843440000000002</v>
      </c>
      <c r="R32" s="7">
        <v>2.3613119999999999</v>
      </c>
      <c r="S32" s="7">
        <v>2.0045600000000001</v>
      </c>
      <c r="T32" s="7">
        <v>0.42433300000000002</v>
      </c>
      <c r="U32" s="7">
        <v>1.194448</v>
      </c>
      <c r="V32" s="7">
        <v>1.8138049999999999</v>
      </c>
      <c r="W32" s="7">
        <v>0.275057</v>
      </c>
      <c r="X32" s="7">
        <v>0.318747</v>
      </c>
      <c r="Y32" s="7">
        <v>0.51400699999999999</v>
      </c>
      <c r="Z32" s="7">
        <v>0.32827600000000001</v>
      </c>
      <c r="AA32" s="7">
        <v>0.20824400000000001</v>
      </c>
      <c r="AB32" s="7">
        <v>0.20071900000000001</v>
      </c>
      <c r="AC32" s="7"/>
      <c r="AD32" s="7"/>
      <c r="AE32" s="7"/>
      <c r="AF32" s="7"/>
      <c r="AG32" s="7"/>
      <c r="AH32" s="7"/>
      <c r="AI32" s="7"/>
      <c r="AJ32" s="7"/>
      <c r="AK32" s="7"/>
      <c r="AL32" s="7"/>
      <c r="AM32" s="7"/>
      <c r="AN32" s="2">
        <f t="shared" si="1"/>
        <v>24.012002999999996</v>
      </c>
      <c r="AO32" s="7">
        <v>75.324691999999999</v>
      </c>
      <c r="AP32" s="7">
        <v>20.907923</v>
      </c>
      <c r="AQ32" s="7"/>
      <c r="AR32" s="7"/>
      <c r="AS32" s="7"/>
      <c r="AT32" s="7"/>
      <c r="AU32" s="7"/>
      <c r="AV32" s="7"/>
      <c r="AW32" s="7"/>
      <c r="AX32" s="7"/>
      <c r="AY32" s="7"/>
    </row>
    <row r="33" spans="1:51">
      <c r="A33" s="2" t="s">
        <v>546</v>
      </c>
      <c r="B33" s="18">
        <v>3</v>
      </c>
      <c r="C33" s="19">
        <v>45106</v>
      </c>
      <c r="D33" s="18">
        <v>62</v>
      </c>
      <c r="E33" s="18">
        <v>14</v>
      </c>
      <c r="F33" s="18">
        <v>132</v>
      </c>
      <c r="G33" s="7" t="s">
        <v>38</v>
      </c>
      <c r="H33" s="7" t="s">
        <v>123</v>
      </c>
      <c r="I33" s="7" t="s">
        <v>124</v>
      </c>
      <c r="J33" s="7"/>
      <c r="K33" s="7" t="s">
        <v>41</v>
      </c>
      <c r="L33" s="20" t="s">
        <v>125</v>
      </c>
      <c r="M33" s="2">
        <f t="shared" si="0"/>
        <v>9</v>
      </c>
      <c r="N33" s="7">
        <v>13.081709999999999</v>
      </c>
      <c r="O33" s="7">
        <v>0.86739500000000003</v>
      </c>
      <c r="P33" s="7">
        <v>1.5424100000000001</v>
      </c>
      <c r="Q33" s="7">
        <v>1.710634</v>
      </c>
      <c r="R33" s="7">
        <v>0.27947699999999998</v>
      </c>
      <c r="S33" s="7">
        <v>0.393625</v>
      </c>
      <c r="T33" s="7">
        <v>0.26058399999999998</v>
      </c>
      <c r="U33" s="7">
        <v>0.89504300000000003</v>
      </c>
      <c r="V33" s="7">
        <v>0.27606799999999998</v>
      </c>
      <c r="W33" s="7">
        <v>0.24812000000000001</v>
      </c>
      <c r="X33" s="7"/>
      <c r="Y33" s="7"/>
      <c r="Z33" s="7"/>
      <c r="AA33" s="7"/>
      <c r="AB33" s="7"/>
      <c r="AC33" s="7"/>
      <c r="AD33" s="7"/>
      <c r="AE33" s="7"/>
      <c r="AF33" s="7"/>
      <c r="AG33" s="7"/>
      <c r="AH33" s="7"/>
      <c r="AI33" s="7"/>
      <c r="AJ33" s="7"/>
      <c r="AK33" s="7"/>
      <c r="AL33" s="7"/>
      <c r="AM33" s="7"/>
      <c r="AN33" s="2">
        <f t="shared" si="1"/>
        <v>19.555066</v>
      </c>
      <c r="AO33" s="7">
        <v>60.441296000000001</v>
      </c>
      <c r="AP33" s="7">
        <v>20.375042000000001</v>
      </c>
      <c r="AQ33" s="7"/>
      <c r="AR33" s="7"/>
      <c r="AS33" s="7"/>
      <c r="AT33" s="7"/>
      <c r="AU33" s="7"/>
      <c r="AV33" s="7"/>
      <c r="AW33" s="7"/>
      <c r="AX33" s="7"/>
      <c r="AY33" s="7"/>
    </row>
    <row r="34" spans="1:51">
      <c r="A34" s="2" t="s">
        <v>546</v>
      </c>
      <c r="B34" s="3">
        <v>3</v>
      </c>
      <c r="C34" s="4">
        <v>45106</v>
      </c>
      <c r="D34" s="3">
        <v>1</v>
      </c>
      <c r="E34" s="3">
        <v>14</v>
      </c>
      <c r="F34" s="3">
        <v>133</v>
      </c>
      <c r="G34" s="2" t="s">
        <v>38</v>
      </c>
      <c r="H34" s="2" t="s">
        <v>126</v>
      </c>
      <c r="I34" s="2" t="s">
        <v>127</v>
      </c>
      <c r="J34" s="2"/>
      <c r="K34" s="2" t="s">
        <v>41</v>
      </c>
      <c r="L34" s="2" t="s">
        <v>128</v>
      </c>
      <c r="M34" s="2">
        <f t="shared" si="0"/>
        <v>15</v>
      </c>
      <c r="N34" s="7">
        <v>10.621365000000001</v>
      </c>
      <c r="O34" s="7">
        <v>0.313473</v>
      </c>
      <c r="P34" s="7">
        <v>1.5071680000000001</v>
      </c>
      <c r="Q34" s="7">
        <v>2.8348909999999998</v>
      </c>
      <c r="R34" s="7">
        <v>2.5866259999999999</v>
      </c>
      <c r="S34" s="7">
        <v>0.44418800000000003</v>
      </c>
      <c r="T34" s="7">
        <v>2.212253</v>
      </c>
      <c r="U34" s="7">
        <v>1.0031319999999999</v>
      </c>
      <c r="V34" s="7">
        <v>0.52278400000000003</v>
      </c>
      <c r="W34" s="7">
        <v>0.809002</v>
      </c>
      <c r="X34" s="7">
        <v>0.308863</v>
      </c>
      <c r="Y34" s="7">
        <v>0.35007500000000003</v>
      </c>
      <c r="Z34" s="2"/>
      <c r="AA34" s="2"/>
      <c r="AB34" s="2"/>
      <c r="AC34" s="2"/>
      <c r="AD34" s="7">
        <v>1.5135419999999999</v>
      </c>
      <c r="AE34" s="7">
        <v>0.72987299999999999</v>
      </c>
      <c r="AF34" s="7">
        <v>1.056627</v>
      </c>
      <c r="AG34" s="7">
        <v>0.34257399999999999</v>
      </c>
      <c r="AH34" s="2"/>
      <c r="AI34" s="2"/>
      <c r="AJ34" s="2"/>
      <c r="AK34" s="2"/>
      <c r="AL34" s="2"/>
      <c r="AM34" s="2"/>
      <c r="AN34" s="2">
        <f t="shared" si="1"/>
        <v>27.156436000000003</v>
      </c>
      <c r="AO34" s="7">
        <v>81.999825000000001</v>
      </c>
      <c r="AP34" s="7">
        <v>23.874448999999998</v>
      </c>
      <c r="AQ34" s="2"/>
      <c r="AR34" s="2"/>
      <c r="AS34" s="2"/>
      <c r="AT34" s="2"/>
      <c r="AU34" s="2"/>
      <c r="AV34" s="2"/>
      <c r="AW34" s="2"/>
      <c r="AX34" s="2"/>
      <c r="AY34" s="2"/>
    </row>
    <row r="35" spans="1:51">
      <c r="A35" s="2" t="s">
        <v>546</v>
      </c>
      <c r="B35" s="13">
        <v>3</v>
      </c>
      <c r="C35" s="14">
        <v>45106</v>
      </c>
      <c r="D35" s="13">
        <v>13</v>
      </c>
      <c r="E35" s="13">
        <v>14</v>
      </c>
      <c r="F35" s="13">
        <v>134</v>
      </c>
      <c r="G35" s="12" t="s">
        <v>50</v>
      </c>
      <c r="H35" s="12" t="s">
        <v>129</v>
      </c>
      <c r="I35" s="12" t="s">
        <v>130</v>
      </c>
      <c r="J35" s="12"/>
      <c r="K35" s="12" t="s">
        <v>41</v>
      </c>
      <c r="L35" s="12" t="s">
        <v>131</v>
      </c>
      <c r="M35" s="2">
        <f t="shared" si="0"/>
        <v>5</v>
      </c>
      <c r="N35" s="15">
        <v>5.6498010000000001</v>
      </c>
      <c r="O35" s="15">
        <v>1.5319739999999999</v>
      </c>
      <c r="P35" s="15">
        <v>0.93044899999999997</v>
      </c>
      <c r="Q35" s="12">
        <v>1.3560019999999999</v>
      </c>
      <c r="R35" s="12">
        <v>1.7090810000000001</v>
      </c>
      <c r="S35" s="12">
        <v>1.1207510000000001</v>
      </c>
      <c r="T35" s="12"/>
      <c r="U35" s="12"/>
      <c r="V35" s="12"/>
      <c r="W35" s="12"/>
      <c r="X35" s="12"/>
      <c r="Y35" s="12"/>
      <c r="Z35" s="12"/>
      <c r="AA35" s="12"/>
      <c r="AB35" s="12"/>
      <c r="AC35" s="12"/>
      <c r="AD35" s="12"/>
      <c r="AE35" s="12"/>
      <c r="AF35" s="12"/>
      <c r="AG35" s="12"/>
      <c r="AH35" s="12"/>
      <c r="AI35" s="12"/>
      <c r="AJ35" s="12"/>
      <c r="AK35" s="12"/>
      <c r="AL35" s="12"/>
      <c r="AM35" s="12"/>
      <c r="AN35" s="2">
        <f t="shared" si="1"/>
        <v>12.298057999999999</v>
      </c>
      <c r="AO35" s="15">
        <v>29.676924</v>
      </c>
      <c r="AP35" s="15">
        <v>7.6611219999999998</v>
      </c>
      <c r="AQ35" s="12"/>
      <c r="AR35" s="12"/>
      <c r="AS35" s="12"/>
      <c r="AT35" s="12"/>
      <c r="AU35" s="12"/>
      <c r="AV35" s="12"/>
      <c r="AW35" s="12"/>
      <c r="AX35" s="12"/>
      <c r="AY35" s="12"/>
    </row>
    <row r="36" spans="1:51">
      <c r="A36" s="2" t="s">
        <v>546</v>
      </c>
      <c r="B36" s="13">
        <v>3</v>
      </c>
      <c r="C36" s="14">
        <v>45106</v>
      </c>
      <c r="D36" s="13">
        <v>41</v>
      </c>
      <c r="E36" s="13">
        <v>14</v>
      </c>
      <c r="F36" s="13">
        <v>135</v>
      </c>
      <c r="G36" s="12" t="s">
        <v>50</v>
      </c>
      <c r="H36" s="12" t="s">
        <v>132</v>
      </c>
      <c r="I36" s="12" t="s">
        <v>133</v>
      </c>
      <c r="J36" s="12"/>
      <c r="K36" s="12" t="s">
        <v>41</v>
      </c>
      <c r="L36" s="12"/>
      <c r="M36" s="2">
        <f t="shared" si="0"/>
        <v>2</v>
      </c>
      <c r="N36" s="15">
        <v>5.3543209999999997</v>
      </c>
      <c r="O36" s="15">
        <v>0.89043399999999995</v>
      </c>
      <c r="P36" s="15">
        <v>0.50131400000000004</v>
      </c>
      <c r="Q36" s="12"/>
      <c r="R36" s="12"/>
      <c r="S36" s="12"/>
      <c r="T36" s="12"/>
      <c r="U36" s="12"/>
      <c r="V36" s="12"/>
      <c r="W36" s="12"/>
      <c r="X36" s="12"/>
      <c r="Y36" s="12"/>
      <c r="Z36" s="12"/>
      <c r="AA36" s="12"/>
      <c r="AB36" s="12"/>
      <c r="AC36" s="12"/>
      <c r="AD36" s="12"/>
      <c r="AE36" s="12"/>
      <c r="AF36" s="12"/>
      <c r="AG36" s="12"/>
      <c r="AH36" s="12"/>
      <c r="AI36" s="12"/>
      <c r="AJ36" s="12"/>
      <c r="AK36" s="12"/>
      <c r="AL36" s="12"/>
      <c r="AM36" s="12"/>
      <c r="AN36" s="2">
        <f t="shared" si="1"/>
        <v>6.7460689999999994</v>
      </c>
      <c r="AO36" s="15">
        <v>15.307115</v>
      </c>
      <c r="AP36" s="15">
        <v>4.8625040000000004</v>
      </c>
      <c r="AQ36" s="12"/>
      <c r="AR36" s="12"/>
      <c r="AS36" s="12"/>
      <c r="AT36" s="12"/>
      <c r="AU36" s="12"/>
      <c r="AV36" s="12"/>
      <c r="AW36" s="12"/>
      <c r="AX36" s="12"/>
      <c r="AY36" s="12"/>
    </row>
    <row r="37" spans="1:51">
      <c r="A37" s="2" t="s">
        <v>546</v>
      </c>
      <c r="B37" s="13">
        <v>3</v>
      </c>
      <c r="C37" s="14">
        <v>45106</v>
      </c>
      <c r="D37" s="13">
        <v>7</v>
      </c>
      <c r="E37" s="13">
        <v>14</v>
      </c>
      <c r="F37" s="13">
        <v>136</v>
      </c>
      <c r="G37" s="12" t="s">
        <v>50</v>
      </c>
      <c r="H37" s="12" t="s">
        <v>134</v>
      </c>
      <c r="I37" s="12" t="s">
        <v>135</v>
      </c>
      <c r="J37" s="12"/>
      <c r="K37" s="12" t="s">
        <v>41</v>
      </c>
      <c r="L37" s="12" t="s">
        <v>136</v>
      </c>
      <c r="M37" s="2">
        <f t="shared" si="0"/>
        <v>0</v>
      </c>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2">
        <f t="shared" si="1"/>
        <v>0</v>
      </c>
      <c r="AO37" s="12"/>
      <c r="AP37" s="12"/>
      <c r="AQ37" s="12"/>
      <c r="AR37" s="12"/>
      <c r="AS37" s="12"/>
      <c r="AT37" s="12"/>
      <c r="AU37" s="12"/>
      <c r="AV37" s="12"/>
      <c r="AW37" s="12"/>
      <c r="AX37" s="12"/>
      <c r="AY37" s="12"/>
    </row>
    <row r="38" spans="1:51">
      <c r="A38" s="2" t="s">
        <v>546</v>
      </c>
      <c r="B38" s="3">
        <v>3</v>
      </c>
      <c r="C38" s="4">
        <v>45106</v>
      </c>
      <c r="D38" s="3">
        <v>3</v>
      </c>
      <c r="E38" s="3">
        <v>14</v>
      </c>
      <c r="F38" s="3">
        <v>137</v>
      </c>
      <c r="G38" s="2" t="s">
        <v>38</v>
      </c>
      <c r="H38" s="2" t="s">
        <v>137</v>
      </c>
      <c r="I38" s="2" t="s">
        <v>138</v>
      </c>
      <c r="J38" s="2" t="s">
        <v>139</v>
      </c>
      <c r="K38" s="2" t="s">
        <v>41</v>
      </c>
      <c r="L38" s="16" t="s">
        <v>140</v>
      </c>
      <c r="M38" s="2">
        <f t="shared" si="0"/>
        <v>8</v>
      </c>
      <c r="N38" s="2">
        <v>5.7060060000000004</v>
      </c>
      <c r="O38" s="7">
        <v>1.9219619999999999</v>
      </c>
      <c r="P38" s="7">
        <v>1.598006</v>
      </c>
      <c r="Q38" s="7">
        <v>1.39507</v>
      </c>
      <c r="R38" s="7">
        <v>0.595584</v>
      </c>
      <c r="S38" s="7">
        <v>0.66757599999999995</v>
      </c>
      <c r="T38" s="7">
        <v>0.202899</v>
      </c>
      <c r="U38" s="7">
        <v>0.259405</v>
      </c>
      <c r="V38" s="2"/>
      <c r="W38" s="2"/>
      <c r="X38" s="2"/>
      <c r="Y38" s="2"/>
      <c r="Z38" s="2"/>
      <c r="AA38" s="2"/>
      <c r="AB38" s="2"/>
      <c r="AC38" s="2"/>
      <c r="AD38" s="7">
        <v>0.26867799999999997</v>
      </c>
      <c r="AE38" s="2"/>
      <c r="AF38" s="2"/>
      <c r="AG38" s="2"/>
      <c r="AH38" s="2"/>
      <c r="AI38" s="2"/>
      <c r="AJ38" s="2"/>
      <c r="AK38" s="2"/>
      <c r="AL38" s="2"/>
      <c r="AM38" s="2"/>
      <c r="AN38" s="2">
        <f t="shared" si="1"/>
        <v>12.615186000000001</v>
      </c>
      <c r="AO38" s="7">
        <v>38.249996000000003</v>
      </c>
      <c r="AP38" s="7">
        <v>12.403522000000001</v>
      </c>
      <c r="AQ38" s="2"/>
      <c r="AR38" s="2"/>
      <c r="AS38" s="2"/>
      <c r="AT38" s="2"/>
      <c r="AU38" s="2"/>
      <c r="AV38" s="2"/>
      <c r="AW38" s="2"/>
      <c r="AX38" s="2"/>
      <c r="AY38" s="2"/>
    </row>
    <row r="39" spans="1:51">
      <c r="A39" s="2" t="s">
        <v>546</v>
      </c>
      <c r="B39" s="13">
        <v>3</v>
      </c>
      <c r="C39" s="14">
        <v>45106</v>
      </c>
      <c r="D39" s="13">
        <v>36</v>
      </c>
      <c r="E39" s="13">
        <v>14</v>
      </c>
      <c r="F39" s="13">
        <v>138</v>
      </c>
      <c r="G39" s="12" t="s">
        <v>50</v>
      </c>
      <c r="H39" s="12" t="s">
        <v>141</v>
      </c>
      <c r="I39" s="12" t="s">
        <v>142</v>
      </c>
      <c r="J39" s="12"/>
      <c r="K39" s="12" t="s">
        <v>41</v>
      </c>
      <c r="L39" s="12" t="s">
        <v>143</v>
      </c>
      <c r="M39" s="2">
        <f t="shared" si="0"/>
        <v>0</v>
      </c>
      <c r="N39" s="15">
        <v>3.3941189999999999</v>
      </c>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2">
        <f t="shared" si="1"/>
        <v>3.3941189999999999</v>
      </c>
      <c r="AO39" s="15">
        <v>24.883368999999998</v>
      </c>
      <c r="AP39" s="15">
        <v>9.2800930000000008</v>
      </c>
      <c r="AQ39" s="12"/>
      <c r="AR39" s="12"/>
      <c r="AS39" s="12"/>
      <c r="AT39" s="12"/>
      <c r="AU39" s="12"/>
      <c r="AV39" s="12"/>
      <c r="AW39" s="12"/>
      <c r="AX39" s="12"/>
      <c r="AY39" s="12"/>
    </row>
    <row r="40" spans="1:51">
      <c r="A40" s="2" t="s">
        <v>546</v>
      </c>
      <c r="B40" s="13">
        <v>3</v>
      </c>
      <c r="C40" s="14">
        <v>45106</v>
      </c>
      <c r="D40" s="13">
        <v>31</v>
      </c>
      <c r="E40" s="13">
        <v>14</v>
      </c>
      <c r="F40" s="13">
        <v>139</v>
      </c>
      <c r="G40" s="12" t="s">
        <v>50</v>
      </c>
      <c r="H40" s="12" t="s">
        <v>144</v>
      </c>
      <c r="I40" s="12" t="s">
        <v>145</v>
      </c>
      <c r="J40" s="12"/>
      <c r="K40" s="12" t="s">
        <v>41</v>
      </c>
      <c r="L40" s="12" t="s">
        <v>146</v>
      </c>
      <c r="M40" s="2">
        <f t="shared" si="0"/>
        <v>18</v>
      </c>
      <c r="N40" s="12">
        <f>5.599465+5.467392</f>
        <v>11.066857000000001</v>
      </c>
      <c r="O40" s="15">
        <v>5.2098820000000003</v>
      </c>
      <c r="P40" s="15">
        <v>4.8463859999999999</v>
      </c>
      <c r="Q40" s="15">
        <v>3.7793709999999998</v>
      </c>
      <c r="R40" s="15">
        <v>4.6215270000000004</v>
      </c>
      <c r="S40" s="15">
        <v>4.381704</v>
      </c>
      <c r="T40" s="15">
        <v>3.3931990000000001</v>
      </c>
      <c r="U40" s="15">
        <v>4.9418930000000003</v>
      </c>
      <c r="V40" s="15">
        <v>1.8652059999999999</v>
      </c>
      <c r="W40" s="15">
        <v>4.1098379999999999</v>
      </c>
      <c r="X40" s="12"/>
      <c r="Y40" s="12"/>
      <c r="Z40" s="12"/>
      <c r="AA40" s="12"/>
      <c r="AB40" s="12"/>
      <c r="AC40" s="12"/>
      <c r="AD40" s="15">
        <v>2.496883</v>
      </c>
      <c r="AE40" s="15">
        <v>2.634512</v>
      </c>
      <c r="AF40" s="15">
        <v>3.4871859999999999</v>
      </c>
      <c r="AG40" s="15">
        <v>1.9855719999999999</v>
      </c>
      <c r="AH40" s="15">
        <v>1.9796929999999999</v>
      </c>
      <c r="AI40" s="15">
        <v>0.99435799999999996</v>
      </c>
      <c r="AJ40" s="15">
        <v>3.282985</v>
      </c>
      <c r="AK40" s="12"/>
      <c r="AL40" s="15">
        <v>1.6610780000000001</v>
      </c>
      <c r="AM40" s="15">
        <v>1.657751</v>
      </c>
      <c r="AN40" s="2">
        <f t="shared" si="1"/>
        <v>68.395881000000003</v>
      </c>
      <c r="AO40" s="15">
        <v>151.13926699999999</v>
      </c>
      <c r="AP40" s="15">
        <v>25.724726</v>
      </c>
      <c r="AQ40" s="12"/>
      <c r="AR40" s="12"/>
      <c r="AS40" s="12"/>
      <c r="AT40" s="12"/>
      <c r="AU40" s="12"/>
      <c r="AV40" s="12"/>
      <c r="AW40" s="12"/>
      <c r="AX40" s="12"/>
      <c r="AY40" s="12"/>
    </row>
    <row r="41" spans="1:51">
      <c r="A41" s="2" t="s">
        <v>546</v>
      </c>
      <c r="B41" s="13">
        <v>3</v>
      </c>
      <c r="C41" s="14">
        <v>45106</v>
      </c>
      <c r="D41" s="13">
        <v>50</v>
      </c>
      <c r="E41" s="13">
        <v>14</v>
      </c>
      <c r="F41" s="13">
        <v>140</v>
      </c>
      <c r="G41" s="12" t="s">
        <v>50</v>
      </c>
      <c r="H41" s="12" t="s">
        <v>147</v>
      </c>
      <c r="I41" s="12" t="s">
        <v>148</v>
      </c>
      <c r="J41" s="12"/>
      <c r="K41" s="12" t="s">
        <v>41</v>
      </c>
      <c r="L41" s="12"/>
      <c r="M41" s="2">
        <f t="shared" si="0"/>
        <v>4</v>
      </c>
      <c r="N41" s="15">
        <v>6.4034339999999998</v>
      </c>
      <c r="O41" s="15">
        <v>2.3966280000000002</v>
      </c>
      <c r="P41" s="15">
        <v>0.88961299999999999</v>
      </c>
      <c r="Q41" s="12"/>
      <c r="R41" s="12"/>
      <c r="S41" s="12"/>
      <c r="T41" s="12"/>
      <c r="U41" s="12"/>
      <c r="V41" s="12"/>
      <c r="W41" s="12"/>
      <c r="X41" s="12"/>
      <c r="Y41" s="12"/>
      <c r="Z41" s="12"/>
      <c r="AA41" s="12"/>
      <c r="AB41" s="12"/>
      <c r="AC41" s="12"/>
      <c r="AD41" s="15">
        <v>0.784524</v>
      </c>
      <c r="AE41" s="15">
        <v>0.81265500000000002</v>
      </c>
      <c r="AF41" s="12"/>
      <c r="AG41" s="12"/>
      <c r="AH41" s="12"/>
      <c r="AI41" s="12"/>
      <c r="AJ41" s="12"/>
      <c r="AK41" s="12"/>
      <c r="AL41" s="12"/>
      <c r="AM41" s="12"/>
      <c r="AN41" s="2">
        <f t="shared" si="1"/>
        <v>11.286854</v>
      </c>
      <c r="AO41" s="15">
        <v>35.800834999999999</v>
      </c>
      <c r="AP41" s="15">
        <v>12.700113</v>
      </c>
      <c r="AQ41" s="12"/>
      <c r="AR41" s="12"/>
      <c r="AS41" s="12"/>
      <c r="AT41" s="12"/>
      <c r="AU41" s="12"/>
      <c r="AV41" s="12"/>
      <c r="AW41" s="12"/>
      <c r="AX41" s="12"/>
      <c r="AY41" s="12"/>
    </row>
    <row r="42" spans="1:51">
      <c r="A42" s="2" t="s">
        <v>546</v>
      </c>
      <c r="B42" s="13">
        <v>3</v>
      </c>
      <c r="C42" s="14">
        <v>45106</v>
      </c>
      <c r="D42" s="13">
        <v>7</v>
      </c>
      <c r="E42" s="13">
        <v>15</v>
      </c>
      <c r="F42" s="13">
        <v>141</v>
      </c>
      <c r="G42" s="12" t="s">
        <v>50</v>
      </c>
      <c r="H42" s="12" t="s">
        <v>149</v>
      </c>
      <c r="I42" s="12" t="s">
        <v>150</v>
      </c>
      <c r="J42" s="12"/>
      <c r="K42" s="12" t="s">
        <v>41</v>
      </c>
      <c r="L42" s="12"/>
      <c r="M42" s="2">
        <f t="shared" si="0"/>
        <v>4</v>
      </c>
      <c r="N42" s="15">
        <v>11.174499000000001</v>
      </c>
      <c r="O42" s="15">
        <v>2.433805</v>
      </c>
      <c r="P42" s="15">
        <v>2.8632659999999999</v>
      </c>
      <c r="Q42" s="15">
        <v>1.6700649999999999</v>
      </c>
      <c r="R42" s="15">
        <v>0.62960000000000005</v>
      </c>
      <c r="S42" s="12"/>
      <c r="T42" s="12"/>
      <c r="U42" s="12"/>
      <c r="V42" s="12"/>
      <c r="W42" s="12"/>
      <c r="X42" s="12"/>
      <c r="Y42" s="12"/>
      <c r="Z42" s="12"/>
      <c r="AA42" s="12"/>
      <c r="AB42" s="12"/>
      <c r="AC42" s="12"/>
      <c r="AD42" s="12"/>
      <c r="AE42" s="12"/>
      <c r="AF42" s="12"/>
      <c r="AG42" s="12"/>
      <c r="AH42" s="12"/>
      <c r="AI42" s="12"/>
      <c r="AJ42" s="12"/>
      <c r="AK42" s="12"/>
      <c r="AL42" s="12"/>
      <c r="AM42" s="12"/>
      <c r="AN42" s="2">
        <f t="shared" si="1"/>
        <v>18.771235000000001</v>
      </c>
      <c r="AO42" s="15">
        <v>74.207938999999996</v>
      </c>
      <c r="AP42" s="15">
        <v>25.237558</v>
      </c>
      <c r="AQ42" s="12"/>
      <c r="AR42" s="12"/>
      <c r="AS42" s="12"/>
      <c r="AT42" s="12"/>
      <c r="AU42" s="12"/>
      <c r="AV42" s="12"/>
      <c r="AW42" s="12"/>
      <c r="AX42" s="12"/>
      <c r="AY42" s="12"/>
    </row>
    <row r="43" spans="1:51">
      <c r="A43" s="2" t="s">
        <v>546</v>
      </c>
      <c r="B43" s="13">
        <v>3</v>
      </c>
      <c r="C43" s="14">
        <v>45106</v>
      </c>
      <c r="D43" s="13">
        <v>44</v>
      </c>
      <c r="E43" s="13">
        <v>15</v>
      </c>
      <c r="F43" s="13">
        <v>142</v>
      </c>
      <c r="G43" s="12" t="s">
        <v>50</v>
      </c>
      <c r="H43" s="12" t="s">
        <v>151</v>
      </c>
      <c r="I43" s="12" t="s">
        <v>152</v>
      </c>
      <c r="J43" s="12"/>
      <c r="K43" s="12" t="s">
        <v>41</v>
      </c>
      <c r="L43" s="12" t="s">
        <v>153</v>
      </c>
      <c r="M43" s="2">
        <f t="shared" si="0"/>
        <v>2</v>
      </c>
      <c r="N43" s="15">
        <v>5.1922480000000002</v>
      </c>
      <c r="O43" s="15">
        <v>0.72959799999999997</v>
      </c>
      <c r="P43" s="15">
        <v>0.850657</v>
      </c>
      <c r="Q43" s="12"/>
      <c r="R43" s="12"/>
      <c r="S43" s="12"/>
      <c r="T43" s="12"/>
      <c r="U43" s="12"/>
      <c r="V43" s="12"/>
      <c r="W43" s="12"/>
      <c r="X43" s="12"/>
      <c r="Y43" s="12"/>
      <c r="Z43" s="12"/>
      <c r="AA43" s="12"/>
      <c r="AB43" s="12"/>
      <c r="AC43" s="12"/>
      <c r="AD43" s="12"/>
      <c r="AE43" s="12"/>
      <c r="AF43" s="12"/>
      <c r="AG43" s="12"/>
      <c r="AH43" s="12"/>
      <c r="AI43" s="12"/>
      <c r="AJ43" s="12"/>
      <c r="AK43" s="12"/>
      <c r="AL43" s="12"/>
      <c r="AM43" s="12"/>
      <c r="AN43" s="2">
        <f t="shared" si="1"/>
        <v>6.7725030000000004</v>
      </c>
      <c r="AO43" s="15">
        <v>27.285042000000001</v>
      </c>
      <c r="AP43" s="15">
        <v>8.7088739999999998</v>
      </c>
      <c r="AQ43" s="12"/>
      <c r="AR43" s="12"/>
      <c r="AS43" s="12"/>
      <c r="AT43" s="12"/>
      <c r="AU43" s="12"/>
      <c r="AV43" s="12"/>
      <c r="AW43" s="12"/>
      <c r="AX43" s="12"/>
      <c r="AY43" s="12"/>
    </row>
    <row r="44" spans="1:51">
      <c r="A44" s="2" t="s">
        <v>546</v>
      </c>
      <c r="B44" s="13">
        <v>3</v>
      </c>
      <c r="C44" s="14">
        <v>45106</v>
      </c>
      <c r="D44" s="13">
        <v>31</v>
      </c>
      <c r="E44" s="13">
        <v>15</v>
      </c>
      <c r="F44" s="13">
        <v>143</v>
      </c>
      <c r="G44" s="12" t="s">
        <v>50</v>
      </c>
      <c r="H44" s="12" t="s">
        <v>154</v>
      </c>
      <c r="I44" s="12" t="s">
        <v>155</v>
      </c>
      <c r="J44" s="12"/>
      <c r="K44" s="12" t="s">
        <v>41</v>
      </c>
      <c r="L44" s="12"/>
      <c r="M44" s="2">
        <f t="shared" si="0"/>
        <v>9</v>
      </c>
      <c r="N44" s="12">
        <f>5.479348+2.337713</f>
        <v>7.8170609999999998</v>
      </c>
      <c r="O44" s="15">
        <v>1.788262</v>
      </c>
      <c r="P44" s="15">
        <v>0.60999300000000001</v>
      </c>
      <c r="Q44" s="15">
        <v>0.74184700000000003</v>
      </c>
      <c r="R44" s="15">
        <v>1.773693</v>
      </c>
      <c r="S44" s="15">
        <v>2.5961349999999999</v>
      </c>
      <c r="T44" s="15">
        <v>0.39682899999999999</v>
      </c>
      <c r="U44" s="15">
        <v>1.594549</v>
      </c>
      <c r="V44" s="12"/>
      <c r="W44" s="12"/>
      <c r="X44" s="12"/>
      <c r="Y44" s="12"/>
      <c r="Z44" s="12"/>
      <c r="AA44" s="12"/>
      <c r="AB44" s="12"/>
      <c r="AC44" s="12"/>
      <c r="AD44" s="15">
        <v>0.38631100000000002</v>
      </c>
      <c r="AE44" s="15">
        <v>1.1568879999999999</v>
      </c>
      <c r="AF44" s="12"/>
      <c r="AG44" s="12"/>
      <c r="AH44" s="12"/>
      <c r="AI44" s="12"/>
      <c r="AJ44" s="12"/>
      <c r="AK44" s="12"/>
      <c r="AL44" s="12"/>
      <c r="AM44" s="12"/>
      <c r="AN44" s="2">
        <f t="shared" si="1"/>
        <v>18.861567999999998</v>
      </c>
      <c r="AO44" s="15">
        <v>51.475380000000001</v>
      </c>
      <c r="AP44" s="15">
        <v>10.837011</v>
      </c>
      <c r="AQ44" s="12"/>
      <c r="AR44" s="12"/>
      <c r="AS44" s="12"/>
      <c r="AT44" s="12"/>
      <c r="AU44" s="12"/>
      <c r="AV44" s="12"/>
      <c r="AW44" s="12"/>
      <c r="AX44" s="12"/>
      <c r="AY44" s="12"/>
    </row>
    <row r="45" spans="1:51">
      <c r="A45" s="2" t="s">
        <v>546</v>
      </c>
      <c r="B45" s="3">
        <v>3</v>
      </c>
      <c r="C45" s="4">
        <v>45106</v>
      </c>
      <c r="D45" s="3">
        <v>62</v>
      </c>
      <c r="E45" s="3">
        <v>15</v>
      </c>
      <c r="F45" s="3">
        <v>144</v>
      </c>
      <c r="G45" s="2" t="s">
        <v>38</v>
      </c>
      <c r="H45" s="2" t="s">
        <v>156</v>
      </c>
      <c r="I45" s="2" t="s">
        <v>157</v>
      </c>
      <c r="J45" s="2"/>
      <c r="K45" s="2" t="s">
        <v>41</v>
      </c>
      <c r="L45" s="2" t="s">
        <v>158</v>
      </c>
      <c r="M45" s="2">
        <f t="shared" si="0"/>
        <v>13</v>
      </c>
      <c r="N45" s="7">
        <v>7.6518620000000004</v>
      </c>
      <c r="O45" s="7">
        <v>1.7511680000000001</v>
      </c>
      <c r="P45" s="7">
        <v>2.2717689999999999</v>
      </c>
      <c r="Q45" s="7">
        <v>2.8782999999999999</v>
      </c>
      <c r="R45" s="7">
        <v>3.1223619999999999</v>
      </c>
      <c r="S45" s="7">
        <v>1.1848190000000001</v>
      </c>
      <c r="T45" s="7">
        <v>1.607013</v>
      </c>
      <c r="U45" s="7">
        <v>1.4471810000000001</v>
      </c>
      <c r="V45" s="2"/>
      <c r="W45" s="2"/>
      <c r="X45" s="2"/>
      <c r="Y45" s="2"/>
      <c r="Z45" s="2"/>
      <c r="AA45" s="2"/>
      <c r="AB45" s="2"/>
      <c r="AC45" s="2"/>
      <c r="AD45" s="7">
        <v>0.71451299999999995</v>
      </c>
      <c r="AE45" s="7">
        <v>1.437378</v>
      </c>
      <c r="AF45" s="7">
        <v>1.8345279999999999</v>
      </c>
      <c r="AG45" s="7">
        <v>0.76749000000000001</v>
      </c>
      <c r="AH45" s="7">
        <v>1.8161210000000001</v>
      </c>
      <c r="AI45" s="7">
        <v>1.676464</v>
      </c>
      <c r="AJ45" s="2"/>
      <c r="AK45" s="2"/>
      <c r="AL45" s="2"/>
      <c r="AM45" s="2"/>
      <c r="AN45" s="2">
        <f t="shared" si="1"/>
        <v>30.160967999999993</v>
      </c>
      <c r="AO45" s="7">
        <v>83.306831000000003</v>
      </c>
      <c r="AP45" s="7">
        <v>20.500869999999999</v>
      </c>
      <c r="AQ45" s="2"/>
      <c r="AR45" s="2"/>
      <c r="AS45" s="2"/>
      <c r="AT45" s="2"/>
      <c r="AU45" s="2"/>
      <c r="AV45" s="2"/>
      <c r="AW45" s="2"/>
      <c r="AX45" s="2"/>
      <c r="AY45" s="2"/>
    </row>
    <row r="46" spans="1:51">
      <c r="A46" s="2" t="s">
        <v>546</v>
      </c>
      <c r="B46" s="13">
        <v>3</v>
      </c>
      <c r="C46" s="14">
        <v>45106</v>
      </c>
      <c r="D46" s="13">
        <v>50</v>
      </c>
      <c r="E46" s="13">
        <v>15</v>
      </c>
      <c r="F46" s="13">
        <v>145</v>
      </c>
      <c r="G46" s="12" t="s">
        <v>50</v>
      </c>
      <c r="H46" s="12" t="s">
        <v>159</v>
      </c>
      <c r="I46" s="12" t="s">
        <v>160</v>
      </c>
      <c r="J46" s="12"/>
      <c r="K46" s="12" t="s">
        <v>41</v>
      </c>
      <c r="L46" s="12" t="s">
        <v>161</v>
      </c>
      <c r="M46" s="2">
        <f t="shared" si="0"/>
        <v>12</v>
      </c>
      <c r="N46" s="12">
        <f>3.629511+8.0988</f>
        <v>11.728311000000001</v>
      </c>
      <c r="O46" s="15">
        <v>2.48149</v>
      </c>
      <c r="P46" s="15">
        <v>3.0942379999999998</v>
      </c>
      <c r="Q46" s="15">
        <v>0.512768</v>
      </c>
      <c r="R46" s="15">
        <v>2.7285819999999998</v>
      </c>
      <c r="S46" s="15">
        <v>2.690099</v>
      </c>
      <c r="T46" s="15">
        <v>1.409848</v>
      </c>
      <c r="U46" s="15">
        <v>0.74922900000000003</v>
      </c>
      <c r="V46" s="15">
        <v>2.2597909999999999</v>
      </c>
      <c r="W46" s="15">
        <v>1.940091</v>
      </c>
      <c r="X46" s="12"/>
      <c r="Y46" s="12"/>
      <c r="Z46" s="12"/>
      <c r="AA46" s="12"/>
      <c r="AB46" s="12"/>
      <c r="AC46" s="12"/>
      <c r="AD46" s="15">
        <v>1.6716059999999999</v>
      </c>
      <c r="AE46" s="15">
        <v>1.993196</v>
      </c>
      <c r="AF46" s="15">
        <v>0.81882900000000003</v>
      </c>
      <c r="AG46" s="12"/>
      <c r="AH46" s="12"/>
      <c r="AI46" s="12"/>
      <c r="AJ46" s="12"/>
      <c r="AK46" s="12"/>
      <c r="AL46" s="12"/>
      <c r="AM46" s="12"/>
      <c r="AN46" s="2">
        <f t="shared" si="1"/>
        <v>34.078078000000005</v>
      </c>
      <c r="AO46" s="15">
        <v>98.028053</v>
      </c>
      <c r="AP46" s="15">
        <v>23.046382999999999</v>
      </c>
      <c r="AQ46" s="12"/>
      <c r="AR46" s="12"/>
      <c r="AS46" s="12"/>
      <c r="AT46" s="12"/>
      <c r="AU46" s="12"/>
      <c r="AV46" s="12"/>
      <c r="AW46" s="12"/>
      <c r="AX46" s="12"/>
      <c r="AY46" s="12"/>
    </row>
    <row r="47" spans="1:51">
      <c r="A47" s="2" t="s">
        <v>546</v>
      </c>
      <c r="B47" s="3">
        <v>3</v>
      </c>
      <c r="C47" s="4">
        <v>45106</v>
      </c>
      <c r="D47" s="3">
        <v>1</v>
      </c>
      <c r="E47" s="3">
        <v>15</v>
      </c>
      <c r="F47" s="3">
        <v>146</v>
      </c>
      <c r="G47" s="2" t="s">
        <v>38</v>
      </c>
      <c r="H47" s="2" t="s">
        <v>162</v>
      </c>
      <c r="I47" s="2" t="s">
        <v>163</v>
      </c>
      <c r="J47" s="2"/>
      <c r="K47" s="2" t="s">
        <v>41</v>
      </c>
      <c r="L47" s="2" t="s">
        <v>164</v>
      </c>
      <c r="M47" s="2">
        <f t="shared" si="0"/>
        <v>9</v>
      </c>
      <c r="N47" s="2">
        <v>13.452023000000001</v>
      </c>
      <c r="O47" s="7">
        <v>2.7688480000000002</v>
      </c>
      <c r="P47" s="7">
        <v>2.052076</v>
      </c>
      <c r="Q47" s="7">
        <v>2.75074</v>
      </c>
      <c r="R47" s="7">
        <v>1.5933379999999999</v>
      </c>
      <c r="S47" s="7">
        <v>1.902744</v>
      </c>
      <c r="T47" s="7">
        <v>0.29146699999999998</v>
      </c>
      <c r="U47" s="7">
        <v>0.81878799999999996</v>
      </c>
      <c r="V47" s="7">
        <v>0.22251599999999999</v>
      </c>
      <c r="W47" s="7">
        <v>0.21845899999999999</v>
      </c>
      <c r="X47" s="2"/>
      <c r="Y47" s="2"/>
      <c r="Z47" s="2"/>
      <c r="AA47" s="2"/>
      <c r="AB47" s="2"/>
      <c r="AC47" s="2"/>
      <c r="AD47" s="2"/>
      <c r="AE47" s="2"/>
      <c r="AF47" s="2"/>
      <c r="AG47" s="2"/>
      <c r="AH47" s="2"/>
      <c r="AI47" s="2"/>
      <c r="AJ47" s="2"/>
      <c r="AK47" s="2"/>
      <c r="AL47" s="2"/>
      <c r="AM47" s="2"/>
      <c r="AN47" s="2">
        <f t="shared" si="1"/>
        <v>26.070999</v>
      </c>
      <c r="AO47" s="7">
        <v>85.615951999999993</v>
      </c>
      <c r="AP47" s="7">
        <v>24.940944999999999</v>
      </c>
      <c r="AQ47" s="2"/>
      <c r="AR47" s="2"/>
      <c r="AS47" s="2"/>
      <c r="AT47" s="2"/>
      <c r="AU47" s="2"/>
      <c r="AV47" s="2"/>
      <c r="AW47" s="2"/>
      <c r="AX47" s="2"/>
      <c r="AY47" s="2"/>
    </row>
    <row r="48" spans="1:51">
      <c r="A48" s="2" t="s">
        <v>546</v>
      </c>
      <c r="B48" s="3">
        <v>3</v>
      </c>
      <c r="C48" s="4">
        <v>45106</v>
      </c>
      <c r="D48" s="2">
        <v>13</v>
      </c>
      <c r="E48" s="2">
        <v>15</v>
      </c>
      <c r="F48" s="3">
        <v>147</v>
      </c>
      <c r="G48" s="2" t="s">
        <v>38</v>
      </c>
      <c r="H48" s="2" t="s">
        <v>64</v>
      </c>
      <c r="I48" s="2"/>
      <c r="J48" s="2"/>
      <c r="K48" s="2" t="s">
        <v>55</v>
      </c>
      <c r="L48" s="2"/>
      <c r="M48" s="2">
        <f t="shared" si="0"/>
        <v>0</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f t="shared" si="1"/>
        <v>0</v>
      </c>
      <c r="AO48" s="2"/>
      <c r="AP48" s="2"/>
      <c r="AQ48" s="2"/>
      <c r="AR48" s="2"/>
      <c r="AS48" s="2"/>
      <c r="AT48" s="2"/>
      <c r="AU48" s="2"/>
      <c r="AV48" s="2"/>
      <c r="AW48" s="2"/>
      <c r="AX48" s="2"/>
      <c r="AY48" s="2"/>
    </row>
    <row r="49" spans="1:51">
      <c r="A49" s="2" t="s">
        <v>546</v>
      </c>
      <c r="B49" s="13">
        <v>3</v>
      </c>
      <c r="C49" s="14">
        <v>45106</v>
      </c>
      <c r="D49" s="13">
        <v>41</v>
      </c>
      <c r="E49" s="13">
        <v>15</v>
      </c>
      <c r="F49" s="13">
        <v>148</v>
      </c>
      <c r="G49" s="12" t="s">
        <v>50</v>
      </c>
      <c r="H49" s="12" t="s">
        <v>165</v>
      </c>
      <c r="I49" s="12" t="s">
        <v>166</v>
      </c>
      <c r="J49" s="12"/>
      <c r="K49" s="12" t="s">
        <v>41</v>
      </c>
      <c r="L49" s="12" t="s">
        <v>167</v>
      </c>
      <c r="M49" s="2">
        <f t="shared" si="0"/>
        <v>2</v>
      </c>
      <c r="N49" s="15">
        <v>4.7171430000000001</v>
      </c>
      <c r="O49" s="15">
        <v>0.479823</v>
      </c>
      <c r="P49" s="15">
        <v>0.521563</v>
      </c>
      <c r="Q49" s="12"/>
      <c r="R49" s="12"/>
      <c r="S49" s="12"/>
      <c r="T49" s="12"/>
      <c r="U49" s="12"/>
      <c r="V49" s="12"/>
      <c r="W49" s="12"/>
      <c r="X49" s="12"/>
      <c r="Y49" s="12"/>
      <c r="Z49" s="12"/>
      <c r="AA49" s="12"/>
      <c r="AB49" s="12"/>
      <c r="AC49" s="12"/>
      <c r="AD49" s="12"/>
      <c r="AE49" s="12"/>
      <c r="AF49" s="12"/>
      <c r="AG49" s="12"/>
      <c r="AH49" s="12"/>
      <c r="AI49" s="12"/>
      <c r="AJ49" s="12"/>
      <c r="AK49" s="12"/>
      <c r="AL49" s="12"/>
      <c r="AM49" s="12"/>
      <c r="AN49" s="2">
        <f t="shared" si="1"/>
        <v>5.7185290000000002</v>
      </c>
      <c r="AO49" s="15">
        <v>11.993173000000001</v>
      </c>
      <c r="AP49" s="15">
        <v>2.5397150000000002</v>
      </c>
      <c r="AQ49" s="12"/>
      <c r="AR49" s="12"/>
      <c r="AS49" s="12"/>
      <c r="AT49" s="12"/>
      <c r="AU49" s="12"/>
      <c r="AV49" s="12"/>
      <c r="AW49" s="12"/>
      <c r="AX49" s="12"/>
      <c r="AY49" s="12"/>
    </row>
    <row r="50" spans="1:51">
      <c r="A50" s="2" t="s">
        <v>546</v>
      </c>
      <c r="B50" s="3">
        <v>3</v>
      </c>
      <c r="C50" s="4">
        <v>45106</v>
      </c>
      <c r="D50" s="3">
        <v>3</v>
      </c>
      <c r="E50" s="3">
        <v>15</v>
      </c>
      <c r="F50" s="3">
        <v>149</v>
      </c>
      <c r="G50" s="2" t="s">
        <v>38</v>
      </c>
      <c r="H50" s="2" t="s">
        <v>168</v>
      </c>
      <c r="I50" s="2" t="s">
        <v>169</v>
      </c>
      <c r="J50" s="2"/>
      <c r="K50" s="2" t="s">
        <v>41</v>
      </c>
      <c r="L50" s="2" t="s">
        <v>170</v>
      </c>
      <c r="M50" s="2">
        <f t="shared" si="0"/>
        <v>5</v>
      </c>
      <c r="N50" s="7">
        <v>5.5739869999999998</v>
      </c>
      <c r="O50" s="7">
        <v>0.80286900000000005</v>
      </c>
      <c r="P50" s="7">
        <v>0.18395</v>
      </c>
      <c r="Q50" s="7">
        <v>0.65179399999999998</v>
      </c>
      <c r="R50" s="7">
        <v>0.30661100000000002</v>
      </c>
      <c r="S50" s="7">
        <v>0.12060800000000001</v>
      </c>
      <c r="T50" s="2"/>
      <c r="U50" s="2"/>
      <c r="V50" s="2"/>
      <c r="W50" s="2"/>
      <c r="X50" s="2"/>
      <c r="Y50" s="2"/>
      <c r="Z50" s="2"/>
      <c r="AA50" s="2"/>
      <c r="AB50" s="2"/>
      <c r="AC50" s="2"/>
      <c r="AD50" s="2"/>
      <c r="AE50" s="2"/>
      <c r="AF50" s="2"/>
      <c r="AG50" s="2"/>
      <c r="AH50" s="2"/>
      <c r="AI50" s="2"/>
      <c r="AJ50" s="2"/>
      <c r="AK50" s="2"/>
      <c r="AL50" s="2"/>
      <c r="AM50" s="2"/>
      <c r="AN50" s="2">
        <f t="shared" si="1"/>
        <v>7.6398190000000001</v>
      </c>
      <c r="AO50" s="7">
        <v>37.755417000000001</v>
      </c>
      <c r="AP50" s="7">
        <v>12.878551</v>
      </c>
      <c r="AQ50" s="2"/>
      <c r="AR50" s="2"/>
      <c r="AS50" s="2"/>
      <c r="AT50" s="2"/>
      <c r="AU50" s="2"/>
      <c r="AV50" s="2"/>
      <c r="AW50" s="2"/>
      <c r="AX50" s="2"/>
      <c r="AY50" s="2"/>
    </row>
    <row r="51" spans="1:51">
      <c r="A51" s="2" t="s">
        <v>546</v>
      </c>
      <c r="B51" s="13">
        <v>3</v>
      </c>
      <c r="C51" s="14">
        <v>45106</v>
      </c>
      <c r="D51" s="13">
        <v>36</v>
      </c>
      <c r="E51" s="13">
        <v>15</v>
      </c>
      <c r="F51" s="13">
        <v>150</v>
      </c>
      <c r="G51" s="12" t="s">
        <v>50</v>
      </c>
      <c r="H51" s="12" t="s">
        <v>171</v>
      </c>
      <c r="I51" s="12" t="s">
        <v>172</v>
      </c>
      <c r="J51" s="12" t="s">
        <v>48</v>
      </c>
      <c r="K51" s="12" t="s">
        <v>41</v>
      </c>
      <c r="L51" s="12" t="s">
        <v>173</v>
      </c>
      <c r="M51" s="2">
        <f t="shared" si="0"/>
        <v>1</v>
      </c>
      <c r="N51" s="15">
        <v>5.6925879999999998</v>
      </c>
      <c r="O51" s="15">
        <v>0.57321999999999995</v>
      </c>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2">
        <f t="shared" si="1"/>
        <v>6.2658079999999998</v>
      </c>
      <c r="AO51" s="15">
        <v>30.922008999999999</v>
      </c>
      <c r="AP51" s="15">
        <v>9.9497920000000004</v>
      </c>
      <c r="AQ51" s="12"/>
      <c r="AR51" s="12"/>
      <c r="AS51" s="12"/>
      <c r="AT51" s="12"/>
      <c r="AU51" s="12"/>
      <c r="AV51" s="12"/>
      <c r="AW51" s="12"/>
      <c r="AX51" s="12"/>
      <c r="AY51" s="12"/>
    </row>
    <row r="52" spans="1:51">
      <c r="A52" s="2" t="s">
        <v>546</v>
      </c>
      <c r="B52" s="13">
        <v>3</v>
      </c>
      <c r="C52" s="14">
        <v>45106</v>
      </c>
      <c r="D52" s="12">
        <v>13</v>
      </c>
      <c r="E52" s="12">
        <v>16</v>
      </c>
      <c r="F52" s="13">
        <v>151</v>
      </c>
      <c r="G52" s="12" t="s">
        <v>50</v>
      </c>
      <c r="H52" s="12" t="s">
        <v>174</v>
      </c>
      <c r="I52" s="12" t="s">
        <v>175</v>
      </c>
      <c r="J52" s="12"/>
      <c r="K52" s="12" t="s">
        <v>41</v>
      </c>
      <c r="L52" s="12"/>
      <c r="M52" s="2">
        <f t="shared" si="0"/>
        <v>7</v>
      </c>
      <c r="N52" s="15">
        <v>7.3365720000000003</v>
      </c>
      <c r="O52" s="15">
        <v>3.3934099999999998</v>
      </c>
      <c r="P52" s="15">
        <v>3.4572590000000001</v>
      </c>
      <c r="Q52" s="15">
        <v>3.2721279999999999</v>
      </c>
      <c r="R52" s="15">
        <v>2.6847720000000002</v>
      </c>
      <c r="S52" s="15">
        <v>0.38125700000000001</v>
      </c>
      <c r="T52" s="15">
        <v>2.418126</v>
      </c>
      <c r="U52" s="15">
        <v>2.5465930000000001</v>
      </c>
      <c r="V52" s="12"/>
      <c r="W52" s="12"/>
      <c r="X52" s="12"/>
      <c r="Y52" s="12"/>
      <c r="Z52" s="12"/>
      <c r="AA52" s="12"/>
      <c r="AB52" s="12"/>
      <c r="AC52" s="12"/>
      <c r="AD52" s="12"/>
      <c r="AE52" s="12"/>
      <c r="AF52" s="12"/>
      <c r="AG52" s="12"/>
      <c r="AH52" s="12"/>
      <c r="AI52" s="12"/>
      <c r="AJ52" s="12"/>
      <c r="AK52" s="12"/>
      <c r="AL52" s="12"/>
      <c r="AM52" s="12"/>
      <c r="AN52" s="2">
        <f t="shared" si="1"/>
        <v>25.490117000000001</v>
      </c>
      <c r="AO52" s="15">
        <v>55.445754999999998</v>
      </c>
      <c r="AP52" s="15">
        <v>9.9167539999999992</v>
      </c>
      <c r="AQ52" s="12"/>
      <c r="AR52" s="12"/>
      <c r="AS52" s="12"/>
      <c r="AT52" s="12"/>
      <c r="AU52" s="12"/>
      <c r="AV52" s="12"/>
      <c r="AW52" s="12"/>
      <c r="AX52" s="12"/>
      <c r="AY52" s="12"/>
    </row>
    <row r="53" spans="1:51">
      <c r="A53" s="2" t="s">
        <v>546</v>
      </c>
      <c r="B53" s="3">
        <v>3</v>
      </c>
      <c r="C53" s="4">
        <v>45106</v>
      </c>
      <c r="D53" s="2">
        <v>1</v>
      </c>
      <c r="E53" s="2">
        <v>16</v>
      </c>
      <c r="F53" s="3">
        <v>152</v>
      </c>
      <c r="G53" s="2" t="s">
        <v>38</v>
      </c>
      <c r="H53" s="2" t="s">
        <v>176</v>
      </c>
      <c r="I53" s="2" t="s">
        <v>177</v>
      </c>
      <c r="J53" s="2"/>
      <c r="K53" s="2" t="s">
        <v>41</v>
      </c>
      <c r="L53" s="16" t="s">
        <v>178</v>
      </c>
      <c r="M53" s="2">
        <f t="shared" si="0"/>
        <v>8</v>
      </c>
      <c r="N53" s="2">
        <v>11.389811999999999</v>
      </c>
      <c r="O53" s="7">
        <v>3.0148470000000001</v>
      </c>
      <c r="P53" s="7">
        <v>1.97865</v>
      </c>
      <c r="Q53" s="7">
        <v>3.3546550000000002</v>
      </c>
      <c r="R53" s="7">
        <v>0.41146899999999997</v>
      </c>
      <c r="S53" s="7">
        <v>2.5337450000000001</v>
      </c>
      <c r="T53" s="7">
        <v>1.2083109999999999</v>
      </c>
      <c r="U53" s="7">
        <v>2.1670229999999999</v>
      </c>
      <c r="V53" s="7">
        <v>0.238348</v>
      </c>
      <c r="W53" s="2"/>
      <c r="X53" s="2"/>
      <c r="Y53" s="2"/>
      <c r="Z53" s="2"/>
      <c r="AA53" s="2"/>
      <c r="AB53" s="2"/>
      <c r="AC53" s="2"/>
      <c r="AD53" s="2"/>
      <c r="AE53" s="2"/>
      <c r="AF53" s="2"/>
      <c r="AG53" s="2"/>
      <c r="AH53" s="2"/>
      <c r="AI53" s="2"/>
      <c r="AJ53" s="2"/>
      <c r="AK53" s="2"/>
      <c r="AL53" s="2"/>
      <c r="AM53" s="2"/>
      <c r="AN53" s="2">
        <f t="shared" si="1"/>
        <v>26.296859999999995</v>
      </c>
      <c r="AO53" s="7">
        <v>81.475623999999996</v>
      </c>
      <c r="AP53" s="7">
        <v>21.077852</v>
      </c>
      <c r="AQ53" s="2"/>
      <c r="AR53" s="2"/>
      <c r="AS53" s="2"/>
      <c r="AT53" s="2"/>
      <c r="AU53" s="2"/>
      <c r="AV53" s="2"/>
      <c r="AW53" s="2"/>
      <c r="AX53" s="2"/>
      <c r="AY53" s="2"/>
    </row>
    <row r="54" spans="1:51">
      <c r="A54" s="2" t="s">
        <v>546</v>
      </c>
      <c r="B54" s="3">
        <v>3</v>
      </c>
      <c r="C54" s="4">
        <v>45106</v>
      </c>
      <c r="D54" s="2">
        <v>3</v>
      </c>
      <c r="E54" s="2">
        <v>16</v>
      </c>
      <c r="F54" s="3">
        <v>153</v>
      </c>
      <c r="G54" s="2" t="s">
        <v>38</v>
      </c>
      <c r="H54" s="2" t="s">
        <v>179</v>
      </c>
      <c r="I54" s="2" t="s">
        <v>180</v>
      </c>
      <c r="J54" s="2" t="s">
        <v>181</v>
      </c>
      <c r="K54" s="2" t="s">
        <v>41</v>
      </c>
      <c r="L54" s="16" t="s">
        <v>182</v>
      </c>
      <c r="M54" s="2">
        <f t="shared" si="0"/>
        <v>18</v>
      </c>
      <c r="N54" s="2">
        <v>14.384494</v>
      </c>
      <c r="O54" s="7">
        <v>0.335538</v>
      </c>
      <c r="P54" s="7">
        <v>0.23144300000000001</v>
      </c>
      <c r="Q54" s="7">
        <v>0.33269500000000002</v>
      </c>
      <c r="R54" s="7">
        <v>4.314629</v>
      </c>
      <c r="S54" s="7">
        <v>2.674531</v>
      </c>
      <c r="T54" s="7">
        <v>3.9908790000000001</v>
      </c>
      <c r="U54" s="7">
        <v>2.058484</v>
      </c>
      <c r="V54" s="7">
        <v>3.7768929999999998</v>
      </c>
      <c r="W54" s="7">
        <v>2.6161020000000001</v>
      </c>
      <c r="X54" s="7">
        <v>1.592875</v>
      </c>
      <c r="Y54" s="7">
        <v>3.6760350000000002</v>
      </c>
      <c r="Z54" s="7">
        <v>0.41854200000000003</v>
      </c>
      <c r="AA54" s="7">
        <v>0.198606</v>
      </c>
      <c r="AB54" s="2">
        <v>3.6415009999999999</v>
      </c>
      <c r="AC54" s="7">
        <v>0.71952700000000003</v>
      </c>
      <c r="AD54" s="7">
        <v>3.3847809999999998</v>
      </c>
      <c r="AE54" s="7">
        <v>0.32849800000000001</v>
      </c>
      <c r="AF54" s="7">
        <v>0.91269199999999995</v>
      </c>
      <c r="AG54" s="2"/>
      <c r="AH54" s="2"/>
      <c r="AI54" s="2"/>
      <c r="AJ54" s="2"/>
      <c r="AK54" s="2"/>
      <c r="AL54" s="2"/>
      <c r="AM54" s="2"/>
      <c r="AN54" s="2">
        <f t="shared" si="1"/>
        <v>49.588744999999996</v>
      </c>
      <c r="AO54" s="7">
        <v>143.38726800000001</v>
      </c>
      <c r="AP54" s="7">
        <v>35.066367999999997</v>
      </c>
      <c r="AQ54" s="2"/>
      <c r="AR54" s="2"/>
      <c r="AS54" s="2"/>
      <c r="AT54" s="2"/>
      <c r="AU54" s="2"/>
      <c r="AV54" s="2"/>
      <c r="AW54" s="2"/>
      <c r="AX54" s="2"/>
      <c r="AY54" s="2"/>
    </row>
    <row r="55" spans="1:51">
      <c r="A55" s="2" t="s">
        <v>546</v>
      </c>
      <c r="B55" s="3">
        <v>3</v>
      </c>
      <c r="C55" s="4">
        <v>45106</v>
      </c>
      <c r="D55" s="2">
        <v>7</v>
      </c>
      <c r="E55" s="2">
        <v>16</v>
      </c>
      <c r="F55" s="3">
        <v>154</v>
      </c>
      <c r="G55" s="2" t="s">
        <v>38</v>
      </c>
      <c r="H55" s="2" t="s">
        <v>64</v>
      </c>
      <c r="I55" s="2"/>
      <c r="J55" s="2"/>
      <c r="K55" s="2" t="s">
        <v>183</v>
      </c>
      <c r="L55" s="2" t="s">
        <v>184</v>
      </c>
      <c r="M55" s="2">
        <f t="shared" si="0"/>
        <v>0</v>
      </c>
      <c r="N55" s="7"/>
      <c r="O55" s="7"/>
      <c r="P55" s="7"/>
      <c r="Q55" s="2"/>
      <c r="R55" s="2"/>
      <c r="S55" s="2"/>
      <c r="T55" s="2"/>
      <c r="U55" s="2"/>
      <c r="V55" s="2"/>
      <c r="W55" s="2"/>
      <c r="X55" s="2"/>
      <c r="Y55" s="2"/>
      <c r="Z55" s="2"/>
      <c r="AA55" s="2"/>
      <c r="AB55" s="2"/>
      <c r="AC55" s="2"/>
      <c r="AD55" s="2"/>
      <c r="AE55" s="2"/>
      <c r="AF55" s="2"/>
      <c r="AG55" s="2"/>
      <c r="AH55" s="2"/>
      <c r="AI55" s="2"/>
      <c r="AJ55" s="2"/>
      <c r="AK55" s="2"/>
      <c r="AL55" s="2"/>
      <c r="AM55" s="2"/>
      <c r="AN55" s="2">
        <f t="shared" si="1"/>
        <v>0</v>
      </c>
      <c r="AO55" s="7"/>
      <c r="AP55" s="7"/>
      <c r="AQ55" s="2"/>
      <c r="AR55" s="2"/>
      <c r="AS55" s="2"/>
      <c r="AT55" s="2"/>
      <c r="AU55" s="2"/>
      <c r="AV55" s="2"/>
      <c r="AW55" s="2"/>
      <c r="AX55" s="2"/>
      <c r="AY55" s="2"/>
    </row>
    <row r="56" spans="1:51">
      <c r="A56" s="2" t="s">
        <v>546</v>
      </c>
      <c r="B56" s="13">
        <v>3</v>
      </c>
      <c r="C56" s="14">
        <v>45106</v>
      </c>
      <c r="D56" s="12">
        <v>41</v>
      </c>
      <c r="E56" s="12">
        <v>16</v>
      </c>
      <c r="F56" s="13">
        <v>155</v>
      </c>
      <c r="G56" s="12" t="s">
        <v>50</v>
      </c>
      <c r="H56" s="12" t="s">
        <v>54</v>
      </c>
      <c r="I56" s="12"/>
      <c r="J56" s="12"/>
      <c r="K56" s="12" t="s">
        <v>65</v>
      </c>
      <c r="L56" s="12"/>
      <c r="M56" s="2">
        <f t="shared" si="0"/>
        <v>0</v>
      </c>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2">
        <f t="shared" si="1"/>
        <v>0</v>
      </c>
      <c r="AO56" s="12"/>
      <c r="AP56" s="12"/>
      <c r="AQ56" s="12"/>
      <c r="AR56" s="12"/>
      <c r="AS56" s="12"/>
      <c r="AT56" s="12"/>
      <c r="AU56" s="12"/>
      <c r="AV56" s="12"/>
      <c r="AW56" s="12"/>
      <c r="AX56" s="12"/>
      <c r="AY56" s="12"/>
    </row>
    <row r="57" spans="1:51">
      <c r="A57" s="2" t="s">
        <v>546</v>
      </c>
      <c r="B57" s="13">
        <v>3</v>
      </c>
      <c r="C57" s="14">
        <v>45106</v>
      </c>
      <c r="D57" s="13">
        <v>44</v>
      </c>
      <c r="E57" s="13">
        <v>16</v>
      </c>
      <c r="F57" s="13">
        <v>156</v>
      </c>
      <c r="G57" s="12" t="s">
        <v>50</v>
      </c>
      <c r="H57" s="12" t="s">
        <v>185</v>
      </c>
      <c r="I57" s="12" t="s">
        <v>186</v>
      </c>
      <c r="J57" s="12" t="s">
        <v>187</v>
      </c>
      <c r="K57" s="12" t="s">
        <v>41</v>
      </c>
      <c r="L57" s="12" t="s">
        <v>188</v>
      </c>
      <c r="M57" s="2">
        <f t="shared" si="0"/>
        <v>13</v>
      </c>
      <c r="N57" s="12">
        <f>8.466103+4.731496</f>
        <v>13.197599</v>
      </c>
      <c r="O57" s="15">
        <v>3.2877420000000002</v>
      </c>
      <c r="P57" s="15">
        <v>2.5656300000000001</v>
      </c>
      <c r="Q57" s="15">
        <v>4.1745330000000003</v>
      </c>
      <c r="R57" s="15">
        <v>3.228421</v>
      </c>
      <c r="S57" s="15">
        <v>3.7101600000000001</v>
      </c>
      <c r="T57" s="15">
        <v>4.8637699999999997</v>
      </c>
      <c r="U57" s="15">
        <v>3.5367039999999998</v>
      </c>
      <c r="V57" s="15">
        <v>3.2550859999999999</v>
      </c>
      <c r="W57" s="12"/>
      <c r="X57" s="12"/>
      <c r="Y57" s="12"/>
      <c r="Z57" s="12"/>
      <c r="AA57" s="12"/>
      <c r="AB57" s="12"/>
      <c r="AC57" s="12"/>
      <c r="AD57" s="15">
        <v>2.5770819999999999</v>
      </c>
      <c r="AE57" s="15">
        <v>1.145764</v>
      </c>
      <c r="AF57" s="15">
        <v>0.50294899999999998</v>
      </c>
      <c r="AG57" s="15">
        <v>1.4146939999999999</v>
      </c>
      <c r="AH57" s="15">
        <v>1.40648</v>
      </c>
      <c r="AI57" s="12"/>
      <c r="AJ57" s="12"/>
      <c r="AK57" s="12"/>
      <c r="AL57" s="12"/>
      <c r="AM57" s="12"/>
      <c r="AN57" s="2">
        <f t="shared" si="1"/>
        <v>48.866613999999998</v>
      </c>
      <c r="AO57" s="15">
        <v>166.52487199999999</v>
      </c>
      <c r="AP57" s="15">
        <v>47.621147999999998</v>
      </c>
      <c r="AQ57" s="12"/>
      <c r="AR57" s="12"/>
      <c r="AS57" s="12"/>
      <c r="AT57" s="12"/>
      <c r="AU57" s="12"/>
      <c r="AV57" s="12"/>
      <c r="AW57" s="12"/>
      <c r="AX57" s="12"/>
      <c r="AY57" s="12"/>
    </row>
    <row r="58" spans="1:51">
      <c r="A58" s="2" t="s">
        <v>546</v>
      </c>
      <c r="B58" s="3">
        <v>3</v>
      </c>
      <c r="C58" s="4">
        <v>45106</v>
      </c>
      <c r="D58" s="3">
        <v>31</v>
      </c>
      <c r="E58" s="3">
        <v>16</v>
      </c>
      <c r="F58" s="3">
        <v>157</v>
      </c>
      <c r="G58" s="2" t="s">
        <v>38</v>
      </c>
      <c r="H58" s="2" t="s">
        <v>189</v>
      </c>
      <c r="I58" s="2" t="s">
        <v>190</v>
      </c>
      <c r="J58" s="2" t="s">
        <v>48</v>
      </c>
      <c r="K58" s="2" t="s">
        <v>41</v>
      </c>
      <c r="L58" s="21" t="s">
        <v>191</v>
      </c>
      <c r="M58" s="2">
        <f t="shared" si="0"/>
        <v>1</v>
      </c>
      <c r="N58" s="7">
        <v>3.8079969999999999</v>
      </c>
      <c r="O58" s="7">
        <v>1.277272</v>
      </c>
      <c r="P58" s="2"/>
      <c r="Q58" s="2"/>
      <c r="R58" s="2"/>
      <c r="S58" s="2"/>
      <c r="T58" s="2"/>
      <c r="U58" s="2"/>
      <c r="V58" s="2"/>
      <c r="W58" s="2"/>
      <c r="X58" s="2"/>
      <c r="Y58" s="2"/>
      <c r="Z58" s="2"/>
      <c r="AA58" s="2"/>
      <c r="AB58" s="2"/>
      <c r="AC58" s="2"/>
      <c r="AD58" s="2"/>
      <c r="AE58" s="2"/>
      <c r="AF58" s="2"/>
      <c r="AG58" s="2"/>
      <c r="AH58" s="2"/>
      <c r="AI58" s="2"/>
      <c r="AJ58" s="2"/>
      <c r="AK58" s="2"/>
      <c r="AL58" s="2"/>
      <c r="AM58" s="2"/>
      <c r="AN58" s="2">
        <f t="shared" si="1"/>
        <v>5.0852690000000003</v>
      </c>
      <c r="AO58" s="7">
        <v>16.856556000000001</v>
      </c>
      <c r="AP58" s="7">
        <v>6.0931379999999997</v>
      </c>
      <c r="AQ58" s="2"/>
      <c r="AR58" s="2"/>
      <c r="AS58" s="2"/>
      <c r="AT58" s="2"/>
      <c r="AU58" s="2"/>
      <c r="AV58" s="2"/>
      <c r="AW58" s="2"/>
      <c r="AX58" s="2"/>
      <c r="AY58" s="2"/>
    </row>
    <row r="59" spans="1:51">
      <c r="A59" s="2" t="s">
        <v>546</v>
      </c>
      <c r="B59" s="13">
        <v>3</v>
      </c>
      <c r="C59" s="14">
        <v>45106</v>
      </c>
      <c r="D59" s="12">
        <v>36</v>
      </c>
      <c r="E59" s="12">
        <v>16</v>
      </c>
      <c r="F59" s="13">
        <v>158</v>
      </c>
      <c r="G59" s="12" t="s">
        <v>50</v>
      </c>
      <c r="H59" s="12" t="s">
        <v>192</v>
      </c>
      <c r="I59" s="12" t="s">
        <v>193</v>
      </c>
      <c r="J59" s="12" t="s">
        <v>194</v>
      </c>
      <c r="K59" s="12" t="s">
        <v>41</v>
      </c>
      <c r="L59" s="12" t="s">
        <v>195</v>
      </c>
      <c r="M59" s="2">
        <f t="shared" si="0"/>
        <v>11</v>
      </c>
      <c r="N59" s="12">
        <f>9.074805+3.529779</f>
        <v>12.604583999999999</v>
      </c>
      <c r="O59" s="15">
        <v>3.7093829999999999</v>
      </c>
      <c r="P59" s="15">
        <v>2.0840679999999998</v>
      </c>
      <c r="Q59" s="15">
        <v>2.322813</v>
      </c>
      <c r="R59" s="15">
        <v>0.87348899999999996</v>
      </c>
      <c r="S59" s="15">
        <v>2.4847790000000001</v>
      </c>
      <c r="T59" s="15">
        <v>1.1489400000000001</v>
      </c>
      <c r="U59" s="15">
        <v>0.93889</v>
      </c>
      <c r="V59" s="15">
        <v>0.68671199999999999</v>
      </c>
      <c r="W59" s="15">
        <v>0.55375300000000005</v>
      </c>
      <c r="X59" s="12"/>
      <c r="Y59" s="12"/>
      <c r="Z59" s="12"/>
      <c r="AA59" s="12"/>
      <c r="AB59" s="12"/>
      <c r="AC59" s="12"/>
      <c r="AD59" s="15">
        <v>2.5931760000000001</v>
      </c>
      <c r="AE59" s="15">
        <v>1.3538349999999999</v>
      </c>
      <c r="AF59" s="12"/>
      <c r="AG59" s="12"/>
      <c r="AH59" s="12"/>
      <c r="AI59" s="12"/>
      <c r="AJ59" s="12"/>
      <c r="AK59" s="12"/>
      <c r="AL59" s="12"/>
      <c r="AM59" s="12"/>
      <c r="AN59" s="2">
        <f t="shared" si="1"/>
        <v>31.354421999999996</v>
      </c>
      <c r="AO59" s="15">
        <v>97.485022999999998</v>
      </c>
      <c r="AP59" s="15">
        <v>26.676701999999999</v>
      </c>
      <c r="AQ59" s="12"/>
      <c r="AR59" s="12"/>
      <c r="AS59" s="12"/>
      <c r="AT59" s="12"/>
      <c r="AU59" s="12"/>
      <c r="AV59" s="12"/>
      <c r="AW59" s="12"/>
      <c r="AX59" s="12"/>
      <c r="AY59" s="12"/>
    </row>
    <row r="60" spans="1:51">
      <c r="A60" s="2" t="s">
        <v>546</v>
      </c>
      <c r="B60" s="3">
        <v>3</v>
      </c>
      <c r="C60" s="4">
        <v>45106</v>
      </c>
      <c r="D60" s="2">
        <v>62</v>
      </c>
      <c r="E60" s="2">
        <v>16</v>
      </c>
      <c r="F60" s="3">
        <v>159</v>
      </c>
      <c r="G60" s="2" t="s">
        <v>38</v>
      </c>
      <c r="H60" s="2" t="s">
        <v>196</v>
      </c>
      <c r="I60" s="2" t="s">
        <v>197</v>
      </c>
      <c r="J60" s="2"/>
      <c r="K60" s="2" t="s">
        <v>41</v>
      </c>
      <c r="L60" s="2" t="s">
        <v>198</v>
      </c>
      <c r="M60" s="2">
        <f t="shared" si="0"/>
        <v>6</v>
      </c>
      <c r="N60" s="7">
        <v>8.0890550000000001</v>
      </c>
      <c r="O60" s="7">
        <v>4.0975159999999997</v>
      </c>
      <c r="P60" s="7">
        <v>3.2366160000000002</v>
      </c>
      <c r="Q60" s="7">
        <v>2.9901469999999999</v>
      </c>
      <c r="R60" s="7">
        <v>2.8293029999999999</v>
      </c>
      <c r="S60" s="7">
        <v>0.16992099999999999</v>
      </c>
      <c r="T60" s="2"/>
      <c r="U60" s="2"/>
      <c r="V60" s="2"/>
      <c r="W60" s="2"/>
      <c r="X60" s="2"/>
      <c r="Y60" s="2"/>
      <c r="Z60" s="2"/>
      <c r="AA60" s="2"/>
      <c r="AB60" s="2"/>
      <c r="AC60" s="2"/>
      <c r="AD60" s="7">
        <v>0.210201</v>
      </c>
      <c r="AE60" s="2"/>
      <c r="AF60" s="2"/>
      <c r="AG60" s="2"/>
      <c r="AH60" s="2"/>
      <c r="AI60" s="2"/>
      <c r="AJ60" s="2"/>
      <c r="AK60" s="2"/>
      <c r="AL60" s="2"/>
      <c r="AM60" s="2"/>
      <c r="AN60" s="2">
        <f t="shared" si="1"/>
        <v>21.622758999999999</v>
      </c>
      <c r="AO60" s="7">
        <v>86.266457000000003</v>
      </c>
      <c r="AP60" s="7">
        <v>25.214925999999998</v>
      </c>
      <c r="AQ60" s="2"/>
      <c r="AR60" s="2"/>
      <c r="AS60" s="2"/>
      <c r="AT60" s="2"/>
      <c r="AU60" s="2"/>
      <c r="AV60" s="2"/>
      <c r="AW60" s="2"/>
      <c r="AX60" s="2"/>
      <c r="AY60" s="2"/>
    </row>
    <row r="61" spans="1:51">
      <c r="A61" s="2" t="s">
        <v>546</v>
      </c>
      <c r="B61" s="13">
        <v>3</v>
      </c>
      <c r="C61" s="14">
        <v>45106</v>
      </c>
      <c r="D61" s="12">
        <v>50</v>
      </c>
      <c r="E61" s="12">
        <v>16</v>
      </c>
      <c r="F61" s="13">
        <v>160</v>
      </c>
      <c r="G61" s="12" t="s">
        <v>50</v>
      </c>
      <c r="H61" s="12" t="s">
        <v>199</v>
      </c>
      <c r="I61" s="12" t="s">
        <v>200</v>
      </c>
      <c r="J61" s="12" t="s">
        <v>48</v>
      </c>
      <c r="K61" s="12" t="s">
        <v>41</v>
      </c>
      <c r="L61" s="12" t="s">
        <v>201</v>
      </c>
      <c r="M61" s="2">
        <f t="shared" si="0"/>
        <v>0</v>
      </c>
      <c r="N61" s="15">
        <v>3.631745</v>
      </c>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2">
        <f t="shared" si="1"/>
        <v>3.631745</v>
      </c>
      <c r="AO61" s="15">
        <v>16.226251999999999</v>
      </c>
      <c r="AP61" s="15">
        <v>5.592187</v>
      </c>
      <c r="AQ61" s="12"/>
      <c r="AR61" s="12"/>
      <c r="AS61" s="12"/>
      <c r="AT61" s="12"/>
      <c r="AU61" s="12"/>
      <c r="AV61" s="12"/>
      <c r="AW61" s="12"/>
      <c r="AX61" s="12"/>
      <c r="AY61" s="12"/>
    </row>
    <row r="62" spans="1:51">
      <c r="A62" s="2" t="s">
        <v>546</v>
      </c>
      <c r="B62" s="13">
        <v>3</v>
      </c>
      <c r="C62" s="14">
        <v>45106</v>
      </c>
      <c r="D62" s="12">
        <v>3</v>
      </c>
      <c r="E62" s="12">
        <v>17</v>
      </c>
      <c r="F62" s="13">
        <v>161</v>
      </c>
      <c r="G62" s="12" t="s">
        <v>50</v>
      </c>
      <c r="H62" s="12" t="s">
        <v>202</v>
      </c>
      <c r="I62" s="12" t="s">
        <v>203</v>
      </c>
      <c r="J62" s="12"/>
      <c r="K62" s="12" t="s">
        <v>41</v>
      </c>
      <c r="L62" s="12" t="s">
        <v>204</v>
      </c>
      <c r="M62" s="2">
        <f t="shared" si="0"/>
        <v>1</v>
      </c>
      <c r="N62" s="15">
        <v>5.6161060000000003</v>
      </c>
      <c r="O62" s="15">
        <v>0.68480300000000005</v>
      </c>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2">
        <f t="shared" si="1"/>
        <v>6.3009090000000008</v>
      </c>
      <c r="AO62" s="15">
        <v>27.393265</v>
      </c>
      <c r="AP62" s="15">
        <v>10.260260000000001</v>
      </c>
      <c r="AQ62" s="12"/>
      <c r="AR62" s="12"/>
      <c r="AS62" s="12"/>
      <c r="AT62" s="12"/>
      <c r="AU62" s="12"/>
      <c r="AV62" s="12"/>
      <c r="AW62" s="12"/>
      <c r="AX62" s="12"/>
      <c r="AY62" s="12"/>
    </row>
    <row r="63" spans="1:51">
      <c r="A63" s="2" t="s">
        <v>546</v>
      </c>
      <c r="B63" s="3">
        <v>3</v>
      </c>
      <c r="C63" s="4">
        <v>45106</v>
      </c>
      <c r="D63" s="2">
        <v>1</v>
      </c>
      <c r="E63" s="2">
        <v>17</v>
      </c>
      <c r="F63" s="3">
        <v>162</v>
      </c>
      <c r="G63" s="2" t="s">
        <v>38</v>
      </c>
      <c r="H63" s="2" t="s">
        <v>205</v>
      </c>
      <c r="I63" s="2" t="s">
        <v>206</v>
      </c>
      <c r="J63" s="2"/>
      <c r="K63" s="2" t="s">
        <v>41</v>
      </c>
      <c r="L63" s="2" t="s">
        <v>207</v>
      </c>
      <c r="M63" s="2">
        <f t="shared" si="0"/>
        <v>0</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f t="shared" si="1"/>
        <v>0</v>
      </c>
      <c r="AO63" s="2"/>
      <c r="AP63" s="2"/>
      <c r="AQ63" s="2"/>
      <c r="AR63" s="2"/>
      <c r="AS63" s="2"/>
      <c r="AT63" s="2"/>
      <c r="AU63" s="2"/>
      <c r="AV63" s="2"/>
      <c r="AW63" s="2"/>
      <c r="AX63" s="2"/>
      <c r="AY63" s="2"/>
    </row>
    <row r="64" spans="1:51">
      <c r="A64" s="2" t="s">
        <v>546</v>
      </c>
      <c r="B64" s="13">
        <v>3</v>
      </c>
      <c r="C64" s="14">
        <v>45106</v>
      </c>
      <c r="D64" s="12">
        <v>13</v>
      </c>
      <c r="E64" s="12">
        <v>17</v>
      </c>
      <c r="F64" s="13">
        <v>163</v>
      </c>
      <c r="G64" s="12" t="s">
        <v>50</v>
      </c>
      <c r="H64" s="12" t="s">
        <v>208</v>
      </c>
      <c r="I64" s="12" t="s">
        <v>209</v>
      </c>
      <c r="J64" s="12"/>
      <c r="K64" s="12" t="s">
        <v>41</v>
      </c>
      <c r="L64" s="12" t="s">
        <v>210</v>
      </c>
      <c r="M64" s="2">
        <f t="shared" si="0"/>
        <v>6</v>
      </c>
      <c r="N64" s="15">
        <v>5.0080730000000004</v>
      </c>
      <c r="O64" s="15">
        <v>1.525074</v>
      </c>
      <c r="P64" s="15">
        <v>0.45613799999999999</v>
      </c>
      <c r="Q64" s="15">
        <v>0.52256899999999995</v>
      </c>
      <c r="R64" s="15">
        <v>1.150355</v>
      </c>
      <c r="S64" s="15">
        <v>1.5607549999999999</v>
      </c>
      <c r="T64" s="15">
        <v>1.2251799999999999</v>
      </c>
      <c r="U64" s="12"/>
      <c r="V64" s="12"/>
      <c r="W64" s="12"/>
      <c r="X64" s="12"/>
      <c r="Y64" s="12"/>
      <c r="Z64" s="12"/>
      <c r="AA64" s="12"/>
      <c r="AB64" s="12"/>
      <c r="AC64" s="12"/>
      <c r="AD64" s="12"/>
      <c r="AE64" s="12"/>
      <c r="AF64" s="12"/>
      <c r="AG64" s="12"/>
      <c r="AH64" s="12"/>
      <c r="AI64" s="12"/>
      <c r="AJ64" s="12"/>
      <c r="AK64" s="12"/>
      <c r="AL64" s="12"/>
      <c r="AM64" s="12"/>
      <c r="AN64" s="2">
        <f t="shared" si="1"/>
        <v>11.448144000000001</v>
      </c>
      <c r="AO64" s="15">
        <v>26.872332</v>
      </c>
      <c r="AP64" s="15">
        <v>7.3155749999999999</v>
      </c>
      <c r="AQ64" s="12"/>
      <c r="AR64" s="12"/>
      <c r="AS64" s="12"/>
      <c r="AT64" s="12"/>
      <c r="AU64" s="12"/>
      <c r="AV64" s="12"/>
      <c r="AW64" s="12"/>
      <c r="AX64" s="12"/>
      <c r="AY64" s="12"/>
    </row>
    <row r="65" spans="1:51">
      <c r="A65" s="2" t="s">
        <v>546</v>
      </c>
      <c r="B65" s="3">
        <v>3</v>
      </c>
      <c r="C65" s="4">
        <v>45106</v>
      </c>
      <c r="D65" s="2">
        <v>41</v>
      </c>
      <c r="E65" s="2">
        <v>17</v>
      </c>
      <c r="F65" s="3">
        <v>164</v>
      </c>
      <c r="G65" s="2" t="s">
        <v>38</v>
      </c>
      <c r="H65" s="22" t="s">
        <v>211</v>
      </c>
      <c r="I65" s="2" t="s">
        <v>212</v>
      </c>
      <c r="J65" s="2"/>
      <c r="K65" s="2" t="s">
        <v>41</v>
      </c>
      <c r="L65" s="2" t="s">
        <v>213</v>
      </c>
      <c r="M65" s="2">
        <f t="shared" si="0"/>
        <v>2</v>
      </c>
      <c r="N65" s="7">
        <v>5.4924840000000001</v>
      </c>
      <c r="O65" s="7">
        <v>0.18993199999999999</v>
      </c>
      <c r="P65" s="7">
        <v>0.583013</v>
      </c>
      <c r="Q65" s="2"/>
      <c r="R65" s="2"/>
      <c r="S65" s="2"/>
      <c r="T65" s="2"/>
      <c r="U65" s="2"/>
      <c r="V65" s="2"/>
      <c r="W65" s="2"/>
      <c r="X65" s="2"/>
      <c r="Y65" s="2"/>
      <c r="Z65" s="2"/>
      <c r="AA65" s="2"/>
      <c r="AB65" s="2"/>
      <c r="AC65" s="2"/>
      <c r="AD65" s="2"/>
      <c r="AE65" s="2"/>
      <c r="AF65" s="2"/>
      <c r="AG65" s="2"/>
      <c r="AH65" s="2"/>
      <c r="AI65" s="2"/>
      <c r="AJ65" s="2"/>
      <c r="AK65" s="2"/>
      <c r="AL65" s="2"/>
      <c r="AM65" s="2"/>
      <c r="AN65" s="2">
        <f t="shared" si="1"/>
        <v>6.2654290000000001</v>
      </c>
      <c r="AO65" s="7">
        <v>18.625247999999999</v>
      </c>
      <c r="AP65" s="7">
        <v>7.4204980000000003</v>
      </c>
      <c r="AQ65" s="2"/>
      <c r="AR65" s="2"/>
      <c r="AS65" s="2"/>
      <c r="AT65" s="2"/>
      <c r="AU65" s="2"/>
      <c r="AV65" s="2"/>
      <c r="AW65" s="2"/>
      <c r="AX65" s="2"/>
      <c r="AY65" s="2"/>
    </row>
    <row r="66" spans="1:51">
      <c r="A66" s="2" t="s">
        <v>546</v>
      </c>
      <c r="B66" s="13">
        <v>3</v>
      </c>
      <c r="C66" s="14">
        <v>45106</v>
      </c>
      <c r="D66" s="12">
        <v>7</v>
      </c>
      <c r="E66" s="12">
        <v>17</v>
      </c>
      <c r="F66" s="13">
        <v>165</v>
      </c>
      <c r="G66" s="12" t="s">
        <v>50</v>
      </c>
      <c r="H66" s="12" t="s">
        <v>214</v>
      </c>
      <c r="I66" s="12" t="s">
        <v>215</v>
      </c>
      <c r="J66" s="12"/>
      <c r="K66" s="12" t="s">
        <v>41</v>
      </c>
      <c r="L66" s="12" t="s">
        <v>216</v>
      </c>
      <c r="M66" s="2">
        <f t="shared" si="0"/>
        <v>4</v>
      </c>
      <c r="N66" s="12">
        <f>4.355999+6.326614</f>
        <v>10.682613</v>
      </c>
      <c r="O66" s="15">
        <v>1.446191</v>
      </c>
      <c r="P66" s="15">
        <v>1.701956</v>
      </c>
      <c r="Q66" s="15">
        <v>2.6423260000000002</v>
      </c>
      <c r="R66" s="15">
        <v>1.165421</v>
      </c>
      <c r="S66" s="12"/>
      <c r="T66" s="12"/>
      <c r="U66" s="12"/>
      <c r="V66" s="12"/>
      <c r="W66" s="12"/>
      <c r="X66" s="12"/>
      <c r="Y66" s="12"/>
      <c r="Z66" s="12"/>
      <c r="AA66" s="12"/>
      <c r="AB66" s="12"/>
      <c r="AC66" s="12"/>
      <c r="AD66" s="12"/>
      <c r="AE66" s="12"/>
      <c r="AF66" s="12"/>
      <c r="AG66" s="12"/>
      <c r="AH66" s="12"/>
      <c r="AI66" s="12"/>
      <c r="AJ66" s="12"/>
      <c r="AK66" s="12"/>
      <c r="AL66" s="12"/>
      <c r="AM66" s="12"/>
      <c r="AN66" s="2">
        <f t="shared" si="1"/>
        <v>17.638507000000001</v>
      </c>
      <c r="AO66" s="15">
        <v>61.166190999999998</v>
      </c>
      <c r="AP66" s="15">
        <v>15.439491</v>
      </c>
      <c r="AQ66" s="12"/>
      <c r="AR66" s="12"/>
      <c r="AS66" s="12"/>
      <c r="AT66" s="12"/>
      <c r="AU66" s="12"/>
      <c r="AV66" s="12"/>
      <c r="AW66" s="12"/>
      <c r="AX66" s="12"/>
      <c r="AY66" s="12"/>
    </row>
    <row r="67" spans="1:51">
      <c r="A67" s="2" t="s">
        <v>546</v>
      </c>
      <c r="B67" s="3">
        <v>3</v>
      </c>
      <c r="C67" s="4">
        <v>45106</v>
      </c>
      <c r="D67" s="3">
        <v>31</v>
      </c>
      <c r="E67" s="3">
        <v>17</v>
      </c>
      <c r="F67" s="3">
        <v>166</v>
      </c>
      <c r="G67" s="2" t="s">
        <v>38</v>
      </c>
      <c r="H67" s="2" t="s">
        <v>217</v>
      </c>
      <c r="I67" s="2" t="s">
        <v>218</v>
      </c>
      <c r="J67" s="2"/>
      <c r="K67" s="2" t="s">
        <v>41</v>
      </c>
      <c r="L67" s="2" t="s">
        <v>219</v>
      </c>
      <c r="M67" s="2">
        <f t="shared" si="0"/>
        <v>0</v>
      </c>
      <c r="N67" s="7">
        <v>1.2429049999999999</v>
      </c>
      <c r="O67" s="2"/>
      <c r="P67" s="2"/>
      <c r="Q67" s="2"/>
      <c r="R67" s="2"/>
      <c r="S67" s="2"/>
      <c r="T67" s="2"/>
      <c r="U67" s="2"/>
      <c r="V67" s="2"/>
      <c r="W67" s="2"/>
      <c r="X67" s="2"/>
      <c r="Y67" s="2"/>
      <c r="Z67" s="2"/>
      <c r="AA67" s="2"/>
      <c r="AB67" s="2"/>
      <c r="AC67" s="2"/>
      <c r="AD67" s="2"/>
      <c r="AE67" s="2"/>
      <c r="AF67" s="2"/>
      <c r="AG67" s="2"/>
      <c r="AH67" s="2"/>
      <c r="AI67" s="2"/>
      <c r="AJ67" s="2"/>
      <c r="AK67" s="2"/>
      <c r="AL67" s="2"/>
      <c r="AM67" s="2"/>
      <c r="AN67" s="2">
        <f t="shared" si="1"/>
        <v>1.2429049999999999</v>
      </c>
      <c r="AO67" s="7">
        <v>3.020667</v>
      </c>
      <c r="AP67" s="7">
        <v>0.48292099999999999</v>
      </c>
      <c r="AQ67" s="2"/>
      <c r="AR67" s="2"/>
      <c r="AS67" s="2"/>
      <c r="AT67" s="2"/>
      <c r="AU67" s="2"/>
      <c r="AV67" s="2"/>
      <c r="AW67" s="2"/>
      <c r="AX67" s="2"/>
      <c r="AY67" s="2"/>
    </row>
    <row r="68" spans="1:51">
      <c r="A68" s="2" t="s">
        <v>546</v>
      </c>
      <c r="B68" s="13">
        <v>3</v>
      </c>
      <c r="C68" s="14">
        <v>45106</v>
      </c>
      <c r="D68" s="13">
        <v>50</v>
      </c>
      <c r="E68" s="13">
        <v>17</v>
      </c>
      <c r="F68" s="13">
        <v>167</v>
      </c>
      <c r="G68" s="12" t="s">
        <v>50</v>
      </c>
      <c r="H68" s="12" t="s">
        <v>220</v>
      </c>
      <c r="I68" s="12" t="s">
        <v>221</v>
      </c>
      <c r="J68" s="12" t="s">
        <v>187</v>
      </c>
      <c r="K68" s="12" t="s">
        <v>41</v>
      </c>
      <c r="L68" s="12" t="s">
        <v>195</v>
      </c>
      <c r="M68" s="2">
        <f t="shared" si="0"/>
        <v>6</v>
      </c>
      <c r="N68" s="12">
        <f>5.048229+1.267385</f>
        <v>6.3156140000000001</v>
      </c>
      <c r="O68" s="15">
        <v>1.853197</v>
      </c>
      <c r="P68" s="15">
        <v>2.5196209999999999</v>
      </c>
      <c r="Q68" s="15">
        <v>1.745492</v>
      </c>
      <c r="R68" s="15">
        <v>0.89490199999999998</v>
      </c>
      <c r="S68" s="15">
        <v>1.571488</v>
      </c>
      <c r="T68" s="15">
        <v>1.5433809999999999</v>
      </c>
      <c r="U68" s="12"/>
      <c r="V68" s="12"/>
      <c r="W68" s="12"/>
      <c r="X68" s="12"/>
      <c r="Y68" s="12"/>
      <c r="Z68" s="12"/>
      <c r="AA68" s="12"/>
      <c r="AB68" s="12"/>
      <c r="AC68" s="12"/>
      <c r="AD68" s="12"/>
      <c r="AE68" s="12"/>
      <c r="AF68" s="12"/>
      <c r="AG68" s="12"/>
      <c r="AH68" s="12"/>
      <c r="AI68" s="12"/>
      <c r="AJ68" s="12"/>
      <c r="AK68" s="12"/>
      <c r="AL68" s="12"/>
      <c r="AM68" s="12"/>
      <c r="AN68" s="2">
        <f t="shared" si="1"/>
        <v>16.443694999999998</v>
      </c>
      <c r="AO68" s="15">
        <v>49.072094</v>
      </c>
      <c r="AP68" s="15">
        <v>13.403499</v>
      </c>
      <c r="AQ68" s="12"/>
      <c r="AR68" s="12"/>
      <c r="AS68" s="12"/>
      <c r="AT68" s="12"/>
      <c r="AU68" s="12"/>
      <c r="AV68" s="12"/>
      <c r="AW68" s="12"/>
      <c r="AX68" s="12"/>
      <c r="AY68" s="12"/>
    </row>
    <row r="69" spans="1:51">
      <c r="A69" s="2" t="s">
        <v>546</v>
      </c>
      <c r="B69" s="13">
        <v>3</v>
      </c>
      <c r="C69" s="14">
        <v>45106</v>
      </c>
      <c r="D69" s="13">
        <v>36</v>
      </c>
      <c r="E69" s="13">
        <v>17</v>
      </c>
      <c r="F69" s="13">
        <v>168</v>
      </c>
      <c r="G69" s="12" t="s">
        <v>50</v>
      </c>
      <c r="H69" s="12" t="s">
        <v>222</v>
      </c>
      <c r="I69" s="12" t="s">
        <v>223</v>
      </c>
      <c r="J69" s="12" t="s">
        <v>48</v>
      </c>
      <c r="K69" s="12" t="s">
        <v>41</v>
      </c>
      <c r="L69" s="12" t="s">
        <v>224</v>
      </c>
      <c r="M69" s="2">
        <f t="shared" si="0"/>
        <v>3</v>
      </c>
      <c r="N69" s="15">
        <v>3.9910070000000002</v>
      </c>
      <c r="O69" s="15">
        <v>0.94500899999999999</v>
      </c>
      <c r="P69" s="15">
        <v>0.79604299999999995</v>
      </c>
      <c r="Q69" s="15">
        <v>0.69568799999999997</v>
      </c>
      <c r="R69" s="12"/>
      <c r="S69" s="12"/>
      <c r="T69" s="12"/>
      <c r="U69" s="12"/>
      <c r="V69" s="12"/>
      <c r="W69" s="12"/>
      <c r="X69" s="12"/>
      <c r="Y69" s="12"/>
      <c r="Z69" s="12"/>
      <c r="AA69" s="12"/>
      <c r="AB69" s="12"/>
      <c r="AC69" s="12"/>
      <c r="AD69" s="12"/>
      <c r="AE69" s="12"/>
      <c r="AF69" s="12"/>
      <c r="AG69" s="12"/>
      <c r="AH69" s="12"/>
      <c r="AI69" s="12"/>
      <c r="AJ69" s="12"/>
      <c r="AK69" s="12"/>
      <c r="AL69" s="12"/>
      <c r="AM69" s="12"/>
      <c r="AN69" s="2">
        <f t="shared" si="1"/>
        <v>6.4277470000000001</v>
      </c>
      <c r="AO69" s="15">
        <v>26.780066000000001</v>
      </c>
      <c r="AP69" s="15">
        <v>10.518738000000001</v>
      </c>
      <c r="AQ69" s="12"/>
      <c r="AR69" s="12"/>
      <c r="AS69" s="12"/>
      <c r="AT69" s="12"/>
      <c r="AU69" s="12"/>
      <c r="AV69" s="12"/>
      <c r="AW69" s="12"/>
      <c r="AX69" s="12"/>
      <c r="AY69" s="12"/>
    </row>
    <row r="70" spans="1:51">
      <c r="A70" s="2" t="s">
        <v>546</v>
      </c>
      <c r="B70" s="3">
        <v>3</v>
      </c>
      <c r="C70" s="4">
        <v>45106</v>
      </c>
      <c r="D70" s="3">
        <v>62</v>
      </c>
      <c r="E70" s="3">
        <v>17</v>
      </c>
      <c r="F70" s="3">
        <v>169</v>
      </c>
      <c r="G70" s="2" t="s">
        <v>38</v>
      </c>
      <c r="H70" s="2" t="s">
        <v>225</v>
      </c>
      <c r="I70" s="2" t="s">
        <v>226</v>
      </c>
      <c r="J70" s="2"/>
      <c r="K70" s="2" t="s">
        <v>41</v>
      </c>
      <c r="L70" s="2" t="s">
        <v>227</v>
      </c>
      <c r="M70" s="2">
        <f t="shared" si="0"/>
        <v>9</v>
      </c>
      <c r="N70" s="7">
        <v>10.096807</v>
      </c>
      <c r="O70" s="7">
        <v>0.788771</v>
      </c>
      <c r="P70" s="7">
        <v>1.627804</v>
      </c>
      <c r="Q70" s="7">
        <v>0.21362300000000001</v>
      </c>
      <c r="R70" s="7">
        <v>0.37729800000000002</v>
      </c>
      <c r="S70" s="7">
        <v>1.4241950000000001</v>
      </c>
      <c r="T70" s="7">
        <v>1.6711549999999999</v>
      </c>
      <c r="U70" s="7">
        <v>0.33565800000000001</v>
      </c>
      <c r="V70" s="2"/>
      <c r="W70" s="2"/>
      <c r="X70" s="2"/>
      <c r="Y70" s="2"/>
      <c r="Z70" s="2"/>
      <c r="AA70" s="2"/>
      <c r="AB70" s="2"/>
      <c r="AC70" s="2"/>
      <c r="AD70" s="7">
        <v>1.229968</v>
      </c>
      <c r="AE70" s="7">
        <v>0.31562000000000001</v>
      </c>
      <c r="AF70" s="2"/>
      <c r="AG70" s="2"/>
      <c r="AH70" s="2"/>
      <c r="AI70" s="2"/>
      <c r="AJ70" s="2"/>
      <c r="AK70" s="2"/>
      <c r="AL70" s="2"/>
      <c r="AM70" s="2"/>
      <c r="AN70" s="2">
        <f t="shared" si="1"/>
        <v>18.080898999999995</v>
      </c>
      <c r="AO70" s="7">
        <v>59.426945000000003</v>
      </c>
      <c r="AP70" s="2">
        <v>19.735724999999999</v>
      </c>
      <c r="AQ70" s="2"/>
      <c r="AR70" s="2"/>
      <c r="AS70" s="2"/>
      <c r="AT70" s="2"/>
      <c r="AU70" s="2"/>
      <c r="AV70" s="2"/>
      <c r="AW70" s="2"/>
      <c r="AX70" s="2"/>
      <c r="AY70" s="2"/>
    </row>
    <row r="71" spans="1:51">
      <c r="A71" s="2" t="s">
        <v>546</v>
      </c>
      <c r="B71" s="13">
        <v>3</v>
      </c>
      <c r="C71" s="14">
        <v>45106</v>
      </c>
      <c r="D71" s="13">
        <v>44</v>
      </c>
      <c r="E71" s="13">
        <v>17</v>
      </c>
      <c r="F71" s="13">
        <v>170</v>
      </c>
      <c r="G71" s="12" t="s">
        <v>50</v>
      </c>
      <c r="H71" s="12" t="s">
        <v>228</v>
      </c>
      <c r="I71" s="12" t="s">
        <v>229</v>
      </c>
      <c r="J71" s="12" t="s">
        <v>230</v>
      </c>
      <c r="K71" s="12" t="s">
        <v>41</v>
      </c>
      <c r="L71" s="12" t="s">
        <v>231</v>
      </c>
      <c r="M71" s="2">
        <f t="shared" si="0"/>
        <v>9</v>
      </c>
      <c r="N71" s="12">
        <f>5.288701+3.209348</f>
        <v>8.498049</v>
      </c>
      <c r="O71" s="15">
        <v>1.656263</v>
      </c>
      <c r="P71" s="15">
        <v>1.880978</v>
      </c>
      <c r="Q71" s="15">
        <v>1.5604769999999999</v>
      </c>
      <c r="R71" s="15">
        <v>1.697295</v>
      </c>
      <c r="S71" s="15">
        <v>1.701524</v>
      </c>
      <c r="T71" s="15">
        <v>1.810225</v>
      </c>
      <c r="U71" s="15">
        <v>1.7627969999999999</v>
      </c>
      <c r="V71" s="15">
        <v>0.96225000000000005</v>
      </c>
      <c r="W71" s="12"/>
      <c r="X71" s="12"/>
      <c r="Y71" s="12"/>
      <c r="Z71" s="12"/>
      <c r="AA71" s="12"/>
      <c r="AB71" s="12"/>
      <c r="AC71" s="12"/>
      <c r="AD71" s="15">
        <v>1.4672879999999999</v>
      </c>
      <c r="AE71" s="12"/>
      <c r="AF71" s="12"/>
      <c r="AG71" s="12"/>
      <c r="AH71" s="12"/>
      <c r="AI71" s="12"/>
      <c r="AJ71" s="12"/>
      <c r="AK71" s="12"/>
      <c r="AL71" s="12"/>
      <c r="AM71" s="12"/>
      <c r="AN71" s="2">
        <f t="shared" si="1"/>
        <v>22.997146000000001</v>
      </c>
      <c r="AO71" s="12">
        <v>66.832901000000007</v>
      </c>
      <c r="AP71" s="15">
        <v>17.026674</v>
      </c>
      <c r="AQ71" s="12"/>
      <c r="AR71" s="12"/>
      <c r="AS71" s="12"/>
      <c r="AT71" s="12"/>
      <c r="AU71" s="12"/>
      <c r="AV71" s="12"/>
      <c r="AW71" s="12"/>
      <c r="AX71" s="12"/>
      <c r="AY71" s="12"/>
    </row>
    <row r="72" spans="1:51">
      <c r="A72" s="2" t="s">
        <v>546</v>
      </c>
      <c r="B72" s="3">
        <v>3</v>
      </c>
      <c r="C72" s="4">
        <v>45106</v>
      </c>
      <c r="D72" s="2">
        <v>13</v>
      </c>
      <c r="E72" s="2">
        <v>18</v>
      </c>
      <c r="F72" s="3">
        <v>171</v>
      </c>
      <c r="G72" s="2" t="s">
        <v>38</v>
      </c>
      <c r="H72" s="2" t="s">
        <v>232</v>
      </c>
      <c r="I72" s="2" t="s">
        <v>233</v>
      </c>
      <c r="J72" s="2"/>
      <c r="K72" s="2" t="s">
        <v>41</v>
      </c>
      <c r="L72" s="2" t="s">
        <v>234</v>
      </c>
      <c r="M72" s="2">
        <f t="shared" si="0"/>
        <v>4</v>
      </c>
      <c r="N72" s="7">
        <v>8.0505779999999998</v>
      </c>
      <c r="O72" s="7">
        <v>0.47510799999999997</v>
      </c>
      <c r="P72" s="7">
        <v>0.64242100000000002</v>
      </c>
      <c r="Q72" s="7">
        <v>0.76057399999999997</v>
      </c>
      <c r="R72" s="7">
        <v>1.862868</v>
      </c>
      <c r="S72" s="2"/>
      <c r="T72" s="2"/>
      <c r="U72" s="2"/>
      <c r="V72" s="2"/>
      <c r="W72" s="2"/>
      <c r="X72" s="2"/>
      <c r="Y72" s="2"/>
      <c r="Z72" s="2"/>
      <c r="AA72" s="2"/>
      <c r="AB72" s="2"/>
      <c r="AC72" s="2"/>
      <c r="AD72" s="2"/>
      <c r="AE72" s="2"/>
      <c r="AF72" s="2"/>
      <c r="AG72" s="2"/>
      <c r="AH72" s="2"/>
      <c r="AI72" s="2"/>
      <c r="AJ72" s="2"/>
      <c r="AK72" s="2"/>
      <c r="AL72" s="2"/>
      <c r="AM72" s="2"/>
      <c r="AN72" s="2">
        <f t="shared" si="1"/>
        <v>11.791549000000002</v>
      </c>
      <c r="AO72" s="7">
        <v>36.429381999999997</v>
      </c>
      <c r="AP72" s="7">
        <v>11.126714</v>
      </c>
      <c r="AQ72" s="2"/>
      <c r="AR72" s="2"/>
      <c r="AS72" s="2"/>
      <c r="AT72" s="2"/>
      <c r="AU72" s="2"/>
      <c r="AV72" s="2"/>
      <c r="AW72" s="2"/>
      <c r="AX72" s="2"/>
      <c r="AY72" s="2"/>
    </row>
    <row r="73" spans="1:51">
      <c r="A73" s="2" t="s">
        <v>546</v>
      </c>
      <c r="B73" s="3">
        <v>3</v>
      </c>
      <c r="C73" s="4">
        <v>45106</v>
      </c>
      <c r="D73" s="2">
        <v>31</v>
      </c>
      <c r="E73" s="2">
        <v>18</v>
      </c>
      <c r="F73" s="3">
        <v>172</v>
      </c>
      <c r="G73" s="2" t="s">
        <v>38</v>
      </c>
      <c r="H73" s="2" t="s">
        <v>235</v>
      </c>
      <c r="I73" s="2" t="s">
        <v>236</v>
      </c>
      <c r="J73" s="2" t="s">
        <v>548</v>
      </c>
      <c r="K73" s="2" t="s">
        <v>41</v>
      </c>
      <c r="L73" s="2" t="s">
        <v>237</v>
      </c>
      <c r="M73" s="2">
        <f t="shared" si="0"/>
        <v>8</v>
      </c>
      <c r="N73" s="7">
        <v>3.4416380000000002</v>
      </c>
      <c r="O73" s="7">
        <v>0.33320300000000003</v>
      </c>
      <c r="P73" s="7">
        <v>0.58074999999999999</v>
      </c>
      <c r="Q73" s="7">
        <v>1.4096390000000001</v>
      </c>
      <c r="R73" s="7">
        <v>0.79772100000000001</v>
      </c>
      <c r="S73" s="7">
        <v>0.90498000000000001</v>
      </c>
      <c r="T73" s="7">
        <v>1.1972860000000001</v>
      </c>
      <c r="U73" s="7">
        <v>2.084927</v>
      </c>
      <c r="V73" s="7">
        <v>1.4157329999999999</v>
      </c>
      <c r="W73" s="2"/>
      <c r="X73" s="2"/>
      <c r="Y73" s="2"/>
      <c r="Z73" s="2"/>
      <c r="AA73" s="2"/>
      <c r="AB73" s="2"/>
      <c r="AC73" s="2"/>
      <c r="AD73" s="2"/>
      <c r="AE73" s="2"/>
      <c r="AF73" s="2"/>
      <c r="AG73" s="2"/>
      <c r="AH73" s="2"/>
      <c r="AI73" s="2"/>
      <c r="AJ73" s="2"/>
      <c r="AK73" s="2"/>
      <c r="AL73" s="2"/>
      <c r="AM73" s="2"/>
      <c r="AN73" s="2">
        <f t="shared" si="1"/>
        <v>12.165877000000002</v>
      </c>
      <c r="AO73" s="7">
        <v>26.944013999999999</v>
      </c>
      <c r="AP73" s="7">
        <v>6.9001970000000004</v>
      </c>
      <c r="AQ73" s="2"/>
      <c r="AR73" s="2"/>
      <c r="AS73" s="2"/>
      <c r="AT73" s="2"/>
      <c r="AU73" s="2"/>
      <c r="AV73" s="2"/>
      <c r="AW73" s="2"/>
      <c r="AX73" s="2"/>
      <c r="AY73" s="2"/>
    </row>
    <row r="74" spans="1:51">
      <c r="A74" s="2" t="s">
        <v>546</v>
      </c>
      <c r="B74" s="3">
        <v>3</v>
      </c>
      <c r="C74" s="4">
        <v>45106</v>
      </c>
      <c r="D74" s="2">
        <v>41</v>
      </c>
      <c r="E74" s="2">
        <v>18</v>
      </c>
      <c r="F74" s="3">
        <v>173</v>
      </c>
      <c r="G74" s="2" t="s">
        <v>38</v>
      </c>
      <c r="H74" s="2" t="s">
        <v>238</v>
      </c>
      <c r="I74" s="2" t="s">
        <v>239</v>
      </c>
      <c r="J74" s="2"/>
      <c r="K74" s="2" t="s">
        <v>41</v>
      </c>
      <c r="L74" s="2" t="s">
        <v>240</v>
      </c>
      <c r="M74" s="2">
        <f t="shared" si="0"/>
        <v>9</v>
      </c>
      <c r="N74" s="7">
        <v>10.822305</v>
      </c>
      <c r="O74" s="7">
        <v>1.0806249999999999</v>
      </c>
      <c r="P74" s="7">
        <v>1.6971959999999999</v>
      </c>
      <c r="Q74" s="7">
        <v>2.4386139999999998</v>
      </c>
      <c r="R74" s="7">
        <v>1.9134709999999999</v>
      </c>
      <c r="S74" s="7">
        <v>1.078651</v>
      </c>
      <c r="T74" s="7">
        <v>0.97880999999999996</v>
      </c>
      <c r="U74" s="7">
        <v>0.83173200000000003</v>
      </c>
      <c r="V74" s="7">
        <v>0.31980599999999998</v>
      </c>
      <c r="W74" s="7">
        <v>0.406171</v>
      </c>
      <c r="X74" s="2"/>
      <c r="Y74" s="2"/>
      <c r="Z74" s="2"/>
      <c r="AA74" s="2"/>
      <c r="AB74" s="2"/>
      <c r="AC74" s="2"/>
      <c r="AD74" s="2"/>
      <c r="AE74" s="2"/>
      <c r="AF74" s="2"/>
      <c r="AG74" s="2"/>
      <c r="AH74" s="2"/>
      <c r="AI74" s="2"/>
      <c r="AJ74" s="2"/>
      <c r="AK74" s="2"/>
      <c r="AL74" s="2"/>
      <c r="AM74" s="2"/>
      <c r="AN74" s="2">
        <f t="shared" si="1"/>
        <v>21.567381000000001</v>
      </c>
      <c r="AO74" s="7">
        <v>50.408397999999998</v>
      </c>
      <c r="AP74" s="7">
        <v>12.937525000000001</v>
      </c>
      <c r="AQ74" s="2"/>
      <c r="AR74" s="2"/>
      <c r="AS74" s="2"/>
      <c r="AT74" s="2"/>
      <c r="AU74" s="2"/>
      <c r="AV74" s="2"/>
      <c r="AW74" s="2"/>
      <c r="AX74" s="2"/>
      <c r="AY74" s="2"/>
    </row>
    <row r="75" spans="1:51">
      <c r="A75" s="2" t="s">
        <v>546</v>
      </c>
      <c r="B75" s="13">
        <v>3</v>
      </c>
      <c r="C75" s="14">
        <v>45106</v>
      </c>
      <c r="D75" s="12">
        <v>36</v>
      </c>
      <c r="E75" s="12">
        <v>18</v>
      </c>
      <c r="F75" s="13">
        <v>174</v>
      </c>
      <c r="G75" s="12" t="s">
        <v>50</v>
      </c>
      <c r="H75" s="12" t="s">
        <v>241</v>
      </c>
      <c r="I75" s="12" t="s">
        <v>242</v>
      </c>
      <c r="J75" s="12" t="s">
        <v>230</v>
      </c>
      <c r="K75" s="12" t="s">
        <v>41</v>
      </c>
      <c r="L75" s="12"/>
      <c r="M75" s="2">
        <f t="shared" si="0"/>
        <v>7</v>
      </c>
      <c r="N75" s="15">
        <v>12.901892</v>
      </c>
      <c r="O75" s="15">
        <v>1.9747269999999999</v>
      </c>
      <c r="P75" s="15">
        <v>2.27948</v>
      </c>
      <c r="Q75" s="15">
        <v>3.5700799999999999</v>
      </c>
      <c r="R75" s="12">
        <v>3.187754</v>
      </c>
      <c r="S75" s="15">
        <v>1.885948</v>
      </c>
      <c r="T75" s="15">
        <v>2.6533910000000001</v>
      </c>
      <c r="U75" s="15">
        <v>0.58234900000000001</v>
      </c>
      <c r="V75" s="12"/>
      <c r="W75" s="12"/>
      <c r="X75" s="12"/>
      <c r="Y75" s="12"/>
      <c r="Z75" s="12"/>
      <c r="AA75" s="12"/>
      <c r="AB75" s="12"/>
      <c r="AC75" s="12"/>
      <c r="AD75" s="12"/>
      <c r="AE75" s="12"/>
      <c r="AF75" s="12"/>
      <c r="AG75" s="12"/>
      <c r="AH75" s="12"/>
      <c r="AI75" s="12"/>
      <c r="AJ75" s="12"/>
      <c r="AK75" s="12"/>
      <c r="AL75" s="12"/>
      <c r="AM75" s="12"/>
      <c r="AN75" s="2">
        <f t="shared" si="1"/>
        <v>29.035620999999999</v>
      </c>
      <c r="AO75" s="15">
        <v>105.032837</v>
      </c>
      <c r="AP75" s="15">
        <v>30.254705000000001</v>
      </c>
      <c r="AQ75" s="12"/>
      <c r="AR75" s="12"/>
      <c r="AS75" s="12"/>
      <c r="AT75" s="12"/>
      <c r="AU75" s="12"/>
      <c r="AV75" s="12"/>
      <c r="AW75" s="12"/>
      <c r="AX75" s="12"/>
      <c r="AY75" s="12"/>
    </row>
    <row r="76" spans="1:51">
      <c r="A76" s="2" t="s">
        <v>546</v>
      </c>
      <c r="B76" s="13">
        <v>3</v>
      </c>
      <c r="C76" s="14">
        <v>45106</v>
      </c>
      <c r="D76" s="12">
        <v>3</v>
      </c>
      <c r="E76" s="12">
        <v>18</v>
      </c>
      <c r="F76" s="13">
        <v>175</v>
      </c>
      <c r="G76" s="12" t="s">
        <v>50</v>
      </c>
      <c r="H76" s="12" t="s">
        <v>243</v>
      </c>
      <c r="I76" s="12" t="s">
        <v>244</v>
      </c>
      <c r="J76" s="12"/>
      <c r="K76" s="12" t="s">
        <v>41</v>
      </c>
      <c r="L76" s="12"/>
      <c r="M76" s="2">
        <f t="shared" si="0"/>
        <v>7</v>
      </c>
      <c r="N76" s="15">
        <v>10.933102999999999</v>
      </c>
      <c r="O76" s="15">
        <v>2.0340539999999998</v>
      </c>
      <c r="P76" s="15">
        <v>0.76222900000000005</v>
      </c>
      <c r="Q76" s="12">
        <v>2.7598020000000001</v>
      </c>
      <c r="R76" s="15">
        <v>1.515325</v>
      </c>
      <c r="S76" s="15">
        <v>2.8601719999999999</v>
      </c>
      <c r="T76" s="15">
        <v>0.68126200000000003</v>
      </c>
      <c r="U76" s="12">
        <v>1.557868</v>
      </c>
      <c r="V76" s="12"/>
      <c r="W76" s="12"/>
      <c r="X76" s="12"/>
      <c r="Y76" s="12"/>
      <c r="Z76" s="12"/>
      <c r="AA76" s="12"/>
      <c r="AB76" s="12"/>
      <c r="AC76" s="12"/>
      <c r="AD76" s="12"/>
      <c r="AE76" s="12"/>
      <c r="AF76" s="12"/>
      <c r="AG76" s="12"/>
      <c r="AH76" s="12"/>
      <c r="AI76" s="12"/>
      <c r="AJ76" s="12"/>
      <c r="AK76" s="12"/>
      <c r="AL76" s="12"/>
      <c r="AM76" s="12"/>
      <c r="AN76" s="2">
        <f t="shared" si="1"/>
        <v>23.103814999999997</v>
      </c>
      <c r="AO76" s="15">
        <v>77.960220000000007</v>
      </c>
      <c r="AP76" s="15">
        <v>22.878941999999999</v>
      </c>
      <c r="AQ76" s="12"/>
      <c r="AR76" s="12"/>
      <c r="AS76" s="12"/>
      <c r="AT76" s="12"/>
      <c r="AU76" s="12"/>
      <c r="AV76" s="12"/>
      <c r="AW76" s="12"/>
      <c r="AX76" s="12"/>
      <c r="AY76" s="12"/>
    </row>
    <row r="77" spans="1:51">
      <c r="A77" s="2" t="s">
        <v>546</v>
      </c>
      <c r="B77" s="3">
        <v>3</v>
      </c>
      <c r="C77" s="4">
        <v>45106</v>
      </c>
      <c r="D77" s="2">
        <v>50</v>
      </c>
      <c r="E77" s="2">
        <v>18</v>
      </c>
      <c r="F77" s="3">
        <v>176</v>
      </c>
      <c r="G77" s="2" t="s">
        <v>38</v>
      </c>
      <c r="H77" s="2" t="s">
        <v>245</v>
      </c>
      <c r="I77" s="2" t="s">
        <v>246</v>
      </c>
      <c r="J77" s="2" t="s">
        <v>547</v>
      </c>
      <c r="K77" s="2" t="s">
        <v>41</v>
      </c>
      <c r="L77" s="2" t="s">
        <v>247</v>
      </c>
      <c r="M77" s="2">
        <f t="shared" si="0"/>
        <v>7</v>
      </c>
      <c r="N77" s="7">
        <v>8.0833320000000004</v>
      </c>
      <c r="O77" s="7">
        <v>3.3613949999999999</v>
      </c>
      <c r="P77" s="7">
        <v>3.1309559999999999</v>
      </c>
      <c r="Q77" s="7">
        <v>1.3113900000000001</v>
      </c>
      <c r="R77" s="7">
        <v>2.7377829999999999</v>
      </c>
      <c r="S77" s="7">
        <v>0.37567600000000001</v>
      </c>
      <c r="T77" s="7">
        <v>1.1979979999999999</v>
      </c>
      <c r="U77" s="7">
        <v>0.50644199999999995</v>
      </c>
      <c r="V77" s="2"/>
      <c r="W77" s="2"/>
      <c r="X77" s="2"/>
      <c r="Y77" s="2"/>
      <c r="Z77" s="2"/>
      <c r="AA77" s="2"/>
      <c r="AB77" s="2"/>
      <c r="AC77" s="2"/>
      <c r="AD77" s="2"/>
      <c r="AE77" s="2"/>
      <c r="AF77" s="2"/>
      <c r="AG77" s="2"/>
      <c r="AH77" s="2"/>
      <c r="AI77" s="2"/>
      <c r="AJ77" s="2"/>
      <c r="AK77" s="2"/>
      <c r="AL77" s="2"/>
      <c r="AM77" s="2"/>
      <c r="AN77" s="2">
        <f t="shared" si="1"/>
        <v>20.704971999999994</v>
      </c>
      <c r="AO77" s="7">
        <v>66.372726999999998</v>
      </c>
      <c r="AP77" s="7">
        <v>17.957840000000001</v>
      </c>
      <c r="AQ77" s="2"/>
      <c r="AR77" s="7"/>
      <c r="AS77" s="7"/>
      <c r="AT77" s="2"/>
      <c r="AU77" s="2"/>
      <c r="AV77" s="2"/>
      <c r="AW77" s="2"/>
      <c r="AX77" s="2"/>
      <c r="AY77" s="2"/>
    </row>
    <row r="78" spans="1:51">
      <c r="A78" s="2" t="s">
        <v>546</v>
      </c>
      <c r="B78" s="13">
        <v>3</v>
      </c>
      <c r="C78" s="14">
        <v>45106</v>
      </c>
      <c r="D78" s="13">
        <v>7</v>
      </c>
      <c r="E78" s="13">
        <v>18</v>
      </c>
      <c r="F78" s="13">
        <v>177</v>
      </c>
      <c r="G78" s="12" t="s">
        <v>50</v>
      </c>
      <c r="H78" s="12" t="s">
        <v>248</v>
      </c>
      <c r="I78" s="12" t="s">
        <v>249</v>
      </c>
      <c r="J78" s="12"/>
      <c r="K78" s="12" t="s">
        <v>41</v>
      </c>
      <c r="L78" s="12" t="s">
        <v>195</v>
      </c>
      <c r="M78" s="2">
        <f t="shared" si="0"/>
        <v>6</v>
      </c>
      <c r="N78" s="12">
        <f>10.515107+2.230297</f>
        <v>12.745404000000001</v>
      </c>
      <c r="O78" s="15">
        <v>2.3997519999999999</v>
      </c>
      <c r="P78" s="15">
        <v>1.916658</v>
      </c>
      <c r="Q78" s="15">
        <v>1.730407</v>
      </c>
      <c r="R78" s="15">
        <v>1.9639009999999999</v>
      </c>
      <c r="S78" s="12"/>
      <c r="T78" s="12"/>
      <c r="U78" s="12"/>
      <c r="V78" s="12"/>
      <c r="W78" s="12"/>
      <c r="X78" s="12"/>
      <c r="Y78" s="12"/>
      <c r="Z78" s="12"/>
      <c r="AA78" s="12"/>
      <c r="AB78" s="12"/>
      <c r="AC78" s="12"/>
      <c r="AD78" s="15">
        <v>0.69559599999999999</v>
      </c>
      <c r="AE78" s="15">
        <v>1.128449</v>
      </c>
      <c r="AF78" s="12"/>
      <c r="AG78" s="12"/>
      <c r="AH78" s="12"/>
      <c r="AI78" s="12"/>
      <c r="AJ78" s="12"/>
      <c r="AK78" s="12"/>
      <c r="AL78" s="12"/>
      <c r="AM78" s="12"/>
      <c r="AN78" s="2">
        <f t="shared" si="1"/>
        <v>22.580166999999996</v>
      </c>
      <c r="AO78" s="15">
        <v>66.333809000000002</v>
      </c>
      <c r="AP78" s="15">
        <v>20.375526000000001</v>
      </c>
      <c r="AQ78" s="12"/>
      <c r="AR78" s="12"/>
      <c r="AS78" s="12"/>
      <c r="AT78" s="12"/>
      <c r="AU78" s="12"/>
      <c r="AV78" s="12"/>
      <c r="AW78" s="12"/>
      <c r="AX78" s="12"/>
      <c r="AY78" s="12"/>
    </row>
    <row r="79" spans="1:51">
      <c r="A79" s="2" t="s">
        <v>546</v>
      </c>
      <c r="B79" s="3">
        <v>3</v>
      </c>
      <c r="C79" s="4">
        <v>45106</v>
      </c>
      <c r="D79" s="2">
        <v>62</v>
      </c>
      <c r="E79" s="2">
        <v>18</v>
      </c>
      <c r="F79" s="3">
        <v>178</v>
      </c>
      <c r="G79" s="2" t="s">
        <v>38</v>
      </c>
      <c r="H79" s="2" t="s">
        <v>250</v>
      </c>
      <c r="I79" s="2" t="s">
        <v>251</v>
      </c>
      <c r="J79" s="2" t="s">
        <v>48</v>
      </c>
      <c r="K79" s="2" t="s">
        <v>65</v>
      </c>
      <c r="L79" s="2" t="s">
        <v>252</v>
      </c>
      <c r="M79" s="2"/>
      <c r="N79" s="23"/>
      <c r="O79" s="23"/>
      <c r="P79" s="23"/>
      <c r="Q79" s="23"/>
      <c r="R79" s="23"/>
      <c r="S79" s="2"/>
      <c r="T79" s="2"/>
      <c r="U79" s="2"/>
      <c r="V79" s="2"/>
      <c r="W79" s="2"/>
      <c r="X79" s="2"/>
      <c r="Y79" s="2"/>
      <c r="Z79" s="2"/>
      <c r="AA79" s="2"/>
      <c r="AB79" s="2"/>
      <c r="AC79" s="2"/>
      <c r="AD79" s="2"/>
      <c r="AE79" s="2"/>
      <c r="AF79" s="2"/>
      <c r="AG79" s="2"/>
      <c r="AH79" s="2"/>
      <c r="AI79" s="2"/>
      <c r="AJ79" s="2"/>
      <c r="AK79" s="2"/>
      <c r="AL79" s="2"/>
      <c r="AM79" s="2"/>
      <c r="AN79" s="2">
        <f t="shared" si="1"/>
        <v>0</v>
      </c>
      <c r="AO79" s="23">
        <v>14.922015</v>
      </c>
      <c r="AP79" s="23">
        <v>4.1067980000000004</v>
      </c>
      <c r="AQ79" s="2"/>
      <c r="AR79" s="2"/>
      <c r="AS79" s="2"/>
      <c r="AT79" s="2"/>
      <c r="AU79" s="2"/>
      <c r="AV79" s="2"/>
      <c r="AW79" s="2"/>
      <c r="AX79" s="2"/>
      <c r="AY79" s="2"/>
    </row>
    <row r="80" spans="1:51">
      <c r="A80" s="2" t="s">
        <v>546</v>
      </c>
      <c r="B80" s="13">
        <v>3</v>
      </c>
      <c r="C80" s="14">
        <v>45106</v>
      </c>
      <c r="D80" s="12">
        <v>1</v>
      </c>
      <c r="E80" s="12">
        <v>18</v>
      </c>
      <c r="F80" s="13">
        <v>179</v>
      </c>
      <c r="G80" s="12" t="s">
        <v>50</v>
      </c>
      <c r="H80" s="12" t="s">
        <v>253</v>
      </c>
      <c r="I80" s="12" t="s">
        <v>254</v>
      </c>
      <c r="J80" s="12" t="s">
        <v>48</v>
      </c>
      <c r="K80" s="12" t="s">
        <v>41</v>
      </c>
      <c r="L80" s="17" t="s">
        <v>255</v>
      </c>
      <c r="M80" s="2">
        <f t="shared" si="0"/>
        <v>8</v>
      </c>
      <c r="N80" s="15">
        <f>5.917584+4.27722</f>
        <v>10.194804</v>
      </c>
      <c r="O80" s="15">
        <v>2.2579030000000002</v>
      </c>
      <c r="P80" s="15">
        <v>0.627583</v>
      </c>
      <c r="Q80" s="15">
        <v>2.0595979999999998</v>
      </c>
      <c r="R80" s="15">
        <v>2.7799140000000002</v>
      </c>
      <c r="S80" s="15">
        <v>0.979993</v>
      </c>
      <c r="T80" s="15">
        <v>0.54618299999999997</v>
      </c>
      <c r="U80" s="15">
        <v>0.624919</v>
      </c>
      <c r="V80" s="12"/>
      <c r="W80" s="12"/>
      <c r="X80" s="12"/>
      <c r="Y80" s="12"/>
      <c r="Z80" s="12"/>
      <c r="AA80" s="12"/>
      <c r="AB80" s="12"/>
      <c r="AC80" s="12"/>
      <c r="AD80" s="15">
        <v>1.3910499999999999</v>
      </c>
      <c r="AE80" s="12"/>
      <c r="AF80" s="12"/>
      <c r="AG80" s="12"/>
      <c r="AH80" s="12"/>
      <c r="AI80" s="12"/>
      <c r="AJ80" s="12"/>
      <c r="AK80" s="12"/>
      <c r="AL80" s="12"/>
      <c r="AM80" s="12"/>
      <c r="AN80" s="2">
        <f t="shared" si="1"/>
        <v>21.461946999999999</v>
      </c>
      <c r="AO80" s="15">
        <v>58.415081000000001</v>
      </c>
      <c r="AP80" s="15">
        <v>18.071518000000001</v>
      </c>
      <c r="AQ80" s="12"/>
      <c r="AR80" s="12"/>
      <c r="AS80" s="12"/>
      <c r="AT80" s="12"/>
      <c r="AU80" s="12"/>
      <c r="AV80" s="12"/>
      <c r="AW80" s="12"/>
      <c r="AX80" s="12"/>
      <c r="AY80" s="12"/>
    </row>
    <row r="81" spans="1:51">
      <c r="A81" s="2" t="s">
        <v>546</v>
      </c>
      <c r="B81" s="3">
        <v>3</v>
      </c>
      <c r="C81" s="4">
        <v>45106</v>
      </c>
      <c r="D81" s="2">
        <v>44</v>
      </c>
      <c r="E81" s="2">
        <v>18</v>
      </c>
      <c r="F81" s="3">
        <v>180</v>
      </c>
      <c r="G81" s="2" t="s">
        <v>38</v>
      </c>
      <c r="H81" s="2" t="s">
        <v>54</v>
      </c>
      <c r="I81" s="2"/>
      <c r="J81" s="2"/>
      <c r="K81" s="2" t="s">
        <v>55</v>
      </c>
      <c r="L81" s="2"/>
      <c r="M81" s="2">
        <f t="shared" si="0"/>
        <v>0</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f t="shared" si="1"/>
        <v>0</v>
      </c>
      <c r="AO81" s="2"/>
      <c r="AP81" s="2"/>
      <c r="AQ81" s="2"/>
      <c r="AR81" s="2"/>
      <c r="AS81" s="2"/>
      <c r="AT81" s="2"/>
      <c r="AU81" s="2"/>
      <c r="AV81" s="2"/>
      <c r="AW81" s="2"/>
      <c r="AX81" s="2"/>
      <c r="AY81" s="2"/>
    </row>
    <row r="82" spans="1:51">
      <c r="A82" s="2" t="s">
        <v>546</v>
      </c>
      <c r="B82" s="3">
        <v>3</v>
      </c>
      <c r="C82" s="4">
        <v>45106</v>
      </c>
      <c r="D82" s="2">
        <v>62</v>
      </c>
      <c r="E82" s="2">
        <v>19</v>
      </c>
      <c r="F82" s="3">
        <v>181</v>
      </c>
      <c r="G82" s="2" t="s">
        <v>38</v>
      </c>
      <c r="H82" s="2" t="s">
        <v>256</v>
      </c>
      <c r="I82" s="2" t="s">
        <v>257</v>
      </c>
      <c r="J82" s="2"/>
      <c r="K82" s="2" t="s">
        <v>41</v>
      </c>
      <c r="L82" s="2" t="s">
        <v>258</v>
      </c>
      <c r="M82" s="2">
        <f t="shared" si="0"/>
        <v>5</v>
      </c>
      <c r="N82" s="7">
        <v>4.8038030000000003</v>
      </c>
      <c r="O82" s="7">
        <v>0.59709000000000001</v>
      </c>
      <c r="P82" s="7">
        <v>0.25190299999999999</v>
      </c>
      <c r="Q82" s="7">
        <v>0.15933900000000001</v>
      </c>
      <c r="R82" s="7">
        <v>0.103881</v>
      </c>
      <c r="S82" s="7">
        <v>0.13486899999999999</v>
      </c>
      <c r="T82" s="2"/>
      <c r="U82" s="2"/>
      <c r="V82" s="2"/>
      <c r="W82" s="2"/>
      <c r="X82" s="2"/>
      <c r="Y82" s="2"/>
      <c r="Z82" s="2"/>
      <c r="AA82" s="2"/>
      <c r="AB82" s="2"/>
      <c r="AC82" s="2"/>
      <c r="AD82" s="2"/>
      <c r="AE82" s="2"/>
      <c r="AF82" s="2"/>
      <c r="AG82" s="2"/>
      <c r="AH82" s="2"/>
      <c r="AI82" s="2"/>
      <c r="AJ82" s="2"/>
      <c r="AK82" s="2"/>
      <c r="AL82" s="2"/>
      <c r="AM82" s="2"/>
      <c r="AN82" s="2">
        <f t="shared" si="1"/>
        <v>6.050885000000001</v>
      </c>
      <c r="AO82" s="7">
        <v>32.175705000000001</v>
      </c>
      <c r="AP82" s="7">
        <v>12.151731</v>
      </c>
      <c r="AQ82" s="2"/>
      <c r="AR82" s="2"/>
      <c r="AS82" s="2"/>
      <c r="AT82" s="2"/>
      <c r="AU82" s="2"/>
      <c r="AV82" s="2"/>
      <c r="AW82" s="2"/>
      <c r="AX82" s="2"/>
      <c r="AY82" s="2"/>
    </row>
    <row r="83" spans="1:51">
      <c r="A83" s="2" t="s">
        <v>546</v>
      </c>
      <c r="B83" s="13">
        <v>3</v>
      </c>
      <c r="C83" s="14">
        <v>45106</v>
      </c>
      <c r="D83" s="12">
        <v>31</v>
      </c>
      <c r="E83" s="12">
        <v>19</v>
      </c>
      <c r="F83" s="13">
        <v>182</v>
      </c>
      <c r="G83" s="12" t="s">
        <v>50</v>
      </c>
      <c r="H83" s="12" t="s">
        <v>259</v>
      </c>
      <c r="I83" s="12" t="s">
        <v>260</v>
      </c>
      <c r="J83" s="12" t="s">
        <v>48</v>
      </c>
      <c r="K83" s="12" t="s">
        <v>65</v>
      </c>
      <c r="L83" s="12" t="s">
        <v>261</v>
      </c>
      <c r="M83" s="2">
        <f t="shared" si="0"/>
        <v>0</v>
      </c>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2">
        <f t="shared" si="1"/>
        <v>0</v>
      </c>
      <c r="AQ83" s="12"/>
      <c r="AR83" s="12"/>
      <c r="AS83" s="12"/>
      <c r="AT83" s="12"/>
      <c r="AU83" s="12"/>
      <c r="AV83" s="12"/>
      <c r="AW83" s="12"/>
      <c r="AX83" s="12"/>
      <c r="AY83" s="12"/>
    </row>
    <row r="84" spans="1:51">
      <c r="A84" s="2" t="s">
        <v>546</v>
      </c>
      <c r="B84" s="3">
        <v>3</v>
      </c>
      <c r="C84" s="4">
        <v>45106</v>
      </c>
      <c r="D84" s="2">
        <v>41</v>
      </c>
      <c r="E84" s="2">
        <v>19</v>
      </c>
      <c r="F84" s="3">
        <v>183</v>
      </c>
      <c r="G84" s="2" t="s">
        <v>38</v>
      </c>
      <c r="H84" s="2" t="s">
        <v>262</v>
      </c>
      <c r="I84" s="2" t="s">
        <v>263</v>
      </c>
      <c r="J84" s="2"/>
      <c r="K84" s="2" t="s">
        <v>41</v>
      </c>
      <c r="L84" s="2" t="s">
        <v>264</v>
      </c>
      <c r="M84" s="2">
        <f t="shared" si="0"/>
        <v>9</v>
      </c>
      <c r="N84" s="7">
        <v>8.2951280000000001</v>
      </c>
      <c r="O84" s="7">
        <v>2.5464549999999999</v>
      </c>
      <c r="P84" s="7">
        <v>1.3181290000000001</v>
      </c>
      <c r="Q84" s="7">
        <v>1.6225609999999999</v>
      </c>
      <c r="R84" s="7">
        <v>1.52321</v>
      </c>
      <c r="S84" s="7">
        <v>1.469063</v>
      </c>
      <c r="T84" s="7">
        <v>0.92306500000000002</v>
      </c>
      <c r="U84" s="7">
        <v>1.147613</v>
      </c>
      <c r="V84" s="7">
        <v>0.20707</v>
      </c>
      <c r="W84" s="7">
        <v>0.19888500000000001</v>
      </c>
      <c r="X84" s="2"/>
      <c r="Y84" s="2"/>
      <c r="Z84" s="2"/>
      <c r="AA84" s="2"/>
      <c r="AB84" s="2"/>
      <c r="AC84" s="2"/>
      <c r="AD84" s="2"/>
      <c r="AE84" s="2"/>
      <c r="AF84" s="2"/>
      <c r="AG84" s="2"/>
      <c r="AH84" s="2"/>
      <c r="AI84" s="2"/>
      <c r="AJ84" s="2"/>
      <c r="AK84" s="2"/>
      <c r="AL84" s="2"/>
      <c r="AM84" s="2"/>
      <c r="AN84" s="2">
        <f t="shared" si="1"/>
        <v>19.251179000000004</v>
      </c>
      <c r="AO84" s="7">
        <v>54.611815999999997</v>
      </c>
      <c r="AP84" s="7">
        <v>12.157468</v>
      </c>
      <c r="AQ84" s="2"/>
      <c r="AR84" s="2"/>
      <c r="AS84" s="2"/>
      <c r="AT84" s="2"/>
      <c r="AU84" s="2"/>
      <c r="AV84" s="2"/>
      <c r="AW84" s="2"/>
      <c r="AX84" s="2"/>
      <c r="AY84" s="2"/>
    </row>
    <row r="85" spans="1:51">
      <c r="A85" s="2" t="s">
        <v>546</v>
      </c>
      <c r="B85" s="13">
        <v>3</v>
      </c>
      <c r="C85" s="14">
        <v>45106</v>
      </c>
      <c r="D85" s="12">
        <v>36</v>
      </c>
      <c r="E85" s="12">
        <v>19</v>
      </c>
      <c r="F85" s="13">
        <v>184</v>
      </c>
      <c r="G85" s="12" t="s">
        <v>50</v>
      </c>
      <c r="H85" s="12" t="s">
        <v>265</v>
      </c>
      <c r="I85" s="12" t="s">
        <v>266</v>
      </c>
      <c r="J85" s="12"/>
      <c r="K85" s="12" t="s">
        <v>41</v>
      </c>
      <c r="L85" s="12"/>
      <c r="M85" s="2">
        <f t="shared" si="0"/>
        <v>5</v>
      </c>
      <c r="N85" s="23">
        <v>11.736720999999999</v>
      </c>
      <c r="O85" s="23">
        <v>3.0941260000000002</v>
      </c>
      <c r="P85" s="23">
        <v>2.1894230000000001</v>
      </c>
      <c r="Q85" s="23">
        <v>0.586171</v>
      </c>
      <c r="R85" s="23">
        <v>1.9893780000000001</v>
      </c>
      <c r="S85" s="23">
        <v>2.2394799999999999</v>
      </c>
      <c r="T85" s="12"/>
      <c r="U85" s="12"/>
      <c r="V85" s="12"/>
      <c r="W85" s="12"/>
      <c r="X85" s="12"/>
      <c r="Y85" s="12"/>
      <c r="Z85" s="12"/>
      <c r="AA85" s="12"/>
      <c r="AB85" s="12"/>
      <c r="AC85" s="12"/>
      <c r="AD85" s="12"/>
      <c r="AE85" s="12"/>
      <c r="AF85" s="12"/>
      <c r="AG85" s="12"/>
      <c r="AH85" s="12"/>
      <c r="AI85" s="12"/>
      <c r="AJ85" s="12"/>
      <c r="AK85" s="12"/>
      <c r="AL85" s="12"/>
      <c r="AM85" s="12"/>
      <c r="AN85" s="2">
        <f t="shared" si="1"/>
        <v>21.835298999999999</v>
      </c>
      <c r="AO85" s="23">
        <v>79.918830999999997</v>
      </c>
      <c r="AP85" s="23">
        <v>22.352001999999999</v>
      </c>
      <c r="AQ85" s="12"/>
      <c r="AR85" s="12"/>
      <c r="AS85" s="12"/>
      <c r="AT85" s="12"/>
      <c r="AU85" s="12"/>
      <c r="AV85" s="12"/>
      <c r="AW85" s="12"/>
      <c r="AX85" s="12"/>
      <c r="AY85" s="12"/>
    </row>
    <row r="86" spans="1:51">
      <c r="A86" s="2" t="s">
        <v>546</v>
      </c>
      <c r="B86" s="3">
        <v>3</v>
      </c>
      <c r="C86" s="4">
        <v>45106</v>
      </c>
      <c r="D86" s="2">
        <v>1</v>
      </c>
      <c r="E86" s="2">
        <v>19</v>
      </c>
      <c r="F86" s="3">
        <v>185</v>
      </c>
      <c r="G86" s="2" t="s">
        <v>38</v>
      </c>
      <c r="H86" s="2" t="s">
        <v>267</v>
      </c>
      <c r="I86" s="2" t="s">
        <v>268</v>
      </c>
      <c r="J86" s="2"/>
      <c r="K86" s="2" t="s">
        <v>41</v>
      </c>
      <c r="L86" s="2" t="s">
        <v>269</v>
      </c>
      <c r="M86" s="2">
        <f t="shared" si="0"/>
        <v>12</v>
      </c>
      <c r="N86" s="7">
        <v>6.3249779999999998</v>
      </c>
      <c r="O86" s="7">
        <v>1.7014849999999999</v>
      </c>
      <c r="P86" s="7">
        <v>1.376209</v>
      </c>
      <c r="Q86" s="7">
        <v>1.174912</v>
      </c>
      <c r="R86" s="7">
        <v>0.61195200000000005</v>
      </c>
      <c r="S86" s="7">
        <v>0.36598399999999998</v>
      </c>
      <c r="T86" s="7">
        <v>0.22089600000000001</v>
      </c>
      <c r="U86" s="7">
        <v>0.165658</v>
      </c>
      <c r="V86" s="7">
        <v>0.14632300000000001</v>
      </c>
      <c r="W86" s="7">
        <v>0.20966099999999999</v>
      </c>
      <c r="X86" s="7">
        <v>0.154728</v>
      </c>
      <c r="Y86" s="2"/>
      <c r="Z86" s="2"/>
      <c r="AA86" s="2"/>
      <c r="AB86" s="2"/>
      <c r="AC86" s="2"/>
      <c r="AD86" s="7">
        <v>0.558311</v>
      </c>
      <c r="AE86" s="7">
        <v>0.245724</v>
      </c>
      <c r="AF86" s="2"/>
      <c r="AG86" s="2"/>
      <c r="AH86" s="2"/>
      <c r="AI86" s="2"/>
      <c r="AJ86" s="2"/>
      <c r="AK86" s="2"/>
      <c r="AL86" s="2"/>
      <c r="AM86" s="2"/>
      <c r="AN86" s="2">
        <f t="shared" si="1"/>
        <v>13.256820999999999</v>
      </c>
      <c r="AO86" s="7">
        <v>39.644466000000001</v>
      </c>
      <c r="AP86" s="7">
        <v>11.990938999999999</v>
      </c>
      <c r="AQ86" s="2"/>
      <c r="AR86" s="2"/>
      <c r="AS86" s="2"/>
      <c r="AT86" s="2"/>
      <c r="AU86" s="2"/>
      <c r="AV86" s="2"/>
      <c r="AW86" s="2"/>
      <c r="AX86" s="2"/>
      <c r="AY86" s="2"/>
    </row>
    <row r="87" spans="1:51">
      <c r="A87" s="2" t="s">
        <v>546</v>
      </c>
      <c r="B87" s="13">
        <v>3</v>
      </c>
      <c r="C87" s="14">
        <v>45106</v>
      </c>
      <c r="D87" s="12">
        <v>3</v>
      </c>
      <c r="E87" s="12">
        <v>19</v>
      </c>
      <c r="F87" s="13">
        <v>186</v>
      </c>
      <c r="G87" s="12" t="s">
        <v>50</v>
      </c>
      <c r="H87" s="12" t="s">
        <v>270</v>
      </c>
      <c r="I87" s="12" t="s">
        <v>271</v>
      </c>
      <c r="J87" s="12"/>
      <c r="K87" s="12" t="s">
        <v>41</v>
      </c>
      <c r="L87" s="12"/>
      <c r="M87" s="2">
        <f t="shared" si="0"/>
        <v>9</v>
      </c>
      <c r="N87" s="23">
        <v>4.3895239999999998</v>
      </c>
      <c r="O87" s="23">
        <v>2.010853</v>
      </c>
      <c r="P87" s="23">
        <v>2.1342479999999999</v>
      </c>
      <c r="Q87" s="23">
        <v>1.095785</v>
      </c>
      <c r="R87" s="23">
        <v>0.81074999999999997</v>
      </c>
      <c r="S87" s="23">
        <v>1.283909</v>
      </c>
      <c r="T87" s="23">
        <v>1.369151</v>
      </c>
      <c r="U87" s="12"/>
      <c r="V87" s="12"/>
      <c r="W87" s="12"/>
      <c r="X87" s="12"/>
      <c r="Y87" s="12"/>
      <c r="Z87" s="12"/>
      <c r="AA87" s="12"/>
      <c r="AB87" s="12"/>
      <c r="AC87" s="12"/>
      <c r="AD87" s="23">
        <v>0.54703500000000005</v>
      </c>
      <c r="AE87" s="23">
        <v>0.78394799999999998</v>
      </c>
      <c r="AF87" s="23">
        <v>0.67698999999999998</v>
      </c>
      <c r="AG87" s="12"/>
      <c r="AH87" s="12"/>
      <c r="AI87" s="12"/>
      <c r="AJ87" s="12"/>
      <c r="AK87" s="12"/>
      <c r="AL87" s="12"/>
      <c r="AM87" s="12"/>
      <c r="AN87" s="2">
        <f t="shared" si="1"/>
        <v>15.102193</v>
      </c>
      <c r="AO87" s="23">
        <v>52.917068</v>
      </c>
      <c r="AP87" s="23">
        <v>17.824000999999999</v>
      </c>
      <c r="AQ87" s="12"/>
      <c r="AR87" s="12"/>
      <c r="AS87" s="12"/>
      <c r="AT87" s="12"/>
      <c r="AU87" s="12"/>
      <c r="AV87" s="12"/>
      <c r="AW87" s="12"/>
      <c r="AX87" s="12"/>
      <c r="AY87" s="12"/>
    </row>
    <row r="88" spans="1:51">
      <c r="A88" s="2" t="s">
        <v>546</v>
      </c>
      <c r="B88" s="13">
        <v>3</v>
      </c>
      <c r="C88" s="14">
        <v>45106</v>
      </c>
      <c r="D88" s="12">
        <v>44</v>
      </c>
      <c r="E88" s="12">
        <v>19</v>
      </c>
      <c r="F88" s="13">
        <v>187</v>
      </c>
      <c r="G88" s="12" t="s">
        <v>50</v>
      </c>
      <c r="H88" s="12" t="s">
        <v>272</v>
      </c>
      <c r="I88" s="12" t="s">
        <v>273</v>
      </c>
      <c r="J88" s="12"/>
      <c r="K88" s="12" t="s">
        <v>41</v>
      </c>
      <c r="L88" s="12"/>
      <c r="M88" s="2">
        <f t="shared" si="0"/>
        <v>3</v>
      </c>
      <c r="N88" s="23">
        <v>6.502624</v>
      </c>
      <c r="O88" s="23">
        <v>0.52507099999999995</v>
      </c>
      <c r="P88" s="23">
        <v>0.68734799999999996</v>
      </c>
      <c r="Q88" s="23">
        <v>0.84224299999999996</v>
      </c>
      <c r="R88" s="12"/>
      <c r="S88" s="12"/>
      <c r="T88" s="12"/>
      <c r="U88" s="12"/>
      <c r="V88" s="12"/>
      <c r="W88" s="12"/>
      <c r="X88" s="12"/>
      <c r="Y88" s="12"/>
      <c r="Z88" s="12"/>
      <c r="AA88" s="12"/>
      <c r="AB88" s="12"/>
      <c r="AC88" s="12"/>
      <c r="AD88" s="12"/>
      <c r="AE88" s="12"/>
      <c r="AF88" s="12"/>
      <c r="AG88" s="12"/>
      <c r="AH88" s="12"/>
      <c r="AI88" s="12"/>
      <c r="AJ88" s="12"/>
      <c r="AK88" s="12"/>
      <c r="AL88" s="12"/>
      <c r="AM88" s="12"/>
      <c r="AN88" s="2">
        <f t="shared" si="1"/>
        <v>8.5572859999999995</v>
      </c>
      <c r="AO88" s="23">
        <v>28.741710999999999</v>
      </c>
      <c r="AP88" s="23">
        <v>8.4456900000000008</v>
      </c>
      <c r="AQ88" s="12"/>
      <c r="AR88" s="12"/>
      <c r="AS88" s="12"/>
      <c r="AT88" s="12"/>
      <c r="AU88" s="12"/>
      <c r="AV88" s="12"/>
      <c r="AW88" s="12"/>
      <c r="AX88" s="12"/>
      <c r="AY88" s="12"/>
    </row>
    <row r="89" spans="1:51">
      <c r="A89" s="2" t="s">
        <v>546</v>
      </c>
      <c r="B89" s="3">
        <v>3</v>
      </c>
      <c r="C89" s="4">
        <v>45106</v>
      </c>
      <c r="D89" s="3">
        <v>50</v>
      </c>
      <c r="E89" s="3">
        <v>19</v>
      </c>
      <c r="F89" s="3">
        <v>188</v>
      </c>
      <c r="G89" s="2" t="s">
        <v>38</v>
      </c>
      <c r="H89" s="2" t="s">
        <v>54</v>
      </c>
      <c r="I89" s="2"/>
      <c r="J89" s="2"/>
      <c r="K89" s="2" t="s">
        <v>55</v>
      </c>
      <c r="L89" s="2"/>
      <c r="M89" s="2">
        <f t="shared" si="0"/>
        <v>0</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f t="shared" si="1"/>
        <v>0</v>
      </c>
      <c r="AO89" s="2"/>
      <c r="AP89" s="2"/>
      <c r="AQ89" s="2"/>
      <c r="AR89" s="2"/>
      <c r="AS89" s="2"/>
      <c r="AT89" s="2"/>
      <c r="AU89" s="2"/>
      <c r="AV89" s="2"/>
      <c r="AW89" s="2"/>
      <c r="AX89" s="2"/>
      <c r="AY89" s="2"/>
    </row>
    <row r="90" spans="1:51">
      <c r="A90" s="2" t="s">
        <v>546</v>
      </c>
      <c r="B90" s="3">
        <v>3</v>
      </c>
      <c r="C90" s="4">
        <v>45106</v>
      </c>
      <c r="D90" s="2">
        <v>7</v>
      </c>
      <c r="E90" s="2">
        <v>19</v>
      </c>
      <c r="F90" s="3">
        <v>189</v>
      </c>
      <c r="G90" s="2" t="s">
        <v>38</v>
      </c>
      <c r="H90" s="24" t="s">
        <v>274</v>
      </c>
      <c r="I90" s="2" t="s">
        <v>275</v>
      </c>
      <c r="J90" s="2"/>
      <c r="K90" s="2" t="s">
        <v>41</v>
      </c>
      <c r="L90" s="2" t="s">
        <v>276</v>
      </c>
      <c r="M90" s="2">
        <f t="shared" si="0"/>
        <v>7</v>
      </c>
      <c r="N90" s="7">
        <v>5.2180980000000003</v>
      </c>
      <c r="O90" s="7">
        <v>0.705901</v>
      </c>
      <c r="P90" s="7">
        <v>0.66083899999999995</v>
      </c>
      <c r="Q90" s="7">
        <v>0.256851</v>
      </c>
      <c r="R90" s="7">
        <v>0.38349299999999997</v>
      </c>
      <c r="S90" s="7">
        <v>0.41024899999999997</v>
      </c>
      <c r="T90" s="7">
        <v>0.15980900000000001</v>
      </c>
      <c r="U90" s="7">
        <v>0.367456</v>
      </c>
      <c r="V90" s="2"/>
      <c r="W90" s="2"/>
      <c r="X90" s="2"/>
      <c r="Y90" s="2"/>
      <c r="Z90" s="2"/>
      <c r="AA90" s="2"/>
      <c r="AB90" s="2"/>
      <c r="AC90" s="2"/>
      <c r="AD90" s="2"/>
      <c r="AE90" s="2"/>
      <c r="AF90" s="2"/>
      <c r="AG90" s="2"/>
      <c r="AH90" s="2"/>
      <c r="AI90" s="2"/>
      <c r="AJ90" s="2"/>
      <c r="AK90" s="2"/>
      <c r="AL90" s="2"/>
      <c r="AM90" s="2"/>
      <c r="AN90" s="2">
        <f t="shared" si="1"/>
        <v>8.1626960000000004</v>
      </c>
      <c r="AO90" s="7">
        <v>37.621845</v>
      </c>
      <c r="AP90" s="7">
        <v>12.875258000000001</v>
      </c>
      <c r="AQ90" s="2"/>
      <c r="AR90" s="2"/>
      <c r="AS90" s="2"/>
      <c r="AT90" s="2"/>
      <c r="AU90" s="2"/>
      <c r="AV90" s="2"/>
      <c r="AW90" s="2"/>
      <c r="AX90" s="2"/>
      <c r="AY90" s="2"/>
    </row>
    <row r="91" spans="1:51">
      <c r="A91" s="2" t="s">
        <v>546</v>
      </c>
      <c r="B91" s="3">
        <v>3</v>
      </c>
      <c r="C91" s="4">
        <v>45106</v>
      </c>
      <c r="D91" s="2">
        <v>13</v>
      </c>
      <c r="E91" s="2">
        <v>19</v>
      </c>
      <c r="F91" s="3">
        <v>190</v>
      </c>
      <c r="G91" s="2" t="s">
        <v>38</v>
      </c>
      <c r="H91" s="2" t="s">
        <v>277</v>
      </c>
      <c r="I91" s="2" t="s">
        <v>278</v>
      </c>
      <c r="J91" s="2"/>
      <c r="K91" s="2" t="s">
        <v>41</v>
      </c>
      <c r="L91" s="2" t="s">
        <v>279</v>
      </c>
      <c r="M91" s="2">
        <f t="shared" si="0"/>
        <v>4</v>
      </c>
      <c r="N91" s="7">
        <v>5.4741609999999996</v>
      </c>
      <c r="O91" s="7">
        <v>2.025925</v>
      </c>
      <c r="P91" s="7">
        <v>2.003504</v>
      </c>
      <c r="Q91" s="7">
        <v>1.59524</v>
      </c>
      <c r="R91" s="7">
        <v>0.27069199999999999</v>
      </c>
      <c r="S91" s="2"/>
      <c r="T91" s="2"/>
      <c r="U91" s="2"/>
      <c r="V91" s="2"/>
      <c r="W91" s="2"/>
      <c r="X91" s="2"/>
      <c r="Y91" s="2"/>
      <c r="Z91" s="2"/>
      <c r="AA91" s="2"/>
      <c r="AB91" s="2"/>
      <c r="AC91" s="2"/>
      <c r="AD91" s="2"/>
      <c r="AE91" s="2"/>
      <c r="AF91" s="2"/>
      <c r="AG91" s="2"/>
      <c r="AH91" s="2"/>
      <c r="AI91" s="2"/>
      <c r="AJ91" s="2"/>
      <c r="AK91" s="2"/>
      <c r="AL91" s="2"/>
      <c r="AM91" s="2"/>
      <c r="AN91" s="2">
        <f t="shared" si="1"/>
        <v>11.369522</v>
      </c>
      <c r="AO91" s="7">
        <v>28.363358999999999</v>
      </c>
      <c r="AP91" s="7">
        <v>7.8052590000000004</v>
      </c>
      <c r="AQ91" s="2"/>
      <c r="AR91" s="2"/>
      <c r="AS91" s="2"/>
      <c r="AT91" s="2"/>
      <c r="AU91" s="2"/>
      <c r="AV91" s="2"/>
      <c r="AW91" s="2"/>
      <c r="AX91" s="2"/>
      <c r="AY91" s="2"/>
    </row>
    <row r="92" spans="1:51">
      <c r="A92" s="2" t="s">
        <v>546</v>
      </c>
      <c r="B92" s="3">
        <v>3</v>
      </c>
      <c r="C92" s="4">
        <v>45106</v>
      </c>
      <c r="D92" s="2">
        <v>36</v>
      </c>
      <c r="E92" s="2">
        <v>20</v>
      </c>
      <c r="F92" s="3">
        <v>191</v>
      </c>
      <c r="G92" s="2" t="s">
        <v>38</v>
      </c>
      <c r="H92" s="2" t="s">
        <v>280</v>
      </c>
      <c r="I92" s="2" t="s">
        <v>281</v>
      </c>
      <c r="J92" s="2"/>
      <c r="K92" s="2" t="s">
        <v>41</v>
      </c>
      <c r="L92" s="16" t="s">
        <v>282</v>
      </c>
      <c r="M92" s="2">
        <f t="shared" si="0"/>
        <v>7</v>
      </c>
      <c r="N92" s="2">
        <v>14.153143</v>
      </c>
      <c r="O92" s="7">
        <v>1.4817180000000001</v>
      </c>
      <c r="P92" s="7">
        <v>1.9103889999999999</v>
      </c>
      <c r="Q92" s="7">
        <v>0.228545</v>
      </c>
      <c r="R92" s="7">
        <v>0.42748399999999998</v>
      </c>
      <c r="S92" s="7">
        <v>1.867604</v>
      </c>
      <c r="T92" s="7">
        <v>1.7107600000000001</v>
      </c>
      <c r="U92" s="7">
        <v>0.45547700000000002</v>
      </c>
      <c r="V92" s="2"/>
      <c r="W92" s="2"/>
      <c r="X92" s="2"/>
      <c r="Y92" s="2"/>
      <c r="Z92" s="2"/>
      <c r="AA92" s="2"/>
      <c r="AB92" s="2"/>
      <c r="AC92" s="2"/>
      <c r="AD92" s="2"/>
      <c r="AE92" s="2"/>
      <c r="AF92" s="2"/>
      <c r="AG92" s="2"/>
      <c r="AH92" s="2"/>
      <c r="AI92" s="2"/>
      <c r="AJ92" s="2"/>
      <c r="AK92" s="2"/>
      <c r="AL92" s="2"/>
      <c r="AM92" s="2"/>
      <c r="AN92" s="2">
        <f t="shared" si="1"/>
        <v>22.235119999999998</v>
      </c>
      <c r="AO92" s="7">
        <v>82.986778000000001</v>
      </c>
      <c r="AP92" s="7">
        <v>27.257401999999999</v>
      </c>
      <c r="AQ92" s="2"/>
      <c r="AR92" s="2"/>
      <c r="AS92" s="2"/>
      <c r="AT92" s="2"/>
      <c r="AU92" s="2"/>
      <c r="AV92" s="2"/>
      <c r="AW92" s="2"/>
      <c r="AX92" s="2"/>
      <c r="AY92" s="2"/>
    </row>
    <row r="93" spans="1:51">
      <c r="A93" s="2" t="s">
        <v>546</v>
      </c>
      <c r="B93" s="13">
        <v>3</v>
      </c>
      <c r="C93" s="14">
        <v>45106</v>
      </c>
      <c r="D93" s="12">
        <v>31</v>
      </c>
      <c r="E93" s="12">
        <v>20</v>
      </c>
      <c r="F93" s="13">
        <v>192</v>
      </c>
      <c r="G93" s="12" t="s">
        <v>50</v>
      </c>
      <c r="H93" s="12" t="s">
        <v>283</v>
      </c>
      <c r="I93" s="12" t="s">
        <v>260</v>
      </c>
      <c r="J93" s="12" t="s">
        <v>48</v>
      </c>
      <c r="K93" s="12" t="s">
        <v>65</v>
      </c>
      <c r="L93" s="12"/>
      <c r="M93" s="2">
        <f t="shared" si="0"/>
        <v>0</v>
      </c>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2">
        <f t="shared" si="1"/>
        <v>0</v>
      </c>
      <c r="AO93" s="12"/>
      <c r="AP93" s="12"/>
      <c r="AQ93" s="12"/>
      <c r="AR93" s="12"/>
      <c r="AS93" s="12"/>
      <c r="AT93" s="12"/>
      <c r="AU93" s="12"/>
      <c r="AV93" s="12"/>
      <c r="AW93" s="12"/>
      <c r="AX93" s="12"/>
      <c r="AY93" s="12"/>
    </row>
    <row r="94" spans="1:51">
      <c r="A94" s="2" t="s">
        <v>546</v>
      </c>
      <c r="B94" s="3">
        <v>3</v>
      </c>
      <c r="C94" s="4">
        <v>45106</v>
      </c>
      <c r="D94" s="2">
        <v>1</v>
      </c>
      <c r="E94" s="2">
        <v>20</v>
      </c>
      <c r="F94" s="3">
        <v>193</v>
      </c>
      <c r="G94" s="2" t="s">
        <v>38</v>
      </c>
      <c r="H94" s="2" t="s">
        <v>54</v>
      </c>
      <c r="I94" s="2"/>
      <c r="J94" s="2"/>
      <c r="K94" s="2" t="s">
        <v>65</v>
      </c>
      <c r="L94" s="2"/>
      <c r="M94" s="2">
        <f t="shared" si="0"/>
        <v>0</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f t="shared" si="1"/>
        <v>0</v>
      </c>
      <c r="AO94" s="2"/>
      <c r="AP94" s="2"/>
      <c r="AQ94" s="2"/>
      <c r="AR94" s="2"/>
      <c r="AS94" s="2"/>
      <c r="AT94" s="2"/>
      <c r="AU94" s="2"/>
      <c r="AV94" s="2"/>
      <c r="AW94" s="2"/>
      <c r="AX94" s="2"/>
      <c r="AY94" s="2"/>
    </row>
    <row r="95" spans="1:51">
      <c r="A95" s="2" t="s">
        <v>546</v>
      </c>
      <c r="B95" s="13">
        <v>3</v>
      </c>
      <c r="C95" s="14">
        <v>45106</v>
      </c>
      <c r="D95" s="12">
        <v>62</v>
      </c>
      <c r="E95" s="12">
        <v>20</v>
      </c>
      <c r="F95" s="13">
        <v>194</v>
      </c>
      <c r="G95" s="12" t="s">
        <v>50</v>
      </c>
      <c r="H95" s="12" t="s">
        <v>54</v>
      </c>
      <c r="I95" s="12"/>
      <c r="J95" s="12"/>
      <c r="K95" s="12" t="s">
        <v>65</v>
      </c>
      <c r="L95" s="12"/>
      <c r="M95" s="2">
        <f t="shared" si="0"/>
        <v>0</v>
      </c>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2">
        <f t="shared" si="1"/>
        <v>0</v>
      </c>
      <c r="AO95" s="12"/>
      <c r="AP95" s="12"/>
      <c r="AQ95" s="12"/>
      <c r="AR95" s="12"/>
      <c r="AS95" s="12"/>
      <c r="AT95" s="12"/>
      <c r="AU95" s="12"/>
      <c r="AV95" s="12"/>
      <c r="AW95" s="12"/>
      <c r="AX95" s="12"/>
      <c r="AY95" s="12"/>
    </row>
    <row r="96" spans="1:51">
      <c r="A96" s="2" t="s">
        <v>546</v>
      </c>
      <c r="B96" s="3">
        <v>3</v>
      </c>
      <c r="C96" s="4">
        <v>45106</v>
      </c>
      <c r="D96" s="2">
        <v>41</v>
      </c>
      <c r="E96" s="2">
        <v>20</v>
      </c>
      <c r="F96" s="3">
        <v>195</v>
      </c>
      <c r="G96" s="2" t="s">
        <v>38</v>
      </c>
      <c r="H96" s="2" t="s">
        <v>284</v>
      </c>
      <c r="I96" s="2" t="s">
        <v>285</v>
      </c>
      <c r="J96" s="2"/>
      <c r="K96" s="2" t="s">
        <v>41</v>
      </c>
      <c r="L96" s="2" t="s">
        <v>286</v>
      </c>
      <c r="M96" s="2">
        <f t="shared" si="0"/>
        <v>2</v>
      </c>
      <c r="N96" s="7">
        <v>7.4220179999999996</v>
      </c>
      <c r="O96" s="7">
        <v>1.3907240000000001</v>
      </c>
      <c r="P96" s="7">
        <v>0.250691</v>
      </c>
      <c r="Q96" s="2"/>
      <c r="R96" s="2"/>
      <c r="S96" s="2"/>
      <c r="T96" s="2"/>
      <c r="U96" s="2"/>
      <c r="V96" s="2"/>
      <c r="W96" s="2"/>
      <c r="X96" s="2"/>
      <c r="Y96" s="2"/>
      <c r="Z96" s="2"/>
      <c r="AA96" s="2"/>
      <c r="AB96" s="2"/>
      <c r="AC96" s="2"/>
      <c r="AD96" s="2"/>
      <c r="AE96" s="2"/>
      <c r="AF96" s="2"/>
      <c r="AG96" s="2"/>
      <c r="AH96" s="2"/>
      <c r="AI96" s="2"/>
      <c r="AJ96" s="2"/>
      <c r="AK96" s="2"/>
      <c r="AL96" s="2"/>
      <c r="AM96" s="2"/>
      <c r="AN96" s="2">
        <f t="shared" si="1"/>
        <v>9.0634329999999999</v>
      </c>
      <c r="AO96" s="7">
        <v>23.147676000000001</v>
      </c>
      <c r="AP96" s="7">
        <v>6.1713469999999999</v>
      </c>
      <c r="AQ96" s="2"/>
      <c r="AR96" s="2"/>
      <c r="AS96" s="2"/>
      <c r="AT96" s="2"/>
      <c r="AU96" s="2"/>
      <c r="AV96" s="2"/>
      <c r="AW96" s="2"/>
      <c r="AX96" s="2"/>
      <c r="AY96" s="2"/>
    </row>
    <row r="97" spans="1:51">
      <c r="A97" s="2" t="s">
        <v>546</v>
      </c>
      <c r="B97" s="13">
        <v>3</v>
      </c>
      <c r="C97" s="14">
        <v>45106</v>
      </c>
      <c r="D97" s="12">
        <v>44</v>
      </c>
      <c r="E97" s="12">
        <v>20</v>
      </c>
      <c r="F97" s="13">
        <v>196</v>
      </c>
      <c r="G97" s="12" t="s">
        <v>50</v>
      </c>
      <c r="H97" s="12" t="s">
        <v>287</v>
      </c>
      <c r="I97" s="12" t="s">
        <v>288</v>
      </c>
      <c r="J97" s="12"/>
      <c r="K97" s="12" t="s">
        <v>41</v>
      </c>
      <c r="L97" s="12" t="s">
        <v>289</v>
      </c>
      <c r="M97" s="2">
        <f t="shared" si="0"/>
        <v>10</v>
      </c>
      <c r="N97" s="12">
        <f>7.146897+5.958153</f>
        <v>13.10505</v>
      </c>
      <c r="O97" s="23">
        <v>2.0428120000000001</v>
      </c>
      <c r="P97" s="23">
        <v>0.64690599999999998</v>
      </c>
      <c r="Q97" s="23">
        <v>0.553396</v>
      </c>
      <c r="R97" s="23">
        <v>2.5892919999999999</v>
      </c>
      <c r="S97" s="23">
        <v>2.6646320000000001</v>
      </c>
      <c r="T97" s="23">
        <v>3.2803559999999998</v>
      </c>
      <c r="U97" s="23">
        <v>1.8561650000000001</v>
      </c>
      <c r="V97" s="23">
        <v>1.5188360000000001</v>
      </c>
      <c r="W97" s="23">
        <v>1.2984</v>
      </c>
      <c r="X97" s="23">
        <v>0.542605</v>
      </c>
      <c r="Y97" s="12"/>
      <c r="Z97" s="12"/>
      <c r="AA97" s="12"/>
      <c r="AB97" s="12"/>
      <c r="AC97" s="12"/>
      <c r="AD97" s="12"/>
      <c r="AE97" s="12"/>
      <c r="AF97" s="12"/>
      <c r="AG97" s="12"/>
      <c r="AH97" s="12"/>
      <c r="AI97" s="12"/>
      <c r="AJ97" s="12"/>
      <c r="AK97" s="12"/>
      <c r="AL97" s="12"/>
      <c r="AM97" s="12"/>
      <c r="AN97" s="2">
        <f t="shared" si="1"/>
        <v>30.098450000000007</v>
      </c>
      <c r="AO97" s="25">
        <v>96.208359000000002</v>
      </c>
      <c r="AP97" s="23">
        <v>25.10877</v>
      </c>
      <c r="AQ97" s="12"/>
      <c r="AR97" s="12"/>
      <c r="AS97" s="12"/>
      <c r="AT97" s="12"/>
      <c r="AU97" s="12"/>
      <c r="AV97" s="12"/>
      <c r="AW97" s="12"/>
      <c r="AX97" s="12"/>
      <c r="AY97" s="12"/>
    </row>
    <row r="98" spans="1:51">
      <c r="A98" s="2" t="s">
        <v>546</v>
      </c>
      <c r="B98" s="3">
        <v>3</v>
      </c>
      <c r="C98" s="4">
        <v>45106</v>
      </c>
      <c r="D98" s="2">
        <v>3</v>
      </c>
      <c r="E98" s="2">
        <v>20</v>
      </c>
      <c r="F98" s="3">
        <v>197</v>
      </c>
      <c r="G98" s="2" t="s">
        <v>38</v>
      </c>
      <c r="H98" s="2" t="s">
        <v>290</v>
      </c>
      <c r="I98" s="2" t="s">
        <v>291</v>
      </c>
      <c r="J98" s="2"/>
      <c r="K98" s="2" t="s">
        <v>41</v>
      </c>
      <c r="L98" s="2" t="s">
        <v>292</v>
      </c>
      <c r="M98" s="2">
        <f t="shared" si="0"/>
        <v>11</v>
      </c>
      <c r="N98" s="7">
        <v>7.8445200000000002</v>
      </c>
      <c r="O98" s="7">
        <v>2.831445</v>
      </c>
      <c r="P98" s="7">
        <v>0.50380599999999998</v>
      </c>
      <c r="Q98" s="7">
        <v>0.43879499999999999</v>
      </c>
      <c r="R98" s="7">
        <v>0.752911</v>
      </c>
      <c r="S98" s="7">
        <v>0.36541299999999999</v>
      </c>
      <c r="T98" s="7">
        <v>0.230042</v>
      </c>
      <c r="U98" s="7">
        <v>0.36343599999999998</v>
      </c>
      <c r="V98" s="7">
        <v>0.36156700000000003</v>
      </c>
      <c r="W98" s="7">
        <v>0.45432899999999998</v>
      </c>
      <c r="X98" s="7">
        <v>0.121132</v>
      </c>
      <c r="Y98" s="2"/>
      <c r="Z98" s="2"/>
      <c r="AA98" s="2"/>
      <c r="AB98" s="2"/>
      <c r="AC98" s="2"/>
      <c r="AD98" s="7">
        <v>0.39371600000000001</v>
      </c>
      <c r="AE98" s="2"/>
      <c r="AF98" s="2"/>
      <c r="AG98" s="2"/>
      <c r="AH98" s="2"/>
      <c r="AI98" s="2"/>
      <c r="AJ98" s="2"/>
      <c r="AK98" s="2"/>
      <c r="AL98" s="2"/>
      <c r="AM98" s="2"/>
      <c r="AN98" s="2">
        <f t="shared" si="1"/>
        <v>14.661111999999997</v>
      </c>
      <c r="AO98" s="7">
        <v>45.811008000000001</v>
      </c>
      <c r="AP98" s="7">
        <v>11.577204</v>
      </c>
      <c r="AQ98" s="2"/>
      <c r="AR98" s="2"/>
      <c r="AS98" s="2"/>
      <c r="AT98" s="2"/>
      <c r="AU98" s="2"/>
      <c r="AV98" s="2"/>
      <c r="AW98" s="2"/>
      <c r="AX98" s="2"/>
      <c r="AY98" s="2"/>
    </row>
    <row r="99" spans="1:51">
      <c r="A99" s="2" t="s">
        <v>546</v>
      </c>
      <c r="B99" s="3">
        <v>3</v>
      </c>
      <c r="C99" s="4">
        <v>45106</v>
      </c>
      <c r="D99" s="2">
        <v>50</v>
      </c>
      <c r="E99" s="2">
        <v>20</v>
      </c>
      <c r="F99" s="3">
        <v>198</v>
      </c>
      <c r="G99" s="2" t="s">
        <v>38</v>
      </c>
      <c r="H99" s="2" t="s">
        <v>293</v>
      </c>
      <c r="I99" s="2" t="s">
        <v>294</v>
      </c>
      <c r="J99" s="2"/>
      <c r="K99" s="2" t="s">
        <v>41</v>
      </c>
      <c r="L99" s="2" t="s">
        <v>295</v>
      </c>
      <c r="M99" s="2">
        <f t="shared" si="0"/>
        <v>8</v>
      </c>
      <c r="N99" s="7">
        <v>3.022586</v>
      </c>
      <c r="O99" s="7">
        <v>0.74268599999999996</v>
      </c>
      <c r="P99" s="7">
        <v>1.4328730000000001</v>
      </c>
      <c r="Q99" s="7">
        <v>0.62259799999999998</v>
      </c>
      <c r="R99" s="7">
        <v>0.33105600000000002</v>
      </c>
      <c r="S99" s="7">
        <v>0.47161799999999998</v>
      </c>
      <c r="T99" s="7">
        <v>0.26899499999999998</v>
      </c>
      <c r="U99" s="2"/>
      <c r="V99" s="2"/>
      <c r="W99" s="2"/>
      <c r="X99" s="2"/>
      <c r="Y99" s="2"/>
      <c r="Z99" s="2"/>
      <c r="AA99" s="2"/>
      <c r="AB99" s="2"/>
      <c r="AC99" s="2"/>
      <c r="AD99" s="7">
        <v>0.21021100000000001</v>
      </c>
      <c r="AE99" s="7">
        <v>0.70235899999999996</v>
      </c>
      <c r="AF99" s="2"/>
      <c r="AG99" s="2"/>
      <c r="AH99" s="2"/>
      <c r="AI99" s="2"/>
      <c r="AJ99" s="2"/>
      <c r="AK99" s="2"/>
      <c r="AL99" s="2"/>
      <c r="AM99" s="2"/>
      <c r="AN99" s="2">
        <f t="shared" si="1"/>
        <v>7.8049820000000008</v>
      </c>
      <c r="AO99" s="7">
        <v>36.104281999999998</v>
      </c>
      <c r="AP99" s="7">
        <v>11.395524999999999</v>
      </c>
      <c r="AQ99" s="2"/>
      <c r="AR99" s="2"/>
      <c r="AS99" s="2"/>
      <c r="AT99" s="2"/>
      <c r="AU99" s="2"/>
      <c r="AV99" s="2"/>
      <c r="AW99" s="2"/>
      <c r="AX99" s="2"/>
      <c r="AY99" s="2"/>
    </row>
    <row r="100" spans="1:51">
      <c r="A100" s="2" t="s">
        <v>546</v>
      </c>
      <c r="B100" s="13">
        <v>3</v>
      </c>
      <c r="C100" s="14">
        <v>45106</v>
      </c>
      <c r="D100" s="12">
        <v>13</v>
      </c>
      <c r="E100" s="12">
        <v>20</v>
      </c>
      <c r="F100" s="13">
        <v>199</v>
      </c>
      <c r="G100" s="12" t="s">
        <v>50</v>
      </c>
      <c r="H100" s="12" t="s">
        <v>296</v>
      </c>
      <c r="I100" s="12" t="s">
        <v>297</v>
      </c>
      <c r="J100" s="12" t="s">
        <v>48</v>
      </c>
      <c r="K100" s="12" t="s">
        <v>41</v>
      </c>
      <c r="L100" s="12" t="s">
        <v>298</v>
      </c>
      <c r="M100" s="2">
        <f t="shared" si="0"/>
        <v>0</v>
      </c>
      <c r="N100" s="23">
        <v>4.3434090000000003</v>
      </c>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2">
        <f t="shared" si="1"/>
        <v>4.3434090000000003</v>
      </c>
      <c r="AO100" s="23">
        <v>17.643322000000001</v>
      </c>
      <c r="AP100" s="23">
        <v>5.4026579999999997</v>
      </c>
      <c r="AQ100" s="12"/>
      <c r="AR100" s="12"/>
      <c r="AS100" s="12"/>
      <c r="AT100" s="12"/>
      <c r="AU100" s="12"/>
      <c r="AV100" s="12"/>
      <c r="AW100" s="12"/>
      <c r="AX100" s="12"/>
      <c r="AY100" s="12"/>
    </row>
    <row r="101" spans="1:51">
      <c r="A101" s="2" t="s">
        <v>546</v>
      </c>
      <c r="B101" s="3">
        <v>3</v>
      </c>
      <c r="C101" s="4">
        <v>45106</v>
      </c>
      <c r="D101" s="2">
        <v>7</v>
      </c>
      <c r="E101" s="2">
        <v>20</v>
      </c>
      <c r="F101" s="3">
        <v>200</v>
      </c>
      <c r="G101" s="2" t="s">
        <v>38</v>
      </c>
      <c r="H101" s="2" t="s">
        <v>299</v>
      </c>
      <c r="I101" s="2" t="s">
        <v>300</v>
      </c>
      <c r="J101" s="2"/>
      <c r="K101" s="2" t="s">
        <v>41</v>
      </c>
      <c r="L101" s="16" t="s">
        <v>301</v>
      </c>
      <c r="M101" s="2">
        <f t="shared" si="0"/>
        <v>12</v>
      </c>
      <c r="N101" s="2">
        <v>10.848649</v>
      </c>
      <c r="O101" s="7">
        <v>2.7568760000000001</v>
      </c>
      <c r="P101" s="7">
        <v>1.9313549999999999</v>
      </c>
      <c r="Q101" s="7">
        <v>0.45828099999999999</v>
      </c>
      <c r="R101" s="7">
        <v>0.65371400000000002</v>
      </c>
      <c r="S101" s="7">
        <v>0.65108500000000002</v>
      </c>
      <c r="T101" s="7">
        <v>0.74254799999999999</v>
      </c>
      <c r="U101" s="7">
        <v>0.584565</v>
      </c>
      <c r="V101" s="2"/>
      <c r="W101" s="2"/>
      <c r="X101" s="2"/>
      <c r="Y101" s="2"/>
      <c r="Z101" s="2"/>
      <c r="AA101" s="2"/>
      <c r="AB101" s="2"/>
      <c r="AC101" s="2"/>
      <c r="AD101" s="7">
        <v>0.96796300000000002</v>
      </c>
      <c r="AE101" s="7">
        <v>0.50275199999999998</v>
      </c>
      <c r="AF101" s="7">
        <v>0.96896899999999997</v>
      </c>
      <c r="AG101" s="7">
        <v>0.82853200000000005</v>
      </c>
      <c r="AH101" s="7">
        <v>0.16555700000000001</v>
      </c>
      <c r="AI101" s="2"/>
      <c r="AJ101" s="2"/>
      <c r="AK101" s="2"/>
      <c r="AL101" s="2"/>
      <c r="AM101" s="2"/>
      <c r="AN101" s="2">
        <f t="shared" si="1"/>
        <v>22.060846000000002</v>
      </c>
      <c r="AO101" s="7">
        <v>74.484734000000003</v>
      </c>
      <c r="AP101" s="7">
        <v>22.369202000000001</v>
      </c>
      <c r="AQ101" s="2"/>
      <c r="AR101" s="2"/>
      <c r="AS101" s="2"/>
      <c r="AT101" s="2"/>
      <c r="AU101" s="2"/>
      <c r="AV101" s="2"/>
      <c r="AW101" s="2"/>
      <c r="AX101" s="2"/>
      <c r="AY101" s="2"/>
    </row>
    <row r="102" spans="1:5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row>
    <row r="103" spans="1:5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row>
    <row r="104" spans="1:5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row>
    <row r="105" spans="1:5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row>
    <row r="106" spans="1:5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row>
    <row r="107" spans="1:5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row>
    <row r="108" spans="1:5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row>
    <row r="109" spans="1:5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row>
    <row r="110" spans="1:5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row>
    <row r="111" spans="1:5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row>
    <row r="112" spans="1:5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row>
    <row r="113" spans="1:5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row>
    <row r="114" spans="1:5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row>
    <row r="115" spans="1:5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row>
    <row r="116" spans="1:5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row>
    <row r="117" spans="1:5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row>
    <row r="118" spans="1:5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row>
    <row r="119" spans="1:5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row>
    <row r="120" spans="1:5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row>
    <row r="121" spans="1:5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row>
    <row r="122" spans="1:5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row>
    <row r="123" spans="1:5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row>
    <row r="124" spans="1:5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row>
    <row r="125" spans="1:5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row>
    <row r="126" spans="1:5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row>
    <row r="127" spans="1:5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row>
    <row r="128" spans="1:5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row>
    <row r="129" spans="1:5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row>
    <row r="130" spans="1:5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row>
    <row r="131" spans="1:5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row>
    <row r="132" spans="1:5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row>
    <row r="133" spans="1:5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row>
    <row r="134" spans="1:5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row>
    <row r="135" spans="1:5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row>
    <row r="136" spans="1:5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row>
    <row r="137" spans="1:5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row>
    <row r="138" spans="1:5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row>
    <row r="139" spans="1:5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row>
    <row r="140" spans="1:5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row>
    <row r="141" spans="1:5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row>
    <row r="142" spans="1:5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row>
    <row r="143" spans="1:5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row>
    <row r="144" spans="1:5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row>
    <row r="145" spans="1:5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row>
    <row r="146" spans="1:5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row>
    <row r="147" spans="1:5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row>
    <row r="148" spans="1:5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row>
    <row r="149" spans="1:5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row>
    <row r="150" spans="1:5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row>
    <row r="151" spans="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row>
    <row r="152" spans="1:5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row>
    <row r="153" spans="1:5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row>
    <row r="154" spans="1:5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row>
    <row r="155" spans="1:5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row>
    <row r="156" spans="1:5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row>
    <row r="157" spans="1:5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row>
    <row r="158" spans="1:5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row>
    <row r="159" spans="1:5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row>
    <row r="160" spans="1:5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row>
    <row r="161" spans="1:5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row>
    <row r="162" spans="1:5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row>
    <row r="163" spans="1:5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row>
    <row r="164" spans="1:5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row>
    <row r="165" spans="1:5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row>
    <row r="166" spans="1:5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row>
    <row r="167" spans="1:5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row>
    <row r="168" spans="1:5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row>
    <row r="169" spans="1:5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row>
    <row r="170" spans="1:5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row>
    <row r="171" spans="1:5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row>
    <row r="172" spans="1:5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row>
    <row r="173" spans="1:5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row>
    <row r="174" spans="1:5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row>
    <row r="175" spans="1:5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row>
    <row r="176" spans="1:5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row>
    <row r="177" spans="1:5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row>
    <row r="178" spans="1:5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row>
    <row r="179" spans="1:5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row>
    <row r="180" spans="1:5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row>
    <row r="181" spans="1:5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row>
    <row r="182" spans="1:5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row>
    <row r="183" spans="1:5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row>
    <row r="184" spans="1:5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row>
    <row r="185" spans="1:5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row>
    <row r="186" spans="1:5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row>
    <row r="187" spans="1:5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row>
    <row r="188" spans="1:5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row>
    <row r="189" spans="1:5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row>
    <row r="190" spans="1:5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row>
    <row r="191" spans="1:5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row>
    <row r="192" spans="1:5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row>
    <row r="193" spans="1:5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row>
    <row r="194" spans="1:5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row>
    <row r="195" spans="1:5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row>
    <row r="196" spans="1:5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row>
    <row r="197" spans="1:5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row>
    <row r="198" spans="1:5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row>
    <row r="199" spans="1:5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row>
    <row r="200" spans="1:5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row>
    <row r="201" spans="1:5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row>
    <row r="202" spans="1:5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row>
    <row r="203" spans="1:5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row>
    <row r="204" spans="1:5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row>
    <row r="205" spans="1:5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row>
    <row r="206" spans="1:5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row>
    <row r="207" spans="1:5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row>
    <row r="208" spans="1:5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row>
    <row r="209" spans="1:5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row>
    <row r="210" spans="1:5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row>
    <row r="211" spans="1:5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row>
    <row r="212" spans="1:5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row>
    <row r="213" spans="1:5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row>
    <row r="214" spans="1:5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row>
    <row r="215" spans="1:5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row>
    <row r="216" spans="1:5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row>
    <row r="217" spans="1:5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row>
    <row r="218" spans="1:5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row>
    <row r="219" spans="1:5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row>
    <row r="220" spans="1:5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row>
    <row r="221" spans="1:5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row>
    <row r="222" spans="1:5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row>
    <row r="223" spans="1:5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row>
    <row r="224" spans="1:5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row>
    <row r="225" spans="1:5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row>
    <row r="226" spans="1:5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row>
    <row r="227" spans="1:5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row>
    <row r="228" spans="1:5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row>
    <row r="229" spans="1:5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row>
    <row r="230" spans="1:5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row>
    <row r="231" spans="1:5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row>
    <row r="232" spans="1:5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row>
    <row r="233" spans="1:5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row>
    <row r="234" spans="1:5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row>
    <row r="235" spans="1:5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row>
    <row r="236" spans="1:5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row>
    <row r="237" spans="1:5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row>
    <row r="238" spans="1:5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row>
    <row r="239" spans="1:5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row>
    <row r="240" spans="1:5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row>
    <row r="241" spans="1:5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row>
    <row r="242" spans="1:5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row>
    <row r="243" spans="1:5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row>
    <row r="244" spans="1:5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row>
    <row r="245" spans="1:5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row>
    <row r="246" spans="1:5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row>
    <row r="247" spans="1:5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row>
    <row r="248" spans="1:5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row>
    <row r="249" spans="1:5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row>
    <row r="250" spans="1:5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row>
    <row r="251" spans="1: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row>
    <row r="252" spans="1:5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row>
    <row r="253" spans="1:5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row>
    <row r="254" spans="1:5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row>
    <row r="255" spans="1:5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row>
    <row r="256" spans="1:5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row>
    <row r="257" spans="1:5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row>
    <row r="258" spans="1:5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row>
    <row r="259" spans="1:5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row>
    <row r="260" spans="1:5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row>
    <row r="261" spans="1:5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row>
    <row r="262" spans="1:5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row>
    <row r="263" spans="1:5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row>
    <row r="264" spans="1:5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row>
    <row r="265" spans="1:5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row>
    <row r="266" spans="1:5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row>
    <row r="267" spans="1:5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row>
    <row r="268" spans="1:5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row>
    <row r="269" spans="1:5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row>
    <row r="270" spans="1:5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row>
    <row r="271" spans="1:5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row>
    <row r="272" spans="1:5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row>
    <row r="273" spans="1:5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row>
    <row r="274" spans="1:5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row>
    <row r="275" spans="1:5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row>
    <row r="276" spans="1:5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row>
    <row r="277" spans="1:5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row>
    <row r="278" spans="1:5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row>
    <row r="279" spans="1:5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row>
    <row r="280" spans="1:5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row>
    <row r="281" spans="1:5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row>
    <row r="282" spans="1:5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row>
    <row r="283" spans="1:5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row>
    <row r="284" spans="1:5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row>
    <row r="285" spans="1:5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row>
    <row r="286" spans="1:5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row>
    <row r="287" spans="1:5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row>
    <row r="288" spans="1:5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row>
    <row r="289" spans="1:5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row>
    <row r="290" spans="1:5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row>
    <row r="291" spans="1:5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row>
    <row r="292" spans="1:5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row>
    <row r="293" spans="1:5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row>
    <row r="294" spans="1:5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row>
    <row r="295" spans="1:5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row>
    <row r="296" spans="1:5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row>
    <row r="297" spans="1:5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row>
    <row r="298" spans="1:5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row>
    <row r="299" spans="1:5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row>
    <row r="300" spans="1:5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row>
    <row r="301" spans="1:5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row>
    <row r="302" spans="1:5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row>
    <row r="303" spans="1:5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row>
    <row r="304" spans="1:5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row>
    <row r="305" spans="1:5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row>
    <row r="306" spans="1:5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row>
    <row r="307" spans="1:5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row>
    <row r="308" spans="1:5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row>
    <row r="309" spans="1:5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row>
    <row r="310" spans="1:5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row>
    <row r="311" spans="1:5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row>
    <row r="312" spans="1:5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row>
    <row r="313" spans="1:5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row>
    <row r="314" spans="1:5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row>
    <row r="315" spans="1:5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row>
    <row r="316" spans="1:5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row>
    <row r="317" spans="1:5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row>
    <row r="318" spans="1:5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row>
    <row r="319" spans="1:5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row>
    <row r="320" spans="1:5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row>
    <row r="321" spans="1:5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row>
    <row r="322" spans="1:5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row>
    <row r="323" spans="1:5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row>
    <row r="324" spans="1:5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row>
    <row r="325" spans="1:5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row>
    <row r="326" spans="1:5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row>
    <row r="327" spans="1:5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row>
    <row r="328" spans="1:5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row>
    <row r="329" spans="1:5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row>
    <row r="330" spans="1:5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row>
    <row r="331" spans="1:5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row>
    <row r="332" spans="1:5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row>
    <row r="333" spans="1:5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row>
    <row r="334" spans="1:5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row>
    <row r="335" spans="1:5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row>
    <row r="336" spans="1:5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row>
    <row r="337" spans="1:5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row>
    <row r="338" spans="1:5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row>
    <row r="339" spans="1:5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row>
    <row r="340" spans="1:5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row>
    <row r="341" spans="1:5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row>
    <row r="342" spans="1:5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row>
    <row r="343" spans="1:5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row>
    <row r="344" spans="1:5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row>
    <row r="345" spans="1:5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row>
    <row r="346" spans="1:5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row>
    <row r="347" spans="1:5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row>
    <row r="348" spans="1:5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row>
    <row r="349" spans="1:5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row>
    <row r="350" spans="1:5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row>
    <row r="351" spans="1: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row>
    <row r="352" spans="1:5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row>
    <row r="353" spans="1:5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row>
    <row r="354" spans="1:5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row>
    <row r="355" spans="1:5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row>
    <row r="356" spans="1:5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row>
    <row r="357" spans="1:5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row>
    <row r="358" spans="1:5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row>
    <row r="359" spans="1:5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row>
    <row r="360" spans="1:5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row>
    <row r="361" spans="1:5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row>
    <row r="362" spans="1:5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row>
    <row r="363" spans="1:5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row>
    <row r="364" spans="1:5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row>
    <row r="365" spans="1:5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row>
    <row r="366" spans="1:5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row>
    <row r="367" spans="1:5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row>
    <row r="368" spans="1:5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row>
    <row r="369" spans="1:5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row>
    <row r="370" spans="1:5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row>
    <row r="371" spans="1:5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row>
    <row r="372" spans="1:5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row>
    <row r="373" spans="1:5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row>
    <row r="374" spans="1:5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row>
    <row r="375" spans="1:5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row>
    <row r="376" spans="1:5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row>
    <row r="377" spans="1:5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row>
    <row r="378" spans="1:5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row>
    <row r="379" spans="1:5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row>
    <row r="380" spans="1:5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row>
    <row r="381" spans="1:5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row>
    <row r="382" spans="1:5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row>
    <row r="383" spans="1:5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row>
    <row r="384" spans="1:5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row>
    <row r="385" spans="1:5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row>
    <row r="386" spans="1:5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row>
    <row r="387" spans="1:5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row>
    <row r="388" spans="1:5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row>
    <row r="389" spans="1:5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row>
    <row r="390" spans="1:5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row>
    <row r="391" spans="1:5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row>
    <row r="392" spans="1:5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row>
    <row r="393" spans="1:5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row>
    <row r="394" spans="1:5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row>
    <row r="395" spans="1:5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row>
    <row r="396" spans="1:5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row>
    <row r="397" spans="1:5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row>
    <row r="398" spans="1:5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row>
    <row r="399" spans="1:5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row>
    <row r="400" spans="1:5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row>
    <row r="401" spans="1:5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row>
    <row r="402" spans="1:5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row>
    <row r="403" spans="1:5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row>
    <row r="404" spans="1:5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row>
    <row r="405" spans="1:5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row>
    <row r="406" spans="1:5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row>
    <row r="407" spans="1:5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row>
    <row r="408" spans="1:5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row>
    <row r="409" spans="1:5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row>
    <row r="410" spans="1:5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row>
    <row r="411" spans="1:5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row>
    <row r="412" spans="1:5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row>
    <row r="413" spans="1:5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row>
    <row r="414" spans="1:5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row>
    <row r="415" spans="1:5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row>
    <row r="416" spans="1:5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row>
    <row r="417" spans="1:5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row>
    <row r="418" spans="1:5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row>
    <row r="419" spans="1:5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row>
    <row r="420" spans="1:5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row>
    <row r="421" spans="1:5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row>
    <row r="422" spans="1:5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row>
    <row r="423" spans="1:5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row>
    <row r="424" spans="1:5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row>
    <row r="425" spans="1:5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row>
    <row r="426" spans="1:5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row>
    <row r="427" spans="1:5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row>
    <row r="428" spans="1:5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row>
    <row r="429" spans="1:5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row>
    <row r="430" spans="1:5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row>
    <row r="431" spans="1:5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row>
    <row r="432" spans="1:5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row>
    <row r="433" spans="1:5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row>
    <row r="434" spans="1:5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row>
    <row r="435" spans="1:5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row>
    <row r="436" spans="1:5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row>
    <row r="437" spans="1:5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row>
    <row r="438" spans="1:5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row>
    <row r="439" spans="1:5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row>
    <row r="440" spans="1:5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row>
    <row r="441" spans="1:5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row>
    <row r="442" spans="1:5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row>
    <row r="443" spans="1:5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row>
    <row r="444" spans="1:5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row>
    <row r="445" spans="1:5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row>
    <row r="446" spans="1:5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row>
    <row r="447" spans="1:5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row>
    <row r="448" spans="1:5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row>
    <row r="449" spans="1:5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row>
    <row r="450" spans="1:5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row>
    <row r="451" spans="1: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row>
    <row r="452" spans="1:5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row>
    <row r="453" spans="1:5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row>
    <row r="454" spans="1:5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row>
    <row r="455" spans="1:5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row>
    <row r="456" spans="1:5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row>
    <row r="457" spans="1:5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row>
    <row r="458" spans="1:5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row>
    <row r="459" spans="1:5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row>
    <row r="460" spans="1:5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row>
    <row r="461" spans="1:5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row>
    <row r="462" spans="1:5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row>
    <row r="463" spans="1:5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row>
    <row r="464" spans="1:5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row>
    <row r="465" spans="1:5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row>
    <row r="466" spans="1:5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row>
    <row r="467" spans="1:5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row>
    <row r="468" spans="1:5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row>
    <row r="469" spans="1:5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row>
    <row r="470" spans="1:5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row>
    <row r="471" spans="1:5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row>
    <row r="472" spans="1:5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row>
    <row r="473" spans="1:5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row>
    <row r="474" spans="1:5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row>
    <row r="475" spans="1:5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row>
    <row r="476" spans="1:5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row>
    <row r="477" spans="1:5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row>
    <row r="478" spans="1:5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row>
    <row r="479" spans="1:5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row>
    <row r="480" spans="1:5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row>
    <row r="481" spans="1:5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row>
    <row r="482" spans="1:5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row>
    <row r="483" spans="1:5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row>
    <row r="484" spans="1:5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row>
    <row r="485" spans="1:5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row>
    <row r="486" spans="1:5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row>
    <row r="487" spans="1:5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row>
    <row r="488" spans="1:5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row>
    <row r="489" spans="1:5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row>
    <row r="490" spans="1:5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row>
    <row r="491" spans="1:5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row>
    <row r="492" spans="1:5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row>
    <row r="493" spans="1:5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row>
    <row r="494" spans="1:5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row>
    <row r="495" spans="1:5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row>
    <row r="496" spans="1:5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row>
    <row r="497" spans="1:5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row>
    <row r="498" spans="1:5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row>
    <row r="499" spans="1:5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row>
    <row r="500" spans="1:5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row>
    <row r="501" spans="1:5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row>
    <row r="502" spans="1:5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row>
    <row r="503" spans="1:5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row>
    <row r="504" spans="1:5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row>
    <row r="505" spans="1:5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row>
    <row r="506" spans="1:5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row>
    <row r="507" spans="1:5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row>
    <row r="508" spans="1:5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row>
    <row r="509" spans="1:5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row>
    <row r="510" spans="1:5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row>
    <row r="511" spans="1:5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row>
    <row r="512" spans="1:5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row>
    <row r="513" spans="1:5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row>
    <row r="514" spans="1:5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row>
    <row r="515" spans="1:5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row>
    <row r="516" spans="1:5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row>
    <row r="517" spans="1:5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row>
    <row r="518" spans="1:5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row>
    <row r="519" spans="1:5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row>
    <row r="520" spans="1:5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row>
    <row r="521" spans="1:5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row>
    <row r="522" spans="1:5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row>
    <row r="523" spans="1:5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row>
    <row r="524" spans="1:5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row>
    <row r="525" spans="1:5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row>
    <row r="526" spans="1:5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row>
    <row r="527" spans="1:5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row>
    <row r="528" spans="1:5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row>
    <row r="529" spans="1:5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row>
    <row r="530" spans="1:5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row>
    <row r="531" spans="1:5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row>
    <row r="532" spans="1:5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row>
    <row r="533" spans="1:5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row>
    <row r="534" spans="1:5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row>
    <row r="535" spans="1:5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row>
    <row r="536" spans="1:5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row>
    <row r="537" spans="1:5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row>
    <row r="538" spans="1:5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row>
    <row r="539" spans="1:5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row>
    <row r="540" spans="1:5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row>
    <row r="541" spans="1:5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row>
    <row r="542" spans="1:5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row>
    <row r="543" spans="1:5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row>
    <row r="544" spans="1:5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row>
    <row r="545" spans="1:5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row>
    <row r="546" spans="1:5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row>
    <row r="547" spans="1:5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row>
    <row r="548" spans="1:5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row>
    <row r="549" spans="1:5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row>
    <row r="550" spans="1:5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row>
    <row r="551" spans="1: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row>
    <row r="552" spans="1:5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row>
    <row r="553" spans="1:5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row>
    <row r="554" spans="1:5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row>
    <row r="555" spans="1:5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row>
    <row r="556" spans="1:5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row>
    <row r="557" spans="1:5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row>
    <row r="558" spans="1:5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row>
    <row r="559" spans="1:5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row>
    <row r="560" spans="1:5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row>
    <row r="561" spans="1:5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row>
    <row r="562" spans="1:5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row>
    <row r="563" spans="1:5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row>
    <row r="564" spans="1:5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row>
    <row r="565" spans="1:5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row>
    <row r="566" spans="1:5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row>
    <row r="567" spans="1:5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row>
    <row r="568" spans="1:5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row>
    <row r="569" spans="1:5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row>
    <row r="570" spans="1:5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row>
    <row r="571" spans="1:5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row>
    <row r="572" spans="1:5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row>
    <row r="573" spans="1:5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row>
    <row r="574" spans="1:5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row>
    <row r="575" spans="1:5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row>
    <row r="576" spans="1:5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row>
    <row r="577" spans="1:5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row>
    <row r="578" spans="1:5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row>
    <row r="579" spans="1:5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row>
    <row r="580" spans="1:5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row>
    <row r="581" spans="1:5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row>
    <row r="582" spans="1:5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row>
    <row r="583" spans="1:5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row>
    <row r="584" spans="1:5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row>
    <row r="585" spans="1:5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row>
    <row r="586" spans="1:5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row>
    <row r="587" spans="1:5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row>
    <row r="588" spans="1:5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row>
    <row r="589" spans="1:5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row>
    <row r="590" spans="1:5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row>
    <row r="591" spans="1:5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row>
    <row r="592" spans="1:5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row>
    <row r="593" spans="1:5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row>
    <row r="594" spans="1:5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row>
    <row r="595" spans="1:5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row>
    <row r="596" spans="1:5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row>
    <row r="597" spans="1:5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row>
    <row r="598" spans="1:5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row>
    <row r="599" spans="1:5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row>
    <row r="600" spans="1:5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row>
    <row r="601" spans="1:5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row>
    <row r="602" spans="1:5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row>
    <row r="603" spans="1:5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row>
    <row r="604" spans="1:5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row>
    <row r="605" spans="1:5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row>
    <row r="606" spans="1:5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row>
    <row r="607" spans="1:5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row>
    <row r="608" spans="1:5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row>
    <row r="609" spans="1:5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row>
    <row r="610" spans="1:5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row>
    <row r="611" spans="1:5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row>
    <row r="612" spans="1:5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row>
    <row r="613" spans="1:5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row>
    <row r="614" spans="1:5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row>
    <row r="615" spans="1:5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row>
    <row r="616" spans="1:5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row>
    <row r="617" spans="1:5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row>
    <row r="618" spans="1:5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row>
    <row r="619" spans="1:5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row>
    <row r="620" spans="1:5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row>
    <row r="621" spans="1:5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row>
    <row r="622" spans="1:5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row>
    <row r="623" spans="1:5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row>
    <row r="624" spans="1:5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row>
    <row r="625" spans="1:5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row>
    <row r="626" spans="1:5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row>
    <row r="627" spans="1:5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row>
    <row r="628" spans="1:5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row>
    <row r="629" spans="1:5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row>
    <row r="630" spans="1:5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row>
    <row r="631" spans="1:5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row>
    <row r="632" spans="1:5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row>
    <row r="633" spans="1:5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row>
    <row r="634" spans="1:5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row>
    <row r="635" spans="1:5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row>
    <row r="636" spans="1:5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row>
    <row r="637" spans="1:5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row>
    <row r="638" spans="1:5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row>
    <row r="639" spans="1:5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row>
    <row r="640" spans="1:5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row>
    <row r="641" spans="1:5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row>
    <row r="642" spans="1:5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row>
    <row r="643" spans="1:5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row>
    <row r="644" spans="1:5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row>
    <row r="645" spans="1:5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row>
    <row r="646" spans="1:5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row>
    <row r="647" spans="1:5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row>
    <row r="648" spans="1:5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row>
    <row r="649" spans="1:5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row>
    <row r="650" spans="1:5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row>
    <row r="651" spans="1: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row>
    <row r="652" spans="1:5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row>
    <row r="653" spans="1:5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row>
    <row r="654" spans="1:5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row>
    <row r="655" spans="1:5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row>
    <row r="656" spans="1:5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row>
    <row r="657" spans="1:5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row>
    <row r="658" spans="1:5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row>
    <row r="659" spans="1:5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row>
    <row r="660" spans="1:5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row>
    <row r="661" spans="1:5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row>
    <row r="662" spans="1:5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row>
    <row r="663" spans="1:5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row>
    <row r="664" spans="1:5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row>
    <row r="665" spans="1:5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row>
    <row r="666" spans="1:5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row>
    <row r="667" spans="1:5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row>
    <row r="668" spans="1:5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row>
    <row r="669" spans="1:5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row>
    <row r="670" spans="1:5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row>
    <row r="671" spans="1:5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row>
    <row r="672" spans="1:5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row>
    <row r="673" spans="1:5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row>
    <row r="674" spans="1:5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row>
    <row r="675" spans="1:5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row>
    <row r="676" spans="1:5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row>
    <row r="677" spans="1:5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row>
    <row r="678" spans="1:5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row>
    <row r="679" spans="1:5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row>
    <row r="680" spans="1:5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row>
    <row r="681" spans="1:5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row>
    <row r="682" spans="1:5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row>
    <row r="683" spans="1:5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row>
    <row r="684" spans="1:5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row>
    <row r="685" spans="1:5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row>
    <row r="686" spans="1:5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row>
    <row r="687" spans="1:5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row>
    <row r="688" spans="1:5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row>
    <row r="689" spans="1:5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row>
    <row r="690" spans="1:5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row>
    <row r="691" spans="1:5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row>
    <row r="692" spans="1:5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row>
    <row r="693" spans="1:5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row>
    <row r="694" spans="1:5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row>
    <row r="695" spans="1:5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row>
    <row r="696" spans="1:5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row>
    <row r="697" spans="1:5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row>
    <row r="698" spans="1:5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row>
    <row r="699" spans="1:5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row>
    <row r="700" spans="1:5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row>
    <row r="701" spans="1:5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row>
    <row r="702" spans="1:5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row>
    <row r="703" spans="1:5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row>
    <row r="704" spans="1:5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row>
    <row r="705" spans="1:5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row>
    <row r="706" spans="1:5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row>
    <row r="707" spans="1:5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row>
    <row r="708" spans="1:5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row>
    <row r="709" spans="1:5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row>
    <row r="710" spans="1:5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row>
    <row r="711" spans="1:5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row>
    <row r="712" spans="1:5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row>
    <row r="713" spans="1:5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row>
    <row r="714" spans="1:5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row>
    <row r="715" spans="1:5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row>
    <row r="716" spans="1:5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row>
    <row r="717" spans="1:5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row>
    <row r="718" spans="1:5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row>
    <row r="719" spans="1:5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row>
    <row r="720" spans="1:5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row>
    <row r="721" spans="1:5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row>
    <row r="722" spans="1:5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row>
    <row r="723" spans="1:5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row>
    <row r="724" spans="1:5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row>
    <row r="725" spans="1:5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row>
    <row r="726" spans="1:5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row>
    <row r="727" spans="1:5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row>
    <row r="728" spans="1:5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row>
    <row r="729" spans="1:5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row>
    <row r="730" spans="1:5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row>
    <row r="731" spans="1:5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row>
    <row r="732" spans="1:5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row>
    <row r="733" spans="1:5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row>
    <row r="734" spans="1:5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row>
    <row r="735" spans="1:5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row>
    <row r="736" spans="1:5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row>
    <row r="737" spans="1:5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row>
    <row r="738" spans="1:5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row>
    <row r="739" spans="1:5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row>
    <row r="740" spans="1:5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row>
    <row r="741" spans="1:5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row>
    <row r="742" spans="1:5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row>
    <row r="743" spans="1:5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row>
    <row r="744" spans="1:5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row>
    <row r="745" spans="1:5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row>
    <row r="746" spans="1:5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row>
    <row r="747" spans="1:5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row>
    <row r="748" spans="1:5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row>
    <row r="749" spans="1:5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row>
    <row r="750" spans="1:5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row>
    <row r="751" spans="1: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row>
    <row r="752" spans="1:5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row>
    <row r="753" spans="1:5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row>
    <row r="754" spans="1:5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row>
    <row r="755" spans="1:5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row>
    <row r="756" spans="1:5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row>
    <row r="757" spans="1:5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row>
    <row r="758" spans="1:5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row>
    <row r="759" spans="1:5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row>
    <row r="760" spans="1:5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row>
    <row r="761" spans="1:5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row>
    <row r="762" spans="1:5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row>
    <row r="763" spans="1:5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row>
    <row r="764" spans="1:5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row>
    <row r="765" spans="1:5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row>
    <row r="766" spans="1:5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row>
    <row r="767" spans="1:5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row>
    <row r="768" spans="1:5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row>
    <row r="769" spans="1:5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row>
    <row r="770" spans="1:5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row>
    <row r="771" spans="1:5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row>
    <row r="772" spans="1:5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row>
    <row r="773" spans="1:5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row>
    <row r="774" spans="1:5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row>
    <row r="775" spans="1:5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row>
    <row r="776" spans="1:5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row>
    <row r="777" spans="1:5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row>
    <row r="778" spans="1:5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row>
    <row r="779" spans="1:5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row>
    <row r="780" spans="1:5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row>
    <row r="781" spans="1:5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row>
    <row r="782" spans="1:5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row>
    <row r="783" spans="1:5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row>
    <row r="784" spans="1:5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row>
    <row r="785" spans="1:5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row>
    <row r="786" spans="1:5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row>
    <row r="787" spans="1:5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row>
    <row r="788" spans="1:5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row>
    <row r="789" spans="1:5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row>
    <row r="790" spans="1:5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row>
    <row r="791" spans="1:5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row>
    <row r="792" spans="1:5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row>
    <row r="793" spans="1:5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row>
    <row r="794" spans="1:5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row>
    <row r="795" spans="1:5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row>
    <row r="796" spans="1:5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row>
    <row r="797" spans="1:5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row>
    <row r="798" spans="1:5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row>
    <row r="799" spans="1:5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row>
    <row r="800" spans="1:5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row>
    <row r="801" spans="1:5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row>
    <row r="802" spans="1:5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row>
    <row r="803" spans="1:5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row>
    <row r="804" spans="1:5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row>
    <row r="805" spans="1:5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row>
    <row r="806" spans="1:5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row>
    <row r="807" spans="1:5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row>
    <row r="808" spans="1:5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row>
    <row r="809" spans="1:5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row>
    <row r="810" spans="1:5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row>
    <row r="811" spans="1:5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row>
    <row r="812" spans="1:5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row>
    <row r="813" spans="1:5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row>
    <row r="814" spans="1:5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row>
    <row r="815" spans="1:5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row>
    <row r="816" spans="1:5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row>
    <row r="817" spans="1:5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row>
    <row r="818" spans="1:5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row>
    <row r="819" spans="1:5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row>
    <row r="820" spans="1:5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row>
    <row r="821" spans="1:5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row>
    <row r="822" spans="1:5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row>
    <row r="823" spans="1:5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row>
    <row r="824" spans="1:5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row>
    <row r="825" spans="1:5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row>
    <row r="826" spans="1:5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row>
    <row r="827" spans="1:5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row>
    <row r="828" spans="1:5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row>
    <row r="829" spans="1:5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row>
    <row r="830" spans="1:5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row>
    <row r="831" spans="1:5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row>
    <row r="832" spans="1:5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row>
    <row r="833" spans="1:5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row>
    <row r="834" spans="1:5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row>
    <row r="835" spans="1:5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row>
    <row r="836" spans="1:5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row>
    <row r="837" spans="1:5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row>
    <row r="838" spans="1:5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row>
    <row r="839" spans="1:5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row>
    <row r="840" spans="1:5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row>
    <row r="841" spans="1:5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row>
    <row r="842" spans="1:5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row>
    <row r="843" spans="1:5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row>
    <row r="844" spans="1:5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row>
    <row r="845" spans="1:5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row>
    <row r="846" spans="1:5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row>
    <row r="847" spans="1:5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row>
    <row r="848" spans="1:5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row>
    <row r="849" spans="1:5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row>
    <row r="850" spans="1:5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row>
    <row r="851" spans="1: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row>
    <row r="852" spans="1:5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row>
    <row r="853" spans="1:5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row>
    <row r="854" spans="1:5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row>
    <row r="855" spans="1:5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row>
    <row r="856" spans="1:5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row>
    <row r="857" spans="1:5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row>
    <row r="858" spans="1:5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row>
    <row r="859" spans="1:5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row>
    <row r="860" spans="1:5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row>
    <row r="861" spans="1:5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row>
    <row r="862" spans="1:5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row>
    <row r="863" spans="1:5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row>
    <row r="864" spans="1:5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row>
    <row r="865" spans="1:5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row>
    <row r="866" spans="1:5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row>
    <row r="867" spans="1:5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row>
    <row r="868" spans="1:5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row>
    <row r="869" spans="1:5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row>
    <row r="870" spans="1:5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row>
    <row r="871" spans="1:5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row>
    <row r="872" spans="1:5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row>
    <row r="873" spans="1:5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row>
    <row r="874" spans="1:5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row>
    <row r="875" spans="1:5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row>
    <row r="876" spans="1:5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row>
    <row r="877" spans="1:5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row>
    <row r="878" spans="1:5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row>
    <row r="879" spans="1:5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row>
    <row r="880" spans="1:5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row>
    <row r="881" spans="1:5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row>
    <row r="882" spans="1:5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row>
    <row r="883" spans="1:5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row>
    <row r="884" spans="1:5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row>
    <row r="885" spans="1:5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row>
    <row r="886" spans="1:5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row>
    <row r="887" spans="1:5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row>
    <row r="888" spans="1:5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row>
    <row r="889" spans="1:5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row>
    <row r="890" spans="1:5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row>
    <row r="891" spans="1:5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row>
    <row r="892" spans="1:5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row>
    <row r="893" spans="1:5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row>
    <row r="894" spans="1:5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row>
    <row r="895" spans="1:5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row>
    <row r="896" spans="1:5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row>
    <row r="897" spans="1:5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row>
    <row r="898" spans="1:5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row>
    <row r="899" spans="1:5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row>
    <row r="900" spans="1:5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row>
    <row r="901" spans="1:5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row>
    <row r="902" spans="1:5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row>
    <row r="903" spans="1:5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row>
    <row r="904" spans="1:5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row>
    <row r="905" spans="1:5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row>
    <row r="906" spans="1:5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row>
    <row r="907" spans="1:5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row>
    <row r="908" spans="1:5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row>
    <row r="909" spans="1:5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row>
    <row r="910" spans="1:5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row>
    <row r="911" spans="1:5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row>
    <row r="912" spans="1:5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row>
    <row r="913" spans="1:5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row>
    <row r="914" spans="1:5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row>
    <row r="915" spans="1:5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row>
    <row r="916" spans="1:5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row>
    <row r="917" spans="1:5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row>
    <row r="918" spans="1:5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row>
    <row r="919" spans="1:5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row>
    <row r="920" spans="1:5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row>
    <row r="921" spans="1:5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row>
    <row r="922" spans="1:5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row>
    <row r="923" spans="1:5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row>
    <row r="924" spans="1:5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row>
    <row r="925" spans="1:5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row>
    <row r="926" spans="1:5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row>
    <row r="927" spans="1:5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row>
    <row r="928" spans="1:5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row>
    <row r="929" spans="1:5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row>
    <row r="930" spans="1:5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row>
    <row r="931" spans="1:5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row>
    <row r="932" spans="1:5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row>
    <row r="933" spans="1:5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row>
    <row r="934" spans="1:5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row>
    <row r="935" spans="1:5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row>
    <row r="936" spans="1:5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row>
    <row r="937" spans="1:5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row>
    <row r="938" spans="1:5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row>
    <row r="939" spans="1:5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row>
    <row r="940" spans="1:5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row>
    <row r="941" spans="1:5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row>
    <row r="942" spans="1:5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row>
    <row r="943" spans="1:5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row>
    <row r="944" spans="1:5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row>
    <row r="945" spans="1:5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row>
    <row r="946" spans="1:5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row>
    <row r="947" spans="1:5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row>
    <row r="948" spans="1:5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row>
    <row r="949" spans="1:5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row>
    <row r="950" spans="1:5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row>
    <row r="951" spans="1: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row>
    <row r="952" spans="1:5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row>
    <row r="953" spans="1:5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row>
    <row r="954" spans="1:5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row>
    <row r="955" spans="1:5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row>
    <row r="956" spans="1:5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row>
    <row r="957" spans="1:5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row>
    <row r="958" spans="1:5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row>
    <row r="959" spans="1:5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row>
    <row r="960" spans="1:5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row>
    <row r="961" spans="1:5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row>
    <row r="962" spans="1:5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row>
    <row r="963" spans="1:5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row>
    <row r="964" spans="1:5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row>
    <row r="965" spans="1:5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row>
    <row r="966" spans="1:5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row>
    <row r="967" spans="1:5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row>
    <row r="968" spans="1:5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row>
    <row r="969" spans="1:5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row>
    <row r="970" spans="1:5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row>
    <row r="971" spans="1:5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row>
    <row r="972" spans="1:5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row>
    <row r="973" spans="1:5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row>
    <row r="974" spans="1:5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row>
    <row r="975" spans="1:5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row>
    <row r="976" spans="1:5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row>
    <row r="977" spans="1:5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row>
    <row r="978" spans="1:5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row>
    <row r="979" spans="1:5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row>
    <row r="980" spans="1:5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row>
    <row r="981" spans="1:5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row>
    <row r="982" spans="1:5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row>
    <row r="983" spans="1:5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row>
    <row r="984" spans="1:5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row>
    <row r="985" spans="1:5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row>
    <row r="986" spans="1:5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row>
    <row r="987" spans="1:5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row>
    <row r="988" spans="1:5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row>
    <row r="989" spans="1:5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row>
    <row r="990" spans="1:5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row>
    <row r="991" spans="1:5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row>
    <row r="992" spans="1:5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row>
    <row r="993" spans="1:5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row>
    <row r="994" spans="1:5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row>
    <row r="995" spans="1:5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row>
    <row r="996" spans="1:5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row>
    <row r="997" spans="1:5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row>
    <row r="998" spans="1:5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row>
    <row r="999" spans="1:5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row>
    <row r="1000" spans="1:5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row>
  </sheetData>
  <autoFilter ref="G1:G1000" xr:uid="{00000000-0009-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000"/>
  <sheetViews>
    <sheetView tabSelected="1" workbookViewId="0">
      <pane xSplit="6" ySplit="1" topLeftCell="G56" activePane="bottomRight" state="frozen"/>
      <selection pane="topRight" activeCell="G1" sqref="G1"/>
      <selection pane="bottomLeft" activeCell="A2" sqref="A2"/>
      <selection pane="bottomRight" activeCell="J40" sqref="J40"/>
    </sheetView>
  </sheetViews>
  <sheetFormatPr baseColWidth="10" defaultColWidth="12.6640625" defaultRowHeight="15.75" customHeight="1"/>
  <cols>
    <col min="2" max="2" width="9.5" customWidth="1"/>
    <col min="3" max="3" width="10.6640625" customWidth="1"/>
    <col min="4" max="4" width="9.1640625" customWidth="1"/>
    <col min="6" max="6" width="11" customWidth="1"/>
    <col min="7" max="7" width="8.33203125" customWidth="1"/>
    <col min="9" max="9" width="14.6640625" customWidth="1"/>
  </cols>
  <sheetData>
    <row r="1" spans="1:46">
      <c r="A1" s="1" t="s">
        <v>0</v>
      </c>
      <c r="B1" s="1" t="s">
        <v>1</v>
      </c>
      <c r="C1" s="1" t="s">
        <v>2</v>
      </c>
      <c r="D1" s="1" t="s">
        <v>3</v>
      </c>
      <c r="E1" s="1" t="s">
        <v>541</v>
      </c>
      <c r="F1" s="1" t="s">
        <v>544</v>
      </c>
      <c r="G1" s="1" t="s">
        <v>4</v>
      </c>
      <c r="H1" s="1" t="s">
        <v>5</v>
      </c>
      <c r="I1" s="1" t="s">
        <v>6</v>
      </c>
      <c r="J1" s="1" t="s">
        <v>542</v>
      </c>
      <c r="K1" s="1" t="s">
        <v>543</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25</v>
      </c>
      <c r="AB1" s="1" t="s">
        <v>26</v>
      </c>
      <c r="AC1" s="1" t="s">
        <v>27</v>
      </c>
      <c r="AD1" s="1" t="s">
        <v>28</v>
      </c>
      <c r="AE1" s="1" t="s">
        <v>29</v>
      </c>
      <c r="AF1" s="1" t="s">
        <v>30</v>
      </c>
      <c r="AG1" s="1" t="s">
        <v>31</v>
      </c>
      <c r="AH1" s="1" t="s">
        <v>32</v>
      </c>
      <c r="AI1" s="1" t="s">
        <v>35</v>
      </c>
      <c r="AJ1" s="1" t="s">
        <v>36</v>
      </c>
      <c r="AK1" s="1" t="s">
        <v>37</v>
      </c>
      <c r="AL1" s="2"/>
      <c r="AM1" s="2"/>
      <c r="AN1" s="2"/>
      <c r="AO1" s="2"/>
      <c r="AP1" s="2"/>
      <c r="AQ1" s="2"/>
      <c r="AR1" s="2"/>
      <c r="AS1" s="2"/>
      <c r="AT1" s="2"/>
    </row>
    <row r="2" spans="1:46">
      <c r="A2" s="2" t="s">
        <v>545</v>
      </c>
      <c r="B2" s="3">
        <v>3</v>
      </c>
      <c r="C2" s="4">
        <v>45106</v>
      </c>
      <c r="D2" s="2">
        <v>41</v>
      </c>
      <c r="E2" s="2">
        <v>1</v>
      </c>
      <c r="F2" s="3">
        <v>1</v>
      </c>
      <c r="G2" s="2" t="s">
        <v>38</v>
      </c>
      <c r="H2" s="2" t="s">
        <v>302</v>
      </c>
      <c r="I2" s="2" t="s">
        <v>303</v>
      </c>
      <c r="J2" s="2"/>
      <c r="K2" s="2" t="s">
        <v>41</v>
      </c>
      <c r="L2" s="2" t="s">
        <v>304</v>
      </c>
      <c r="M2" s="2">
        <f t="shared" ref="M2:M101" si="0">COUNT(O2:AH2)</f>
        <v>7</v>
      </c>
      <c r="N2" s="2">
        <v>8.7172350000000005</v>
      </c>
      <c r="O2" s="7">
        <v>2.0792630000000001</v>
      </c>
      <c r="P2" s="7">
        <v>0.59067800000000004</v>
      </c>
      <c r="Q2" s="7">
        <v>2.0463800000000001</v>
      </c>
      <c r="R2" s="7">
        <v>1.124201</v>
      </c>
      <c r="S2" s="2"/>
      <c r="T2" s="2"/>
      <c r="U2" s="2"/>
      <c r="V2" s="2"/>
      <c r="W2" s="2"/>
      <c r="X2" s="2"/>
      <c r="Y2" s="2"/>
      <c r="Z2" s="2"/>
      <c r="AA2" s="7">
        <v>0.50156299999999998</v>
      </c>
      <c r="AB2" s="7">
        <v>0.26113799999999998</v>
      </c>
      <c r="AC2" s="7">
        <v>0.67018800000000001</v>
      </c>
      <c r="AD2" s="7"/>
      <c r="AE2" s="7"/>
      <c r="AF2" s="7"/>
      <c r="AG2" s="7"/>
      <c r="AH2" s="2"/>
      <c r="AI2" s="2">
        <f t="shared" ref="AI2:AI101" si="1">SUM(N2:AH2)</f>
        <v>15.990646</v>
      </c>
      <c r="AJ2" s="7">
        <v>43.815711999999998</v>
      </c>
      <c r="AK2" s="7">
        <v>11.118334000000001</v>
      </c>
      <c r="AL2" s="2"/>
      <c r="AM2" s="2"/>
      <c r="AN2" s="2"/>
      <c r="AO2" s="2"/>
      <c r="AP2" s="2"/>
      <c r="AQ2" s="2"/>
      <c r="AR2" s="2"/>
      <c r="AS2" s="2"/>
      <c r="AT2" s="2"/>
    </row>
    <row r="3" spans="1:46">
      <c r="A3" s="2" t="s">
        <v>545</v>
      </c>
      <c r="B3" s="13">
        <v>3</v>
      </c>
      <c r="C3" s="14">
        <v>45106</v>
      </c>
      <c r="D3" s="12">
        <v>50</v>
      </c>
      <c r="E3" s="12">
        <v>1</v>
      </c>
      <c r="F3" s="13">
        <v>2</v>
      </c>
      <c r="G3" s="12" t="s">
        <v>50</v>
      </c>
      <c r="H3" s="12" t="s">
        <v>54</v>
      </c>
      <c r="I3" s="12"/>
      <c r="J3" s="12"/>
      <c r="K3" s="12" t="s">
        <v>65</v>
      </c>
      <c r="L3" s="12"/>
      <c r="M3" s="2">
        <f t="shared" si="0"/>
        <v>0</v>
      </c>
      <c r="N3" s="12"/>
      <c r="O3" s="12"/>
      <c r="P3" s="12"/>
      <c r="Q3" s="12"/>
      <c r="R3" s="12"/>
      <c r="S3" s="12"/>
      <c r="T3" s="12"/>
      <c r="U3" s="12"/>
      <c r="V3" s="12"/>
      <c r="W3" s="12"/>
      <c r="X3" s="12"/>
      <c r="Y3" s="12"/>
      <c r="Z3" s="12"/>
      <c r="AA3" s="12"/>
      <c r="AB3" s="12"/>
      <c r="AC3" s="12"/>
      <c r="AD3" s="12"/>
      <c r="AE3" s="12"/>
      <c r="AF3" s="12"/>
      <c r="AG3" s="12"/>
      <c r="AH3" s="12"/>
      <c r="AI3" s="2">
        <f t="shared" si="1"/>
        <v>0</v>
      </c>
      <c r="AJ3" s="12"/>
      <c r="AK3" s="12"/>
      <c r="AL3" s="12"/>
      <c r="AM3" s="12"/>
      <c r="AN3" s="12"/>
      <c r="AO3" s="12"/>
      <c r="AP3" s="12"/>
      <c r="AQ3" s="12"/>
      <c r="AR3" s="12"/>
      <c r="AS3" s="12"/>
      <c r="AT3" s="12"/>
    </row>
    <row r="4" spans="1:46">
      <c r="A4" s="2" t="s">
        <v>545</v>
      </c>
      <c r="B4" s="3">
        <v>3</v>
      </c>
      <c r="C4" s="4">
        <v>45106</v>
      </c>
      <c r="D4" s="2">
        <v>31</v>
      </c>
      <c r="E4" s="2">
        <v>1</v>
      </c>
      <c r="F4" s="3">
        <v>3</v>
      </c>
      <c r="G4" s="2" t="s">
        <v>38</v>
      </c>
      <c r="H4" s="2" t="s">
        <v>305</v>
      </c>
      <c r="I4" s="2" t="s">
        <v>306</v>
      </c>
      <c r="J4" s="2" t="s">
        <v>549</v>
      </c>
      <c r="K4" s="2" t="s">
        <v>41</v>
      </c>
      <c r="L4" s="2" t="s">
        <v>307</v>
      </c>
      <c r="M4" s="2">
        <f t="shared" si="0"/>
        <v>14</v>
      </c>
      <c r="N4" s="2">
        <v>10.210103999999999</v>
      </c>
      <c r="O4" s="7">
        <v>2.980982</v>
      </c>
      <c r="P4" s="7">
        <v>2.4955539999999998</v>
      </c>
      <c r="Q4" s="7">
        <v>1.6160859999999999</v>
      </c>
      <c r="R4" s="7">
        <v>0.93529399999999996</v>
      </c>
      <c r="S4" s="7">
        <v>1.1238680000000001</v>
      </c>
      <c r="T4" s="7">
        <v>2.0502479999999998</v>
      </c>
      <c r="U4" s="7">
        <v>3.4075570000000002</v>
      </c>
      <c r="V4" s="7">
        <v>2.8735580000000001</v>
      </c>
      <c r="W4" s="7">
        <v>0.216061</v>
      </c>
      <c r="X4" s="7">
        <v>0.148865</v>
      </c>
      <c r="Y4" s="7"/>
      <c r="Z4" s="7"/>
      <c r="AA4" s="7">
        <v>1.2385679999999999</v>
      </c>
      <c r="AB4" s="7">
        <v>0.443996</v>
      </c>
      <c r="AC4" s="7">
        <v>0.73196899999999998</v>
      </c>
      <c r="AD4" s="7">
        <v>1.255412</v>
      </c>
      <c r="AE4" s="7"/>
      <c r="AF4" s="7"/>
      <c r="AG4" s="7"/>
      <c r="AH4" s="2"/>
      <c r="AI4" s="2">
        <f t="shared" si="1"/>
        <v>31.728121999999999</v>
      </c>
      <c r="AJ4" s="7">
        <v>78.057243</v>
      </c>
      <c r="AK4" s="7">
        <v>17.397898000000001</v>
      </c>
      <c r="AL4" s="2"/>
      <c r="AM4" s="7"/>
      <c r="AN4" s="7"/>
      <c r="AO4" s="2"/>
      <c r="AP4" s="2"/>
      <c r="AQ4" s="2"/>
      <c r="AR4" s="2"/>
      <c r="AS4" s="2"/>
      <c r="AT4" s="2"/>
    </row>
    <row r="5" spans="1:46">
      <c r="A5" s="2" t="s">
        <v>545</v>
      </c>
      <c r="B5" s="13">
        <v>3</v>
      </c>
      <c r="C5" s="14">
        <v>45106</v>
      </c>
      <c r="D5" s="12">
        <v>62</v>
      </c>
      <c r="E5" s="12">
        <v>1</v>
      </c>
      <c r="F5" s="13">
        <v>4</v>
      </c>
      <c r="G5" s="12" t="s">
        <v>50</v>
      </c>
      <c r="H5" s="12" t="s">
        <v>308</v>
      </c>
      <c r="I5" s="12" t="s">
        <v>309</v>
      </c>
      <c r="J5" s="12"/>
      <c r="K5" s="12" t="s">
        <v>41</v>
      </c>
      <c r="L5" s="12" t="s">
        <v>310</v>
      </c>
      <c r="M5" s="2">
        <f t="shared" si="0"/>
        <v>2</v>
      </c>
      <c r="N5" s="23">
        <v>8.8394119999999994</v>
      </c>
      <c r="O5" s="23">
        <v>1.0451239999999999</v>
      </c>
      <c r="P5" s="23">
        <v>1.090128</v>
      </c>
      <c r="Q5" s="12"/>
      <c r="R5" s="12"/>
      <c r="S5" s="12"/>
      <c r="T5" s="12"/>
      <c r="U5" s="12"/>
      <c r="V5" s="12"/>
      <c r="W5" s="12"/>
      <c r="X5" s="12"/>
      <c r="Y5" s="12"/>
      <c r="Z5" s="12"/>
      <c r="AA5" s="12"/>
      <c r="AB5" s="12"/>
      <c r="AC5" s="12"/>
      <c r="AD5" s="12"/>
      <c r="AE5" s="12"/>
      <c r="AF5" s="12"/>
      <c r="AG5" s="12"/>
      <c r="AH5" s="12"/>
      <c r="AI5" s="2">
        <f t="shared" si="1"/>
        <v>10.974663999999999</v>
      </c>
      <c r="AJ5" s="23">
        <v>38.977356</v>
      </c>
      <c r="AK5" s="23">
        <v>10.640337000000001</v>
      </c>
      <c r="AL5" s="12"/>
      <c r="AM5" s="15"/>
      <c r="AN5" s="12"/>
      <c r="AO5" s="12"/>
      <c r="AP5" s="12"/>
      <c r="AQ5" s="12"/>
      <c r="AR5" s="12"/>
      <c r="AS5" s="12"/>
      <c r="AT5" s="12"/>
    </row>
    <row r="6" spans="1:46">
      <c r="A6" s="2" t="s">
        <v>545</v>
      </c>
      <c r="B6" s="13">
        <v>3</v>
      </c>
      <c r="C6" s="14">
        <v>45106</v>
      </c>
      <c r="D6" s="12">
        <v>13</v>
      </c>
      <c r="E6" s="12">
        <v>1</v>
      </c>
      <c r="F6" s="13">
        <v>5</v>
      </c>
      <c r="G6" s="12" t="s">
        <v>50</v>
      </c>
      <c r="H6" s="12" t="s">
        <v>311</v>
      </c>
      <c r="I6" s="12" t="s">
        <v>312</v>
      </c>
      <c r="J6" s="12" t="s">
        <v>48</v>
      </c>
      <c r="K6" s="12" t="s">
        <v>41</v>
      </c>
      <c r="L6" s="12" t="s">
        <v>313</v>
      </c>
      <c r="M6" s="2">
        <f t="shared" si="0"/>
        <v>0</v>
      </c>
      <c r="N6" s="12"/>
      <c r="O6" s="12"/>
      <c r="P6" s="12"/>
      <c r="Q6" s="12"/>
      <c r="R6" s="12"/>
      <c r="S6" s="12"/>
      <c r="T6" s="12"/>
      <c r="U6" s="12"/>
      <c r="V6" s="12"/>
      <c r="W6" s="12"/>
      <c r="X6" s="12"/>
      <c r="Y6" s="12"/>
      <c r="Z6" s="12"/>
      <c r="AA6" s="12"/>
      <c r="AB6" s="12"/>
      <c r="AC6" s="12"/>
      <c r="AD6" s="12"/>
      <c r="AE6" s="12"/>
      <c r="AF6" s="12"/>
      <c r="AG6" s="12"/>
      <c r="AH6" s="12"/>
      <c r="AI6" s="2">
        <f t="shared" si="1"/>
        <v>0</v>
      </c>
      <c r="AJ6" s="12"/>
      <c r="AK6" s="12"/>
      <c r="AL6" s="12"/>
      <c r="AM6" s="12"/>
      <c r="AN6" s="12"/>
      <c r="AO6" s="12"/>
      <c r="AP6" s="12"/>
      <c r="AQ6" s="12"/>
      <c r="AR6" s="12"/>
      <c r="AS6" s="12"/>
      <c r="AT6" s="12"/>
    </row>
    <row r="7" spans="1:46">
      <c r="A7" s="2" t="s">
        <v>545</v>
      </c>
      <c r="B7" s="13">
        <v>3</v>
      </c>
      <c r="C7" s="14">
        <v>45106</v>
      </c>
      <c r="D7" s="12">
        <v>7</v>
      </c>
      <c r="E7" s="12">
        <v>1</v>
      </c>
      <c r="F7" s="13">
        <v>6</v>
      </c>
      <c r="G7" s="12" t="s">
        <v>50</v>
      </c>
      <c r="H7" s="12" t="s">
        <v>314</v>
      </c>
      <c r="I7" s="12" t="s">
        <v>315</v>
      </c>
      <c r="J7" s="12" t="s">
        <v>194</v>
      </c>
      <c r="K7" s="12" t="s">
        <v>41</v>
      </c>
      <c r="L7" s="12" t="s">
        <v>195</v>
      </c>
      <c r="M7" s="2">
        <f t="shared" si="0"/>
        <v>4</v>
      </c>
      <c r="N7" s="12">
        <f>6.417269+5.704253</f>
        <v>12.121521999999999</v>
      </c>
      <c r="O7" s="23">
        <v>1.6276900000000001</v>
      </c>
      <c r="P7" s="23">
        <v>1.0194650000000001</v>
      </c>
      <c r="Q7" s="23">
        <v>1.7464580000000001</v>
      </c>
      <c r="R7" s="23">
        <v>1.7199979999999999</v>
      </c>
      <c r="S7" s="12"/>
      <c r="T7" s="12"/>
      <c r="U7" s="12"/>
      <c r="V7" s="12"/>
      <c r="W7" s="12"/>
      <c r="X7" s="12"/>
      <c r="Y7" s="12"/>
      <c r="Z7" s="12"/>
      <c r="AA7" s="12"/>
      <c r="AB7" s="12"/>
      <c r="AC7" s="12"/>
      <c r="AD7" s="12"/>
      <c r="AE7" s="12"/>
      <c r="AF7" s="12"/>
      <c r="AG7" s="12"/>
      <c r="AH7" s="12"/>
      <c r="AI7" s="2">
        <f t="shared" si="1"/>
        <v>18.235132999999998</v>
      </c>
      <c r="AJ7" s="23">
        <v>67.160033999999996</v>
      </c>
      <c r="AK7" s="23">
        <v>21.562314000000001</v>
      </c>
      <c r="AL7" s="12"/>
      <c r="AM7" s="12"/>
      <c r="AN7" s="12"/>
      <c r="AO7" s="12"/>
      <c r="AP7" s="12"/>
      <c r="AQ7" s="12"/>
      <c r="AR7" s="12"/>
      <c r="AS7" s="12"/>
      <c r="AT7" s="12"/>
    </row>
    <row r="8" spans="1:46">
      <c r="A8" s="2" t="s">
        <v>545</v>
      </c>
      <c r="B8" s="3">
        <v>3</v>
      </c>
      <c r="C8" s="4">
        <v>45106</v>
      </c>
      <c r="D8" s="2">
        <v>1</v>
      </c>
      <c r="E8" s="2">
        <v>1</v>
      </c>
      <c r="F8" s="3">
        <v>7</v>
      </c>
      <c r="G8" s="2" t="s">
        <v>38</v>
      </c>
      <c r="H8" s="2" t="s">
        <v>316</v>
      </c>
      <c r="I8" s="2" t="s">
        <v>315</v>
      </c>
      <c r="J8" s="2"/>
      <c r="K8" s="2" t="s">
        <v>41</v>
      </c>
      <c r="L8" s="2" t="s">
        <v>317</v>
      </c>
      <c r="M8" s="2">
        <f t="shared" si="0"/>
        <v>10</v>
      </c>
      <c r="N8" s="7">
        <v>5.5605310000000001</v>
      </c>
      <c r="O8" s="7">
        <v>0.40176400000000001</v>
      </c>
      <c r="P8" s="7">
        <v>0.39918300000000001</v>
      </c>
      <c r="Q8" s="7">
        <v>1.050535</v>
      </c>
      <c r="R8" s="7">
        <v>0.51992700000000003</v>
      </c>
      <c r="S8" s="7">
        <v>1.112198</v>
      </c>
      <c r="T8" s="7">
        <v>2.1753879999999999</v>
      </c>
      <c r="U8" s="7">
        <v>1.314775</v>
      </c>
      <c r="V8" s="7">
        <v>1.1490130000000001</v>
      </c>
      <c r="W8" s="2"/>
      <c r="X8" s="2"/>
      <c r="Y8" s="2"/>
      <c r="Z8" s="2"/>
      <c r="AA8" s="7">
        <v>0.27260099999999998</v>
      </c>
      <c r="AB8" s="7">
        <v>1.12524</v>
      </c>
      <c r="AC8" s="2"/>
      <c r="AD8" s="2"/>
      <c r="AE8" s="2"/>
      <c r="AF8" s="2"/>
      <c r="AG8" s="2"/>
      <c r="AH8" s="2"/>
      <c r="AI8" s="2">
        <f t="shared" si="1"/>
        <v>15.081154999999999</v>
      </c>
      <c r="AJ8" s="7">
        <v>38.837135000000004</v>
      </c>
      <c r="AK8" s="7">
        <v>9.2628850000000007</v>
      </c>
      <c r="AL8" s="2"/>
      <c r="AM8" s="2"/>
      <c r="AN8" s="2"/>
      <c r="AO8" s="2"/>
      <c r="AP8" s="2"/>
      <c r="AQ8" s="2"/>
      <c r="AR8" s="2"/>
      <c r="AS8" s="2"/>
      <c r="AT8" s="2"/>
    </row>
    <row r="9" spans="1:46">
      <c r="A9" s="2" t="s">
        <v>545</v>
      </c>
      <c r="B9" s="13">
        <v>3</v>
      </c>
      <c r="C9" s="14">
        <v>45106</v>
      </c>
      <c r="D9" s="12">
        <v>44</v>
      </c>
      <c r="E9" s="12">
        <v>1</v>
      </c>
      <c r="F9" s="13">
        <v>8</v>
      </c>
      <c r="G9" s="12" t="s">
        <v>50</v>
      </c>
      <c r="H9" s="12" t="s">
        <v>318</v>
      </c>
      <c r="I9" s="12" t="s">
        <v>319</v>
      </c>
      <c r="J9" s="12"/>
      <c r="K9" s="12" t="s">
        <v>41</v>
      </c>
      <c r="L9" s="12" t="s">
        <v>320</v>
      </c>
      <c r="M9" s="2">
        <f t="shared" si="0"/>
        <v>0</v>
      </c>
      <c r="N9" s="23">
        <v>4.5543339999999999</v>
      </c>
      <c r="O9" s="12"/>
      <c r="P9" s="12"/>
      <c r="Q9" s="12"/>
      <c r="R9" s="12"/>
      <c r="S9" s="12"/>
      <c r="T9" s="12"/>
      <c r="U9" s="12"/>
      <c r="V9" s="12"/>
      <c r="W9" s="12"/>
      <c r="X9" s="12"/>
      <c r="Y9" s="12"/>
      <c r="Z9" s="12"/>
      <c r="AA9" s="12"/>
      <c r="AB9" s="12"/>
      <c r="AC9" s="12"/>
      <c r="AD9" s="12"/>
      <c r="AE9" s="12"/>
      <c r="AF9" s="12"/>
      <c r="AG9" s="12"/>
      <c r="AH9" s="12"/>
      <c r="AI9" s="2">
        <f t="shared" si="1"/>
        <v>4.5543339999999999</v>
      </c>
      <c r="AJ9" s="23">
        <v>23.143554999999999</v>
      </c>
      <c r="AK9" s="23">
        <v>5.9905059999999999</v>
      </c>
      <c r="AL9" s="12"/>
      <c r="AM9" s="12"/>
      <c r="AN9" s="12"/>
      <c r="AO9" s="12"/>
      <c r="AP9" s="12"/>
      <c r="AQ9" s="12"/>
      <c r="AR9" s="12"/>
      <c r="AS9" s="12"/>
      <c r="AT9" s="12"/>
    </row>
    <row r="10" spans="1:46">
      <c r="A10" s="2" t="s">
        <v>545</v>
      </c>
      <c r="B10" s="13">
        <v>3</v>
      </c>
      <c r="C10" s="14">
        <v>45106</v>
      </c>
      <c r="D10" s="12">
        <v>36</v>
      </c>
      <c r="E10" s="12">
        <v>1</v>
      </c>
      <c r="F10" s="13">
        <v>9</v>
      </c>
      <c r="G10" s="12" t="s">
        <v>50</v>
      </c>
      <c r="H10" s="12" t="s">
        <v>321</v>
      </c>
      <c r="I10" s="12" t="s">
        <v>322</v>
      </c>
      <c r="J10" s="12"/>
      <c r="K10" s="12" t="s">
        <v>41</v>
      </c>
      <c r="L10" s="12"/>
      <c r="M10" s="2">
        <f t="shared" si="0"/>
        <v>8</v>
      </c>
      <c r="N10" s="23">
        <v>11.065197</v>
      </c>
      <c r="O10" s="23">
        <v>1.382047</v>
      </c>
      <c r="P10" s="23">
        <v>2.4802029999999999</v>
      </c>
      <c r="Q10" s="23">
        <v>2.7565879999999998</v>
      </c>
      <c r="R10" s="23">
        <v>2.55918</v>
      </c>
      <c r="S10" s="23">
        <v>1.5944400000000001</v>
      </c>
      <c r="T10" s="23">
        <v>0.90994200000000003</v>
      </c>
      <c r="U10" s="23">
        <v>1.4300520000000001</v>
      </c>
      <c r="V10" s="23">
        <v>1.594336</v>
      </c>
      <c r="W10" s="12"/>
      <c r="X10" s="12"/>
      <c r="Y10" s="12"/>
      <c r="Z10" s="12"/>
      <c r="AA10" s="12"/>
      <c r="AB10" s="12"/>
      <c r="AC10" s="12"/>
      <c r="AD10" s="12"/>
      <c r="AE10" s="12"/>
      <c r="AF10" s="12"/>
      <c r="AG10" s="12"/>
      <c r="AH10" s="12"/>
      <c r="AI10" s="2">
        <f t="shared" si="1"/>
        <v>25.771984999999997</v>
      </c>
      <c r="AJ10" s="23">
        <v>87.274506000000002</v>
      </c>
      <c r="AK10" s="23">
        <v>26.265743000000001</v>
      </c>
      <c r="AL10" s="12"/>
      <c r="AM10" s="12"/>
      <c r="AN10" s="12"/>
      <c r="AO10" s="12"/>
      <c r="AP10" s="12"/>
      <c r="AQ10" s="12"/>
      <c r="AR10" s="12"/>
      <c r="AS10" s="12"/>
      <c r="AT10" s="12"/>
    </row>
    <row r="11" spans="1:46">
      <c r="A11" s="2" t="s">
        <v>545</v>
      </c>
      <c r="B11" s="13">
        <v>3</v>
      </c>
      <c r="C11" s="14">
        <v>45106</v>
      </c>
      <c r="D11" s="12">
        <v>3</v>
      </c>
      <c r="E11" s="12">
        <v>1</v>
      </c>
      <c r="F11" s="13">
        <v>10</v>
      </c>
      <c r="G11" s="12" t="s">
        <v>50</v>
      </c>
      <c r="H11" s="12" t="s">
        <v>323</v>
      </c>
      <c r="I11" s="12" t="s">
        <v>324</v>
      </c>
      <c r="J11" s="12" t="s">
        <v>187</v>
      </c>
      <c r="K11" s="12" t="s">
        <v>41</v>
      </c>
      <c r="L11" s="12" t="s">
        <v>325</v>
      </c>
      <c r="M11" s="2">
        <f t="shared" si="0"/>
        <v>5</v>
      </c>
      <c r="N11" s="23">
        <v>4.1364419999999997</v>
      </c>
      <c r="O11" s="23">
        <v>0.52925100000000003</v>
      </c>
      <c r="P11" s="23">
        <v>0.82335999999999998</v>
      </c>
      <c r="Q11" s="23">
        <v>0.90359699999999998</v>
      </c>
      <c r="R11" s="23">
        <v>0.52252100000000001</v>
      </c>
      <c r="S11" s="23">
        <v>0.62124100000000004</v>
      </c>
      <c r="T11" s="12"/>
      <c r="U11" s="12"/>
      <c r="V11" s="12"/>
      <c r="W11" s="12"/>
      <c r="X11" s="12"/>
      <c r="Y11" s="12"/>
      <c r="Z11" s="12"/>
      <c r="AA11" s="12"/>
      <c r="AB11" s="12"/>
      <c r="AC11" s="12"/>
      <c r="AD11" s="12"/>
      <c r="AE11" s="12"/>
      <c r="AF11" s="12"/>
      <c r="AG11" s="12"/>
      <c r="AH11" s="12"/>
      <c r="AI11" s="2">
        <f t="shared" si="1"/>
        <v>7.5364120000000003</v>
      </c>
      <c r="AJ11" s="23">
        <v>18.991714000000002</v>
      </c>
      <c r="AK11" s="23">
        <v>3.8300879999999999</v>
      </c>
      <c r="AL11" s="12"/>
      <c r="AM11" s="12"/>
      <c r="AN11" s="12"/>
      <c r="AO11" s="12"/>
      <c r="AP11" s="12"/>
      <c r="AQ11" s="12"/>
      <c r="AR11" s="12"/>
      <c r="AS11" s="12"/>
      <c r="AT11" s="12"/>
    </row>
    <row r="12" spans="1:46">
      <c r="A12" s="2" t="s">
        <v>545</v>
      </c>
      <c r="B12" s="13">
        <v>3</v>
      </c>
      <c r="C12" s="14">
        <v>45106</v>
      </c>
      <c r="D12" s="12">
        <v>44</v>
      </c>
      <c r="E12" s="12">
        <v>2</v>
      </c>
      <c r="F12" s="13">
        <v>11</v>
      </c>
      <c r="G12" s="12" t="s">
        <v>50</v>
      </c>
      <c r="H12" s="12" t="s">
        <v>326</v>
      </c>
      <c r="I12" s="12" t="s">
        <v>327</v>
      </c>
      <c r="J12" s="12"/>
      <c r="K12" s="12" t="s">
        <v>41</v>
      </c>
      <c r="L12" s="12" t="s">
        <v>328</v>
      </c>
      <c r="M12" s="2">
        <f t="shared" si="0"/>
        <v>9</v>
      </c>
      <c r="N12" s="12">
        <f>9.678972+3.412066</f>
        <v>13.091037999999999</v>
      </c>
      <c r="O12" s="23">
        <v>2.8782700000000001</v>
      </c>
      <c r="P12" s="23">
        <v>3.3233670000000002</v>
      </c>
      <c r="Q12" s="23">
        <v>2.8374990000000002</v>
      </c>
      <c r="R12" s="23">
        <v>1.5148060000000001</v>
      </c>
      <c r="S12" s="23">
        <v>2.755728</v>
      </c>
      <c r="T12" s="23">
        <v>1.7809330000000001</v>
      </c>
      <c r="U12" s="23">
        <v>2.2718950000000002</v>
      </c>
      <c r="V12" s="23">
        <v>0.94728599999999996</v>
      </c>
      <c r="W12" s="12"/>
      <c r="X12" s="12"/>
      <c r="Y12" s="12"/>
      <c r="Z12" s="12"/>
      <c r="AA12" s="23">
        <v>1.572335</v>
      </c>
      <c r="AB12" s="12"/>
      <c r="AC12" s="12"/>
      <c r="AD12" s="12"/>
      <c r="AE12" s="12"/>
      <c r="AF12" s="12"/>
      <c r="AG12" s="12"/>
      <c r="AH12" s="12"/>
      <c r="AI12" s="2">
        <f t="shared" si="1"/>
        <v>32.973157</v>
      </c>
      <c r="AJ12" s="23">
        <v>104.790466</v>
      </c>
      <c r="AK12" s="23">
        <v>32.001410999999997</v>
      </c>
      <c r="AL12" s="12"/>
      <c r="AM12" s="12"/>
      <c r="AN12" s="12"/>
      <c r="AO12" s="12"/>
      <c r="AP12" s="12"/>
      <c r="AQ12" s="12"/>
      <c r="AR12" s="12"/>
      <c r="AS12" s="12"/>
      <c r="AT12" s="12"/>
    </row>
    <row r="13" spans="1:46">
      <c r="A13" s="2" t="s">
        <v>545</v>
      </c>
      <c r="B13" s="13">
        <v>3</v>
      </c>
      <c r="C13" s="14">
        <v>45106</v>
      </c>
      <c r="D13" s="12">
        <v>13</v>
      </c>
      <c r="E13" s="12">
        <v>2</v>
      </c>
      <c r="F13" s="13">
        <v>12</v>
      </c>
      <c r="G13" s="12" t="s">
        <v>50</v>
      </c>
      <c r="H13" s="12" t="s">
        <v>329</v>
      </c>
      <c r="I13" s="12" t="s">
        <v>330</v>
      </c>
      <c r="J13" s="12"/>
      <c r="K13" s="12" t="s">
        <v>41</v>
      </c>
      <c r="L13" s="12" t="s">
        <v>331</v>
      </c>
      <c r="M13" s="2">
        <f t="shared" si="0"/>
        <v>6</v>
      </c>
      <c r="N13" s="12">
        <f>3.685413+5.266754</f>
        <v>8.9521669999999993</v>
      </c>
      <c r="O13" s="23">
        <v>2.6499030000000001</v>
      </c>
      <c r="P13" s="23">
        <v>2.5910950000000001</v>
      </c>
      <c r="Q13" s="23">
        <v>0.59334100000000001</v>
      </c>
      <c r="R13" s="23">
        <v>2.0629400000000002</v>
      </c>
      <c r="S13" s="23">
        <v>1.5909340000000001</v>
      </c>
      <c r="T13" s="23">
        <v>0.51756899999999995</v>
      </c>
      <c r="U13" s="12"/>
      <c r="V13" s="12"/>
      <c r="W13" s="12"/>
      <c r="X13" s="12"/>
      <c r="Y13" s="12"/>
      <c r="Z13" s="12"/>
      <c r="AA13" s="12"/>
      <c r="AB13" s="12"/>
      <c r="AC13" s="12"/>
      <c r="AD13" s="12"/>
      <c r="AE13" s="12"/>
      <c r="AF13" s="12"/>
      <c r="AG13" s="12"/>
      <c r="AH13" s="12"/>
      <c r="AI13" s="2">
        <f t="shared" si="1"/>
        <v>18.957948999999999</v>
      </c>
      <c r="AJ13" s="23">
        <v>62.570746999999997</v>
      </c>
      <c r="AK13" s="23">
        <v>15.875510999999999</v>
      </c>
      <c r="AL13" s="12"/>
      <c r="AM13" s="12"/>
      <c r="AN13" s="12"/>
      <c r="AO13" s="12"/>
      <c r="AP13" s="12"/>
      <c r="AQ13" s="12"/>
      <c r="AR13" s="12"/>
      <c r="AS13" s="12"/>
      <c r="AT13" s="12"/>
    </row>
    <row r="14" spans="1:46">
      <c r="A14" s="2" t="s">
        <v>545</v>
      </c>
      <c r="B14" s="3">
        <v>3</v>
      </c>
      <c r="C14" s="4">
        <v>45106</v>
      </c>
      <c r="D14" s="2">
        <v>31</v>
      </c>
      <c r="E14" s="8">
        <v>2</v>
      </c>
      <c r="F14" s="3">
        <v>13</v>
      </c>
      <c r="G14" s="2" t="s">
        <v>38</v>
      </c>
      <c r="H14" s="2" t="s">
        <v>332</v>
      </c>
      <c r="I14" s="2" t="s">
        <v>333</v>
      </c>
      <c r="J14" s="2"/>
      <c r="K14" s="2" t="s">
        <v>41</v>
      </c>
      <c r="L14" s="2" t="s">
        <v>334</v>
      </c>
      <c r="M14" s="2">
        <f t="shared" si="0"/>
        <v>8</v>
      </c>
      <c r="N14" s="2">
        <v>11.551688</v>
      </c>
      <c r="O14" s="7">
        <v>2.218766</v>
      </c>
      <c r="P14" s="7">
        <v>2.7422369999999998</v>
      </c>
      <c r="Q14" s="7">
        <v>2.517242</v>
      </c>
      <c r="R14" s="7">
        <v>1.9707030000000001</v>
      </c>
      <c r="S14" s="7">
        <v>1.9740979999999999</v>
      </c>
      <c r="T14" s="7">
        <v>0.26879500000000001</v>
      </c>
      <c r="U14" s="7">
        <v>0.14614199999999999</v>
      </c>
      <c r="V14" s="7">
        <v>0.197577</v>
      </c>
      <c r="W14" s="2"/>
      <c r="X14" s="2"/>
      <c r="Y14" s="2"/>
      <c r="Z14" s="2"/>
      <c r="AA14" s="2"/>
      <c r="AB14" s="2"/>
      <c r="AC14" s="2"/>
      <c r="AD14" s="2"/>
      <c r="AE14" s="2"/>
      <c r="AF14" s="2"/>
      <c r="AG14" s="2"/>
      <c r="AH14" s="2"/>
      <c r="AI14" s="2">
        <f t="shared" si="1"/>
        <v>23.587248000000002</v>
      </c>
      <c r="AJ14" s="7">
        <v>58.867455</v>
      </c>
      <c r="AK14" s="7">
        <v>16.017855000000001</v>
      </c>
      <c r="AL14" s="2"/>
      <c r="AM14" s="2"/>
      <c r="AN14" s="2"/>
      <c r="AO14" s="2"/>
      <c r="AP14" s="2"/>
      <c r="AQ14" s="2"/>
      <c r="AR14" s="2"/>
      <c r="AS14" s="2"/>
      <c r="AT14" s="2"/>
    </row>
    <row r="15" spans="1:46">
      <c r="A15" s="2" t="s">
        <v>545</v>
      </c>
      <c r="B15" s="3">
        <v>3</v>
      </c>
      <c r="C15" s="4">
        <v>45106</v>
      </c>
      <c r="D15" s="2">
        <v>50</v>
      </c>
      <c r="E15" s="8">
        <v>2</v>
      </c>
      <c r="F15" s="3">
        <v>14</v>
      </c>
      <c r="G15" s="2" t="s">
        <v>38</v>
      </c>
      <c r="H15" s="2" t="s">
        <v>335</v>
      </c>
      <c r="I15" s="2" t="s">
        <v>336</v>
      </c>
      <c r="J15" s="2"/>
      <c r="K15" s="2" t="s">
        <v>41</v>
      </c>
      <c r="L15" s="2" t="s">
        <v>337</v>
      </c>
      <c r="M15" s="2">
        <f t="shared" si="0"/>
        <v>4</v>
      </c>
      <c r="N15" s="7">
        <v>6.3455719999999998</v>
      </c>
      <c r="O15" s="7">
        <v>1.8098970000000001</v>
      </c>
      <c r="P15" s="7">
        <v>1.901559</v>
      </c>
      <c r="Q15" s="7">
        <v>1.80914</v>
      </c>
      <c r="R15" s="7">
        <v>1.7088760000000001</v>
      </c>
      <c r="S15" s="2"/>
      <c r="T15" s="2"/>
      <c r="U15" s="2"/>
      <c r="V15" s="2"/>
      <c r="W15" s="2"/>
      <c r="X15" s="2"/>
      <c r="Y15" s="2"/>
      <c r="Z15" s="2"/>
      <c r="AA15" s="2"/>
      <c r="AB15" s="2"/>
      <c r="AC15" s="2"/>
      <c r="AD15" s="2"/>
      <c r="AE15" s="2"/>
      <c r="AF15" s="2"/>
      <c r="AG15" s="2"/>
      <c r="AH15" s="2"/>
      <c r="AI15" s="2">
        <f t="shared" si="1"/>
        <v>13.575044</v>
      </c>
      <c r="AJ15" s="7">
        <v>50.427799</v>
      </c>
      <c r="AK15" s="7">
        <v>61.216076000000001</v>
      </c>
      <c r="AL15" s="2"/>
      <c r="AM15" s="2"/>
      <c r="AN15" s="2"/>
      <c r="AO15" s="2"/>
      <c r="AP15" s="2"/>
      <c r="AQ15" s="2"/>
      <c r="AR15" s="2"/>
      <c r="AS15" s="2"/>
      <c r="AT15" s="2"/>
    </row>
    <row r="16" spans="1:46">
      <c r="A16" s="2" t="s">
        <v>545</v>
      </c>
      <c r="B16" s="13">
        <v>3</v>
      </c>
      <c r="C16" s="14">
        <v>45106</v>
      </c>
      <c r="D16" s="12">
        <v>41</v>
      </c>
      <c r="E16" s="12">
        <v>2</v>
      </c>
      <c r="F16" s="13">
        <v>15</v>
      </c>
      <c r="G16" s="12" t="s">
        <v>50</v>
      </c>
      <c r="H16" s="12" t="s">
        <v>338</v>
      </c>
      <c r="I16" s="12" t="s">
        <v>339</v>
      </c>
      <c r="J16" s="12"/>
      <c r="K16" s="12" t="s">
        <v>41</v>
      </c>
      <c r="L16" s="12"/>
      <c r="M16" s="2">
        <f t="shared" si="0"/>
        <v>6</v>
      </c>
      <c r="N16" s="23">
        <v>8.7686899999999994</v>
      </c>
      <c r="O16" s="23">
        <v>1.475357</v>
      </c>
      <c r="P16" s="23">
        <v>0.71100799999999997</v>
      </c>
      <c r="Q16" s="23">
        <v>1.316994</v>
      </c>
      <c r="R16" s="23">
        <v>1.1619349999999999</v>
      </c>
      <c r="S16" s="23">
        <v>1.251617</v>
      </c>
      <c r="T16" s="23">
        <v>1.319931</v>
      </c>
      <c r="U16" s="12"/>
      <c r="V16" s="12"/>
      <c r="W16" s="12"/>
      <c r="X16" s="12"/>
      <c r="Y16" s="12"/>
      <c r="Z16" s="12"/>
      <c r="AA16" s="12"/>
      <c r="AB16" s="12"/>
      <c r="AC16" s="12"/>
      <c r="AD16" s="12"/>
      <c r="AE16" s="12"/>
      <c r="AF16" s="12"/>
      <c r="AG16" s="12"/>
      <c r="AH16" s="12"/>
      <c r="AI16" s="2">
        <f t="shared" si="1"/>
        <v>16.005531999999999</v>
      </c>
      <c r="AJ16" s="23">
        <v>42.242545999999997</v>
      </c>
      <c r="AK16" s="23">
        <v>11.660167</v>
      </c>
      <c r="AL16" s="12"/>
      <c r="AM16" s="12"/>
      <c r="AN16" s="12"/>
      <c r="AO16" s="12"/>
      <c r="AP16" s="12"/>
      <c r="AQ16" s="12"/>
      <c r="AR16" s="12"/>
      <c r="AS16" s="12"/>
      <c r="AT16" s="12"/>
    </row>
    <row r="17" spans="1:46">
      <c r="A17" s="2" t="s">
        <v>545</v>
      </c>
      <c r="B17" s="3">
        <v>3</v>
      </c>
      <c r="C17" s="4">
        <v>45106</v>
      </c>
      <c r="D17" s="2">
        <v>62</v>
      </c>
      <c r="E17" s="8">
        <v>2</v>
      </c>
      <c r="F17" s="3">
        <v>16</v>
      </c>
      <c r="G17" s="2" t="s">
        <v>38</v>
      </c>
      <c r="H17" s="2" t="s">
        <v>340</v>
      </c>
      <c r="I17" s="2" t="s">
        <v>341</v>
      </c>
      <c r="J17" s="2"/>
      <c r="K17" s="2" t="s">
        <v>41</v>
      </c>
      <c r="L17" s="2" t="s">
        <v>342</v>
      </c>
      <c r="M17" s="2">
        <f t="shared" si="0"/>
        <v>11</v>
      </c>
      <c r="N17" s="7">
        <v>14.646087</v>
      </c>
      <c r="O17" s="7">
        <v>0.162656</v>
      </c>
      <c r="P17" s="7">
        <v>0.66438699999999995</v>
      </c>
      <c r="Q17" s="7">
        <v>4.5023910000000003</v>
      </c>
      <c r="R17" s="7">
        <v>2.4172069999999999</v>
      </c>
      <c r="S17" s="7">
        <v>1.8917269999999999</v>
      </c>
      <c r="T17" s="7">
        <v>2.1897160000000002</v>
      </c>
      <c r="U17" s="7">
        <v>2.730054</v>
      </c>
      <c r="V17" s="7">
        <v>3.7930169999999999</v>
      </c>
      <c r="W17" s="7">
        <v>1.042346</v>
      </c>
      <c r="X17" s="2"/>
      <c r="Y17" s="2"/>
      <c r="Z17" s="2"/>
      <c r="AA17" s="7">
        <v>0.44209300000000001</v>
      </c>
      <c r="AB17" s="7">
        <v>1.5951960000000001</v>
      </c>
      <c r="AC17" s="2"/>
      <c r="AD17" s="2"/>
      <c r="AE17" s="2"/>
      <c r="AF17" s="2"/>
      <c r="AG17" s="2"/>
      <c r="AH17" s="2"/>
      <c r="AI17" s="2">
        <f t="shared" si="1"/>
        <v>36.076877000000003</v>
      </c>
      <c r="AJ17" s="7">
        <v>113.490753</v>
      </c>
      <c r="AK17" s="7">
        <v>33.801723000000003</v>
      </c>
      <c r="AL17" s="2"/>
      <c r="AM17" s="2"/>
      <c r="AN17" s="2"/>
      <c r="AO17" s="2"/>
      <c r="AP17" s="2"/>
      <c r="AQ17" s="2"/>
      <c r="AR17" s="2"/>
      <c r="AS17" s="2"/>
      <c r="AT17" s="2"/>
    </row>
    <row r="18" spans="1:46">
      <c r="A18" s="2" t="s">
        <v>545</v>
      </c>
      <c r="B18" s="13">
        <v>3</v>
      </c>
      <c r="C18" s="14">
        <v>45106</v>
      </c>
      <c r="D18" s="12">
        <v>3</v>
      </c>
      <c r="E18" s="12">
        <v>2</v>
      </c>
      <c r="F18" s="13">
        <v>17</v>
      </c>
      <c r="G18" s="12" t="s">
        <v>50</v>
      </c>
      <c r="H18" s="12" t="s">
        <v>343</v>
      </c>
      <c r="I18" s="12" t="s">
        <v>344</v>
      </c>
      <c r="J18" s="12"/>
      <c r="K18" s="12" t="s">
        <v>41</v>
      </c>
      <c r="L18" s="12" t="s">
        <v>345</v>
      </c>
      <c r="M18" s="2">
        <f t="shared" si="0"/>
        <v>6</v>
      </c>
      <c r="N18" s="12">
        <f>6.990362+3.1751</f>
        <v>10.165462</v>
      </c>
      <c r="O18" s="23">
        <v>4.2537060000000002</v>
      </c>
      <c r="P18" s="23">
        <v>3.2113299999999998</v>
      </c>
      <c r="Q18" s="23">
        <v>2.409503</v>
      </c>
      <c r="R18" s="23">
        <v>2.7105450000000002</v>
      </c>
      <c r="S18" s="23">
        <v>2.5970650000000002</v>
      </c>
      <c r="T18" s="23">
        <v>2.6938529999999998</v>
      </c>
      <c r="U18" s="12"/>
      <c r="V18" s="12"/>
      <c r="W18" s="12"/>
      <c r="X18" s="12"/>
      <c r="Y18" s="12"/>
      <c r="Z18" s="12"/>
      <c r="AA18" s="12"/>
      <c r="AB18" s="12"/>
      <c r="AC18" s="12"/>
      <c r="AD18" s="12"/>
      <c r="AE18" s="12"/>
      <c r="AF18" s="12"/>
      <c r="AG18" s="12"/>
      <c r="AH18" s="12"/>
      <c r="AI18" s="2">
        <f t="shared" si="1"/>
        <v>28.041464000000001</v>
      </c>
      <c r="AJ18" s="23">
        <v>86.646209999999996</v>
      </c>
      <c r="AK18" s="23">
        <v>20.859487000000001</v>
      </c>
      <c r="AL18" s="12"/>
      <c r="AM18" s="12"/>
      <c r="AN18" s="12"/>
      <c r="AO18" s="12"/>
      <c r="AP18" s="12"/>
      <c r="AQ18" s="12"/>
      <c r="AR18" s="12"/>
      <c r="AS18" s="12"/>
      <c r="AT18" s="12"/>
    </row>
    <row r="19" spans="1:46">
      <c r="A19" s="2" t="s">
        <v>545</v>
      </c>
      <c r="B19" s="3">
        <v>3</v>
      </c>
      <c r="C19" s="4">
        <v>45106</v>
      </c>
      <c r="D19" s="2">
        <v>7</v>
      </c>
      <c r="E19" s="8">
        <v>2</v>
      </c>
      <c r="F19" s="3">
        <v>18</v>
      </c>
      <c r="G19" s="2" t="s">
        <v>38</v>
      </c>
      <c r="H19" s="2" t="s">
        <v>346</v>
      </c>
      <c r="I19" s="2" t="s">
        <v>347</v>
      </c>
      <c r="J19" s="2" t="s">
        <v>230</v>
      </c>
      <c r="K19" s="2" t="s">
        <v>41</v>
      </c>
      <c r="L19" s="2" t="s">
        <v>348</v>
      </c>
      <c r="M19" s="2">
        <f t="shared" si="0"/>
        <v>6</v>
      </c>
      <c r="N19" s="7">
        <v>11.758829</v>
      </c>
      <c r="O19" s="7">
        <v>1.964297</v>
      </c>
      <c r="P19" s="7">
        <v>0.168763</v>
      </c>
      <c r="Q19" s="7">
        <v>0.81064599999999998</v>
      </c>
      <c r="R19" s="7">
        <v>0.76227100000000003</v>
      </c>
      <c r="S19" s="7">
        <v>2.5883560000000001</v>
      </c>
      <c r="T19" s="7">
        <v>2.0657990000000002</v>
      </c>
      <c r="U19" s="2"/>
      <c r="V19" s="2"/>
      <c r="W19" s="2"/>
      <c r="X19" s="2"/>
      <c r="Y19" s="2"/>
      <c r="Z19" s="2"/>
      <c r="AA19" s="2"/>
      <c r="AB19" s="2"/>
      <c r="AC19" s="2"/>
      <c r="AD19" s="2"/>
      <c r="AE19" s="2"/>
      <c r="AF19" s="2"/>
      <c r="AG19" s="2"/>
      <c r="AH19" s="2"/>
      <c r="AI19" s="2">
        <f t="shared" si="1"/>
        <v>20.118960999999999</v>
      </c>
      <c r="AJ19" s="7">
        <v>78.203522000000007</v>
      </c>
      <c r="AK19" s="7">
        <v>29.30452</v>
      </c>
      <c r="AL19" s="2"/>
      <c r="AM19" s="2"/>
      <c r="AN19" s="2"/>
      <c r="AO19" s="2"/>
      <c r="AP19" s="2"/>
      <c r="AQ19" s="2"/>
      <c r="AR19" s="2"/>
      <c r="AS19" s="2"/>
      <c r="AT19" s="2"/>
    </row>
    <row r="20" spans="1:46">
      <c r="A20" s="2" t="s">
        <v>545</v>
      </c>
      <c r="B20" s="3">
        <v>3</v>
      </c>
      <c r="C20" s="4">
        <v>45106</v>
      </c>
      <c r="D20" s="2">
        <v>36</v>
      </c>
      <c r="E20" s="8">
        <v>2</v>
      </c>
      <c r="F20" s="3">
        <v>19</v>
      </c>
      <c r="G20" s="2" t="s">
        <v>38</v>
      </c>
      <c r="H20" s="2" t="s">
        <v>349</v>
      </c>
      <c r="I20" s="2" t="s">
        <v>350</v>
      </c>
      <c r="J20" s="2"/>
      <c r="K20" s="2" t="s">
        <v>41</v>
      </c>
      <c r="L20" s="16" t="s">
        <v>351</v>
      </c>
      <c r="M20" s="2">
        <f t="shared" si="0"/>
        <v>6</v>
      </c>
      <c r="N20" s="2">
        <v>10.226189</v>
      </c>
      <c r="O20" s="7">
        <v>1.262373</v>
      </c>
      <c r="P20" s="7">
        <v>2.7738010000000002</v>
      </c>
      <c r="Q20" s="7">
        <v>0.75179700000000005</v>
      </c>
      <c r="R20" s="7">
        <v>1.277363</v>
      </c>
      <c r="S20" s="7">
        <v>0.29499500000000001</v>
      </c>
      <c r="T20" s="7">
        <v>1.2414780000000001</v>
      </c>
      <c r="U20" s="2"/>
      <c r="V20" s="2"/>
      <c r="W20" s="2"/>
      <c r="X20" s="2"/>
      <c r="Y20" s="2"/>
      <c r="Z20" s="2"/>
      <c r="AA20" s="2"/>
      <c r="AB20" s="2"/>
      <c r="AC20" s="2"/>
      <c r="AD20" s="2"/>
      <c r="AE20" s="2"/>
      <c r="AF20" s="2"/>
      <c r="AG20" s="2"/>
      <c r="AH20" s="2"/>
      <c r="AI20" s="2">
        <f t="shared" si="1"/>
        <v>17.827996000000002</v>
      </c>
      <c r="AJ20" s="7">
        <v>62.330207999999999</v>
      </c>
      <c r="AK20" s="7">
        <v>17.750748000000002</v>
      </c>
      <c r="AL20" s="2"/>
      <c r="AM20" s="2"/>
      <c r="AN20" s="2"/>
      <c r="AO20" s="2"/>
      <c r="AP20" s="2"/>
      <c r="AQ20" s="2"/>
      <c r="AR20" s="2"/>
      <c r="AS20" s="2"/>
      <c r="AT20" s="2"/>
    </row>
    <row r="21" spans="1:46">
      <c r="A21" s="2" t="s">
        <v>545</v>
      </c>
      <c r="B21" s="13">
        <v>3</v>
      </c>
      <c r="C21" s="14">
        <v>45106</v>
      </c>
      <c r="D21" s="12">
        <v>1</v>
      </c>
      <c r="E21" s="12">
        <v>2</v>
      </c>
      <c r="F21" s="13">
        <v>20</v>
      </c>
      <c r="G21" s="12" t="s">
        <v>50</v>
      </c>
      <c r="H21" s="12" t="s">
        <v>352</v>
      </c>
      <c r="I21" s="12" t="s">
        <v>312</v>
      </c>
      <c r="J21" s="12"/>
      <c r="K21" s="12" t="s">
        <v>41</v>
      </c>
      <c r="L21" s="12" t="s">
        <v>353</v>
      </c>
      <c r="M21" s="2">
        <f t="shared" si="0"/>
        <v>0</v>
      </c>
      <c r="N21" s="12"/>
      <c r="O21" s="12"/>
      <c r="P21" s="12"/>
      <c r="Q21" s="12"/>
      <c r="R21" s="12"/>
      <c r="S21" s="12"/>
      <c r="T21" s="12"/>
      <c r="U21" s="12"/>
      <c r="V21" s="12"/>
      <c r="W21" s="12"/>
      <c r="X21" s="12"/>
      <c r="Y21" s="12"/>
      <c r="Z21" s="12"/>
      <c r="AA21" s="12"/>
      <c r="AB21" s="12"/>
      <c r="AC21" s="12"/>
      <c r="AD21" s="12"/>
      <c r="AE21" s="12"/>
      <c r="AF21" s="12"/>
      <c r="AG21" s="12"/>
      <c r="AH21" s="12"/>
      <c r="AI21" s="2">
        <f t="shared" si="1"/>
        <v>0</v>
      </c>
      <c r="AJ21" s="12"/>
      <c r="AK21" s="12"/>
      <c r="AL21" s="12"/>
      <c r="AM21" s="12"/>
      <c r="AN21" s="12"/>
      <c r="AO21" s="12"/>
      <c r="AP21" s="12"/>
      <c r="AQ21" s="12"/>
      <c r="AR21" s="12"/>
      <c r="AS21" s="12"/>
      <c r="AT21" s="12"/>
    </row>
    <row r="22" spans="1:46">
      <c r="A22" s="2" t="s">
        <v>545</v>
      </c>
      <c r="B22" s="3">
        <v>3</v>
      </c>
      <c r="C22" s="4">
        <v>45106</v>
      </c>
      <c r="D22" s="2">
        <v>3</v>
      </c>
      <c r="E22" s="2">
        <v>3</v>
      </c>
      <c r="F22" s="3">
        <v>21</v>
      </c>
      <c r="G22" s="2" t="s">
        <v>38</v>
      </c>
      <c r="H22" s="2" t="s">
        <v>354</v>
      </c>
      <c r="I22" s="2" t="s">
        <v>355</v>
      </c>
      <c r="J22" s="2"/>
      <c r="K22" s="2" t="s">
        <v>41</v>
      </c>
      <c r="L22" s="2" t="s">
        <v>356</v>
      </c>
      <c r="M22" s="2">
        <f t="shared" si="0"/>
        <v>8</v>
      </c>
      <c r="N22" s="7">
        <v>7.1644870000000003</v>
      </c>
      <c r="O22" s="7">
        <v>2.3313069999999998</v>
      </c>
      <c r="P22" s="7">
        <v>2.0905260000000001</v>
      </c>
      <c r="Q22" s="7">
        <v>3.1295480000000002</v>
      </c>
      <c r="R22" s="7">
        <v>0.78802799999999995</v>
      </c>
      <c r="S22" s="7">
        <v>3.1498680000000001</v>
      </c>
      <c r="T22" s="7">
        <v>0.32592199999999999</v>
      </c>
      <c r="U22" s="2"/>
      <c r="V22" s="2"/>
      <c r="W22" s="2"/>
      <c r="X22" s="2"/>
      <c r="Y22" s="2"/>
      <c r="Z22" s="2"/>
      <c r="AA22" s="7">
        <v>0.335428</v>
      </c>
      <c r="AB22" s="7">
        <v>1.400361</v>
      </c>
      <c r="AC22" s="2"/>
      <c r="AD22" s="2"/>
      <c r="AE22" s="2"/>
      <c r="AF22" s="2"/>
      <c r="AG22" s="2"/>
      <c r="AH22" s="2"/>
      <c r="AI22" s="2">
        <f t="shared" si="1"/>
        <v>20.715475000000001</v>
      </c>
      <c r="AJ22" s="7">
        <v>69.028953999999999</v>
      </c>
      <c r="AK22" s="7">
        <v>18.428090999999998</v>
      </c>
      <c r="AL22" s="2"/>
      <c r="AM22" s="2"/>
      <c r="AN22" s="2"/>
      <c r="AO22" s="2"/>
      <c r="AP22" s="2"/>
      <c r="AQ22" s="2"/>
      <c r="AR22" s="2"/>
      <c r="AS22" s="2"/>
      <c r="AT22" s="2"/>
    </row>
    <row r="23" spans="1:46">
      <c r="A23" s="2" t="s">
        <v>545</v>
      </c>
      <c r="B23" s="3">
        <v>3</v>
      </c>
      <c r="C23" s="4">
        <v>45106</v>
      </c>
      <c r="D23" s="2">
        <v>13</v>
      </c>
      <c r="E23" s="2">
        <v>3</v>
      </c>
      <c r="F23" s="3">
        <v>22</v>
      </c>
      <c r="G23" s="2" t="s">
        <v>38</v>
      </c>
      <c r="H23" s="2" t="s">
        <v>54</v>
      </c>
      <c r="I23" s="2"/>
      <c r="J23" s="2"/>
      <c r="K23" s="2" t="s">
        <v>65</v>
      </c>
      <c r="L23" s="2"/>
      <c r="M23" s="2">
        <f t="shared" si="0"/>
        <v>0</v>
      </c>
      <c r="N23" s="2"/>
      <c r="O23" s="2"/>
      <c r="P23" s="2"/>
      <c r="Q23" s="2"/>
      <c r="R23" s="2"/>
      <c r="S23" s="2"/>
      <c r="T23" s="2"/>
      <c r="U23" s="2"/>
      <c r="V23" s="2"/>
      <c r="W23" s="2"/>
      <c r="X23" s="2"/>
      <c r="Y23" s="2"/>
      <c r="Z23" s="2"/>
      <c r="AA23" s="2"/>
      <c r="AB23" s="2"/>
      <c r="AC23" s="2"/>
      <c r="AD23" s="2"/>
      <c r="AE23" s="2"/>
      <c r="AF23" s="2"/>
      <c r="AG23" s="2"/>
      <c r="AH23" s="2"/>
      <c r="AI23" s="2">
        <f t="shared" si="1"/>
        <v>0</v>
      </c>
      <c r="AJ23" s="2"/>
      <c r="AK23" s="2"/>
      <c r="AL23" s="2"/>
      <c r="AM23" s="2"/>
      <c r="AN23" s="2"/>
      <c r="AO23" s="2"/>
      <c r="AP23" s="2"/>
      <c r="AQ23" s="2"/>
      <c r="AR23" s="2"/>
      <c r="AS23" s="2"/>
      <c r="AT23" s="2"/>
    </row>
    <row r="24" spans="1:46">
      <c r="A24" s="2" t="s">
        <v>545</v>
      </c>
      <c r="B24" s="3">
        <v>3</v>
      </c>
      <c r="C24" s="4">
        <v>45106</v>
      </c>
      <c r="D24" s="2">
        <v>41</v>
      </c>
      <c r="E24" s="2">
        <v>3</v>
      </c>
      <c r="F24" s="3">
        <v>23</v>
      </c>
      <c r="G24" s="2" t="s">
        <v>38</v>
      </c>
      <c r="H24" s="2" t="s">
        <v>357</v>
      </c>
      <c r="I24" s="2" t="s">
        <v>358</v>
      </c>
      <c r="J24" s="2"/>
      <c r="K24" s="2" t="s">
        <v>41</v>
      </c>
      <c r="L24" s="16" t="s">
        <v>359</v>
      </c>
      <c r="M24" s="2">
        <f t="shared" si="0"/>
        <v>0</v>
      </c>
      <c r="N24" s="7">
        <v>1.581806</v>
      </c>
      <c r="O24" s="2"/>
      <c r="P24" s="2"/>
      <c r="Q24" s="2"/>
      <c r="R24" s="2"/>
      <c r="S24" s="2"/>
      <c r="T24" s="2"/>
      <c r="U24" s="2"/>
      <c r="V24" s="2"/>
      <c r="W24" s="2"/>
      <c r="X24" s="2"/>
      <c r="Y24" s="2"/>
      <c r="Z24" s="2"/>
      <c r="AA24" s="2"/>
      <c r="AB24" s="2"/>
      <c r="AC24" s="2"/>
      <c r="AD24" s="2"/>
      <c r="AE24" s="2"/>
      <c r="AF24" s="2"/>
      <c r="AG24" s="2"/>
      <c r="AH24" s="2"/>
      <c r="AI24" s="2">
        <f t="shared" si="1"/>
        <v>1.581806</v>
      </c>
      <c r="AJ24" s="7">
        <v>3.9042599999999998</v>
      </c>
      <c r="AK24" s="7">
        <v>1.0892390000000001</v>
      </c>
      <c r="AL24" s="2"/>
      <c r="AM24" s="2"/>
      <c r="AN24" s="2"/>
      <c r="AO24" s="2"/>
      <c r="AP24" s="2"/>
      <c r="AQ24" s="2"/>
      <c r="AR24" s="2"/>
      <c r="AS24" s="2"/>
      <c r="AT24" s="2"/>
    </row>
    <row r="25" spans="1:46">
      <c r="A25" s="2" t="s">
        <v>545</v>
      </c>
      <c r="B25" s="13">
        <v>3</v>
      </c>
      <c r="C25" s="14">
        <v>45106</v>
      </c>
      <c r="D25" s="12">
        <v>50</v>
      </c>
      <c r="E25" s="12">
        <v>3</v>
      </c>
      <c r="F25" s="13">
        <v>24</v>
      </c>
      <c r="G25" s="12" t="s">
        <v>50</v>
      </c>
      <c r="H25" s="12" t="s">
        <v>360</v>
      </c>
      <c r="I25" s="12" t="s">
        <v>361</v>
      </c>
      <c r="J25" s="12"/>
      <c r="K25" s="12" t="s">
        <v>41</v>
      </c>
      <c r="L25" s="12" t="s">
        <v>362</v>
      </c>
      <c r="M25" s="2">
        <f t="shared" si="0"/>
        <v>0</v>
      </c>
      <c r="N25" s="12"/>
      <c r="O25" s="12"/>
      <c r="P25" s="12"/>
      <c r="Q25" s="12"/>
      <c r="R25" s="12"/>
      <c r="S25" s="12"/>
      <c r="T25" s="12"/>
      <c r="U25" s="12"/>
      <c r="V25" s="12"/>
      <c r="W25" s="12"/>
      <c r="X25" s="12"/>
      <c r="Y25" s="12"/>
      <c r="Z25" s="12"/>
      <c r="AA25" s="12"/>
      <c r="AB25" s="12"/>
      <c r="AC25" s="12"/>
      <c r="AD25" s="12"/>
      <c r="AE25" s="12"/>
      <c r="AF25" s="12"/>
      <c r="AG25" s="12"/>
      <c r="AH25" s="12"/>
      <c r="AI25" s="2">
        <f t="shared" si="1"/>
        <v>0</v>
      </c>
      <c r="AJ25" s="23"/>
      <c r="AK25" s="23"/>
      <c r="AL25" s="12"/>
      <c r="AM25" s="12"/>
      <c r="AN25" s="12"/>
      <c r="AO25" s="12"/>
      <c r="AP25" s="12"/>
      <c r="AQ25" s="12"/>
      <c r="AR25" s="12"/>
      <c r="AS25" s="12"/>
      <c r="AT25" s="12"/>
    </row>
    <row r="26" spans="1:46">
      <c r="A26" s="2" t="s">
        <v>545</v>
      </c>
      <c r="B26" s="3">
        <v>3</v>
      </c>
      <c r="C26" s="4">
        <v>45106</v>
      </c>
      <c r="D26" s="2">
        <v>62</v>
      </c>
      <c r="E26" s="2">
        <v>3</v>
      </c>
      <c r="F26" s="3">
        <v>25</v>
      </c>
      <c r="G26" s="2" t="s">
        <v>38</v>
      </c>
      <c r="H26" s="2" t="s">
        <v>363</v>
      </c>
      <c r="I26" s="2" t="s">
        <v>364</v>
      </c>
      <c r="J26" s="2"/>
      <c r="K26" s="2" t="s">
        <v>41</v>
      </c>
      <c r="L26" s="24" t="s">
        <v>365</v>
      </c>
      <c r="M26" s="2">
        <f t="shared" si="0"/>
        <v>0</v>
      </c>
      <c r="N26" s="2"/>
      <c r="O26" s="2"/>
      <c r="P26" s="2"/>
      <c r="Q26" s="2"/>
      <c r="R26" s="2"/>
      <c r="S26" s="2"/>
      <c r="T26" s="2"/>
      <c r="U26" s="2"/>
      <c r="V26" s="2"/>
      <c r="W26" s="2"/>
      <c r="X26" s="2"/>
      <c r="Y26" s="2"/>
      <c r="Z26" s="2"/>
      <c r="AA26" s="2"/>
      <c r="AB26" s="2"/>
      <c r="AC26" s="2"/>
      <c r="AD26" s="2"/>
      <c r="AE26" s="2"/>
      <c r="AF26" s="2"/>
      <c r="AG26" s="2"/>
      <c r="AH26" s="2"/>
      <c r="AI26" s="2">
        <f t="shared" si="1"/>
        <v>0</v>
      </c>
      <c r="AJ26" s="2"/>
      <c r="AK26" s="2"/>
      <c r="AL26" s="2"/>
      <c r="AM26" s="2"/>
      <c r="AN26" s="2"/>
      <c r="AO26" s="2"/>
      <c r="AP26" s="2"/>
      <c r="AQ26" s="2"/>
      <c r="AR26" s="2"/>
      <c r="AS26" s="2"/>
      <c r="AT26" s="2"/>
    </row>
    <row r="27" spans="1:46">
      <c r="A27" s="2" t="s">
        <v>545</v>
      </c>
      <c r="B27" s="3">
        <v>3</v>
      </c>
      <c r="C27" s="4">
        <v>45106</v>
      </c>
      <c r="D27" s="2">
        <v>7</v>
      </c>
      <c r="E27" s="2">
        <v>3</v>
      </c>
      <c r="F27" s="3">
        <v>26</v>
      </c>
      <c r="G27" s="2" t="s">
        <v>38</v>
      </c>
      <c r="H27" s="2" t="s">
        <v>366</v>
      </c>
      <c r="I27" s="2" t="s">
        <v>367</v>
      </c>
      <c r="J27" s="2"/>
      <c r="K27" s="2" t="s">
        <v>41</v>
      </c>
      <c r="L27" s="16" t="s">
        <v>368</v>
      </c>
      <c r="M27" s="2">
        <f t="shared" si="0"/>
        <v>5</v>
      </c>
      <c r="N27" s="2">
        <v>13.008839999999999</v>
      </c>
      <c r="O27" s="7">
        <v>1.4265909999999999</v>
      </c>
      <c r="P27" s="7">
        <v>1.5399080000000001</v>
      </c>
      <c r="Q27" s="7">
        <v>1.1670990000000001</v>
      </c>
      <c r="R27" s="7">
        <v>0.30168600000000001</v>
      </c>
      <c r="S27" s="7">
        <v>0.165079</v>
      </c>
      <c r="T27" s="2"/>
      <c r="U27" s="2"/>
      <c r="V27" s="2"/>
      <c r="W27" s="2"/>
      <c r="X27" s="2"/>
      <c r="Y27" s="2"/>
      <c r="Z27" s="2"/>
      <c r="AA27" s="2"/>
      <c r="AB27" s="2"/>
      <c r="AC27" s="2"/>
      <c r="AD27" s="2"/>
      <c r="AE27" s="2"/>
      <c r="AF27" s="2"/>
      <c r="AG27" s="2"/>
      <c r="AH27" s="2"/>
      <c r="AI27" s="2">
        <f t="shared" si="1"/>
        <v>17.609202999999997</v>
      </c>
      <c r="AJ27" s="7">
        <v>63.131343999999999</v>
      </c>
      <c r="AK27" s="7">
        <v>19.391131999999999</v>
      </c>
      <c r="AL27" s="2"/>
      <c r="AM27" s="2"/>
      <c r="AN27" s="2"/>
      <c r="AO27" s="2"/>
      <c r="AP27" s="2"/>
      <c r="AQ27" s="2"/>
      <c r="AR27" s="2"/>
      <c r="AS27" s="2"/>
      <c r="AT27" s="2"/>
    </row>
    <row r="28" spans="1:46">
      <c r="A28" s="2" t="s">
        <v>545</v>
      </c>
      <c r="B28" s="13">
        <v>3</v>
      </c>
      <c r="C28" s="14">
        <v>45106</v>
      </c>
      <c r="D28" s="12">
        <v>31</v>
      </c>
      <c r="E28" s="12">
        <v>3</v>
      </c>
      <c r="F28" s="13">
        <v>27</v>
      </c>
      <c r="G28" s="12" t="s">
        <v>50</v>
      </c>
      <c r="H28" s="12" t="s">
        <v>369</v>
      </c>
      <c r="I28" s="12" t="s">
        <v>312</v>
      </c>
      <c r="J28" s="12"/>
      <c r="K28" s="12" t="s">
        <v>41</v>
      </c>
      <c r="L28" s="12" t="s">
        <v>370</v>
      </c>
      <c r="M28" s="2">
        <f t="shared" si="0"/>
        <v>0</v>
      </c>
      <c r="N28" s="12"/>
      <c r="O28" s="12"/>
      <c r="P28" s="12"/>
      <c r="Q28" s="12"/>
      <c r="R28" s="12"/>
      <c r="S28" s="12"/>
      <c r="T28" s="12"/>
      <c r="U28" s="12"/>
      <c r="V28" s="12"/>
      <c r="W28" s="12"/>
      <c r="X28" s="12"/>
      <c r="Y28" s="12"/>
      <c r="Z28" s="12"/>
      <c r="AA28" s="12"/>
      <c r="AB28" s="12"/>
      <c r="AC28" s="12"/>
      <c r="AD28" s="12"/>
      <c r="AE28" s="12"/>
      <c r="AF28" s="12"/>
      <c r="AG28" s="12"/>
      <c r="AH28" s="12"/>
      <c r="AI28" s="2">
        <f t="shared" si="1"/>
        <v>0</v>
      </c>
      <c r="AJ28" s="12"/>
      <c r="AK28" s="12"/>
      <c r="AL28" s="12"/>
      <c r="AM28" s="12"/>
      <c r="AN28" s="12"/>
      <c r="AO28" s="12"/>
      <c r="AP28" s="12"/>
      <c r="AQ28" s="12"/>
      <c r="AR28" s="12"/>
      <c r="AS28" s="12"/>
      <c r="AT28" s="12"/>
    </row>
    <row r="29" spans="1:46">
      <c r="A29" s="2" t="s">
        <v>545</v>
      </c>
      <c r="B29" s="13">
        <v>3</v>
      </c>
      <c r="C29" s="14">
        <v>45106</v>
      </c>
      <c r="D29" s="12">
        <v>44</v>
      </c>
      <c r="E29" s="12">
        <v>3</v>
      </c>
      <c r="F29" s="13">
        <v>28</v>
      </c>
      <c r="G29" s="12" t="s">
        <v>50</v>
      </c>
      <c r="H29" s="12" t="s">
        <v>371</v>
      </c>
      <c r="I29" s="12" t="s">
        <v>372</v>
      </c>
      <c r="J29" s="12"/>
      <c r="K29" s="12" t="s">
        <v>41</v>
      </c>
      <c r="L29" s="12"/>
      <c r="M29" s="2">
        <f t="shared" si="0"/>
        <v>7</v>
      </c>
      <c r="N29" s="23">
        <v>10.904059999999999</v>
      </c>
      <c r="O29" s="25">
        <v>1.374206</v>
      </c>
      <c r="P29" s="23">
        <v>2.4421110000000001</v>
      </c>
      <c r="Q29" s="23">
        <v>2.3408220000000002</v>
      </c>
      <c r="R29" s="25">
        <v>1.673961</v>
      </c>
      <c r="S29" s="23">
        <v>1.5820510000000001</v>
      </c>
      <c r="T29" s="12"/>
      <c r="U29" s="12"/>
      <c r="V29" s="12"/>
      <c r="W29" s="12"/>
      <c r="X29" s="12"/>
      <c r="Y29" s="12"/>
      <c r="Z29" s="12"/>
      <c r="AA29" s="23">
        <v>0.916296</v>
      </c>
      <c r="AB29" s="23">
        <v>0.78226899999999999</v>
      </c>
      <c r="AC29" s="12"/>
      <c r="AD29" s="12"/>
      <c r="AE29" s="12"/>
      <c r="AF29" s="12"/>
      <c r="AG29" s="12"/>
      <c r="AH29" s="12"/>
      <c r="AI29" s="2">
        <f t="shared" si="1"/>
        <v>22.015775999999995</v>
      </c>
      <c r="AJ29" s="23">
        <v>76.846442999999994</v>
      </c>
      <c r="AK29" s="23">
        <v>25.512948000000002</v>
      </c>
      <c r="AL29" s="12"/>
      <c r="AM29" s="12"/>
      <c r="AN29" s="12"/>
      <c r="AO29" s="12"/>
      <c r="AP29" s="12"/>
      <c r="AQ29" s="12"/>
      <c r="AR29" s="12"/>
      <c r="AS29" s="12"/>
      <c r="AT29" s="12"/>
    </row>
    <row r="30" spans="1:46">
      <c r="A30" s="2" t="s">
        <v>545</v>
      </c>
      <c r="B30" s="13">
        <v>3</v>
      </c>
      <c r="C30" s="14">
        <v>45106</v>
      </c>
      <c r="D30" s="12">
        <v>1</v>
      </c>
      <c r="E30" s="12">
        <v>3</v>
      </c>
      <c r="F30" s="13">
        <v>29</v>
      </c>
      <c r="G30" s="12" t="s">
        <v>50</v>
      </c>
      <c r="H30" s="12" t="s">
        <v>373</v>
      </c>
      <c r="I30" s="12" t="s">
        <v>374</v>
      </c>
      <c r="J30" s="12"/>
      <c r="K30" s="12" t="s">
        <v>41</v>
      </c>
      <c r="L30" s="12"/>
      <c r="M30" s="2">
        <f t="shared" si="0"/>
        <v>5</v>
      </c>
      <c r="N30" s="23">
        <v>9.5613390000000003</v>
      </c>
      <c r="O30" s="23">
        <v>1.4455359999999999</v>
      </c>
      <c r="P30" s="23">
        <v>2.6721490000000001</v>
      </c>
      <c r="Q30" s="23">
        <v>1.5960540000000001</v>
      </c>
      <c r="R30" s="23">
        <v>1.099078</v>
      </c>
      <c r="S30" s="23">
        <v>1.900469</v>
      </c>
      <c r="T30" s="12"/>
      <c r="U30" s="12"/>
      <c r="V30" s="12"/>
      <c r="W30" s="12"/>
      <c r="X30" s="12"/>
      <c r="Y30" s="12"/>
      <c r="Z30" s="12"/>
      <c r="AA30" s="12"/>
      <c r="AB30" s="12"/>
      <c r="AC30" s="12"/>
      <c r="AD30" s="12"/>
      <c r="AE30" s="12"/>
      <c r="AF30" s="12"/>
      <c r="AG30" s="12"/>
      <c r="AH30" s="12"/>
      <c r="AI30" s="2">
        <f t="shared" si="1"/>
        <v>18.274625000000004</v>
      </c>
      <c r="AJ30" s="23">
        <v>56.387390000000003</v>
      </c>
      <c r="AK30" s="23">
        <v>17.42933</v>
      </c>
      <c r="AL30" s="12"/>
      <c r="AM30" s="12"/>
      <c r="AN30" s="12"/>
      <c r="AO30" s="12"/>
      <c r="AP30" s="12"/>
      <c r="AQ30" s="12"/>
      <c r="AR30" s="12"/>
      <c r="AS30" s="12"/>
      <c r="AT30" s="12"/>
    </row>
    <row r="31" spans="1:46">
      <c r="A31" s="2" t="s">
        <v>545</v>
      </c>
      <c r="B31" s="13">
        <v>3</v>
      </c>
      <c r="C31" s="14">
        <v>45106</v>
      </c>
      <c r="D31" s="12">
        <v>36</v>
      </c>
      <c r="E31" s="12">
        <v>3</v>
      </c>
      <c r="F31" s="13">
        <v>30</v>
      </c>
      <c r="G31" s="12" t="s">
        <v>50</v>
      </c>
      <c r="H31" s="12" t="s">
        <v>375</v>
      </c>
      <c r="I31" s="12" t="s">
        <v>376</v>
      </c>
      <c r="J31" s="12"/>
      <c r="K31" s="12" t="s">
        <v>41</v>
      </c>
      <c r="L31" s="12"/>
      <c r="M31" s="2">
        <f t="shared" si="0"/>
        <v>6</v>
      </c>
      <c r="N31" s="25">
        <v>14.362151000000001</v>
      </c>
      <c r="O31" s="23">
        <v>4.3514220000000003</v>
      </c>
      <c r="P31" s="25">
        <v>2.9622809999999999</v>
      </c>
      <c r="Q31" s="23">
        <v>1.6160159999999999</v>
      </c>
      <c r="R31" s="23">
        <v>3.9797150000000001</v>
      </c>
      <c r="S31" s="23">
        <v>2.723236</v>
      </c>
      <c r="T31" s="23">
        <v>2.3798469999999998</v>
      </c>
      <c r="U31" s="12"/>
      <c r="V31" s="12"/>
      <c r="W31" s="12"/>
      <c r="X31" s="12"/>
      <c r="Y31" s="12"/>
      <c r="Z31" s="12"/>
      <c r="AA31" s="12"/>
      <c r="AB31" s="12"/>
      <c r="AC31" s="12"/>
      <c r="AD31" s="12"/>
      <c r="AE31" s="12"/>
      <c r="AF31" s="12"/>
      <c r="AG31" s="12"/>
      <c r="AH31" s="12"/>
      <c r="AI31" s="2">
        <f t="shared" si="1"/>
        <v>32.374668</v>
      </c>
      <c r="AJ31" s="23">
        <v>113.90773799999999</v>
      </c>
      <c r="AK31" s="23">
        <v>35.308526000000001</v>
      </c>
      <c r="AL31" s="12"/>
      <c r="AM31" s="12"/>
      <c r="AN31" s="12"/>
      <c r="AO31" s="12"/>
      <c r="AP31" s="12"/>
      <c r="AQ31" s="12"/>
      <c r="AR31" s="12"/>
      <c r="AS31" s="12"/>
      <c r="AT31" s="12"/>
    </row>
    <row r="32" spans="1:46">
      <c r="A32" s="2" t="s">
        <v>545</v>
      </c>
      <c r="B32" s="13">
        <v>3</v>
      </c>
      <c r="C32" s="14">
        <v>45106</v>
      </c>
      <c r="D32" s="12">
        <v>41</v>
      </c>
      <c r="E32" s="12">
        <v>4</v>
      </c>
      <c r="F32" s="13">
        <v>31</v>
      </c>
      <c r="G32" s="12" t="s">
        <v>50</v>
      </c>
      <c r="H32" s="12" t="s">
        <v>377</v>
      </c>
      <c r="I32" s="12" t="s">
        <v>378</v>
      </c>
      <c r="J32" s="12"/>
      <c r="K32" s="12" t="s">
        <v>41</v>
      </c>
      <c r="L32" s="12" t="s">
        <v>379</v>
      </c>
      <c r="M32" s="2">
        <f t="shared" si="0"/>
        <v>4</v>
      </c>
      <c r="N32" s="23">
        <v>3.5204080000000002</v>
      </c>
      <c r="O32" s="23">
        <v>2.0347930000000001</v>
      </c>
      <c r="P32" s="23">
        <v>1.9455979999999999</v>
      </c>
      <c r="Q32" s="23">
        <v>1.4772879999999999</v>
      </c>
      <c r="R32" s="12"/>
      <c r="S32" s="12"/>
      <c r="T32" s="12"/>
      <c r="U32" s="12"/>
      <c r="V32" s="12"/>
      <c r="W32" s="12"/>
      <c r="X32" s="12"/>
      <c r="Y32" s="12"/>
      <c r="Z32" s="12"/>
      <c r="AA32" s="23">
        <v>0.54809099999999999</v>
      </c>
      <c r="AB32" s="12"/>
      <c r="AC32" s="12"/>
      <c r="AD32" s="12"/>
      <c r="AE32" s="12"/>
      <c r="AF32" s="12"/>
      <c r="AG32" s="12"/>
      <c r="AH32" s="12"/>
      <c r="AI32" s="2">
        <f t="shared" si="1"/>
        <v>9.5261779999999998</v>
      </c>
      <c r="AJ32" s="23">
        <v>21.281168000000001</v>
      </c>
      <c r="AK32" s="23">
        <v>3.5679660000000002</v>
      </c>
      <c r="AL32" s="12"/>
      <c r="AM32" s="12"/>
      <c r="AN32" s="12"/>
      <c r="AO32" s="12"/>
      <c r="AP32" s="12"/>
      <c r="AQ32" s="12"/>
      <c r="AR32" s="12"/>
      <c r="AS32" s="12"/>
      <c r="AT32" s="12"/>
    </row>
    <row r="33" spans="1:46">
      <c r="A33" s="2" t="s">
        <v>545</v>
      </c>
      <c r="B33" s="13">
        <v>3</v>
      </c>
      <c r="C33" s="14">
        <v>45106</v>
      </c>
      <c r="D33" s="12">
        <v>50</v>
      </c>
      <c r="E33" s="12">
        <v>4</v>
      </c>
      <c r="F33" s="13">
        <v>32</v>
      </c>
      <c r="G33" s="12" t="s">
        <v>50</v>
      </c>
      <c r="H33" s="12" t="s">
        <v>380</v>
      </c>
      <c r="I33" s="12" t="s">
        <v>381</v>
      </c>
      <c r="J33" s="12"/>
      <c r="K33" s="12" t="s">
        <v>41</v>
      </c>
      <c r="L33" s="12" t="s">
        <v>379</v>
      </c>
      <c r="M33" s="2">
        <f t="shared" si="0"/>
        <v>5</v>
      </c>
      <c r="N33" s="23">
        <v>4.9776179999999997</v>
      </c>
      <c r="O33" s="23">
        <v>1.52864</v>
      </c>
      <c r="P33" s="23">
        <v>1.594257</v>
      </c>
      <c r="Q33" s="23">
        <v>2.0888230000000001</v>
      </c>
      <c r="R33" s="12"/>
      <c r="S33" s="12"/>
      <c r="T33" s="12"/>
      <c r="U33" s="12"/>
      <c r="V33" s="12"/>
      <c r="W33" s="12"/>
      <c r="X33" s="12"/>
      <c r="Y33" s="12"/>
      <c r="Z33" s="12"/>
      <c r="AA33" s="23">
        <v>0.91984100000000002</v>
      </c>
      <c r="AB33" s="23">
        <v>1.225241</v>
      </c>
      <c r="AC33" s="12"/>
      <c r="AD33" s="12"/>
      <c r="AE33" s="12"/>
      <c r="AF33" s="12"/>
      <c r="AG33" s="12"/>
      <c r="AH33" s="12"/>
      <c r="AI33" s="2">
        <f t="shared" si="1"/>
        <v>12.33442</v>
      </c>
      <c r="AJ33" s="25">
        <v>30.504725000000001</v>
      </c>
      <c r="AK33" s="23">
        <v>9.2263959999999994</v>
      </c>
      <c r="AL33" s="12"/>
      <c r="AM33" s="12"/>
      <c r="AN33" s="12"/>
      <c r="AO33" s="12"/>
      <c r="AP33" s="12"/>
      <c r="AQ33" s="12"/>
      <c r="AR33" s="12"/>
      <c r="AS33" s="12"/>
      <c r="AT33" s="12"/>
    </row>
    <row r="34" spans="1:46">
      <c r="A34" s="2" t="s">
        <v>545</v>
      </c>
      <c r="B34" s="3">
        <v>3</v>
      </c>
      <c r="C34" s="4">
        <v>45106</v>
      </c>
      <c r="D34" s="2">
        <v>13</v>
      </c>
      <c r="E34" s="8">
        <v>4</v>
      </c>
      <c r="F34" s="3">
        <v>33</v>
      </c>
      <c r="G34" s="2" t="s">
        <v>38</v>
      </c>
      <c r="H34" s="2" t="s">
        <v>382</v>
      </c>
      <c r="I34" s="2" t="s">
        <v>383</v>
      </c>
      <c r="J34" s="2"/>
      <c r="K34" s="2" t="s">
        <v>41</v>
      </c>
      <c r="L34" s="24" t="s">
        <v>384</v>
      </c>
      <c r="M34" s="2">
        <f t="shared" si="0"/>
        <v>0</v>
      </c>
      <c r="N34" s="2"/>
      <c r="O34" s="2"/>
      <c r="P34" s="2"/>
      <c r="Q34" s="2"/>
      <c r="R34" s="2"/>
      <c r="S34" s="2"/>
      <c r="T34" s="2"/>
      <c r="U34" s="2"/>
      <c r="V34" s="2"/>
      <c r="W34" s="2"/>
      <c r="X34" s="2"/>
      <c r="Y34" s="2"/>
      <c r="Z34" s="2"/>
      <c r="AA34" s="2"/>
      <c r="AB34" s="2"/>
      <c r="AC34" s="2"/>
      <c r="AD34" s="2"/>
      <c r="AE34" s="2"/>
      <c r="AF34" s="2"/>
      <c r="AG34" s="2"/>
      <c r="AH34" s="2"/>
      <c r="AI34" s="2">
        <f t="shared" si="1"/>
        <v>0</v>
      </c>
      <c r="AJ34" s="2"/>
      <c r="AK34" s="2"/>
      <c r="AL34" s="2"/>
      <c r="AM34" s="2"/>
      <c r="AN34" s="2"/>
      <c r="AO34" s="2"/>
      <c r="AP34" s="2"/>
      <c r="AQ34" s="2"/>
      <c r="AR34" s="2"/>
      <c r="AS34" s="2"/>
      <c r="AT34" s="2"/>
    </row>
    <row r="35" spans="1:46">
      <c r="A35" s="2" t="s">
        <v>545</v>
      </c>
      <c r="B35" s="3">
        <v>3</v>
      </c>
      <c r="C35" s="4">
        <v>45106</v>
      </c>
      <c r="D35" s="2">
        <v>44</v>
      </c>
      <c r="E35" s="8">
        <v>4</v>
      </c>
      <c r="F35" s="3">
        <v>34</v>
      </c>
      <c r="G35" s="2" t="s">
        <v>38</v>
      </c>
      <c r="H35" s="2" t="s">
        <v>385</v>
      </c>
      <c r="I35" s="2" t="s">
        <v>386</v>
      </c>
      <c r="J35" s="2" t="s">
        <v>550</v>
      </c>
      <c r="K35" s="2" t="s">
        <v>41</v>
      </c>
      <c r="L35" s="2" t="s">
        <v>387</v>
      </c>
      <c r="M35" s="2">
        <f t="shared" si="0"/>
        <v>14</v>
      </c>
      <c r="N35" s="7">
        <v>10.268848999999999</v>
      </c>
      <c r="O35" s="7">
        <v>3.9367830000000001</v>
      </c>
      <c r="P35" s="7">
        <v>4.2867499999999996</v>
      </c>
      <c r="Q35" s="7">
        <v>2.6816779999999998</v>
      </c>
      <c r="R35" s="7">
        <v>3.1144829999999999</v>
      </c>
      <c r="S35" s="7">
        <v>1.9939640000000001</v>
      </c>
      <c r="T35" s="7">
        <v>1.5938920000000001</v>
      </c>
      <c r="U35" s="7">
        <v>2.8063959999999999</v>
      </c>
      <c r="V35" s="7">
        <v>1.5861209999999999</v>
      </c>
      <c r="W35" s="7">
        <v>0.17193600000000001</v>
      </c>
      <c r="X35" s="2"/>
      <c r="Y35" s="2"/>
      <c r="Z35" s="2"/>
      <c r="AA35" s="7">
        <v>2.3483230000000002</v>
      </c>
      <c r="AB35" s="7">
        <v>3.284243</v>
      </c>
      <c r="AC35" s="7">
        <v>0.35956900000000003</v>
      </c>
      <c r="AD35" s="7">
        <v>1.2949660000000001</v>
      </c>
      <c r="AE35" s="7">
        <v>0.281219</v>
      </c>
      <c r="AF35" s="7"/>
      <c r="AG35" s="2"/>
      <c r="AH35" s="2"/>
      <c r="AI35" s="2">
        <f t="shared" si="1"/>
        <v>40.009172000000007</v>
      </c>
      <c r="AJ35" s="7">
        <v>122.43549299999999</v>
      </c>
      <c r="AK35" s="7">
        <v>29.644082999999998</v>
      </c>
      <c r="AL35" s="2"/>
      <c r="AM35" s="2"/>
      <c r="AN35" s="2"/>
      <c r="AO35" s="2"/>
      <c r="AP35" s="2"/>
      <c r="AQ35" s="2"/>
      <c r="AR35" s="2"/>
      <c r="AS35" s="2"/>
      <c r="AT35" s="2"/>
    </row>
    <row r="36" spans="1:46">
      <c r="A36" s="2" t="s">
        <v>545</v>
      </c>
      <c r="B36" s="3">
        <v>3</v>
      </c>
      <c r="C36" s="4">
        <v>45106</v>
      </c>
      <c r="D36" s="2">
        <v>36</v>
      </c>
      <c r="E36" s="8">
        <v>4</v>
      </c>
      <c r="F36" s="3">
        <v>35</v>
      </c>
      <c r="G36" s="2" t="s">
        <v>38</v>
      </c>
      <c r="H36" s="2" t="s">
        <v>388</v>
      </c>
      <c r="I36" s="2" t="s">
        <v>389</v>
      </c>
      <c r="J36" s="2"/>
      <c r="K36" s="2" t="s">
        <v>41</v>
      </c>
      <c r="L36" s="2" t="s">
        <v>390</v>
      </c>
      <c r="M36" s="2">
        <f t="shared" si="0"/>
        <v>1</v>
      </c>
      <c r="N36" s="7">
        <v>3.6415989999999998</v>
      </c>
      <c r="O36" s="7">
        <v>0.53549000000000002</v>
      </c>
      <c r="P36" s="2"/>
      <c r="Q36" s="2"/>
      <c r="R36" s="2"/>
      <c r="S36" s="2"/>
      <c r="T36" s="2"/>
      <c r="U36" s="2"/>
      <c r="V36" s="2"/>
      <c r="W36" s="2"/>
      <c r="X36" s="2"/>
      <c r="Y36" s="2"/>
      <c r="Z36" s="2"/>
      <c r="AA36" s="2"/>
      <c r="AB36" s="2"/>
      <c r="AC36" s="2"/>
      <c r="AD36" s="2"/>
      <c r="AE36" s="2"/>
      <c r="AF36" s="2"/>
      <c r="AG36" s="2"/>
      <c r="AH36" s="2"/>
      <c r="AI36" s="2">
        <f t="shared" si="1"/>
        <v>4.1770889999999996</v>
      </c>
      <c r="AJ36" s="7">
        <v>12.916980000000001</v>
      </c>
      <c r="AK36" s="7">
        <v>4.4950109999999999</v>
      </c>
      <c r="AL36" s="2"/>
      <c r="AM36" s="2"/>
      <c r="AN36" s="2"/>
      <c r="AO36" s="2"/>
      <c r="AP36" s="2"/>
      <c r="AQ36" s="2"/>
      <c r="AR36" s="2"/>
      <c r="AS36" s="2"/>
      <c r="AT36" s="2"/>
    </row>
    <row r="37" spans="1:46">
      <c r="A37" s="2" t="s">
        <v>545</v>
      </c>
      <c r="B37" s="13">
        <v>3</v>
      </c>
      <c r="C37" s="14">
        <v>45106</v>
      </c>
      <c r="D37" s="12">
        <v>62</v>
      </c>
      <c r="E37" s="12">
        <v>4</v>
      </c>
      <c r="F37" s="13">
        <v>36</v>
      </c>
      <c r="G37" s="12" t="s">
        <v>50</v>
      </c>
      <c r="H37" s="12" t="s">
        <v>391</v>
      </c>
      <c r="I37" s="12" t="s">
        <v>392</v>
      </c>
      <c r="J37" s="12"/>
      <c r="K37" s="12" t="s">
        <v>41</v>
      </c>
      <c r="L37" s="12"/>
      <c r="M37" s="2">
        <f t="shared" si="0"/>
        <v>7</v>
      </c>
      <c r="N37" s="23">
        <v>11.480726000000001</v>
      </c>
      <c r="O37" s="23">
        <v>2.3804349999999999</v>
      </c>
      <c r="P37" s="23">
        <v>3.5788380000000002</v>
      </c>
      <c r="Q37" s="23">
        <v>3.0814059999999999</v>
      </c>
      <c r="R37" s="23">
        <v>3.3224689999999999</v>
      </c>
      <c r="S37" s="23">
        <v>1.560295</v>
      </c>
      <c r="T37" s="25">
        <v>2.25651</v>
      </c>
      <c r="U37" s="23">
        <v>1.69048</v>
      </c>
      <c r="V37" s="12"/>
      <c r="W37" s="12"/>
      <c r="X37" s="12"/>
      <c r="Y37" s="12"/>
      <c r="Z37" s="12"/>
      <c r="AA37" s="12"/>
      <c r="AB37" s="12"/>
      <c r="AC37" s="12"/>
      <c r="AD37" s="12"/>
      <c r="AE37" s="12"/>
      <c r="AF37" s="12"/>
      <c r="AG37" s="12"/>
      <c r="AH37" s="12"/>
      <c r="AI37" s="2">
        <f t="shared" si="1"/>
        <v>29.351158999999999</v>
      </c>
      <c r="AJ37" s="23">
        <v>98.735619</v>
      </c>
      <c r="AK37" s="23">
        <v>98.735619</v>
      </c>
      <c r="AL37" s="12"/>
      <c r="AM37" s="12"/>
      <c r="AN37" s="12"/>
      <c r="AO37" s="12"/>
      <c r="AP37" s="12"/>
      <c r="AQ37" s="12"/>
      <c r="AR37" s="12"/>
      <c r="AS37" s="12"/>
      <c r="AT37" s="12"/>
    </row>
    <row r="38" spans="1:46">
      <c r="A38" s="2" t="s">
        <v>545</v>
      </c>
      <c r="B38" s="13">
        <v>3</v>
      </c>
      <c r="C38" s="14">
        <v>45106</v>
      </c>
      <c r="D38" s="12">
        <v>7</v>
      </c>
      <c r="E38" s="12">
        <v>4</v>
      </c>
      <c r="F38" s="13">
        <v>37</v>
      </c>
      <c r="G38" s="12" t="s">
        <v>50</v>
      </c>
      <c r="H38" s="12" t="s">
        <v>393</v>
      </c>
      <c r="I38" s="12" t="s">
        <v>394</v>
      </c>
      <c r="J38" s="12"/>
      <c r="K38" s="12" t="s">
        <v>41</v>
      </c>
      <c r="L38" s="12" t="s">
        <v>395</v>
      </c>
      <c r="M38" s="2">
        <f t="shared" si="0"/>
        <v>0</v>
      </c>
      <c r="N38" s="23">
        <v>6.4986009999999998</v>
      </c>
      <c r="O38" s="12"/>
      <c r="P38" s="12"/>
      <c r="Q38" s="12"/>
      <c r="R38" s="12"/>
      <c r="S38" s="12"/>
      <c r="T38" s="12"/>
      <c r="U38" s="12"/>
      <c r="V38" s="12"/>
      <c r="W38" s="12"/>
      <c r="X38" s="12"/>
      <c r="Y38" s="12"/>
      <c r="Z38" s="12"/>
      <c r="AA38" s="12"/>
      <c r="AB38" s="12"/>
      <c r="AC38" s="12"/>
      <c r="AD38" s="12"/>
      <c r="AE38" s="12"/>
      <c r="AF38" s="12"/>
      <c r="AG38" s="12"/>
      <c r="AH38" s="12"/>
      <c r="AI38" s="2">
        <f t="shared" si="1"/>
        <v>6.4986009999999998</v>
      </c>
      <c r="AJ38" s="23">
        <v>20.767975</v>
      </c>
      <c r="AK38" s="23">
        <v>6.5190260000000002</v>
      </c>
      <c r="AL38" s="12"/>
      <c r="AM38" s="12"/>
      <c r="AN38" s="12"/>
      <c r="AO38" s="12"/>
      <c r="AP38" s="12"/>
      <c r="AQ38" s="12"/>
      <c r="AR38" s="12"/>
      <c r="AS38" s="12"/>
      <c r="AT38" s="12"/>
    </row>
    <row r="39" spans="1:46">
      <c r="A39" s="2" t="s">
        <v>545</v>
      </c>
      <c r="B39" s="3">
        <v>3</v>
      </c>
      <c r="C39" s="4">
        <v>45106</v>
      </c>
      <c r="D39" s="2">
        <v>31</v>
      </c>
      <c r="E39" s="8">
        <v>4</v>
      </c>
      <c r="F39" s="3">
        <v>38</v>
      </c>
      <c r="G39" s="2" t="s">
        <v>38</v>
      </c>
      <c r="H39" s="2" t="s">
        <v>396</v>
      </c>
      <c r="I39" s="2" t="s">
        <v>397</v>
      </c>
      <c r="J39" s="2" t="s">
        <v>551</v>
      </c>
      <c r="K39" s="2" t="s">
        <v>41</v>
      </c>
      <c r="L39" s="2" t="s">
        <v>398</v>
      </c>
      <c r="M39" s="2">
        <f t="shared" si="0"/>
        <v>7</v>
      </c>
      <c r="N39" s="2">
        <v>12.047504999999999</v>
      </c>
      <c r="O39" s="7">
        <v>3.7981929999999999</v>
      </c>
      <c r="P39" s="7">
        <v>2.4398740000000001</v>
      </c>
      <c r="Q39" s="7">
        <v>2.430701</v>
      </c>
      <c r="R39" s="7">
        <v>2.2824900000000001</v>
      </c>
      <c r="S39" s="7">
        <v>0.94899999999999995</v>
      </c>
      <c r="T39" s="7">
        <v>2.2410220000000001</v>
      </c>
      <c r="U39" s="7">
        <v>2.7013129999999999</v>
      </c>
      <c r="V39" s="2"/>
      <c r="W39" s="2"/>
      <c r="X39" s="2"/>
      <c r="Y39" s="2"/>
      <c r="Z39" s="2"/>
      <c r="AA39" s="2"/>
      <c r="AB39" s="2"/>
      <c r="AC39" s="2"/>
      <c r="AD39" s="2"/>
      <c r="AE39" s="2"/>
      <c r="AF39" s="2"/>
      <c r="AG39" s="2"/>
      <c r="AH39" s="2"/>
      <c r="AI39" s="2">
        <f t="shared" si="1"/>
        <v>28.890097999999998</v>
      </c>
      <c r="AJ39" s="7">
        <v>88.709365999999989</v>
      </c>
      <c r="AK39" s="7">
        <v>22.096771</v>
      </c>
      <c r="AL39" s="2"/>
      <c r="AM39" s="2"/>
      <c r="AN39" s="2"/>
      <c r="AO39" s="2"/>
      <c r="AP39" s="2"/>
      <c r="AQ39" s="2"/>
      <c r="AR39" s="2"/>
      <c r="AS39" s="2"/>
      <c r="AT39" s="2"/>
    </row>
    <row r="40" spans="1:46">
      <c r="A40" s="2" t="s">
        <v>545</v>
      </c>
      <c r="B40" s="3">
        <v>3</v>
      </c>
      <c r="C40" s="4">
        <v>45106</v>
      </c>
      <c r="D40" s="2">
        <v>3</v>
      </c>
      <c r="E40" s="8">
        <v>4</v>
      </c>
      <c r="F40" s="3">
        <v>39</v>
      </c>
      <c r="G40" s="2" t="s">
        <v>38</v>
      </c>
      <c r="H40" s="2" t="s">
        <v>399</v>
      </c>
      <c r="I40" s="2" t="s">
        <v>400</v>
      </c>
      <c r="J40" s="2" t="s">
        <v>401</v>
      </c>
      <c r="K40" s="2" t="s">
        <v>41</v>
      </c>
      <c r="L40" s="16" t="s">
        <v>402</v>
      </c>
      <c r="M40" s="2">
        <f t="shared" si="0"/>
        <v>10</v>
      </c>
      <c r="N40" s="2">
        <v>15.227422000000001</v>
      </c>
      <c r="O40" s="7">
        <v>0.13936100000000001</v>
      </c>
      <c r="P40" s="7">
        <v>0.98867799999999995</v>
      </c>
      <c r="Q40" s="7">
        <v>1.2794570000000001</v>
      </c>
      <c r="R40" s="7">
        <v>0.77393900000000004</v>
      </c>
      <c r="S40" s="7">
        <v>2.9552809999999998</v>
      </c>
      <c r="T40" s="7">
        <v>3.8502450000000001</v>
      </c>
      <c r="U40" s="7">
        <v>2.451228</v>
      </c>
      <c r="V40" s="7">
        <v>0.57770900000000003</v>
      </c>
      <c r="W40" s="7">
        <v>0.36204599999999998</v>
      </c>
      <c r="X40" s="2"/>
      <c r="Y40" s="2"/>
      <c r="Z40" s="2"/>
      <c r="AA40" s="7">
        <v>2.8910550000000002</v>
      </c>
      <c r="AB40" s="2"/>
      <c r="AC40" s="2"/>
      <c r="AD40" s="2"/>
      <c r="AE40" s="2"/>
      <c r="AF40" s="2"/>
      <c r="AG40" s="2"/>
      <c r="AH40" s="2"/>
      <c r="AI40" s="2">
        <f t="shared" si="1"/>
        <v>31.496420999999998</v>
      </c>
      <c r="AJ40" s="7">
        <v>96.122085999999996</v>
      </c>
      <c r="AK40" s="7">
        <v>26.426113000000001</v>
      </c>
      <c r="AL40" s="2"/>
      <c r="AM40" s="2"/>
      <c r="AN40" s="2"/>
      <c r="AO40" s="2"/>
      <c r="AP40" s="2"/>
      <c r="AQ40" s="2"/>
      <c r="AR40" s="2"/>
      <c r="AS40" s="2"/>
      <c r="AT40" s="2"/>
    </row>
    <row r="41" spans="1:46">
      <c r="A41" s="2" t="s">
        <v>545</v>
      </c>
      <c r="B41" s="13">
        <v>3</v>
      </c>
      <c r="C41" s="14">
        <v>45106</v>
      </c>
      <c r="D41" s="12">
        <v>1</v>
      </c>
      <c r="E41" s="12">
        <v>4</v>
      </c>
      <c r="F41" s="13">
        <v>40</v>
      </c>
      <c r="G41" s="12" t="s">
        <v>50</v>
      </c>
      <c r="H41" s="12" t="s">
        <v>403</v>
      </c>
      <c r="I41" s="12" t="s">
        <v>404</v>
      </c>
      <c r="J41" s="12"/>
      <c r="K41" s="12" t="s">
        <v>41</v>
      </c>
      <c r="L41" s="12"/>
      <c r="M41" s="2">
        <f t="shared" si="0"/>
        <v>6</v>
      </c>
      <c r="N41" s="23">
        <v>4.2197170000000002</v>
      </c>
      <c r="O41" s="23">
        <v>0.91131300000000004</v>
      </c>
      <c r="P41" s="23">
        <v>0.82560599999999995</v>
      </c>
      <c r="Q41" s="23">
        <v>0.70237499999999997</v>
      </c>
      <c r="R41" s="25">
        <v>1.589974</v>
      </c>
      <c r="S41" s="23">
        <v>1.301849</v>
      </c>
      <c r="T41" s="12"/>
      <c r="U41" s="12"/>
      <c r="V41" s="12"/>
      <c r="W41" s="12"/>
      <c r="X41" s="12"/>
      <c r="Y41" s="12"/>
      <c r="Z41" s="12"/>
      <c r="AA41" s="23">
        <v>0.65321099999999999</v>
      </c>
      <c r="AB41" s="12"/>
      <c r="AC41" s="12"/>
      <c r="AD41" s="12"/>
      <c r="AE41" s="12"/>
      <c r="AF41" s="12"/>
      <c r="AG41" s="12"/>
      <c r="AH41" s="12"/>
      <c r="AI41" s="2">
        <f t="shared" si="1"/>
        <v>10.204045000000001</v>
      </c>
      <c r="AJ41" s="23">
        <v>24.447164999999998</v>
      </c>
      <c r="AK41" s="23">
        <v>7.1017530000000004</v>
      </c>
      <c r="AL41" s="12"/>
      <c r="AM41" s="12"/>
      <c r="AN41" s="12"/>
      <c r="AO41" s="12"/>
      <c r="AP41" s="12"/>
      <c r="AQ41" s="12"/>
      <c r="AR41" s="12"/>
      <c r="AS41" s="12"/>
      <c r="AT41" s="12"/>
    </row>
    <row r="42" spans="1:46">
      <c r="A42" s="2" t="s">
        <v>545</v>
      </c>
      <c r="B42" s="3">
        <v>3</v>
      </c>
      <c r="C42" s="4">
        <v>45106</v>
      </c>
      <c r="D42" s="2">
        <v>31</v>
      </c>
      <c r="E42" s="2">
        <v>5</v>
      </c>
      <c r="F42" s="3">
        <v>41</v>
      </c>
      <c r="G42" s="2" t="s">
        <v>38</v>
      </c>
      <c r="H42" s="2" t="s">
        <v>405</v>
      </c>
      <c r="I42" s="2" t="s">
        <v>406</v>
      </c>
      <c r="J42" s="2" t="s">
        <v>48</v>
      </c>
      <c r="K42" s="2" t="s">
        <v>41</v>
      </c>
      <c r="L42" s="2" t="s">
        <v>407</v>
      </c>
      <c r="M42" s="2">
        <f t="shared" si="0"/>
        <v>0</v>
      </c>
      <c r="N42" s="7">
        <v>3.5446589999999998</v>
      </c>
      <c r="O42" s="2"/>
      <c r="P42" s="2"/>
      <c r="Q42" s="2"/>
      <c r="R42" s="2"/>
      <c r="S42" s="2"/>
      <c r="T42" s="2"/>
      <c r="U42" s="2"/>
      <c r="V42" s="2"/>
      <c r="W42" s="2"/>
      <c r="X42" s="2"/>
      <c r="Y42" s="2"/>
      <c r="Z42" s="2"/>
      <c r="AA42" s="2"/>
      <c r="AB42" s="2"/>
      <c r="AC42" s="2"/>
      <c r="AD42" s="2"/>
      <c r="AE42" s="2"/>
      <c r="AF42" s="2"/>
      <c r="AG42" s="2"/>
      <c r="AH42" s="2"/>
      <c r="AI42" s="2">
        <f t="shared" si="1"/>
        <v>3.5446589999999998</v>
      </c>
      <c r="AJ42" s="7">
        <v>18.801893</v>
      </c>
      <c r="AK42" s="7">
        <v>5.2087570000000003</v>
      </c>
      <c r="AL42" s="2"/>
      <c r="AM42" s="7"/>
      <c r="AN42" s="7"/>
      <c r="AO42" s="2"/>
      <c r="AP42" s="2"/>
      <c r="AQ42" s="2"/>
      <c r="AR42" s="2"/>
      <c r="AS42" s="2"/>
      <c r="AT42" s="2"/>
    </row>
    <row r="43" spans="1:46">
      <c r="A43" s="2" t="s">
        <v>545</v>
      </c>
      <c r="B43" s="3">
        <v>3</v>
      </c>
      <c r="C43" s="4">
        <v>45106</v>
      </c>
      <c r="D43" s="2">
        <v>44</v>
      </c>
      <c r="E43" s="2">
        <v>5</v>
      </c>
      <c r="F43" s="3">
        <v>42</v>
      </c>
      <c r="G43" s="2" t="s">
        <v>38</v>
      </c>
      <c r="H43" s="2" t="s">
        <v>408</v>
      </c>
      <c r="I43" s="2" t="s">
        <v>409</v>
      </c>
      <c r="J43" s="2"/>
      <c r="K43" s="2" t="s">
        <v>41</v>
      </c>
      <c r="L43" s="2" t="s">
        <v>410</v>
      </c>
      <c r="M43" s="2">
        <f t="shared" si="0"/>
        <v>10</v>
      </c>
      <c r="N43" s="2">
        <v>15.121193</v>
      </c>
      <c r="O43" s="7">
        <v>2.5490659999999998</v>
      </c>
      <c r="P43" s="7">
        <v>2.0130170000000001</v>
      </c>
      <c r="Q43" s="7">
        <v>1.7990139999999999</v>
      </c>
      <c r="R43" s="7">
        <v>1.371272</v>
      </c>
      <c r="S43" s="7">
        <v>1.943028</v>
      </c>
      <c r="T43" s="7">
        <v>2.6232609999999998</v>
      </c>
      <c r="U43" s="7">
        <v>1.001827</v>
      </c>
      <c r="V43" s="7">
        <v>0.64245600000000003</v>
      </c>
      <c r="W43" s="7">
        <v>3.1106560000000001</v>
      </c>
      <c r="X43" s="7">
        <v>1.602519</v>
      </c>
      <c r="Y43" s="7"/>
      <c r="Z43" s="7"/>
      <c r="AA43" s="2"/>
      <c r="AB43" s="2"/>
      <c r="AC43" s="2"/>
      <c r="AD43" s="2"/>
      <c r="AE43" s="2"/>
      <c r="AF43" s="2"/>
      <c r="AG43" s="2"/>
      <c r="AH43" s="2"/>
      <c r="AI43" s="2">
        <f t="shared" si="1"/>
        <v>33.777309000000002</v>
      </c>
      <c r="AJ43" s="7">
        <v>102.443817</v>
      </c>
      <c r="AK43" s="7">
        <v>28.911843999999999</v>
      </c>
      <c r="AL43" s="2"/>
      <c r="AM43" s="2"/>
      <c r="AN43" s="2"/>
      <c r="AO43" s="2"/>
      <c r="AP43" s="2"/>
      <c r="AQ43" s="2"/>
      <c r="AR43" s="2"/>
      <c r="AS43" s="2"/>
      <c r="AT43" s="2"/>
    </row>
    <row r="44" spans="1:46">
      <c r="A44" s="2" t="s">
        <v>545</v>
      </c>
      <c r="B44" s="13">
        <v>3</v>
      </c>
      <c r="C44" s="14">
        <v>45106</v>
      </c>
      <c r="D44" s="12">
        <v>50</v>
      </c>
      <c r="E44" s="12">
        <v>5</v>
      </c>
      <c r="F44" s="13">
        <v>43</v>
      </c>
      <c r="G44" s="12" t="s">
        <v>50</v>
      </c>
      <c r="H44" s="12" t="s">
        <v>411</v>
      </c>
      <c r="I44" s="12" t="s">
        <v>412</v>
      </c>
      <c r="J44" s="12"/>
      <c r="K44" s="12" t="s">
        <v>41</v>
      </c>
      <c r="L44" s="12" t="s">
        <v>413</v>
      </c>
      <c r="M44" s="2">
        <f t="shared" si="0"/>
        <v>10</v>
      </c>
      <c r="N44" s="23">
        <v>11.77807</v>
      </c>
      <c r="O44" s="23">
        <v>3.6941869999999999</v>
      </c>
      <c r="P44" s="23">
        <v>2.3505159999999998</v>
      </c>
      <c r="Q44" s="23">
        <v>2.7445270000000002</v>
      </c>
      <c r="R44" s="23">
        <v>1.8599939999999999</v>
      </c>
      <c r="S44" s="23">
        <v>3.1692969999999998</v>
      </c>
      <c r="T44" s="23">
        <v>0.60361100000000001</v>
      </c>
      <c r="U44" s="23">
        <v>2.147084</v>
      </c>
      <c r="V44" s="23">
        <v>1.819302</v>
      </c>
      <c r="W44" s="12"/>
      <c r="X44" s="12"/>
      <c r="Y44" s="12"/>
      <c r="Z44" s="12"/>
      <c r="AA44" s="23">
        <v>2.292278</v>
      </c>
      <c r="AB44" s="23">
        <v>1.3127770000000001</v>
      </c>
      <c r="AC44" s="12"/>
      <c r="AD44" s="12"/>
      <c r="AE44" s="12"/>
      <c r="AF44" s="12"/>
      <c r="AG44" s="12"/>
      <c r="AH44" s="12"/>
      <c r="AI44" s="2">
        <f t="shared" si="1"/>
        <v>33.771642999999997</v>
      </c>
      <c r="AJ44" s="23">
        <v>105.85354599999999</v>
      </c>
      <c r="AK44" s="23">
        <v>27.302932999999999</v>
      </c>
      <c r="AL44" s="12"/>
      <c r="AM44" s="12"/>
      <c r="AN44" s="12"/>
      <c r="AO44" s="12"/>
      <c r="AP44" s="12"/>
      <c r="AQ44" s="12"/>
      <c r="AR44" s="12"/>
      <c r="AS44" s="12"/>
      <c r="AT44" s="12"/>
    </row>
    <row r="45" spans="1:46">
      <c r="A45" s="2" t="s">
        <v>545</v>
      </c>
      <c r="B45" s="13">
        <v>3</v>
      </c>
      <c r="C45" s="14">
        <v>45106</v>
      </c>
      <c r="D45" s="12">
        <v>62</v>
      </c>
      <c r="E45" s="12">
        <v>5</v>
      </c>
      <c r="F45" s="13">
        <v>44</v>
      </c>
      <c r="G45" s="12" t="s">
        <v>50</v>
      </c>
      <c r="H45" s="12" t="s">
        <v>414</v>
      </c>
      <c r="I45" s="12" t="s">
        <v>415</v>
      </c>
      <c r="J45" s="12"/>
      <c r="K45" s="12" t="s">
        <v>41</v>
      </c>
      <c r="L45" s="12"/>
      <c r="M45" s="2">
        <f t="shared" si="0"/>
        <v>12</v>
      </c>
      <c r="N45" s="23">
        <v>13.752456</v>
      </c>
      <c r="O45" s="23">
        <v>4.5532500000000002</v>
      </c>
      <c r="P45" s="23">
        <v>1.6374169999999999</v>
      </c>
      <c r="Q45" s="23">
        <v>1.8108789999999999</v>
      </c>
      <c r="R45" s="23">
        <v>2.6968770000000002</v>
      </c>
      <c r="S45" s="23">
        <v>1.296422</v>
      </c>
      <c r="T45" s="23">
        <v>3.6269689999999999</v>
      </c>
      <c r="U45" s="23">
        <v>3.449929</v>
      </c>
      <c r="V45" s="23">
        <v>0.57361099999999998</v>
      </c>
      <c r="W45" s="23">
        <v>3.399883</v>
      </c>
      <c r="X45" s="12"/>
      <c r="Y45" s="12"/>
      <c r="Z45" s="12"/>
      <c r="AA45" s="23">
        <v>3.8534769999999998</v>
      </c>
      <c r="AB45" s="23">
        <v>1.127937</v>
      </c>
      <c r="AC45" s="23">
        <v>0.55424799999999996</v>
      </c>
      <c r="AD45" s="12"/>
      <c r="AE45" s="12"/>
      <c r="AF45" s="12"/>
      <c r="AG45" s="12"/>
      <c r="AH45" s="12"/>
      <c r="AI45" s="2">
        <f t="shared" si="1"/>
        <v>42.333355000000005</v>
      </c>
      <c r="AJ45" s="23">
        <v>133.50964400000001</v>
      </c>
      <c r="AK45" s="23">
        <v>40.202798000000001</v>
      </c>
      <c r="AL45" s="12"/>
      <c r="AM45" s="12"/>
      <c r="AN45" s="12"/>
      <c r="AO45" s="12"/>
      <c r="AP45" s="12"/>
      <c r="AQ45" s="12"/>
      <c r="AR45" s="12"/>
      <c r="AS45" s="12"/>
      <c r="AT45" s="12"/>
    </row>
    <row r="46" spans="1:46">
      <c r="A46" s="2" t="s">
        <v>545</v>
      </c>
      <c r="B46" s="13">
        <v>3</v>
      </c>
      <c r="C46" s="14">
        <v>45106</v>
      </c>
      <c r="D46" s="12">
        <v>36</v>
      </c>
      <c r="E46" s="12">
        <v>5</v>
      </c>
      <c r="F46" s="13">
        <v>45</v>
      </c>
      <c r="G46" s="12" t="s">
        <v>50</v>
      </c>
      <c r="H46" s="12" t="s">
        <v>416</v>
      </c>
      <c r="I46" s="12" t="s">
        <v>417</v>
      </c>
      <c r="J46" s="12"/>
      <c r="K46" s="12" t="s">
        <v>41</v>
      </c>
      <c r="L46" s="12" t="s">
        <v>418</v>
      </c>
      <c r="M46" s="2">
        <f t="shared" si="0"/>
        <v>8</v>
      </c>
      <c r="N46" s="23">
        <v>9.1006129999999992</v>
      </c>
      <c r="O46" s="23">
        <v>0.54566000000000003</v>
      </c>
      <c r="P46" s="23">
        <v>2.9452609999999999</v>
      </c>
      <c r="Q46" s="23">
        <v>2.8188010000000001</v>
      </c>
      <c r="R46" s="23">
        <v>2.4070320000000001</v>
      </c>
      <c r="S46" s="23">
        <v>2.1729370000000001</v>
      </c>
      <c r="T46" s="23">
        <v>2.4773550000000002</v>
      </c>
      <c r="U46" s="23">
        <v>0.68903099999999995</v>
      </c>
      <c r="V46" s="12"/>
      <c r="W46" s="12"/>
      <c r="X46" s="12"/>
      <c r="Y46" s="12"/>
      <c r="Z46" s="12"/>
      <c r="AA46" s="23">
        <v>0.59996400000000005</v>
      </c>
      <c r="AB46" s="12"/>
      <c r="AC46" s="12"/>
      <c r="AD46" s="12"/>
      <c r="AE46" s="12"/>
      <c r="AF46" s="12"/>
      <c r="AG46" s="12"/>
      <c r="AH46" s="12"/>
      <c r="AI46" s="2">
        <f t="shared" si="1"/>
        <v>23.756654000000001</v>
      </c>
      <c r="AJ46" s="23">
        <v>62.575073000000003</v>
      </c>
      <c r="AK46" s="23">
        <v>17.147867000000002</v>
      </c>
      <c r="AL46" s="12"/>
      <c r="AM46" s="12"/>
      <c r="AN46" s="12"/>
      <c r="AO46" s="12"/>
      <c r="AP46" s="12"/>
      <c r="AQ46" s="12"/>
      <c r="AR46" s="12"/>
      <c r="AS46" s="12"/>
      <c r="AT46" s="12"/>
    </row>
    <row r="47" spans="1:46">
      <c r="A47" s="2" t="s">
        <v>545</v>
      </c>
      <c r="B47" s="3">
        <v>3</v>
      </c>
      <c r="C47" s="4">
        <v>45106</v>
      </c>
      <c r="D47" s="2">
        <v>7</v>
      </c>
      <c r="E47" s="2">
        <v>5</v>
      </c>
      <c r="F47" s="3">
        <v>46</v>
      </c>
      <c r="G47" s="2" t="s">
        <v>38</v>
      </c>
      <c r="H47" s="2" t="s">
        <v>419</v>
      </c>
      <c r="I47" s="2" t="s">
        <v>420</v>
      </c>
      <c r="J47" s="2" t="s">
        <v>187</v>
      </c>
      <c r="K47" s="2" t="s">
        <v>41</v>
      </c>
      <c r="L47" s="2" t="s">
        <v>421</v>
      </c>
      <c r="M47" s="2">
        <f t="shared" si="0"/>
        <v>4</v>
      </c>
      <c r="N47" s="7">
        <v>9.543787</v>
      </c>
      <c r="O47" s="7">
        <v>0.14536199999999999</v>
      </c>
      <c r="P47" s="7">
        <v>0.17352300000000001</v>
      </c>
      <c r="Q47" s="7">
        <v>0.17352300000000001</v>
      </c>
      <c r="R47" s="7">
        <v>1.0437149999999999</v>
      </c>
      <c r="S47" s="2"/>
      <c r="T47" s="2"/>
      <c r="U47" s="2"/>
      <c r="V47" s="2"/>
      <c r="W47" s="2"/>
      <c r="X47" s="2"/>
      <c r="Y47" s="2"/>
      <c r="Z47" s="2"/>
      <c r="AA47" s="2"/>
      <c r="AB47" s="2"/>
      <c r="AC47" s="2"/>
      <c r="AD47" s="2"/>
      <c r="AE47" s="2"/>
      <c r="AF47" s="2"/>
      <c r="AG47" s="2"/>
      <c r="AH47" s="2"/>
      <c r="AI47" s="2">
        <f t="shared" si="1"/>
        <v>11.07991</v>
      </c>
      <c r="AJ47" s="7">
        <v>40.935077999999997</v>
      </c>
      <c r="AK47" s="7">
        <v>12.50001</v>
      </c>
      <c r="AL47" s="2"/>
      <c r="AM47" s="7"/>
      <c r="AN47" s="2"/>
      <c r="AO47" s="2"/>
      <c r="AP47" s="2"/>
      <c r="AQ47" s="2"/>
      <c r="AR47" s="2"/>
      <c r="AS47" s="2"/>
      <c r="AT47" s="2"/>
    </row>
    <row r="48" spans="1:46">
      <c r="A48" s="2" t="s">
        <v>545</v>
      </c>
      <c r="B48" s="3">
        <v>3</v>
      </c>
      <c r="C48" s="4">
        <v>45106</v>
      </c>
      <c r="D48" s="2">
        <v>13</v>
      </c>
      <c r="E48" s="2">
        <v>5</v>
      </c>
      <c r="F48" s="3">
        <v>47</v>
      </c>
      <c r="G48" s="2" t="s">
        <v>38</v>
      </c>
      <c r="H48" s="2" t="s">
        <v>422</v>
      </c>
      <c r="I48" s="2" t="s">
        <v>423</v>
      </c>
      <c r="J48" s="2"/>
      <c r="K48" s="2" t="s">
        <v>41</v>
      </c>
      <c r="L48" s="2" t="s">
        <v>424</v>
      </c>
      <c r="M48" s="2">
        <f t="shared" si="0"/>
        <v>6</v>
      </c>
      <c r="N48" s="7">
        <v>10.4023</v>
      </c>
      <c r="O48" s="7">
        <v>0.79505300000000001</v>
      </c>
      <c r="P48" s="7">
        <v>0.31902200000000003</v>
      </c>
      <c r="Q48" s="7">
        <v>0.12243800000000001</v>
      </c>
      <c r="R48" s="7">
        <v>1.892239</v>
      </c>
      <c r="S48" s="7">
        <v>1.99946</v>
      </c>
      <c r="T48" s="7">
        <v>2.1006170000000002</v>
      </c>
      <c r="U48" s="2"/>
      <c r="V48" s="2"/>
      <c r="W48" s="2"/>
      <c r="X48" s="2"/>
      <c r="Y48" s="2"/>
      <c r="Z48" s="2"/>
      <c r="AA48" s="2"/>
      <c r="AB48" s="2"/>
      <c r="AC48" s="2"/>
      <c r="AD48" s="2"/>
      <c r="AE48" s="2"/>
      <c r="AF48" s="2"/>
      <c r="AG48" s="2"/>
      <c r="AH48" s="2"/>
      <c r="AI48" s="2">
        <f t="shared" si="1"/>
        <v>17.631129000000001</v>
      </c>
      <c r="AJ48" s="7">
        <v>47.589409000000003</v>
      </c>
      <c r="AK48" s="7">
        <v>12.836482999999999</v>
      </c>
      <c r="AL48" s="2"/>
      <c r="AM48" s="7"/>
      <c r="AN48" s="2"/>
      <c r="AO48" s="2"/>
      <c r="AP48" s="2"/>
      <c r="AQ48" s="2"/>
      <c r="AR48" s="2"/>
      <c r="AS48" s="2"/>
      <c r="AT48" s="2"/>
    </row>
    <row r="49" spans="1:46">
      <c r="A49" s="2" t="s">
        <v>545</v>
      </c>
      <c r="B49" s="3">
        <v>3</v>
      </c>
      <c r="C49" s="4">
        <v>45106</v>
      </c>
      <c r="D49" s="2">
        <v>1</v>
      </c>
      <c r="E49" s="2">
        <v>5</v>
      </c>
      <c r="F49" s="3">
        <v>48</v>
      </c>
      <c r="G49" s="2" t="s">
        <v>38</v>
      </c>
      <c r="H49" s="2" t="s">
        <v>425</v>
      </c>
      <c r="I49" s="2" t="s">
        <v>426</v>
      </c>
      <c r="J49" s="2"/>
      <c r="K49" s="2" t="s">
        <v>41</v>
      </c>
      <c r="L49" s="16" t="s">
        <v>402</v>
      </c>
      <c r="M49" s="2">
        <f t="shared" si="0"/>
        <v>12</v>
      </c>
      <c r="N49" s="2">
        <v>10.690315</v>
      </c>
      <c r="O49" s="7">
        <v>2.0062920000000002</v>
      </c>
      <c r="P49" s="7">
        <v>3.364004</v>
      </c>
      <c r="Q49" s="7">
        <v>2.6059009999999998</v>
      </c>
      <c r="R49" s="7">
        <v>2.6277689999999998</v>
      </c>
      <c r="S49" s="7">
        <v>1.9036949999999999</v>
      </c>
      <c r="T49" s="7">
        <v>0.46100600000000003</v>
      </c>
      <c r="U49" s="7">
        <v>0.222501</v>
      </c>
      <c r="V49" s="2"/>
      <c r="W49" s="2"/>
      <c r="X49" s="2"/>
      <c r="Y49" s="2"/>
      <c r="Z49" s="2"/>
      <c r="AA49" s="7">
        <v>1.8165990000000001</v>
      </c>
      <c r="AB49" s="7">
        <v>0.64623399999999998</v>
      </c>
      <c r="AC49" s="7">
        <v>0.190023</v>
      </c>
      <c r="AD49" s="7">
        <v>0.23158500000000001</v>
      </c>
      <c r="AE49" s="7">
        <v>1.237352</v>
      </c>
      <c r="AF49" s="7"/>
      <c r="AG49" s="2"/>
      <c r="AH49" s="2"/>
      <c r="AI49" s="2">
        <f t="shared" si="1"/>
        <v>28.003276000000003</v>
      </c>
      <c r="AJ49" s="7">
        <v>77.171249000000003</v>
      </c>
      <c r="AK49" s="7">
        <v>20.926169999999999</v>
      </c>
      <c r="AL49" s="2"/>
      <c r="AM49" s="2"/>
      <c r="AN49" s="2"/>
      <c r="AO49" s="2"/>
      <c r="AP49" s="2"/>
      <c r="AQ49" s="2"/>
      <c r="AR49" s="2"/>
      <c r="AS49" s="2"/>
      <c r="AT49" s="2"/>
    </row>
    <row r="50" spans="1:46">
      <c r="A50" s="2" t="s">
        <v>545</v>
      </c>
      <c r="B50" s="13">
        <v>3</v>
      </c>
      <c r="C50" s="14">
        <v>45106</v>
      </c>
      <c r="D50" s="12">
        <v>41</v>
      </c>
      <c r="E50" s="12">
        <v>5</v>
      </c>
      <c r="F50" s="13">
        <v>49</v>
      </c>
      <c r="G50" s="12" t="s">
        <v>50</v>
      </c>
      <c r="H50" s="12" t="s">
        <v>427</v>
      </c>
      <c r="I50" s="12" t="s">
        <v>428</v>
      </c>
      <c r="J50" s="12"/>
      <c r="K50" s="12" t="s">
        <v>41</v>
      </c>
      <c r="L50" s="12" t="s">
        <v>195</v>
      </c>
      <c r="M50" s="2">
        <f t="shared" si="0"/>
        <v>7</v>
      </c>
      <c r="N50" s="12">
        <f>6.941532+5.420594</f>
        <v>12.362126</v>
      </c>
      <c r="O50" s="23">
        <v>1.2281610000000001</v>
      </c>
      <c r="P50" s="23">
        <v>2.9493680000000002</v>
      </c>
      <c r="Q50" s="23">
        <v>1.091707</v>
      </c>
      <c r="R50" s="23">
        <v>1.5094529999999999</v>
      </c>
      <c r="S50" s="23">
        <v>2.2472569999999998</v>
      </c>
      <c r="T50" s="23">
        <v>2.0181040000000001</v>
      </c>
      <c r="U50" s="23">
        <v>0.60338999999999998</v>
      </c>
      <c r="V50" s="12"/>
      <c r="W50" s="12"/>
      <c r="X50" s="12"/>
      <c r="Y50" s="12"/>
      <c r="Z50" s="12"/>
      <c r="AA50" s="12"/>
      <c r="AB50" s="12"/>
      <c r="AC50" s="12"/>
      <c r="AD50" s="12"/>
      <c r="AE50" s="12"/>
      <c r="AF50" s="12"/>
      <c r="AG50" s="12"/>
      <c r="AH50" s="12"/>
      <c r="AI50" s="2">
        <f t="shared" si="1"/>
        <v>24.009566000000003</v>
      </c>
      <c r="AJ50" s="23">
        <v>70.38485</v>
      </c>
      <c r="AK50" s="23">
        <v>17.946483000000001</v>
      </c>
      <c r="AL50" s="12"/>
      <c r="AM50" s="12"/>
      <c r="AN50" s="12"/>
      <c r="AO50" s="12"/>
      <c r="AP50" s="12"/>
      <c r="AQ50" s="12"/>
      <c r="AR50" s="12"/>
      <c r="AS50" s="12"/>
      <c r="AT50" s="12"/>
    </row>
    <row r="51" spans="1:46">
      <c r="A51" s="2" t="s">
        <v>545</v>
      </c>
      <c r="B51" s="3">
        <v>3</v>
      </c>
      <c r="C51" s="4">
        <v>45106</v>
      </c>
      <c r="D51" s="2">
        <v>3</v>
      </c>
      <c r="E51" s="2">
        <v>5</v>
      </c>
      <c r="F51" s="3">
        <v>50</v>
      </c>
      <c r="G51" s="2" t="s">
        <v>38</v>
      </c>
      <c r="H51" s="2" t="s">
        <v>429</v>
      </c>
      <c r="I51" s="2" t="s">
        <v>430</v>
      </c>
      <c r="J51" s="2"/>
      <c r="K51" s="2" t="s">
        <v>41</v>
      </c>
      <c r="L51" s="24" t="s">
        <v>431</v>
      </c>
      <c r="M51" s="2">
        <f t="shared" si="0"/>
        <v>5</v>
      </c>
      <c r="N51" s="2">
        <v>8.3093310000000002</v>
      </c>
      <c r="O51" s="7">
        <v>1.1532469999999999</v>
      </c>
      <c r="P51" s="7">
        <v>2.51023</v>
      </c>
      <c r="Q51" s="7">
        <v>0.779084</v>
      </c>
      <c r="R51" s="7">
        <v>2.1463450000000002</v>
      </c>
      <c r="S51" s="7">
        <v>0.68166000000000004</v>
      </c>
      <c r="T51" s="2"/>
      <c r="U51" s="2"/>
      <c r="V51" s="2"/>
      <c r="W51" s="2"/>
      <c r="X51" s="2"/>
      <c r="Y51" s="2"/>
      <c r="Z51" s="2"/>
      <c r="AA51" s="2"/>
      <c r="AB51" s="2"/>
      <c r="AC51" s="2"/>
      <c r="AD51" s="2"/>
      <c r="AE51" s="2"/>
      <c r="AF51" s="2"/>
      <c r="AG51" s="2"/>
      <c r="AH51" s="2"/>
      <c r="AI51" s="2">
        <f t="shared" si="1"/>
        <v>15.579897000000001</v>
      </c>
      <c r="AJ51" s="7">
        <v>47.374400999999999</v>
      </c>
      <c r="AK51" s="7">
        <v>12.693063</v>
      </c>
      <c r="AL51" s="2"/>
      <c r="AM51" s="2"/>
      <c r="AN51" s="2"/>
      <c r="AO51" s="2"/>
      <c r="AP51" s="2"/>
      <c r="AQ51" s="2"/>
      <c r="AR51" s="2"/>
      <c r="AS51" s="2"/>
      <c r="AT51" s="2"/>
    </row>
    <row r="52" spans="1:46">
      <c r="A52" s="2" t="s">
        <v>545</v>
      </c>
      <c r="B52" s="3">
        <v>3</v>
      </c>
      <c r="C52" s="4">
        <v>45106</v>
      </c>
      <c r="D52" s="2">
        <v>50</v>
      </c>
      <c r="E52" s="2">
        <v>6</v>
      </c>
      <c r="F52" s="3">
        <v>51</v>
      </c>
      <c r="G52" s="2" t="s">
        <v>38</v>
      </c>
      <c r="H52" s="2" t="s">
        <v>432</v>
      </c>
      <c r="I52" s="2" t="s">
        <v>433</v>
      </c>
      <c r="J52" s="2"/>
      <c r="K52" s="2" t="s">
        <v>41</v>
      </c>
      <c r="L52" s="2" t="s">
        <v>434</v>
      </c>
      <c r="M52" s="2">
        <f t="shared" si="0"/>
        <v>15</v>
      </c>
      <c r="N52" s="7">
        <v>11.257441999999999</v>
      </c>
      <c r="O52" s="7">
        <v>2.8219759999999998</v>
      </c>
      <c r="P52" s="7">
        <v>3.2711060000000001</v>
      </c>
      <c r="Q52" s="7">
        <v>3.2886229999999999</v>
      </c>
      <c r="R52" s="7">
        <v>1.4284209999999999</v>
      </c>
      <c r="S52" s="7">
        <v>1.207103</v>
      </c>
      <c r="T52" s="7">
        <v>0.25011</v>
      </c>
      <c r="U52" s="7">
        <v>0.25720399999999999</v>
      </c>
      <c r="V52" s="7">
        <v>0.18146799999999999</v>
      </c>
      <c r="W52" s="2"/>
      <c r="X52" s="2"/>
      <c r="Y52" s="2"/>
      <c r="Z52" s="2"/>
      <c r="AA52" s="7">
        <v>0.163969</v>
      </c>
      <c r="AB52" s="7">
        <v>3.2609180000000002</v>
      </c>
      <c r="AC52" s="7">
        <v>1.52868</v>
      </c>
      <c r="AD52" s="7">
        <v>1.9459500000000001</v>
      </c>
      <c r="AE52" s="7">
        <v>1.542643</v>
      </c>
      <c r="AF52" s="7">
        <v>0.94165100000000002</v>
      </c>
      <c r="AG52" s="7">
        <v>0.18460699999999999</v>
      </c>
      <c r="AH52" s="2"/>
      <c r="AI52" s="2">
        <f t="shared" si="1"/>
        <v>33.531871000000002</v>
      </c>
      <c r="AJ52" s="7">
        <v>106.72756200000001</v>
      </c>
      <c r="AK52" s="7">
        <v>28.684597</v>
      </c>
      <c r="AL52" s="2"/>
      <c r="AM52" s="2"/>
      <c r="AN52" s="2"/>
      <c r="AO52" s="2"/>
      <c r="AP52" s="2"/>
      <c r="AQ52" s="2"/>
      <c r="AR52" s="2"/>
      <c r="AS52" s="2"/>
      <c r="AT52" s="2"/>
    </row>
    <row r="53" spans="1:46">
      <c r="A53" s="2" t="s">
        <v>545</v>
      </c>
      <c r="B53" s="13">
        <v>3</v>
      </c>
      <c r="C53" s="14">
        <v>45106</v>
      </c>
      <c r="D53" s="12">
        <v>41</v>
      </c>
      <c r="E53" s="12">
        <v>6</v>
      </c>
      <c r="F53" s="13">
        <v>52</v>
      </c>
      <c r="G53" s="12" t="s">
        <v>50</v>
      </c>
      <c r="H53" s="12" t="s">
        <v>435</v>
      </c>
      <c r="I53" s="12" t="s">
        <v>436</v>
      </c>
      <c r="J53" s="12"/>
      <c r="K53" s="12" t="s">
        <v>41</v>
      </c>
      <c r="L53" s="12"/>
      <c r="M53" s="2">
        <f t="shared" si="0"/>
        <v>10</v>
      </c>
      <c r="N53" s="23">
        <v>11.215431000000001</v>
      </c>
      <c r="O53" s="23">
        <v>3.9768780000000001</v>
      </c>
      <c r="P53" s="23">
        <v>2.8563830000000001</v>
      </c>
      <c r="Q53" s="23">
        <v>3.7820960000000001</v>
      </c>
      <c r="R53" s="23">
        <v>3.029731</v>
      </c>
      <c r="S53" s="23">
        <v>0.85385100000000003</v>
      </c>
      <c r="T53" s="23">
        <v>0.54584500000000002</v>
      </c>
      <c r="U53" s="23">
        <v>0.52021300000000004</v>
      </c>
      <c r="V53" s="23">
        <v>1.2525329999999999</v>
      </c>
      <c r="W53" s="12"/>
      <c r="X53" s="12"/>
      <c r="Y53" s="12"/>
      <c r="Z53" s="12"/>
      <c r="AA53" s="23">
        <v>1.0070680000000001</v>
      </c>
      <c r="AB53" s="23">
        <v>0.98972800000000005</v>
      </c>
      <c r="AC53" s="12"/>
      <c r="AD53" s="12"/>
      <c r="AE53" s="12"/>
      <c r="AF53" s="12"/>
      <c r="AG53" s="12"/>
      <c r="AH53" s="12"/>
      <c r="AI53" s="2">
        <f t="shared" si="1"/>
        <v>30.029757</v>
      </c>
      <c r="AJ53" s="23">
        <v>80.138465999999994</v>
      </c>
      <c r="AK53" s="23">
        <v>17.965287</v>
      </c>
      <c r="AL53" s="12"/>
      <c r="AM53" s="12"/>
      <c r="AN53" s="12"/>
      <c r="AO53" s="12"/>
      <c r="AP53" s="12"/>
      <c r="AQ53" s="12"/>
      <c r="AR53" s="12"/>
      <c r="AS53" s="12"/>
      <c r="AT53" s="12"/>
    </row>
    <row r="54" spans="1:46">
      <c r="A54" s="2" t="s">
        <v>545</v>
      </c>
      <c r="B54" s="3">
        <v>3</v>
      </c>
      <c r="C54" s="4">
        <v>45106</v>
      </c>
      <c r="D54" s="2">
        <v>13</v>
      </c>
      <c r="E54" s="2">
        <v>6</v>
      </c>
      <c r="F54" s="3">
        <v>53</v>
      </c>
      <c r="G54" s="2" t="s">
        <v>38</v>
      </c>
      <c r="H54" s="2" t="s">
        <v>437</v>
      </c>
      <c r="I54" s="2" t="s">
        <v>438</v>
      </c>
      <c r="J54" s="2"/>
      <c r="K54" s="2" t="s">
        <v>41</v>
      </c>
      <c r="L54" s="2" t="s">
        <v>439</v>
      </c>
      <c r="M54" s="2">
        <f t="shared" si="0"/>
        <v>14</v>
      </c>
      <c r="N54" s="2">
        <v>12.623925</v>
      </c>
      <c r="O54" s="7">
        <v>0.155893</v>
      </c>
      <c r="P54" s="7">
        <v>1.4604569999999999</v>
      </c>
      <c r="Q54" s="7">
        <v>3.034135</v>
      </c>
      <c r="R54" s="7">
        <v>3.0570119999999998</v>
      </c>
      <c r="S54" s="7">
        <v>3.4015650000000002</v>
      </c>
      <c r="T54" s="7">
        <v>0.120222</v>
      </c>
      <c r="U54" s="7">
        <v>2.8257319999999999</v>
      </c>
      <c r="V54" s="7">
        <v>3.198534</v>
      </c>
      <c r="W54" s="7">
        <v>2.6137350000000001</v>
      </c>
      <c r="X54" s="7">
        <v>2.2053739999999999</v>
      </c>
      <c r="Y54" s="7">
        <v>1.9567570000000001</v>
      </c>
      <c r="Z54" s="7">
        <v>0.83622799999999997</v>
      </c>
      <c r="AA54" s="7">
        <v>0.95843699999999998</v>
      </c>
      <c r="AB54" s="7">
        <v>1.871272</v>
      </c>
      <c r="AC54" s="2"/>
      <c r="AD54" s="2"/>
      <c r="AE54" s="2"/>
      <c r="AF54" s="2"/>
      <c r="AG54" s="2"/>
      <c r="AH54" s="2"/>
      <c r="AI54" s="2">
        <f t="shared" si="1"/>
        <v>40.31927799999999</v>
      </c>
      <c r="AJ54" s="7">
        <v>116.25861399999999</v>
      </c>
      <c r="AK54" s="7">
        <v>30.795100999999999</v>
      </c>
      <c r="AL54" s="2"/>
      <c r="AM54" s="2"/>
      <c r="AN54" s="2"/>
      <c r="AO54" s="2"/>
      <c r="AP54" s="2"/>
      <c r="AQ54" s="2"/>
      <c r="AR54" s="2"/>
      <c r="AS54" s="2"/>
      <c r="AT54" s="2"/>
    </row>
    <row r="55" spans="1:46">
      <c r="A55" s="2" t="s">
        <v>545</v>
      </c>
      <c r="B55" s="13">
        <v>3</v>
      </c>
      <c r="C55" s="14">
        <v>45106</v>
      </c>
      <c r="D55" s="12">
        <v>62</v>
      </c>
      <c r="E55" s="12">
        <v>6</v>
      </c>
      <c r="F55" s="13">
        <v>54</v>
      </c>
      <c r="G55" s="12" t="s">
        <v>50</v>
      </c>
      <c r="H55" s="12" t="s">
        <v>440</v>
      </c>
      <c r="I55" s="12" t="s">
        <v>441</v>
      </c>
      <c r="J55" s="12"/>
      <c r="K55" s="12" t="s">
        <v>41</v>
      </c>
      <c r="L55" s="12" t="s">
        <v>195</v>
      </c>
      <c r="M55" s="2">
        <f t="shared" si="0"/>
        <v>7</v>
      </c>
      <c r="N55" s="12">
        <f>10.045902+1.948856</f>
        <v>11.994757999999999</v>
      </c>
      <c r="O55" s="25">
        <v>4.5472390000000003</v>
      </c>
      <c r="P55" s="23">
        <v>3.5252880000000002</v>
      </c>
      <c r="Q55" s="23">
        <v>4.9395059999999997</v>
      </c>
      <c r="R55" s="23">
        <v>1.3434029999999999</v>
      </c>
      <c r="S55" s="23">
        <v>2.0266449999999998</v>
      </c>
      <c r="T55" s="12"/>
      <c r="U55" s="12"/>
      <c r="V55" s="12"/>
      <c r="W55" s="12"/>
      <c r="X55" s="12"/>
      <c r="Y55" s="12"/>
      <c r="Z55" s="12"/>
      <c r="AA55" s="23">
        <v>0.89580700000000002</v>
      </c>
      <c r="AB55" s="23">
        <v>3.351953</v>
      </c>
      <c r="AC55" s="12"/>
      <c r="AD55" s="12"/>
      <c r="AE55" s="12"/>
      <c r="AF55" s="12"/>
      <c r="AG55" s="12"/>
      <c r="AH55" s="12"/>
      <c r="AI55" s="2">
        <f t="shared" si="1"/>
        <v>32.624598999999996</v>
      </c>
      <c r="AJ55" s="23">
        <v>123.36644</v>
      </c>
      <c r="AK55" s="23">
        <v>37.231428000000001</v>
      </c>
      <c r="AL55" s="12"/>
      <c r="AM55" s="12"/>
      <c r="AN55" s="12"/>
      <c r="AO55" s="12"/>
      <c r="AP55" s="12"/>
      <c r="AQ55" s="12"/>
      <c r="AR55" s="12"/>
      <c r="AS55" s="12"/>
      <c r="AT55" s="12"/>
    </row>
    <row r="56" spans="1:46">
      <c r="A56" s="2" t="s">
        <v>545</v>
      </c>
      <c r="B56" s="3">
        <v>3</v>
      </c>
      <c r="C56" s="4">
        <v>45106</v>
      </c>
      <c r="D56" s="2">
        <v>44</v>
      </c>
      <c r="E56" s="2">
        <v>6</v>
      </c>
      <c r="F56" s="3">
        <v>55</v>
      </c>
      <c r="G56" s="2" t="s">
        <v>38</v>
      </c>
      <c r="H56" s="2" t="s">
        <v>442</v>
      </c>
      <c r="I56" s="2" t="s">
        <v>443</v>
      </c>
      <c r="J56" s="2"/>
      <c r="K56" s="2" t="s">
        <v>41</v>
      </c>
      <c r="L56" s="2" t="s">
        <v>444</v>
      </c>
      <c r="M56" s="2">
        <f t="shared" si="0"/>
        <v>11</v>
      </c>
      <c r="N56" s="7">
        <v>5.4302460000000004</v>
      </c>
      <c r="O56" s="7">
        <v>3.4209510000000001</v>
      </c>
      <c r="P56" s="7">
        <v>0.98046100000000003</v>
      </c>
      <c r="Q56" s="7">
        <v>1.358114</v>
      </c>
      <c r="R56" s="7">
        <v>1.6045E-2</v>
      </c>
      <c r="S56" s="7">
        <v>3.6122830000000001</v>
      </c>
      <c r="T56" s="7">
        <v>1.763657</v>
      </c>
      <c r="U56" s="7">
        <v>1.0163409999999999</v>
      </c>
      <c r="V56" s="7">
        <v>1.613926</v>
      </c>
      <c r="W56" s="7">
        <v>1.7718849999999999</v>
      </c>
      <c r="X56" s="2"/>
      <c r="Y56" s="2"/>
      <c r="Z56" s="2"/>
      <c r="AA56" s="7">
        <v>1.0742309999999999</v>
      </c>
      <c r="AB56" s="7">
        <v>0.14732700000000001</v>
      </c>
      <c r="AC56" s="2"/>
      <c r="AD56" s="2"/>
      <c r="AE56" s="2"/>
      <c r="AF56" s="2"/>
      <c r="AG56" s="2"/>
      <c r="AH56" s="2"/>
      <c r="AI56" s="2">
        <f t="shared" si="1"/>
        <v>22.205467000000002</v>
      </c>
      <c r="AJ56" s="7">
        <v>67.523178000000001</v>
      </c>
      <c r="AK56" s="7">
        <v>19.042743999999999</v>
      </c>
      <c r="AL56" s="2"/>
      <c r="AM56" s="2"/>
      <c r="AN56" s="2"/>
      <c r="AO56" s="2"/>
      <c r="AP56" s="2"/>
      <c r="AQ56" s="2"/>
      <c r="AR56" s="2"/>
      <c r="AS56" s="2"/>
      <c r="AT56" s="2"/>
    </row>
    <row r="57" spans="1:46">
      <c r="A57" s="2" t="s">
        <v>545</v>
      </c>
      <c r="B57" s="13">
        <v>3</v>
      </c>
      <c r="C57" s="14">
        <v>45106</v>
      </c>
      <c r="D57" s="12">
        <v>7</v>
      </c>
      <c r="E57" s="12">
        <v>6</v>
      </c>
      <c r="F57" s="13">
        <v>56</v>
      </c>
      <c r="G57" s="12" t="s">
        <v>50</v>
      </c>
      <c r="H57" s="12" t="s">
        <v>445</v>
      </c>
      <c r="I57" s="12" t="s">
        <v>446</v>
      </c>
      <c r="J57" s="12"/>
      <c r="K57" s="12" t="s">
        <v>41</v>
      </c>
      <c r="L57" s="12"/>
      <c r="M57" s="2">
        <f t="shared" si="0"/>
        <v>4</v>
      </c>
      <c r="N57" s="23">
        <v>8.5267149999999994</v>
      </c>
      <c r="O57" s="23">
        <v>1.0729200000000001</v>
      </c>
      <c r="P57" s="23">
        <v>0.58770999999999995</v>
      </c>
      <c r="Q57" s="23">
        <v>1.2617240000000001</v>
      </c>
      <c r="R57" s="23">
        <v>1.475824</v>
      </c>
      <c r="S57" s="12"/>
      <c r="T57" s="12"/>
      <c r="U57" s="12"/>
      <c r="V57" s="12"/>
      <c r="W57" s="12"/>
      <c r="X57" s="12"/>
      <c r="Y57" s="12"/>
      <c r="Z57" s="12"/>
      <c r="AA57" s="12"/>
      <c r="AB57" s="12"/>
      <c r="AC57" s="12"/>
      <c r="AD57" s="12"/>
      <c r="AE57" s="12"/>
      <c r="AF57" s="12"/>
      <c r="AG57" s="12"/>
      <c r="AH57" s="12"/>
      <c r="AI57" s="2">
        <f t="shared" si="1"/>
        <v>12.924892999999997</v>
      </c>
      <c r="AJ57" s="23">
        <v>38.235210000000002</v>
      </c>
      <c r="AK57" s="23">
        <v>10.815189999999999</v>
      </c>
      <c r="AL57" s="12"/>
      <c r="AM57" s="12"/>
      <c r="AN57" s="12"/>
      <c r="AO57" s="12"/>
      <c r="AP57" s="12"/>
      <c r="AQ57" s="12"/>
      <c r="AR57" s="12"/>
      <c r="AS57" s="12"/>
      <c r="AT57" s="12"/>
    </row>
    <row r="58" spans="1:46">
      <c r="A58" s="2" t="s">
        <v>545</v>
      </c>
      <c r="B58" s="13">
        <v>3</v>
      </c>
      <c r="C58" s="14">
        <v>45106</v>
      </c>
      <c r="D58" s="12">
        <v>36</v>
      </c>
      <c r="E58" s="12">
        <v>6</v>
      </c>
      <c r="F58" s="13">
        <v>57</v>
      </c>
      <c r="G58" s="12" t="s">
        <v>50</v>
      </c>
      <c r="H58" s="12" t="s">
        <v>54</v>
      </c>
      <c r="I58" s="12"/>
      <c r="J58" s="12"/>
      <c r="K58" s="12" t="s">
        <v>65</v>
      </c>
      <c r="L58" s="12"/>
      <c r="M58" s="2">
        <f t="shared" si="0"/>
        <v>0</v>
      </c>
      <c r="N58" s="12"/>
      <c r="O58" s="12"/>
      <c r="P58" s="12"/>
      <c r="Q58" s="12"/>
      <c r="R58" s="12"/>
      <c r="S58" s="12"/>
      <c r="T58" s="12"/>
      <c r="U58" s="12"/>
      <c r="V58" s="12"/>
      <c r="W58" s="12"/>
      <c r="X58" s="12"/>
      <c r="Y58" s="12"/>
      <c r="Z58" s="12"/>
      <c r="AA58" s="12"/>
      <c r="AB58" s="12"/>
      <c r="AC58" s="12"/>
      <c r="AD58" s="12"/>
      <c r="AE58" s="12"/>
      <c r="AF58" s="12"/>
      <c r="AG58" s="12"/>
      <c r="AH58" s="12"/>
      <c r="AI58" s="2">
        <f t="shared" si="1"/>
        <v>0</v>
      </c>
      <c r="AJ58" s="12"/>
      <c r="AK58" s="12"/>
      <c r="AL58" s="12"/>
      <c r="AM58" s="12"/>
      <c r="AN58" s="12"/>
      <c r="AO58" s="12"/>
      <c r="AP58" s="12"/>
      <c r="AQ58" s="12"/>
      <c r="AR58" s="12"/>
      <c r="AS58" s="12"/>
      <c r="AT58" s="12"/>
    </row>
    <row r="59" spans="1:46">
      <c r="A59" s="2" t="s">
        <v>545</v>
      </c>
      <c r="B59" s="13">
        <v>3</v>
      </c>
      <c r="C59" s="14">
        <v>45106</v>
      </c>
      <c r="D59" s="12">
        <v>31</v>
      </c>
      <c r="E59" s="12">
        <v>6</v>
      </c>
      <c r="F59" s="13">
        <v>58</v>
      </c>
      <c r="G59" s="12" t="s">
        <v>50</v>
      </c>
      <c r="H59" s="12" t="s">
        <v>447</v>
      </c>
      <c r="I59" s="12" t="s">
        <v>448</v>
      </c>
      <c r="J59" s="12"/>
      <c r="K59" s="12" t="s">
        <v>41</v>
      </c>
      <c r="L59" s="12" t="s">
        <v>449</v>
      </c>
      <c r="M59" s="2">
        <f t="shared" si="0"/>
        <v>2</v>
      </c>
      <c r="N59" s="23">
        <v>4.1154719999999996</v>
      </c>
      <c r="O59" s="23">
        <v>1.013539</v>
      </c>
      <c r="P59" s="23">
        <v>0.67069599999999996</v>
      </c>
      <c r="Q59" s="12"/>
      <c r="R59" s="12"/>
      <c r="S59" s="12"/>
      <c r="T59" s="12"/>
      <c r="U59" s="12"/>
      <c r="V59" s="12"/>
      <c r="W59" s="12"/>
      <c r="X59" s="12"/>
      <c r="Y59" s="12"/>
      <c r="Z59" s="12"/>
      <c r="AA59" s="12"/>
      <c r="AB59" s="12"/>
      <c r="AC59" s="12"/>
      <c r="AD59" s="12"/>
      <c r="AE59" s="12"/>
      <c r="AF59" s="12"/>
      <c r="AG59" s="12"/>
      <c r="AH59" s="12"/>
      <c r="AI59" s="2">
        <f t="shared" si="1"/>
        <v>5.7997069999999997</v>
      </c>
      <c r="AJ59" s="23">
        <v>11.666709000000001</v>
      </c>
      <c r="AK59" s="23">
        <v>3.8086370000000001</v>
      </c>
      <c r="AL59" s="12"/>
      <c r="AM59" s="12"/>
      <c r="AN59" s="12"/>
      <c r="AO59" s="12"/>
      <c r="AP59" s="12"/>
      <c r="AQ59" s="12"/>
      <c r="AR59" s="12"/>
      <c r="AS59" s="12"/>
      <c r="AT59" s="12"/>
    </row>
    <row r="60" spans="1:46">
      <c r="A60" s="2" t="s">
        <v>545</v>
      </c>
      <c r="B60" s="13">
        <v>3</v>
      </c>
      <c r="C60" s="14">
        <v>45106</v>
      </c>
      <c r="D60" s="12">
        <v>3</v>
      </c>
      <c r="E60" s="12">
        <v>6</v>
      </c>
      <c r="F60" s="13">
        <v>59</v>
      </c>
      <c r="G60" s="12" t="s">
        <v>50</v>
      </c>
      <c r="H60" s="12" t="s">
        <v>450</v>
      </c>
      <c r="I60" s="12" t="s">
        <v>451</v>
      </c>
      <c r="J60" s="12" t="s">
        <v>48</v>
      </c>
      <c r="K60" s="12" t="s">
        <v>41</v>
      </c>
      <c r="L60" s="12" t="s">
        <v>452</v>
      </c>
      <c r="M60" s="2">
        <f t="shared" si="0"/>
        <v>0</v>
      </c>
      <c r="N60" s="25">
        <v>3.6125419999999999</v>
      </c>
      <c r="O60" s="12"/>
      <c r="P60" s="12"/>
      <c r="Q60" s="12"/>
      <c r="R60" s="12"/>
      <c r="S60" s="12"/>
      <c r="T60" s="12"/>
      <c r="U60" s="12"/>
      <c r="V60" s="12"/>
      <c r="W60" s="12"/>
      <c r="X60" s="12"/>
      <c r="Y60" s="12"/>
      <c r="Z60" s="12"/>
      <c r="AA60" s="12"/>
      <c r="AB60" s="12"/>
      <c r="AC60" s="12"/>
      <c r="AD60" s="12"/>
      <c r="AE60" s="12"/>
      <c r="AF60" s="12"/>
      <c r="AG60" s="12"/>
      <c r="AH60" s="12"/>
      <c r="AI60" s="2">
        <f t="shared" si="1"/>
        <v>3.6125419999999999</v>
      </c>
      <c r="AJ60" s="23">
        <v>11.281585</v>
      </c>
      <c r="AK60" s="23">
        <v>2.6479249999999999</v>
      </c>
      <c r="AL60" s="12"/>
      <c r="AM60" s="12"/>
      <c r="AN60" s="12"/>
      <c r="AO60" s="12"/>
      <c r="AP60" s="12"/>
      <c r="AQ60" s="12"/>
      <c r="AR60" s="12"/>
      <c r="AS60" s="12"/>
      <c r="AT60" s="12"/>
    </row>
    <row r="61" spans="1:46">
      <c r="A61" s="2" t="s">
        <v>545</v>
      </c>
      <c r="B61" s="3">
        <v>3</v>
      </c>
      <c r="C61" s="4">
        <v>45106</v>
      </c>
      <c r="D61" s="2">
        <v>1</v>
      </c>
      <c r="E61" s="2">
        <v>6</v>
      </c>
      <c r="F61" s="3">
        <v>60</v>
      </c>
      <c r="G61" s="2" t="s">
        <v>38</v>
      </c>
      <c r="H61" s="2" t="s">
        <v>453</v>
      </c>
      <c r="I61" s="2" t="s">
        <v>454</v>
      </c>
      <c r="J61" s="2"/>
      <c r="K61" s="2" t="s">
        <v>41</v>
      </c>
      <c r="L61" s="16" t="s">
        <v>455</v>
      </c>
      <c r="M61" s="2">
        <f t="shared" si="0"/>
        <v>13</v>
      </c>
      <c r="N61" s="2">
        <v>10.662003</v>
      </c>
      <c r="O61" s="7">
        <v>1.823083</v>
      </c>
      <c r="P61" s="7">
        <v>2.131386</v>
      </c>
      <c r="Q61" s="7">
        <v>2.0330650000000001</v>
      </c>
      <c r="R61" s="7">
        <v>1.9121109999999999</v>
      </c>
      <c r="S61" s="7">
        <v>3.1896049999999998</v>
      </c>
      <c r="T61" s="7">
        <v>1.584136</v>
      </c>
      <c r="U61" s="7">
        <v>2.5647709999999999</v>
      </c>
      <c r="V61" s="7">
        <v>2.6278419999999998</v>
      </c>
      <c r="W61" s="7">
        <v>1.936923</v>
      </c>
      <c r="X61" s="7">
        <v>0.27663900000000002</v>
      </c>
      <c r="Y61" s="7">
        <v>0.121443</v>
      </c>
      <c r="Z61" s="2"/>
      <c r="AA61" s="7">
        <v>0.83935800000000005</v>
      </c>
      <c r="AB61" s="7">
        <v>0.202955</v>
      </c>
      <c r="AC61" s="2"/>
      <c r="AD61" s="2"/>
      <c r="AE61" s="2"/>
      <c r="AF61" s="2"/>
      <c r="AG61" s="2"/>
      <c r="AH61" s="2"/>
      <c r="AI61" s="2">
        <f t="shared" si="1"/>
        <v>31.905320000000003</v>
      </c>
      <c r="AJ61" s="7">
        <v>98.990509000000003</v>
      </c>
      <c r="AK61" s="7">
        <v>27.890305000000001</v>
      </c>
      <c r="AL61" s="2"/>
      <c r="AM61" s="2"/>
      <c r="AN61" s="2"/>
      <c r="AO61" s="2"/>
      <c r="AP61" s="2"/>
      <c r="AQ61" s="2"/>
      <c r="AR61" s="2"/>
      <c r="AS61" s="2"/>
      <c r="AT61" s="2"/>
    </row>
    <row r="62" spans="1:46">
      <c r="A62" s="2" t="s">
        <v>545</v>
      </c>
      <c r="B62" s="13">
        <v>3</v>
      </c>
      <c r="C62" s="14">
        <v>45106</v>
      </c>
      <c r="D62" s="12">
        <v>44</v>
      </c>
      <c r="E62" s="12">
        <v>7</v>
      </c>
      <c r="F62" s="13">
        <v>61</v>
      </c>
      <c r="G62" s="12" t="s">
        <v>50</v>
      </c>
      <c r="H62" s="12" t="s">
        <v>456</v>
      </c>
      <c r="I62" s="12" t="s">
        <v>457</v>
      </c>
      <c r="J62" s="12"/>
      <c r="K62" s="12" t="s">
        <v>41</v>
      </c>
      <c r="L62" s="12"/>
      <c r="M62" s="2">
        <f t="shared" si="0"/>
        <v>10</v>
      </c>
      <c r="N62" s="23">
        <v>13.975148000000001</v>
      </c>
      <c r="O62" s="23">
        <v>1.3132170000000001</v>
      </c>
      <c r="P62" s="23">
        <v>2.2015090000000002</v>
      </c>
      <c r="Q62" s="23">
        <v>1.9827090000000001</v>
      </c>
      <c r="R62" s="23">
        <v>3.1586460000000001</v>
      </c>
      <c r="S62" s="23">
        <v>3.0607359999999999</v>
      </c>
      <c r="T62" s="23">
        <v>3.708386</v>
      </c>
      <c r="U62" s="23">
        <v>3.5623200000000002</v>
      </c>
      <c r="V62" s="23">
        <v>3.423079</v>
      </c>
      <c r="W62" s="23">
        <v>2.7886470000000001</v>
      </c>
      <c r="X62" s="23">
        <v>0.70982699999999999</v>
      </c>
      <c r="Y62" s="12"/>
      <c r="Z62" s="12"/>
      <c r="AA62" s="12"/>
      <c r="AB62" s="12"/>
      <c r="AC62" s="12"/>
      <c r="AD62" s="12"/>
      <c r="AE62" s="12"/>
      <c r="AF62" s="12"/>
      <c r="AG62" s="12"/>
      <c r="AH62" s="12"/>
      <c r="AI62" s="2">
        <f t="shared" si="1"/>
        <v>39.884223999999996</v>
      </c>
      <c r="AJ62" s="23">
        <v>132.357483</v>
      </c>
      <c r="AK62" s="23">
        <v>36.945382000000002</v>
      </c>
      <c r="AL62" s="12"/>
      <c r="AM62" s="12"/>
      <c r="AN62" s="12"/>
      <c r="AO62" s="12"/>
      <c r="AP62" s="12"/>
      <c r="AQ62" s="12"/>
      <c r="AR62" s="12"/>
      <c r="AS62" s="12"/>
      <c r="AT62" s="12"/>
    </row>
    <row r="63" spans="1:46">
      <c r="A63" s="2" t="s">
        <v>545</v>
      </c>
      <c r="B63" s="3">
        <v>3</v>
      </c>
      <c r="C63" s="4">
        <v>45106</v>
      </c>
      <c r="D63" s="2">
        <v>13</v>
      </c>
      <c r="E63" s="8">
        <v>7</v>
      </c>
      <c r="F63" s="3">
        <v>62</v>
      </c>
      <c r="G63" s="2" t="s">
        <v>38</v>
      </c>
      <c r="H63" s="2" t="s">
        <v>458</v>
      </c>
      <c r="I63" s="2" t="s">
        <v>459</v>
      </c>
      <c r="J63" s="2" t="s">
        <v>460</v>
      </c>
      <c r="K63" s="2" t="s">
        <v>41</v>
      </c>
      <c r="L63" s="2" t="s">
        <v>461</v>
      </c>
      <c r="M63" s="2">
        <f t="shared" si="0"/>
        <v>10</v>
      </c>
      <c r="N63" s="2">
        <v>10.562219000000001</v>
      </c>
      <c r="O63" s="7">
        <v>4.1605530000000002</v>
      </c>
      <c r="P63" s="7">
        <v>4.1605530000000002</v>
      </c>
      <c r="Q63" s="7">
        <v>0.18967300000000001</v>
      </c>
      <c r="R63" s="7">
        <v>4.4012419999999999</v>
      </c>
      <c r="S63" s="7">
        <v>0.132798</v>
      </c>
      <c r="T63" s="7">
        <v>3.685746</v>
      </c>
      <c r="U63" s="7">
        <v>3.6617009999999999</v>
      </c>
      <c r="V63" s="7">
        <v>1.3627590000000001</v>
      </c>
      <c r="W63" s="2"/>
      <c r="X63" s="2"/>
      <c r="Y63" s="2"/>
      <c r="Z63" s="2"/>
      <c r="AA63" s="7">
        <v>1.7924359999999999</v>
      </c>
      <c r="AB63" s="7">
        <v>2.7449180000000002</v>
      </c>
      <c r="AC63" s="2"/>
      <c r="AD63" s="2"/>
      <c r="AE63" s="2"/>
      <c r="AF63" s="2"/>
      <c r="AG63" s="2"/>
      <c r="AH63" s="2"/>
      <c r="AI63" s="2">
        <f t="shared" si="1"/>
        <v>36.854597999999996</v>
      </c>
      <c r="AJ63" s="7">
        <v>92.382667999999995</v>
      </c>
      <c r="AK63" s="7">
        <v>21.657066</v>
      </c>
      <c r="AL63" s="2"/>
      <c r="AM63" s="2"/>
      <c r="AN63" s="2"/>
      <c r="AO63" s="2"/>
      <c r="AP63" s="2"/>
      <c r="AQ63" s="2"/>
      <c r="AR63" s="2"/>
      <c r="AS63" s="2"/>
      <c r="AT63" s="2"/>
    </row>
    <row r="64" spans="1:46">
      <c r="A64" s="2" t="s">
        <v>545</v>
      </c>
      <c r="B64" s="13">
        <v>3</v>
      </c>
      <c r="C64" s="14">
        <v>45106</v>
      </c>
      <c r="D64" s="12">
        <v>50</v>
      </c>
      <c r="E64" s="12">
        <v>7</v>
      </c>
      <c r="F64" s="13">
        <v>63</v>
      </c>
      <c r="G64" s="12" t="s">
        <v>50</v>
      </c>
      <c r="H64" s="12" t="s">
        <v>462</v>
      </c>
      <c r="I64" s="12" t="s">
        <v>463</v>
      </c>
      <c r="J64" s="12"/>
      <c r="K64" s="12" t="s">
        <v>41</v>
      </c>
      <c r="L64" s="12"/>
      <c r="M64" s="2">
        <f t="shared" si="0"/>
        <v>4</v>
      </c>
      <c r="N64" s="23">
        <v>6.7300599999999999</v>
      </c>
      <c r="O64" s="23">
        <v>2.1106790000000002</v>
      </c>
      <c r="P64" s="23">
        <v>1.870007</v>
      </c>
      <c r="Q64" s="23">
        <v>2.4791620000000001</v>
      </c>
      <c r="R64" s="25">
        <v>1.980423</v>
      </c>
      <c r="S64" s="12"/>
      <c r="T64" s="12"/>
      <c r="U64" s="12"/>
      <c r="V64" s="12"/>
      <c r="W64" s="12"/>
      <c r="X64" s="12"/>
      <c r="Y64" s="12"/>
      <c r="Z64" s="12"/>
      <c r="AA64" s="12"/>
      <c r="AB64" s="12"/>
      <c r="AC64" s="12"/>
      <c r="AD64" s="12"/>
      <c r="AE64" s="12"/>
      <c r="AF64" s="12"/>
      <c r="AG64" s="12"/>
      <c r="AH64" s="12"/>
      <c r="AI64" s="2">
        <f t="shared" si="1"/>
        <v>15.170330999999999</v>
      </c>
      <c r="AJ64" s="23">
        <v>45.886253000000004</v>
      </c>
      <c r="AK64" s="23">
        <v>13.795078999999999</v>
      </c>
      <c r="AL64" s="12"/>
      <c r="AM64" s="12"/>
      <c r="AN64" s="12"/>
      <c r="AO64" s="12"/>
      <c r="AP64" s="12"/>
      <c r="AQ64" s="12"/>
      <c r="AR64" s="12"/>
      <c r="AS64" s="12"/>
      <c r="AT64" s="12"/>
    </row>
    <row r="65" spans="1:46">
      <c r="A65" s="2" t="s">
        <v>545</v>
      </c>
      <c r="B65" s="13">
        <v>3</v>
      </c>
      <c r="C65" s="14">
        <v>45106</v>
      </c>
      <c r="D65" s="12">
        <v>1</v>
      </c>
      <c r="E65" s="12">
        <v>7</v>
      </c>
      <c r="F65" s="13">
        <v>64</v>
      </c>
      <c r="G65" s="12" t="s">
        <v>50</v>
      </c>
      <c r="H65" s="12" t="s">
        <v>464</v>
      </c>
      <c r="I65" s="12" t="s">
        <v>465</v>
      </c>
      <c r="J65" s="12"/>
      <c r="K65" s="12" t="s">
        <v>41</v>
      </c>
      <c r="L65" s="12" t="s">
        <v>195</v>
      </c>
      <c r="M65" s="2">
        <f t="shared" si="0"/>
        <v>10</v>
      </c>
      <c r="N65" s="12">
        <f>7.109844+2.93151</f>
        <v>10.041354</v>
      </c>
      <c r="O65" s="23">
        <v>2.387791</v>
      </c>
      <c r="P65" s="23">
        <v>4.1056400000000002</v>
      </c>
      <c r="Q65" s="23">
        <v>0.878224</v>
      </c>
      <c r="R65" s="23">
        <v>2.818883</v>
      </c>
      <c r="S65" s="23">
        <v>3.2445210000000002</v>
      </c>
      <c r="T65" s="23">
        <v>2.4939629999999999</v>
      </c>
      <c r="U65" s="23">
        <v>1.9084760000000001</v>
      </c>
      <c r="V65" s="23">
        <v>0.89176800000000001</v>
      </c>
      <c r="W65" s="23">
        <v>0.51740900000000001</v>
      </c>
      <c r="X65" s="23">
        <v>0.81699600000000006</v>
      </c>
      <c r="Y65" s="12"/>
      <c r="Z65" s="12"/>
      <c r="AA65" s="12"/>
      <c r="AB65" s="12"/>
      <c r="AC65" s="12"/>
      <c r="AD65" s="12"/>
      <c r="AE65" s="12"/>
      <c r="AF65" s="12"/>
      <c r="AG65" s="12"/>
      <c r="AH65" s="12"/>
      <c r="AI65" s="2">
        <f t="shared" si="1"/>
        <v>30.105024999999998</v>
      </c>
      <c r="AJ65" s="23">
        <v>80.748276000000004</v>
      </c>
      <c r="AK65" s="23">
        <v>19.935521000000001</v>
      </c>
      <c r="AL65" s="12"/>
      <c r="AM65" s="12"/>
      <c r="AN65" s="12"/>
      <c r="AO65" s="12"/>
      <c r="AP65" s="12"/>
      <c r="AQ65" s="12"/>
      <c r="AR65" s="12"/>
      <c r="AS65" s="12"/>
      <c r="AT65" s="12"/>
    </row>
    <row r="66" spans="1:46">
      <c r="A66" s="2" t="s">
        <v>545</v>
      </c>
      <c r="B66" s="3">
        <v>3</v>
      </c>
      <c r="C66" s="4">
        <v>45106</v>
      </c>
      <c r="D66" s="2">
        <v>36</v>
      </c>
      <c r="E66" s="8">
        <v>7</v>
      </c>
      <c r="F66" s="3">
        <v>65</v>
      </c>
      <c r="G66" s="2" t="s">
        <v>38</v>
      </c>
      <c r="H66" s="2" t="s">
        <v>466</v>
      </c>
      <c r="I66" s="2" t="s">
        <v>467</v>
      </c>
      <c r="J66" s="2"/>
      <c r="K66" s="2" t="s">
        <v>41</v>
      </c>
      <c r="L66" s="2" t="s">
        <v>468</v>
      </c>
      <c r="M66" s="2">
        <f t="shared" si="0"/>
        <v>5</v>
      </c>
      <c r="N66" s="7">
        <v>6.0545340000000003</v>
      </c>
      <c r="O66" s="7">
        <v>1.5852390000000001</v>
      </c>
      <c r="P66" s="7">
        <v>1.9674320000000001</v>
      </c>
      <c r="Q66" s="7">
        <v>1.9527829999999999</v>
      </c>
      <c r="R66" s="7">
        <v>1.0026409999999999</v>
      </c>
      <c r="S66" s="7">
        <v>0.20432600000000001</v>
      </c>
      <c r="T66" s="2"/>
      <c r="U66" s="2"/>
      <c r="V66" s="2"/>
      <c r="W66" s="2"/>
      <c r="X66" s="2"/>
      <c r="Y66" s="2"/>
      <c r="Z66" s="2"/>
      <c r="AA66" s="2"/>
      <c r="AB66" s="2"/>
      <c r="AC66" s="2"/>
      <c r="AD66" s="2"/>
      <c r="AE66" s="2"/>
      <c r="AF66" s="2"/>
      <c r="AG66" s="2"/>
      <c r="AH66" s="2"/>
      <c r="AI66" s="2">
        <f t="shared" si="1"/>
        <v>12.766955000000001</v>
      </c>
      <c r="AJ66" s="7">
        <v>37.763691000000001</v>
      </c>
      <c r="AK66" s="7">
        <v>13.160899000000001</v>
      </c>
      <c r="AL66" s="2"/>
      <c r="AM66" s="2"/>
      <c r="AN66" s="2"/>
      <c r="AO66" s="2"/>
      <c r="AP66" s="2"/>
      <c r="AQ66" s="2"/>
      <c r="AR66" s="2"/>
      <c r="AS66" s="2"/>
      <c r="AT66" s="2"/>
    </row>
    <row r="67" spans="1:46">
      <c r="A67" s="2" t="s">
        <v>545</v>
      </c>
      <c r="B67" s="13">
        <v>3</v>
      </c>
      <c r="C67" s="14">
        <v>45106</v>
      </c>
      <c r="D67" s="12">
        <v>7</v>
      </c>
      <c r="E67" s="12">
        <v>7</v>
      </c>
      <c r="F67" s="13">
        <v>66</v>
      </c>
      <c r="G67" s="12" t="s">
        <v>50</v>
      </c>
      <c r="H67" s="12" t="s">
        <v>469</v>
      </c>
      <c r="I67" s="12" t="s">
        <v>470</v>
      </c>
      <c r="J67" s="12"/>
      <c r="K67" s="12" t="s">
        <v>41</v>
      </c>
      <c r="L67" s="12"/>
      <c r="M67" s="2">
        <f t="shared" si="0"/>
        <v>3</v>
      </c>
      <c r="N67" s="23">
        <v>8.3152950000000008</v>
      </c>
      <c r="O67" s="23">
        <v>2.845971</v>
      </c>
      <c r="P67" s="23">
        <v>2.1601699999999999</v>
      </c>
      <c r="Q67" s="23">
        <v>0.58191400000000004</v>
      </c>
      <c r="R67" s="12"/>
      <c r="S67" s="12"/>
      <c r="T67" s="12"/>
      <c r="U67" s="12"/>
      <c r="V67" s="12"/>
      <c r="W67" s="12"/>
      <c r="X67" s="12"/>
      <c r="Y67" s="12"/>
      <c r="Z67" s="12"/>
      <c r="AA67" s="12"/>
      <c r="AB67" s="12"/>
      <c r="AC67" s="12"/>
      <c r="AD67" s="12"/>
      <c r="AE67" s="12"/>
      <c r="AF67" s="12"/>
      <c r="AG67" s="12"/>
      <c r="AH67" s="12"/>
      <c r="AI67" s="2">
        <f t="shared" si="1"/>
        <v>13.903350000000001</v>
      </c>
      <c r="AJ67" s="23">
        <v>56.095001000000003</v>
      </c>
      <c r="AK67" s="23">
        <v>18.286481999999999</v>
      </c>
      <c r="AL67" s="12"/>
      <c r="AM67" s="12"/>
      <c r="AN67" s="12"/>
      <c r="AO67" s="12"/>
      <c r="AP67" s="12"/>
      <c r="AQ67" s="12"/>
      <c r="AR67" s="12"/>
      <c r="AS67" s="12"/>
      <c r="AT67" s="12"/>
    </row>
    <row r="68" spans="1:46">
      <c r="A68" s="2" t="s">
        <v>545</v>
      </c>
      <c r="B68" s="13">
        <v>3</v>
      </c>
      <c r="C68" s="14">
        <v>45106</v>
      </c>
      <c r="D68" s="12">
        <v>62</v>
      </c>
      <c r="E68" s="12">
        <v>7</v>
      </c>
      <c r="F68" s="13">
        <v>67</v>
      </c>
      <c r="G68" s="12" t="s">
        <v>50</v>
      </c>
      <c r="H68" s="12" t="s">
        <v>471</v>
      </c>
      <c r="I68" s="12" t="s">
        <v>472</v>
      </c>
      <c r="J68" s="12"/>
      <c r="K68" s="12" t="s">
        <v>41</v>
      </c>
      <c r="L68" s="12"/>
      <c r="M68" s="2">
        <f t="shared" si="0"/>
        <v>7</v>
      </c>
      <c r="N68" s="23">
        <v>9.0611169999999994</v>
      </c>
      <c r="O68" s="23">
        <v>1.7947630000000001</v>
      </c>
      <c r="P68" s="23">
        <v>1.7232609999999999</v>
      </c>
      <c r="Q68" s="23">
        <v>1.697255</v>
      </c>
      <c r="R68" s="23">
        <v>1.7107920000000001</v>
      </c>
      <c r="S68" s="23">
        <v>0.69880900000000001</v>
      </c>
      <c r="T68" s="23">
        <v>1.30311</v>
      </c>
      <c r="U68" s="23">
        <v>0.55789699999999998</v>
      </c>
      <c r="V68" s="12"/>
      <c r="W68" s="12"/>
      <c r="X68" s="12"/>
      <c r="Y68" s="12"/>
      <c r="Z68" s="12"/>
      <c r="AA68" s="12"/>
      <c r="AB68" s="12"/>
      <c r="AC68" s="12"/>
      <c r="AD68" s="12"/>
      <c r="AE68" s="12"/>
      <c r="AF68" s="12"/>
      <c r="AG68" s="12"/>
      <c r="AH68" s="12"/>
      <c r="AI68" s="2">
        <f t="shared" si="1"/>
        <v>18.547004000000001</v>
      </c>
      <c r="AJ68" s="23">
        <v>61.975906000000002</v>
      </c>
      <c r="AK68" s="23">
        <v>21.149066000000001</v>
      </c>
      <c r="AL68" s="12"/>
      <c r="AM68" s="12"/>
      <c r="AN68" s="12"/>
      <c r="AO68" s="12"/>
      <c r="AP68" s="12"/>
      <c r="AQ68" s="12"/>
      <c r="AR68" s="12"/>
      <c r="AS68" s="12"/>
      <c r="AT68" s="12"/>
    </row>
    <row r="69" spans="1:46">
      <c r="A69" s="2" t="s">
        <v>545</v>
      </c>
      <c r="B69" s="3">
        <v>3</v>
      </c>
      <c r="C69" s="4">
        <v>45106</v>
      </c>
      <c r="D69" s="2">
        <v>41</v>
      </c>
      <c r="E69" s="8">
        <v>7</v>
      </c>
      <c r="F69" s="3">
        <v>68</v>
      </c>
      <c r="G69" s="2" t="s">
        <v>38</v>
      </c>
      <c r="H69" s="2" t="s">
        <v>473</v>
      </c>
      <c r="I69" s="2" t="s">
        <v>474</v>
      </c>
      <c r="J69" s="2" t="s">
        <v>230</v>
      </c>
      <c r="K69" s="2" t="s">
        <v>41</v>
      </c>
      <c r="L69" s="2" t="s">
        <v>475</v>
      </c>
      <c r="M69" s="2">
        <f t="shared" si="0"/>
        <v>6</v>
      </c>
      <c r="N69" s="2">
        <v>10.336843999999999</v>
      </c>
      <c r="O69" s="7">
        <v>3.8454700000000002</v>
      </c>
      <c r="P69" s="7">
        <v>3.9335369999999998</v>
      </c>
      <c r="Q69" s="7">
        <v>1.6344080000000001</v>
      </c>
      <c r="R69" s="7">
        <v>1.6963299999999999</v>
      </c>
      <c r="S69" s="2"/>
      <c r="T69" s="2"/>
      <c r="U69" s="2"/>
      <c r="V69" s="2"/>
      <c r="W69" s="2"/>
      <c r="X69" s="2"/>
      <c r="Y69" s="2"/>
      <c r="Z69" s="2"/>
      <c r="AA69" s="7">
        <v>0.73833400000000005</v>
      </c>
      <c r="AB69" s="7">
        <v>1.2809010000000001</v>
      </c>
      <c r="AC69" s="2"/>
      <c r="AD69" s="2"/>
      <c r="AE69" s="2"/>
      <c r="AF69" s="2"/>
      <c r="AG69" s="2"/>
      <c r="AH69" s="2"/>
      <c r="AI69" s="2">
        <f t="shared" si="1"/>
        <v>23.465823999999998</v>
      </c>
      <c r="AJ69" s="7">
        <v>65.222512000000009</v>
      </c>
      <c r="AK69" s="7">
        <v>16.223412</v>
      </c>
      <c r="AL69" s="2"/>
      <c r="AM69" s="7"/>
      <c r="AN69" s="7"/>
      <c r="AO69" s="2"/>
      <c r="AP69" s="2"/>
      <c r="AQ69" s="2"/>
      <c r="AR69" s="2"/>
      <c r="AS69" s="2"/>
      <c r="AT69" s="2"/>
    </row>
    <row r="70" spans="1:46">
      <c r="A70" s="2" t="s">
        <v>545</v>
      </c>
      <c r="B70" s="3">
        <v>3</v>
      </c>
      <c r="C70" s="4">
        <v>45106</v>
      </c>
      <c r="D70" s="2">
        <v>3</v>
      </c>
      <c r="E70" s="8">
        <v>7</v>
      </c>
      <c r="F70" s="3">
        <v>69</v>
      </c>
      <c r="G70" s="2" t="s">
        <v>38</v>
      </c>
      <c r="H70" s="2" t="s">
        <v>476</v>
      </c>
      <c r="I70" s="2" t="s">
        <v>477</v>
      </c>
      <c r="J70" s="2" t="s">
        <v>478</v>
      </c>
      <c r="K70" s="2" t="s">
        <v>41</v>
      </c>
      <c r="L70" s="16" t="s">
        <v>479</v>
      </c>
      <c r="M70" s="2">
        <f t="shared" si="0"/>
        <v>14</v>
      </c>
      <c r="N70" s="2">
        <v>12.091996999999999</v>
      </c>
      <c r="O70" s="7">
        <v>4.1970530000000004</v>
      </c>
      <c r="P70" s="7">
        <v>1.328633</v>
      </c>
      <c r="Q70" s="7">
        <v>1.2485850000000001</v>
      </c>
      <c r="R70" s="7">
        <v>2.2643430000000002</v>
      </c>
      <c r="S70" s="7">
        <v>0.67225100000000004</v>
      </c>
      <c r="T70" s="7">
        <v>1.1965870000000001</v>
      </c>
      <c r="U70" s="7">
        <v>3.0409619999999999</v>
      </c>
      <c r="V70" s="7">
        <v>1.8917980000000001</v>
      </c>
      <c r="W70" s="7">
        <v>0.387515</v>
      </c>
      <c r="X70" s="7">
        <v>0.14759</v>
      </c>
      <c r="Y70" s="7">
        <v>9.9043999999999993E-2</v>
      </c>
      <c r="Z70" s="2"/>
      <c r="AA70" s="7">
        <v>0.57016100000000003</v>
      </c>
      <c r="AB70" s="7">
        <v>2.853402</v>
      </c>
      <c r="AC70" s="7">
        <v>0.19645199999999999</v>
      </c>
      <c r="AD70" s="2"/>
      <c r="AE70" s="2"/>
      <c r="AF70" s="2"/>
      <c r="AG70" s="2"/>
      <c r="AH70" s="2"/>
      <c r="AI70" s="2">
        <f t="shared" si="1"/>
        <v>32.186372999999996</v>
      </c>
      <c r="AJ70" s="7">
        <v>108.54531900000001</v>
      </c>
      <c r="AK70" s="7">
        <v>30.041423999999999</v>
      </c>
      <c r="AL70" s="2"/>
      <c r="AM70" s="2"/>
      <c r="AN70" s="2"/>
      <c r="AO70" s="2"/>
      <c r="AP70" s="2"/>
      <c r="AQ70" s="2"/>
      <c r="AR70" s="2"/>
      <c r="AS70" s="2"/>
      <c r="AT70" s="2"/>
    </row>
    <row r="71" spans="1:46">
      <c r="A71" s="2" t="s">
        <v>545</v>
      </c>
      <c r="B71" s="13">
        <v>3</v>
      </c>
      <c r="C71" s="14">
        <v>45106</v>
      </c>
      <c r="D71" s="12">
        <v>31</v>
      </c>
      <c r="E71" s="12">
        <v>7</v>
      </c>
      <c r="F71" s="13">
        <v>70</v>
      </c>
      <c r="G71" s="12" t="s">
        <v>50</v>
      </c>
      <c r="H71" s="12" t="s">
        <v>480</v>
      </c>
      <c r="I71" s="12" t="s">
        <v>481</v>
      </c>
      <c r="J71" s="12"/>
      <c r="K71" s="12" t="s">
        <v>41</v>
      </c>
      <c r="L71" s="12"/>
      <c r="M71" s="2">
        <f t="shared" si="0"/>
        <v>6</v>
      </c>
      <c r="N71" s="23">
        <v>13.2567</v>
      </c>
      <c r="O71" s="23">
        <v>3.2787980000000001</v>
      </c>
      <c r="P71" s="23">
        <v>3.2787980000000001</v>
      </c>
      <c r="Q71" s="23">
        <v>3.217686</v>
      </c>
      <c r="R71" s="23">
        <v>1.5786389999999999</v>
      </c>
      <c r="S71" s="23">
        <v>2.9644689999999998</v>
      </c>
      <c r="T71" s="23">
        <v>3.5133139999999998</v>
      </c>
      <c r="U71" s="12"/>
      <c r="V71" s="12"/>
      <c r="W71" s="12"/>
      <c r="X71" s="12"/>
      <c r="Y71" s="12"/>
      <c r="Z71" s="12"/>
      <c r="AA71" s="12"/>
      <c r="AB71" s="12"/>
      <c r="AC71" s="12"/>
      <c r="AD71" s="12"/>
      <c r="AE71" s="12"/>
      <c r="AF71" s="12"/>
      <c r="AG71" s="12"/>
      <c r="AH71" s="12"/>
      <c r="AI71" s="2">
        <f t="shared" si="1"/>
        <v>31.088404000000001</v>
      </c>
      <c r="AJ71" s="23">
        <v>91.849266</v>
      </c>
      <c r="AK71" s="23">
        <v>21.375886999999999</v>
      </c>
      <c r="AL71" s="12"/>
      <c r="AM71" s="12"/>
      <c r="AN71" s="12"/>
      <c r="AO71" s="12"/>
      <c r="AP71" s="12"/>
      <c r="AQ71" s="12"/>
      <c r="AR71" s="12"/>
      <c r="AS71" s="12"/>
      <c r="AT71" s="12"/>
    </row>
    <row r="72" spans="1:46">
      <c r="A72" s="2" t="s">
        <v>545</v>
      </c>
      <c r="B72" s="3">
        <v>3</v>
      </c>
      <c r="C72" s="4">
        <v>45106</v>
      </c>
      <c r="D72" s="2">
        <v>44</v>
      </c>
      <c r="E72" s="2">
        <v>8</v>
      </c>
      <c r="F72" s="3">
        <v>71</v>
      </c>
      <c r="G72" s="2" t="s">
        <v>38</v>
      </c>
      <c r="H72" s="2" t="s">
        <v>54</v>
      </c>
      <c r="I72" s="2"/>
      <c r="J72" s="2"/>
      <c r="K72" s="2" t="s">
        <v>65</v>
      </c>
      <c r="L72" s="2"/>
      <c r="M72" s="2">
        <f t="shared" si="0"/>
        <v>0</v>
      </c>
      <c r="N72" s="2"/>
      <c r="O72" s="2"/>
      <c r="P72" s="2"/>
      <c r="Q72" s="2"/>
      <c r="R72" s="2"/>
      <c r="S72" s="2"/>
      <c r="T72" s="2"/>
      <c r="U72" s="2"/>
      <c r="V72" s="2"/>
      <c r="W72" s="2"/>
      <c r="X72" s="2"/>
      <c r="Y72" s="2"/>
      <c r="Z72" s="2"/>
      <c r="AA72" s="2"/>
      <c r="AB72" s="2"/>
      <c r="AC72" s="2"/>
      <c r="AD72" s="2"/>
      <c r="AE72" s="2"/>
      <c r="AF72" s="2"/>
      <c r="AG72" s="2"/>
      <c r="AH72" s="2"/>
      <c r="AI72" s="2">
        <f t="shared" si="1"/>
        <v>0</v>
      </c>
      <c r="AJ72" s="2"/>
      <c r="AK72" s="2"/>
      <c r="AL72" s="2"/>
      <c r="AM72" s="2"/>
      <c r="AN72" s="2"/>
      <c r="AO72" s="2"/>
      <c r="AP72" s="2"/>
      <c r="AQ72" s="2"/>
      <c r="AR72" s="2"/>
      <c r="AS72" s="2"/>
      <c r="AT72" s="2"/>
    </row>
    <row r="73" spans="1:46">
      <c r="A73" s="2" t="s">
        <v>545</v>
      </c>
      <c r="B73" s="3">
        <v>3</v>
      </c>
      <c r="C73" s="4">
        <v>45106</v>
      </c>
      <c r="D73" s="2">
        <v>1</v>
      </c>
      <c r="E73" s="2">
        <v>8</v>
      </c>
      <c r="F73" s="3">
        <v>72</v>
      </c>
      <c r="G73" s="2" t="s">
        <v>38</v>
      </c>
      <c r="H73" s="2" t="s">
        <v>482</v>
      </c>
      <c r="I73" s="2" t="s">
        <v>483</v>
      </c>
      <c r="J73" s="2"/>
      <c r="K73" s="2" t="s">
        <v>41</v>
      </c>
      <c r="L73" s="2" t="s">
        <v>484</v>
      </c>
      <c r="M73" s="2">
        <f t="shared" si="0"/>
        <v>2</v>
      </c>
      <c r="N73" s="7">
        <v>2.7163550000000001</v>
      </c>
      <c r="O73" s="7">
        <v>0.271428</v>
      </c>
      <c r="P73" s="7">
        <v>0.14873</v>
      </c>
      <c r="Q73" s="2"/>
      <c r="R73" s="2"/>
      <c r="S73" s="2"/>
      <c r="T73" s="2"/>
      <c r="U73" s="2"/>
      <c r="V73" s="2"/>
      <c r="W73" s="2"/>
      <c r="X73" s="2"/>
      <c r="Y73" s="2"/>
      <c r="Z73" s="2"/>
      <c r="AA73" s="2"/>
      <c r="AB73" s="2"/>
      <c r="AC73" s="2"/>
      <c r="AD73" s="2"/>
      <c r="AE73" s="2"/>
      <c r="AF73" s="2"/>
      <c r="AG73" s="2"/>
      <c r="AH73" s="2"/>
      <c r="AI73" s="2">
        <f t="shared" si="1"/>
        <v>3.1365130000000003</v>
      </c>
      <c r="AJ73" s="7">
        <v>11.811071</v>
      </c>
      <c r="AK73" s="7">
        <v>3.4668199999999998</v>
      </c>
      <c r="AL73" s="2"/>
      <c r="AM73" s="2"/>
      <c r="AN73" s="2"/>
      <c r="AO73" s="2"/>
      <c r="AP73" s="2"/>
      <c r="AQ73" s="2"/>
      <c r="AR73" s="2"/>
      <c r="AS73" s="2"/>
      <c r="AT73" s="2"/>
    </row>
    <row r="74" spans="1:46">
      <c r="A74" s="2" t="s">
        <v>545</v>
      </c>
      <c r="B74" s="13">
        <v>3</v>
      </c>
      <c r="C74" s="14">
        <v>45106</v>
      </c>
      <c r="D74" s="12">
        <v>62</v>
      </c>
      <c r="E74" s="12">
        <v>8</v>
      </c>
      <c r="F74" s="13">
        <v>73</v>
      </c>
      <c r="G74" s="12" t="s">
        <v>50</v>
      </c>
      <c r="H74" s="12" t="s">
        <v>54</v>
      </c>
      <c r="I74" s="12"/>
      <c r="J74" s="12"/>
      <c r="K74" s="12" t="s">
        <v>65</v>
      </c>
      <c r="L74" s="12"/>
      <c r="M74" s="2">
        <f t="shared" si="0"/>
        <v>0</v>
      </c>
      <c r="N74" s="12"/>
      <c r="O74" s="12"/>
      <c r="P74" s="12"/>
      <c r="Q74" s="12"/>
      <c r="R74" s="12"/>
      <c r="S74" s="12"/>
      <c r="T74" s="12"/>
      <c r="U74" s="12"/>
      <c r="V74" s="12"/>
      <c r="W74" s="12"/>
      <c r="X74" s="12"/>
      <c r="Y74" s="12"/>
      <c r="Z74" s="12"/>
      <c r="AA74" s="12"/>
      <c r="AB74" s="12"/>
      <c r="AC74" s="12"/>
      <c r="AD74" s="12"/>
      <c r="AE74" s="12"/>
      <c r="AF74" s="12"/>
      <c r="AG74" s="12"/>
      <c r="AH74" s="12"/>
      <c r="AI74" s="2">
        <f t="shared" si="1"/>
        <v>0</v>
      </c>
      <c r="AJ74" s="12"/>
      <c r="AK74" s="12"/>
      <c r="AL74" s="12"/>
      <c r="AM74" s="12"/>
      <c r="AN74" s="12"/>
      <c r="AO74" s="12"/>
      <c r="AP74" s="12"/>
      <c r="AQ74" s="12"/>
      <c r="AR74" s="12"/>
      <c r="AS74" s="12"/>
      <c r="AT74" s="12"/>
    </row>
    <row r="75" spans="1:46">
      <c r="A75" s="2" t="s">
        <v>545</v>
      </c>
      <c r="B75" s="3">
        <v>3</v>
      </c>
      <c r="C75" s="4">
        <v>45106</v>
      </c>
      <c r="D75" s="2">
        <v>7</v>
      </c>
      <c r="E75" s="2">
        <v>8</v>
      </c>
      <c r="F75" s="3">
        <v>74</v>
      </c>
      <c r="G75" s="2" t="s">
        <v>38</v>
      </c>
      <c r="H75" s="2" t="s">
        <v>54</v>
      </c>
      <c r="I75" s="2"/>
      <c r="J75" s="2"/>
      <c r="K75" s="2" t="s">
        <v>65</v>
      </c>
      <c r="L75" s="2"/>
      <c r="M75" s="2">
        <f t="shared" si="0"/>
        <v>0</v>
      </c>
      <c r="N75" s="2"/>
      <c r="O75" s="2"/>
      <c r="P75" s="2"/>
      <c r="Q75" s="2"/>
      <c r="R75" s="2"/>
      <c r="S75" s="2"/>
      <c r="T75" s="2"/>
      <c r="U75" s="2"/>
      <c r="V75" s="2"/>
      <c r="W75" s="2"/>
      <c r="X75" s="2"/>
      <c r="Y75" s="2"/>
      <c r="Z75" s="2"/>
      <c r="AA75" s="2"/>
      <c r="AB75" s="2"/>
      <c r="AC75" s="2"/>
      <c r="AD75" s="2"/>
      <c r="AE75" s="2"/>
      <c r="AF75" s="2"/>
      <c r="AG75" s="2"/>
      <c r="AH75" s="2"/>
      <c r="AI75" s="2">
        <f t="shared" si="1"/>
        <v>0</v>
      </c>
      <c r="AJ75" s="2"/>
      <c r="AK75" s="2"/>
      <c r="AL75" s="2"/>
      <c r="AM75" s="2"/>
      <c r="AN75" s="2"/>
      <c r="AO75" s="2"/>
      <c r="AP75" s="2"/>
      <c r="AQ75" s="2"/>
      <c r="AR75" s="2"/>
      <c r="AS75" s="2"/>
      <c r="AT75" s="2"/>
    </row>
    <row r="76" spans="1:46">
      <c r="A76" s="2" t="s">
        <v>545</v>
      </c>
      <c r="B76" s="3">
        <v>3</v>
      </c>
      <c r="C76" s="4">
        <v>45106</v>
      </c>
      <c r="D76" s="2">
        <v>31</v>
      </c>
      <c r="E76" s="2">
        <v>8</v>
      </c>
      <c r="F76" s="3">
        <v>75</v>
      </c>
      <c r="G76" s="2" t="s">
        <v>38</v>
      </c>
      <c r="H76" s="2" t="s">
        <v>54</v>
      </c>
      <c r="I76" s="2"/>
      <c r="J76" s="2"/>
      <c r="K76" s="2" t="s">
        <v>65</v>
      </c>
      <c r="L76" s="2"/>
      <c r="M76" s="2">
        <f t="shared" si="0"/>
        <v>0</v>
      </c>
      <c r="N76" s="2"/>
      <c r="O76" s="2"/>
      <c r="P76" s="2"/>
      <c r="Q76" s="2"/>
      <c r="R76" s="2"/>
      <c r="S76" s="2"/>
      <c r="T76" s="2"/>
      <c r="U76" s="2"/>
      <c r="V76" s="2"/>
      <c r="W76" s="2"/>
      <c r="X76" s="2"/>
      <c r="Y76" s="2"/>
      <c r="Z76" s="2"/>
      <c r="AA76" s="2"/>
      <c r="AB76" s="2"/>
      <c r="AC76" s="2"/>
      <c r="AD76" s="2"/>
      <c r="AE76" s="2"/>
      <c r="AF76" s="2"/>
      <c r="AG76" s="2"/>
      <c r="AH76" s="2"/>
      <c r="AI76" s="2">
        <f t="shared" si="1"/>
        <v>0</v>
      </c>
      <c r="AJ76" s="2"/>
      <c r="AK76" s="2"/>
      <c r="AL76" s="2"/>
      <c r="AM76" s="2"/>
      <c r="AN76" s="2"/>
      <c r="AO76" s="2"/>
      <c r="AP76" s="2"/>
      <c r="AQ76" s="2"/>
      <c r="AR76" s="2"/>
      <c r="AS76" s="2"/>
      <c r="AT76" s="2"/>
    </row>
    <row r="77" spans="1:46">
      <c r="A77" s="2" t="s">
        <v>545</v>
      </c>
      <c r="B77" s="3">
        <v>3</v>
      </c>
      <c r="C77" s="4">
        <v>45106</v>
      </c>
      <c r="D77" s="2">
        <v>13</v>
      </c>
      <c r="E77" s="2">
        <v>8</v>
      </c>
      <c r="F77" s="3">
        <v>76</v>
      </c>
      <c r="G77" s="2" t="s">
        <v>38</v>
      </c>
      <c r="H77" s="2" t="s">
        <v>54</v>
      </c>
      <c r="I77" s="2"/>
      <c r="J77" s="2"/>
      <c r="K77" s="2" t="s">
        <v>65</v>
      </c>
      <c r="L77" s="2"/>
      <c r="M77" s="2">
        <f t="shared" si="0"/>
        <v>0</v>
      </c>
      <c r="N77" s="2"/>
      <c r="O77" s="2"/>
      <c r="P77" s="2"/>
      <c r="Q77" s="2"/>
      <c r="R77" s="2"/>
      <c r="S77" s="2"/>
      <c r="T77" s="2"/>
      <c r="U77" s="2"/>
      <c r="V77" s="2"/>
      <c r="W77" s="2"/>
      <c r="X77" s="2"/>
      <c r="Y77" s="2"/>
      <c r="Z77" s="2"/>
      <c r="AA77" s="2"/>
      <c r="AB77" s="2"/>
      <c r="AC77" s="2"/>
      <c r="AD77" s="2"/>
      <c r="AE77" s="2"/>
      <c r="AF77" s="2"/>
      <c r="AG77" s="2"/>
      <c r="AH77" s="2"/>
      <c r="AI77" s="2">
        <f t="shared" si="1"/>
        <v>0</v>
      </c>
      <c r="AJ77" s="2"/>
      <c r="AK77" s="2"/>
      <c r="AL77" s="2"/>
      <c r="AM77" s="2"/>
      <c r="AN77" s="2"/>
      <c r="AO77" s="2"/>
      <c r="AP77" s="2"/>
      <c r="AQ77" s="2"/>
      <c r="AR77" s="2"/>
      <c r="AS77" s="2"/>
      <c r="AT77" s="2"/>
    </row>
    <row r="78" spans="1:46">
      <c r="A78" s="2" t="s">
        <v>545</v>
      </c>
      <c r="B78" s="3">
        <v>3</v>
      </c>
      <c r="C78" s="4">
        <v>45106</v>
      </c>
      <c r="D78" s="2">
        <v>36</v>
      </c>
      <c r="E78" s="2">
        <v>8</v>
      </c>
      <c r="F78" s="3">
        <v>77</v>
      </c>
      <c r="G78" s="2" t="s">
        <v>38</v>
      </c>
      <c r="H78" s="2" t="s">
        <v>485</v>
      </c>
      <c r="I78" s="2"/>
      <c r="J78" s="2"/>
      <c r="K78" s="2" t="s">
        <v>41</v>
      </c>
      <c r="L78" s="24" t="s">
        <v>486</v>
      </c>
      <c r="M78" s="2">
        <f t="shared" si="0"/>
        <v>0</v>
      </c>
      <c r="N78" s="2"/>
      <c r="O78" s="2"/>
      <c r="P78" s="2"/>
      <c r="Q78" s="2"/>
      <c r="R78" s="2"/>
      <c r="S78" s="2"/>
      <c r="T78" s="2"/>
      <c r="U78" s="2"/>
      <c r="V78" s="2"/>
      <c r="W78" s="2"/>
      <c r="X78" s="2"/>
      <c r="Y78" s="2"/>
      <c r="Z78" s="2"/>
      <c r="AA78" s="2"/>
      <c r="AB78" s="2"/>
      <c r="AC78" s="2"/>
      <c r="AD78" s="2"/>
      <c r="AE78" s="2"/>
      <c r="AF78" s="2"/>
      <c r="AG78" s="2"/>
      <c r="AH78" s="2"/>
      <c r="AI78" s="2">
        <f t="shared" si="1"/>
        <v>0</v>
      </c>
      <c r="AJ78" s="2"/>
      <c r="AK78" s="2"/>
      <c r="AL78" s="2"/>
      <c r="AM78" s="2"/>
      <c r="AN78" s="2"/>
      <c r="AO78" s="2"/>
      <c r="AP78" s="2"/>
      <c r="AQ78" s="2"/>
      <c r="AR78" s="2"/>
      <c r="AS78" s="2"/>
      <c r="AT78" s="2"/>
    </row>
    <row r="79" spans="1:46">
      <c r="A79" s="2" t="s">
        <v>545</v>
      </c>
      <c r="B79" s="13">
        <v>3</v>
      </c>
      <c r="C79" s="14">
        <v>45106</v>
      </c>
      <c r="D79" s="12">
        <v>50</v>
      </c>
      <c r="E79" s="12">
        <v>8</v>
      </c>
      <c r="F79" s="13">
        <v>78</v>
      </c>
      <c r="G79" s="12" t="s">
        <v>50</v>
      </c>
      <c r="H79" s="12" t="s">
        <v>487</v>
      </c>
      <c r="I79" s="12" t="s">
        <v>488</v>
      </c>
      <c r="J79" s="12"/>
      <c r="K79" s="12" t="s">
        <v>41</v>
      </c>
      <c r="L79" s="12" t="s">
        <v>195</v>
      </c>
      <c r="M79" s="2">
        <f t="shared" si="0"/>
        <v>1</v>
      </c>
      <c r="N79" s="12">
        <f>2.317598+2.332115</f>
        <v>4.6497130000000002</v>
      </c>
      <c r="O79" s="23">
        <v>0.60338000000000003</v>
      </c>
      <c r="P79" s="12"/>
      <c r="Q79" s="12"/>
      <c r="R79" s="12"/>
      <c r="S79" s="12"/>
      <c r="T79" s="12"/>
      <c r="U79" s="12"/>
      <c r="V79" s="12"/>
      <c r="W79" s="12"/>
      <c r="X79" s="12"/>
      <c r="Y79" s="12"/>
      <c r="Z79" s="12"/>
      <c r="AA79" s="12"/>
      <c r="AB79" s="12"/>
      <c r="AC79" s="12"/>
      <c r="AD79" s="12"/>
      <c r="AE79" s="12"/>
      <c r="AF79" s="12"/>
      <c r="AG79" s="12"/>
      <c r="AH79" s="12"/>
      <c r="AI79" s="2">
        <f t="shared" si="1"/>
        <v>5.2530929999999998</v>
      </c>
      <c r="AJ79" s="23">
        <v>16.038398999999998</v>
      </c>
      <c r="AK79" s="23">
        <v>5.4212100000000003</v>
      </c>
      <c r="AL79" s="12"/>
      <c r="AM79" s="12"/>
      <c r="AN79" s="12"/>
      <c r="AO79" s="12"/>
      <c r="AP79" s="12"/>
      <c r="AQ79" s="12"/>
      <c r="AR79" s="12"/>
      <c r="AS79" s="12"/>
      <c r="AT79" s="12"/>
    </row>
    <row r="80" spans="1:46">
      <c r="A80" s="2" t="s">
        <v>545</v>
      </c>
      <c r="B80" s="3">
        <v>3</v>
      </c>
      <c r="C80" s="4">
        <v>45106</v>
      </c>
      <c r="D80" s="2">
        <v>3</v>
      </c>
      <c r="E80" s="2">
        <v>8</v>
      </c>
      <c r="F80" s="3">
        <v>79</v>
      </c>
      <c r="G80" s="2" t="s">
        <v>38</v>
      </c>
      <c r="H80" s="2" t="s">
        <v>489</v>
      </c>
      <c r="I80" s="2" t="s">
        <v>490</v>
      </c>
      <c r="J80" s="2" t="s">
        <v>48</v>
      </c>
      <c r="K80" s="2" t="s">
        <v>41</v>
      </c>
      <c r="L80" s="2" t="s">
        <v>491</v>
      </c>
      <c r="M80" s="2">
        <f t="shared" si="0"/>
        <v>5</v>
      </c>
      <c r="N80" s="7">
        <v>3.151354</v>
      </c>
      <c r="O80" s="7">
        <v>1.526769</v>
      </c>
      <c r="P80" s="7">
        <v>2.3803860000000001</v>
      </c>
      <c r="Q80" s="7">
        <v>2.4486319999999999</v>
      </c>
      <c r="R80" s="7">
        <v>2.7845710000000001</v>
      </c>
      <c r="S80" s="7">
        <v>0.33841100000000002</v>
      </c>
      <c r="T80" s="2"/>
      <c r="U80" s="2"/>
      <c r="V80" s="2"/>
      <c r="W80" s="2"/>
      <c r="X80" s="2"/>
      <c r="Y80" s="2"/>
      <c r="Z80" s="2"/>
      <c r="AA80" s="2"/>
      <c r="AB80" s="2"/>
      <c r="AC80" s="2"/>
      <c r="AD80" s="2"/>
      <c r="AE80" s="2"/>
      <c r="AF80" s="2"/>
      <c r="AG80" s="2"/>
      <c r="AH80" s="2"/>
      <c r="AI80" s="2">
        <f t="shared" si="1"/>
        <v>12.630123000000001</v>
      </c>
      <c r="AJ80" s="7">
        <v>28.390701</v>
      </c>
      <c r="AK80" s="7">
        <v>6.9079410000000001</v>
      </c>
      <c r="AL80" s="2"/>
      <c r="AM80" s="2"/>
      <c r="AN80" s="2"/>
      <c r="AO80" s="2"/>
      <c r="AP80" s="2"/>
      <c r="AQ80" s="2"/>
      <c r="AR80" s="2"/>
      <c r="AS80" s="2"/>
      <c r="AT80" s="2"/>
    </row>
    <row r="81" spans="1:46">
      <c r="A81" s="2" t="s">
        <v>545</v>
      </c>
      <c r="B81" s="3">
        <v>3</v>
      </c>
      <c r="C81" s="4">
        <v>45106</v>
      </c>
      <c r="D81" s="2">
        <v>41</v>
      </c>
      <c r="E81" s="2">
        <v>8</v>
      </c>
      <c r="F81" s="3">
        <v>80</v>
      </c>
      <c r="G81" s="2" t="s">
        <v>38</v>
      </c>
      <c r="H81" s="2" t="s">
        <v>492</v>
      </c>
      <c r="I81" s="2" t="s">
        <v>493</v>
      </c>
      <c r="J81" s="2"/>
      <c r="K81" s="2" t="s">
        <v>41</v>
      </c>
      <c r="L81" s="2" t="s">
        <v>494</v>
      </c>
      <c r="M81" s="2">
        <f t="shared" si="0"/>
        <v>9</v>
      </c>
      <c r="N81" s="2">
        <v>12.553506</v>
      </c>
      <c r="O81" s="7">
        <v>1.8147990000000001</v>
      </c>
      <c r="P81" s="7">
        <v>1.230362</v>
      </c>
      <c r="Q81" s="7">
        <v>1.773209</v>
      </c>
      <c r="R81" s="7">
        <v>1.2751479999999999</v>
      </c>
      <c r="S81" s="7">
        <v>1.3895869999999999</v>
      </c>
      <c r="T81" s="7">
        <v>0.26415</v>
      </c>
      <c r="U81" s="7">
        <v>0.191553</v>
      </c>
      <c r="V81" s="7">
        <v>0.26525700000000002</v>
      </c>
      <c r="W81" s="7">
        <v>0.137743</v>
      </c>
      <c r="X81" s="2"/>
      <c r="Y81" s="2"/>
      <c r="Z81" s="2"/>
      <c r="AA81" s="2"/>
      <c r="AB81" s="2"/>
      <c r="AC81" s="2"/>
      <c r="AD81" s="2"/>
      <c r="AE81" s="2"/>
      <c r="AF81" s="2"/>
      <c r="AG81" s="2"/>
      <c r="AH81" s="2"/>
      <c r="AI81" s="2">
        <f t="shared" si="1"/>
        <v>20.895313999999999</v>
      </c>
      <c r="AJ81" s="7">
        <v>56.287598000000003</v>
      </c>
      <c r="AK81" s="7">
        <v>14.741439</v>
      </c>
      <c r="AL81" s="2"/>
      <c r="AM81" s="2"/>
      <c r="AN81" s="2"/>
      <c r="AO81" s="2"/>
      <c r="AP81" s="2"/>
      <c r="AQ81" s="2"/>
      <c r="AR81" s="2"/>
      <c r="AS81" s="2"/>
      <c r="AT81" s="2"/>
    </row>
    <row r="82" spans="1:46">
      <c r="A82" s="2" t="s">
        <v>545</v>
      </c>
      <c r="B82" s="13">
        <v>3</v>
      </c>
      <c r="C82" s="14">
        <v>45106</v>
      </c>
      <c r="D82" s="12">
        <v>3</v>
      </c>
      <c r="E82" s="12">
        <v>9</v>
      </c>
      <c r="F82" s="13">
        <v>81</v>
      </c>
      <c r="G82" s="12" t="s">
        <v>50</v>
      </c>
      <c r="H82" s="12" t="s">
        <v>495</v>
      </c>
      <c r="I82" s="12" t="s">
        <v>496</v>
      </c>
      <c r="J82" s="12"/>
      <c r="K82" s="12" t="s">
        <v>41</v>
      </c>
      <c r="L82" s="12" t="s">
        <v>497</v>
      </c>
      <c r="M82" s="2">
        <f t="shared" si="0"/>
        <v>0</v>
      </c>
      <c r="N82" s="23">
        <v>5.905411</v>
      </c>
      <c r="O82" s="12"/>
      <c r="P82" s="12"/>
      <c r="Q82" s="12"/>
      <c r="R82" s="12"/>
      <c r="S82" s="12"/>
      <c r="T82" s="12"/>
      <c r="U82" s="12"/>
      <c r="V82" s="12"/>
      <c r="W82" s="12"/>
      <c r="X82" s="12"/>
      <c r="Y82" s="12"/>
      <c r="Z82" s="12"/>
      <c r="AA82" s="12"/>
      <c r="AB82" s="12"/>
      <c r="AC82" s="12"/>
      <c r="AD82" s="12"/>
      <c r="AE82" s="12"/>
      <c r="AF82" s="12"/>
      <c r="AG82" s="12"/>
      <c r="AH82" s="12"/>
      <c r="AI82" s="2">
        <f t="shared" si="1"/>
        <v>5.905411</v>
      </c>
      <c r="AJ82" s="23">
        <v>20.984846000000001</v>
      </c>
      <c r="AK82" s="23">
        <v>5.488791</v>
      </c>
      <c r="AL82" s="12"/>
      <c r="AM82" s="12"/>
      <c r="AN82" s="12"/>
      <c r="AO82" s="12"/>
      <c r="AP82" s="12"/>
      <c r="AQ82" s="12"/>
      <c r="AR82" s="12"/>
      <c r="AS82" s="12"/>
      <c r="AT82" s="12"/>
    </row>
    <row r="83" spans="1:46">
      <c r="A83" s="2" t="s">
        <v>545</v>
      </c>
      <c r="B83" s="3">
        <v>3</v>
      </c>
      <c r="C83" s="4">
        <v>45106</v>
      </c>
      <c r="D83" s="2">
        <v>62</v>
      </c>
      <c r="E83" s="8">
        <v>9</v>
      </c>
      <c r="F83" s="3">
        <v>82</v>
      </c>
      <c r="G83" s="2" t="s">
        <v>38</v>
      </c>
      <c r="H83" s="2" t="s">
        <v>498</v>
      </c>
      <c r="I83" s="2"/>
      <c r="J83" s="2"/>
      <c r="K83" s="2" t="s">
        <v>65</v>
      </c>
      <c r="L83" s="2"/>
      <c r="M83" s="2">
        <f t="shared" si="0"/>
        <v>0</v>
      </c>
      <c r="N83" s="2"/>
      <c r="O83" s="2"/>
      <c r="P83" s="2"/>
      <c r="Q83" s="2"/>
      <c r="R83" s="2"/>
      <c r="S83" s="2"/>
      <c r="T83" s="2"/>
      <c r="U83" s="2"/>
      <c r="V83" s="2"/>
      <c r="W83" s="2"/>
      <c r="X83" s="2"/>
      <c r="Y83" s="2"/>
      <c r="Z83" s="2"/>
      <c r="AA83" s="2"/>
      <c r="AB83" s="2"/>
      <c r="AC83" s="2"/>
      <c r="AD83" s="2"/>
      <c r="AE83" s="2"/>
      <c r="AF83" s="2"/>
      <c r="AG83" s="2"/>
      <c r="AH83" s="2"/>
      <c r="AI83" s="2">
        <f t="shared" si="1"/>
        <v>0</v>
      </c>
      <c r="AJ83" s="2"/>
      <c r="AK83" s="2"/>
      <c r="AL83" s="2"/>
      <c r="AM83" s="2"/>
      <c r="AN83" s="2"/>
      <c r="AO83" s="2"/>
      <c r="AP83" s="2"/>
      <c r="AQ83" s="2"/>
      <c r="AR83" s="2"/>
      <c r="AS83" s="2"/>
      <c r="AT83" s="2"/>
    </row>
    <row r="84" spans="1:46">
      <c r="A84" s="2" t="s">
        <v>545</v>
      </c>
      <c r="B84" s="3">
        <v>3</v>
      </c>
      <c r="C84" s="4">
        <v>45106</v>
      </c>
      <c r="D84" s="2">
        <v>13</v>
      </c>
      <c r="E84" s="8">
        <v>9</v>
      </c>
      <c r="F84" s="3">
        <v>83</v>
      </c>
      <c r="G84" s="2" t="s">
        <v>38</v>
      </c>
      <c r="H84" s="2" t="s">
        <v>499</v>
      </c>
      <c r="I84" s="2" t="s">
        <v>500</v>
      </c>
      <c r="J84" s="2"/>
      <c r="K84" s="2" t="s">
        <v>41</v>
      </c>
      <c r="L84" s="2" t="s">
        <v>501</v>
      </c>
      <c r="M84" s="2">
        <f t="shared" si="0"/>
        <v>3</v>
      </c>
      <c r="N84" s="7">
        <v>4.6247629999999997</v>
      </c>
      <c r="O84" s="7">
        <v>1.902846</v>
      </c>
      <c r="P84" s="7">
        <v>1.123381</v>
      </c>
      <c r="Q84" s="7">
        <v>1.688294</v>
      </c>
      <c r="R84" s="2"/>
      <c r="S84" s="2"/>
      <c r="T84" s="2"/>
      <c r="U84" s="2"/>
      <c r="V84" s="2"/>
      <c r="W84" s="2"/>
      <c r="X84" s="2"/>
      <c r="Y84" s="2"/>
      <c r="Z84" s="2"/>
      <c r="AA84" s="2"/>
      <c r="AB84" s="2"/>
      <c r="AC84" s="2"/>
      <c r="AD84" s="2"/>
      <c r="AE84" s="2"/>
      <c r="AF84" s="2"/>
      <c r="AG84" s="2"/>
      <c r="AH84" s="2"/>
      <c r="AI84" s="2">
        <f t="shared" si="1"/>
        <v>9.3392839999999993</v>
      </c>
      <c r="AJ84" s="7">
        <v>23.762045000000001</v>
      </c>
      <c r="AK84" s="7">
        <v>6.645238</v>
      </c>
      <c r="AL84" s="2"/>
      <c r="AM84" s="2"/>
      <c r="AN84" s="2"/>
      <c r="AO84" s="2"/>
      <c r="AP84" s="2"/>
      <c r="AQ84" s="2"/>
      <c r="AR84" s="2"/>
      <c r="AS84" s="2"/>
      <c r="AT84" s="2"/>
    </row>
    <row r="85" spans="1:46">
      <c r="A85" s="2" t="s">
        <v>545</v>
      </c>
      <c r="B85" s="13">
        <v>3</v>
      </c>
      <c r="C85" s="14">
        <v>45106</v>
      </c>
      <c r="D85" s="12">
        <v>50</v>
      </c>
      <c r="E85" s="12">
        <v>9</v>
      </c>
      <c r="F85" s="13">
        <v>84</v>
      </c>
      <c r="G85" s="12" t="s">
        <v>50</v>
      </c>
      <c r="H85" s="12" t="s">
        <v>502</v>
      </c>
      <c r="I85" s="12" t="s">
        <v>503</v>
      </c>
      <c r="J85" s="26"/>
      <c r="K85" s="12" t="s">
        <v>41</v>
      </c>
      <c r="L85" s="12" t="s">
        <v>195</v>
      </c>
      <c r="M85" s="2">
        <f t="shared" si="0"/>
        <v>5</v>
      </c>
      <c r="N85" s="12">
        <f>9.648753+4.426079</f>
        <v>14.074831999999999</v>
      </c>
      <c r="O85" s="23">
        <v>3.661073</v>
      </c>
      <c r="P85" s="23">
        <v>2.6322730000000001</v>
      </c>
      <c r="Q85" s="23">
        <v>2.0674899999999998</v>
      </c>
      <c r="R85" s="23">
        <v>3.3887860000000001</v>
      </c>
      <c r="S85" s="23">
        <v>3.2980179999999999</v>
      </c>
      <c r="T85" s="12"/>
      <c r="U85" s="12"/>
      <c r="V85" s="12"/>
      <c r="W85" s="12"/>
      <c r="X85" s="12"/>
      <c r="Y85" s="12"/>
      <c r="Z85" s="12"/>
      <c r="AA85" s="12"/>
      <c r="AB85" s="12"/>
      <c r="AC85" s="12"/>
      <c r="AD85" s="12"/>
      <c r="AE85" s="12"/>
      <c r="AF85" s="12"/>
      <c r="AG85" s="12"/>
      <c r="AH85" s="12"/>
      <c r="AI85" s="2">
        <f t="shared" si="1"/>
        <v>29.122471999999998</v>
      </c>
      <c r="AJ85" s="23">
        <v>86.970909000000006</v>
      </c>
      <c r="AK85" s="23">
        <v>23.421616</v>
      </c>
      <c r="AL85" s="12"/>
      <c r="AM85" s="12"/>
      <c r="AN85" s="12"/>
      <c r="AO85" s="12"/>
      <c r="AP85" s="12"/>
      <c r="AQ85" s="12"/>
      <c r="AR85" s="12"/>
      <c r="AS85" s="12"/>
      <c r="AT85" s="12"/>
    </row>
    <row r="86" spans="1:46">
      <c r="A86" s="2" t="s">
        <v>545</v>
      </c>
      <c r="B86" s="3">
        <v>3</v>
      </c>
      <c r="C86" s="4">
        <v>45106</v>
      </c>
      <c r="D86" s="2">
        <v>1</v>
      </c>
      <c r="E86" s="8">
        <v>9</v>
      </c>
      <c r="F86" s="3">
        <v>85</v>
      </c>
      <c r="G86" s="2" t="s">
        <v>38</v>
      </c>
      <c r="H86" s="2" t="s">
        <v>54</v>
      </c>
      <c r="I86" s="2"/>
      <c r="J86" s="2"/>
      <c r="K86" s="2" t="s">
        <v>65</v>
      </c>
      <c r="L86" s="2"/>
      <c r="M86" s="2">
        <f t="shared" si="0"/>
        <v>0</v>
      </c>
      <c r="N86" s="2"/>
      <c r="O86" s="2"/>
      <c r="P86" s="2"/>
      <c r="Q86" s="2"/>
      <c r="R86" s="2"/>
      <c r="S86" s="2"/>
      <c r="T86" s="2"/>
      <c r="U86" s="2"/>
      <c r="V86" s="2"/>
      <c r="W86" s="2"/>
      <c r="X86" s="2"/>
      <c r="Y86" s="2"/>
      <c r="Z86" s="2"/>
      <c r="AA86" s="2"/>
      <c r="AB86" s="2"/>
      <c r="AC86" s="2"/>
      <c r="AD86" s="2"/>
      <c r="AE86" s="2"/>
      <c r="AF86" s="2"/>
      <c r="AG86" s="2"/>
      <c r="AH86" s="2"/>
      <c r="AI86" s="2">
        <f t="shared" si="1"/>
        <v>0</v>
      </c>
      <c r="AJ86" s="2"/>
      <c r="AK86" s="2"/>
      <c r="AL86" s="2"/>
      <c r="AM86" s="2"/>
      <c r="AN86" s="2"/>
      <c r="AO86" s="2"/>
      <c r="AP86" s="2"/>
      <c r="AQ86" s="2"/>
      <c r="AR86" s="2"/>
      <c r="AS86" s="2"/>
      <c r="AT86" s="2"/>
    </row>
    <row r="87" spans="1:46">
      <c r="A87" s="2" t="s">
        <v>545</v>
      </c>
      <c r="B87" s="3">
        <v>3</v>
      </c>
      <c r="C87" s="4">
        <v>45106</v>
      </c>
      <c r="D87" s="2">
        <v>31</v>
      </c>
      <c r="E87" s="8">
        <v>9</v>
      </c>
      <c r="F87" s="3">
        <v>86</v>
      </c>
      <c r="G87" s="2" t="s">
        <v>38</v>
      </c>
      <c r="H87" s="2" t="s">
        <v>504</v>
      </c>
      <c r="I87" s="2" t="s">
        <v>505</v>
      </c>
      <c r="J87" s="2"/>
      <c r="K87" s="2" t="s">
        <v>41</v>
      </c>
      <c r="L87" s="2" t="s">
        <v>506</v>
      </c>
      <c r="M87" s="2">
        <f t="shared" si="0"/>
        <v>7</v>
      </c>
      <c r="N87" s="7">
        <v>3.762321</v>
      </c>
      <c r="O87" s="7">
        <v>1.861011</v>
      </c>
      <c r="P87" s="7">
        <v>1.0954250000000001</v>
      </c>
      <c r="Q87" s="7">
        <v>0.26111099999999998</v>
      </c>
      <c r="R87" s="7">
        <v>0.19185199999999999</v>
      </c>
      <c r="S87" s="7">
        <v>0.232626</v>
      </c>
      <c r="T87" s="2"/>
      <c r="U87" s="2"/>
      <c r="V87" s="2"/>
      <c r="W87" s="2"/>
      <c r="X87" s="2"/>
      <c r="Y87" s="2"/>
      <c r="Z87" s="2"/>
      <c r="AA87" s="7">
        <v>0.22939899999999999</v>
      </c>
      <c r="AB87" s="7">
        <v>0.11742900000000001</v>
      </c>
      <c r="AC87" s="2"/>
      <c r="AD87" s="2"/>
      <c r="AE87" s="2"/>
      <c r="AF87" s="2"/>
      <c r="AG87" s="2"/>
      <c r="AH87" s="2"/>
      <c r="AI87" s="2">
        <f t="shared" si="1"/>
        <v>7.7511739999999989</v>
      </c>
      <c r="AJ87" s="7">
        <v>20.565062000000001</v>
      </c>
      <c r="AK87" s="7">
        <v>6.8523079999999998</v>
      </c>
      <c r="AL87" s="2"/>
      <c r="AM87" s="2"/>
      <c r="AN87" s="2"/>
      <c r="AO87" s="2"/>
      <c r="AP87" s="2"/>
      <c r="AQ87" s="2"/>
      <c r="AR87" s="2"/>
      <c r="AS87" s="2"/>
      <c r="AT87" s="2"/>
    </row>
    <row r="88" spans="1:46">
      <c r="A88" s="2" t="s">
        <v>545</v>
      </c>
      <c r="B88" s="3">
        <v>3</v>
      </c>
      <c r="C88" s="4">
        <v>45106</v>
      </c>
      <c r="D88" s="2">
        <v>36</v>
      </c>
      <c r="E88" s="8">
        <v>9</v>
      </c>
      <c r="F88" s="3">
        <v>87</v>
      </c>
      <c r="G88" s="2" t="s">
        <v>38</v>
      </c>
      <c r="H88" s="2" t="s">
        <v>507</v>
      </c>
      <c r="I88" s="2" t="s">
        <v>508</v>
      </c>
      <c r="J88" s="2"/>
      <c r="K88" s="2" t="s">
        <v>41</v>
      </c>
      <c r="L88" s="16" t="s">
        <v>509</v>
      </c>
      <c r="M88" s="2">
        <f t="shared" si="0"/>
        <v>8</v>
      </c>
      <c r="N88" s="2">
        <v>9.8596419999999991</v>
      </c>
      <c r="O88" s="7">
        <v>0.32462800000000003</v>
      </c>
      <c r="P88" s="7">
        <v>2.6383969999999999</v>
      </c>
      <c r="Q88" s="7">
        <v>0.93041600000000002</v>
      </c>
      <c r="R88" s="7">
        <v>1.366994</v>
      </c>
      <c r="S88" s="7">
        <v>0.89594600000000002</v>
      </c>
      <c r="T88" s="7">
        <v>1.2589140000000001</v>
      </c>
      <c r="U88" s="7">
        <v>0.11990099999999999</v>
      </c>
      <c r="V88" s="7">
        <v>0.64205000000000001</v>
      </c>
      <c r="W88" s="2"/>
      <c r="X88" s="2"/>
      <c r="Y88" s="2"/>
      <c r="Z88" s="2"/>
      <c r="AA88" s="2"/>
      <c r="AB88" s="2"/>
      <c r="AC88" s="2"/>
      <c r="AD88" s="2"/>
      <c r="AE88" s="2"/>
      <c r="AF88" s="2"/>
      <c r="AG88" s="2"/>
      <c r="AH88" s="2"/>
      <c r="AI88" s="2">
        <f t="shared" si="1"/>
        <v>18.036887999999998</v>
      </c>
      <c r="AJ88" s="7">
        <v>67.061904999999996</v>
      </c>
      <c r="AK88" s="7">
        <v>22.216121999999999</v>
      </c>
      <c r="AL88" s="2"/>
      <c r="AM88" s="2"/>
      <c r="AN88" s="2"/>
      <c r="AO88" s="2"/>
      <c r="AP88" s="2"/>
      <c r="AQ88" s="2"/>
      <c r="AR88" s="2"/>
      <c r="AS88" s="2"/>
      <c r="AT88" s="2"/>
    </row>
    <row r="89" spans="1:46">
      <c r="A89" s="2" t="s">
        <v>545</v>
      </c>
      <c r="B89" s="3">
        <v>3</v>
      </c>
      <c r="C89" s="4">
        <v>45106</v>
      </c>
      <c r="D89" s="2">
        <v>44</v>
      </c>
      <c r="E89" s="8">
        <v>9</v>
      </c>
      <c r="F89" s="3">
        <v>88</v>
      </c>
      <c r="G89" s="2" t="s">
        <v>38</v>
      </c>
      <c r="H89" s="2" t="s">
        <v>510</v>
      </c>
      <c r="I89" s="2" t="s">
        <v>511</v>
      </c>
      <c r="J89" s="2"/>
      <c r="K89" s="2" t="s">
        <v>41</v>
      </c>
      <c r="L89" s="2" t="s">
        <v>304</v>
      </c>
      <c r="M89" s="2">
        <f t="shared" si="0"/>
        <v>14</v>
      </c>
      <c r="N89" s="2">
        <v>15.636017000000001</v>
      </c>
      <c r="O89" s="7">
        <v>1.885645</v>
      </c>
      <c r="P89" s="7">
        <v>4.3780869999999998</v>
      </c>
      <c r="Q89" s="7">
        <v>3.3305159999999998</v>
      </c>
      <c r="R89" s="7">
        <v>4.5963500000000002</v>
      </c>
      <c r="S89" s="7">
        <v>0.52957299999999996</v>
      </c>
      <c r="T89" s="7">
        <v>3.0893440000000001</v>
      </c>
      <c r="U89" s="7">
        <v>3.1747779999999999</v>
      </c>
      <c r="V89" s="7">
        <v>3.0939610000000002</v>
      </c>
      <c r="W89" s="7">
        <v>1.1301829999999999</v>
      </c>
      <c r="X89" s="2"/>
      <c r="Y89" s="2"/>
      <c r="Z89" s="2"/>
      <c r="AA89" s="7">
        <v>0.20405999999999999</v>
      </c>
      <c r="AB89" s="7">
        <v>0.53593900000000005</v>
      </c>
      <c r="AC89" s="7">
        <v>1.193387</v>
      </c>
      <c r="AD89" s="7">
        <v>1.336697</v>
      </c>
      <c r="AE89" s="7">
        <v>0.37013800000000002</v>
      </c>
      <c r="AF89" s="2"/>
      <c r="AG89" s="2"/>
      <c r="AH89" s="2"/>
      <c r="AI89" s="2">
        <f t="shared" si="1"/>
        <v>44.484675000000003</v>
      </c>
      <c r="AJ89" s="7">
        <v>146.98582500000001</v>
      </c>
      <c r="AK89" s="7">
        <v>43.088352</v>
      </c>
      <c r="AL89" s="2"/>
      <c r="AM89" s="2"/>
      <c r="AN89" s="2"/>
      <c r="AO89" s="2"/>
      <c r="AP89" s="2"/>
      <c r="AQ89" s="2"/>
      <c r="AR89" s="2"/>
      <c r="AS89" s="2"/>
      <c r="AT89" s="2"/>
    </row>
    <row r="90" spans="1:46">
      <c r="A90" s="2" t="s">
        <v>545</v>
      </c>
      <c r="B90" s="13">
        <v>3</v>
      </c>
      <c r="C90" s="14">
        <v>45106</v>
      </c>
      <c r="D90" s="12">
        <v>7</v>
      </c>
      <c r="E90" s="12">
        <v>9</v>
      </c>
      <c r="F90" s="13">
        <v>89</v>
      </c>
      <c r="G90" s="12" t="s">
        <v>50</v>
      </c>
      <c r="H90" s="12" t="s">
        <v>512</v>
      </c>
      <c r="I90" s="12" t="s">
        <v>513</v>
      </c>
      <c r="J90" s="12"/>
      <c r="K90" s="12" t="s">
        <v>41</v>
      </c>
      <c r="L90" s="12"/>
      <c r="M90" s="2">
        <f t="shared" si="0"/>
        <v>6</v>
      </c>
      <c r="N90" s="23">
        <v>8.0980749999999997</v>
      </c>
      <c r="O90" s="23">
        <v>1.919157</v>
      </c>
      <c r="P90" s="23">
        <v>2.2708330000000001</v>
      </c>
      <c r="Q90" s="23">
        <v>1.0388310000000001</v>
      </c>
      <c r="R90" s="23">
        <v>1.2806470000000001</v>
      </c>
      <c r="S90" s="23">
        <v>1.775676</v>
      </c>
      <c r="T90" s="23">
        <v>1.576065</v>
      </c>
      <c r="U90" s="12"/>
      <c r="V90" s="12"/>
      <c r="W90" s="12"/>
      <c r="X90" s="12"/>
      <c r="Y90" s="12"/>
      <c r="Z90" s="12"/>
      <c r="AA90" s="12"/>
      <c r="AB90" s="12"/>
      <c r="AC90" s="12"/>
      <c r="AD90" s="12"/>
      <c r="AE90" s="12"/>
      <c r="AF90" s="12"/>
      <c r="AG90" s="12"/>
      <c r="AH90" s="12"/>
      <c r="AI90" s="2">
        <f t="shared" si="1"/>
        <v>17.959284</v>
      </c>
      <c r="AJ90" s="23">
        <v>76.893660999999994</v>
      </c>
      <c r="AK90" s="23">
        <v>27.020436</v>
      </c>
      <c r="AL90" s="12"/>
      <c r="AM90" s="12"/>
      <c r="AN90" s="12"/>
      <c r="AO90" s="12"/>
      <c r="AP90" s="12"/>
      <c r="AQ90" s="12"/>
      <c r="AR90" s="12"/>
      <c r="AS90" s="12"/>
      <c r="AT90" s="12"/>
    </row>
    <row r="91" spans="1:46">
      <c r="A91" s="2" t="s">
        <v>545</v>
      </c>
      <c r="B91" s="13">
        <v>3</v>
      </c>
      <c r="C91" s="14">
        <v>45106</v>
      </c>
      <c r="D91" s="12">
        <v>41</v>
      </c>
      <c r="E91" s="12">
        <v>9</v>
      </c>
      <c r="F91" s="13">
        <v>90</v>
      </c>
      <c r="G91" s="12" t="s">
        <v>50</v>
      </c>
      <c r="H91" s="12" t="s">
        <v>514</v>
      </c>
      <c r="I91" s="12" t="s">
        <v>515</v>
      </c>
      <c r="J91" s="12"/>
      <c r="K91" s="12" t="s">
        <v>41</v>
      </c>
      <c r="L91" s="12" t="s">
        <v>516</v>
      </c>
      <c r="M91" s="2">
        <f t="shared" si="0"/>
        <v>0</v>
      </c>
      <c r="N91" s="23">
        <v>3.107224</v>
      </c>
      <c r="O91" s="12"/>
      <c r="P91" s="12"/>
      <c r="Q91" s="12"/>
      <c r="R91" s="12"/>
      <c r="S91" s="12"/>
      <c r="T91" s="12"/>
      <c r="U91" s="12"/>
      <c r="V91" s="12"/>
      <c r="W91" s="12"/>
      <c r="X91" s="12"/>
      <c r="Y91" s="12"/>
      <c r="Z91" s="12"/>
      <c r="AA91" s="12"/>
      <c r="AB91" s="12"/>
      <c r="AC91" s="12"/>
      <c r="AD91" s="12"/>
      <c r="AE91" s="12"/>
      <c r="AF91" s="12"/>
      <c r="AG91" s="12"/>
      <c r="AH91" s="12"/>
      <c r="AI91" s="2">
        <f t="shared" si="1"/>
        <v>3.107224</v>
      </c>
      <c r="AJ91" s="23">
        <v>7.1763219999999999</v>
      </c>
      <c r="AK91" s="23">
        <v>1.760562</v>
      </c>
      <c r="AL91" s="12"/>
      <c r="AM91" s="12"/>
      <c r="AN91" s="12"/>
      <c r="AO91" s="12"/>
      <c r="AP91" s="12"/>
      <c r="AQ91" s="12"/>
      <c r="AR91" s="12"/>
      <c r="AS91" s="12"/>
      <c r="AT91" s="12"/>
    </row>
    <row r="92" spans="1:46">
      <c r="A92" s="2" t="s">
        <v>545</v>
      </c>
      <c r="B92" s="13">
        <v>3</v>
      </c>
      <c r="C92" s="14">
        <v>45106</v>
      </c>
      <c r="D92" s="12">
        <v>62</v>
      </c>
      <c r="E92" s="12">
        <v>10</v>
      </c>
      <c r="F92" s="13">
        <v>91</v>
      </c>
      <c r="G92" s="12" t="s">
        <v>50</v>
      </c>
      <c r="H92" s="12" t="s">
        <v>517</v>
      </c>
      <c r="I92" s="12" t="s">
        <v>518</v>
      </c>
      <c r="J92" s="12" t="s">
        <v>187</v>
      </c>
      <c r="K92" s="12" t="s">
        <v>41</v>
      </c>
      <c r="L92" s="12" t="s">
        <v>519</v>
      </c>
      <c r="M92" s="2">
        <f t="shared" si="0"/>
        <v>9</v>
      </c>
      <c r="N92" s="12">
        <f>9.239965+3.794834</f>
        <v>13.034799</v>
      </c>
      <c r="O92" s="23">
        <v>3.0653969999999999</v>
      </c>
      <c r="P92" s="23">
        <v>3.398479</v>
      </c>
      <c r="Q92" s="23">
        <v>3.2272419999999999</v>
      </c>
      <c r="R92" s="12">
        <f>2.857936+1.056733</f>
        <v>3.914669</v>
      </c>
      <c r="S92" s="23">
        <v>4.2415419999999999</v>
      </c>
      <c r="T92" s="23">
        <v>2.5721419999999999</v>
      </c>
      <c r="U92" s="23">
        <v>2.2771330000000001</v>
      </c>
      <c r="V92" s="12"/>
      <c r="W92" s="12"/>
      <c r="X92" s="12"/>
      <c r="Y92" s="12"/>
      <c r="Z92" s="12"/>
      <c r="AA92" s="23">
        <v>0.90568000000000004</v>
      </c>
      <c r="AB92" s="23">
        <v>2.8056960000000002</v>
      </c>
      <c r="AC92" s="12"/>
      <c r="AD92" s="12"/>
      <c r="AE92" s="12"/>
      <c r="AF92" s="12"/>
      <c r="AG92" s="12"/>
      <c r="AH92" s="12"/>
      <c r="AI92" s="2">
        <f t="shared" si="1"/>
        <v>39.442778999999994</v>
      </c>
      <c r="AJ92" s="23">
        <v>142.62254300000001</v>
      </c>
      <c r="AK92" s="23">
        <v>41.062655999999997</v>
      </c>
      <c r="AL92" s="12"/>
      <c r="AM92" s="12"/>
      <c r="AN92" s="12"/>
      <c r="AO92" s="12"/>
      <c r="AP92" s="12"/>
      <c r="AQ92" s="12"/>
      <c r="AR92" s="12"/>
      <c r="AS92" s="12"/>
      <c r="AT92" s="12"/>
    </row>
    <row r="93" spans="1:46">
      <c r="A93" s="2" t="s">
        <v>545</v>
      </c>
      <c r="B93" s="3">
        <v>3</v>
      </c>
      <c r="C93" s="4">
        <v>45106</v>
      </c>
      <c r="D93" s="2">
        <v>44</v>
      </c>
      <c r="E93" s="8">
        <v>10</v>
      </c>
      <c r="F93" s="3">
        <v>92</v>
      </c>
      <c r="G93" s="2" t="s">
        <v>38</v>
      </c>
      <c r="H93" s="2" t="s">
        <v>520</v>
      </c>
      <c r="I93" s="2"/>
      <c r="J93" s="2"/>
      <c r="K93" s="2" t="s">
        <v>183</v>
      </c>
      <c r="L93" s="24" t="s">
        <v>521</v>
      </c>
      <c r="M93" s="2">
        <f t="shared" si="0"/>
        <v>0</v>
      </c>
      <c r="N93" s="2"/>
      <c r="O93" s="2"/>
      <c r="P93" s="2"/>
      <c r="Q93" s="2"/>
      <c r="R93" s="2"/>
      <c r="S93" s="2"/>
      <c r="T93" s="2"/>
      <c r="U93" s="2"/>
      <c r="V93" s="2"/>
      <c r="W93" s="2"/>
      <c r="X93" s="2"/>
      <c r="Y93" s="2"/>
      <c r="Z93" s="2"/>
      <c r="AA93" s="2"/>
      <c r="AB93" s="2"/>
      <c r="AC93" s="2"/>
      <c r="AD93" s="2"/>
      <c r="AE93" s="2"/>
      <c r="AF93" s="2"/>
      <c r="AG93" s="2"/>
      <c r="AH93" s="2"/>
      <c r="AI93" s="2">
        <f t="shared" si="1"/>
        <v>0</v>
      </c>
      <c r="AJ93" s="2"/>
      <c r="AK93" s="2"/>
      <c r="AL93" s="2"/>
      <c r="AM93" s="2"/>
      <c r="AN93" s="2"/>
      <c r="AO93" s="2"/>
      <c r="AP93" s="2"/>
      <c r="AQ93" s="2"/>
      <c r="AR93" s="2"/>
      <c r="AS93" s="2"/>
      <c r="AT93" s="2"/>
    </row>
    <row r="94" spans="1:46">
      <c r="A94" s="2" t="s">
        <v>545</v>
      </c>
      <c r="B94" s="13">
        <v>3</v>
      </c>
      <c r="C94" s="14">
        <v>45106</v>
      </c>
      <c r="D94" s="12">
        <v>1</v>
      </c>
      <c r="E94" s="12">
        <v>10</v>
      </c>
      <c r="F94" s="13">
        <v>93</v>
      </c>
      <c r="G94" s="12" t="s">
        <v>50</v>
      </c>
      <c r="H94" s="12" t="s">
        <v>54</v>
      </c>
      <c r="I94" s="12"/>
      <c r="J94" s="12"/>
      <c r="K94" s="12" t="s">
        <v>183</v>
      </c>
      <c r="L94" s="12" t="s">
        <v>522</v>
      </c>
      <c r="M94" s="2">
        <f t="shared" si="0"/>
        <v>0</v>
      </c>
      <c r="N94" s="12"/>
      <c r="O94" s="12"/>
      <c r="P94" s="12"/>
      <c r="Q94" s="12"/>
      <c r="R94" s="12"/>
      <c r="S94" s="12"/>
      <c r="T94" s="12"/>
      <c r="U94" s="12"/>
      <c r="V94" s="12"/>
      <c r="W94" s="12"/>
      <c r="X94" s="12"/>
      <c r="Y94" s="12"/>
      <c r="Z94" s="12"/>
      <c r="AA94" s="12"/>
      <c r="AB94" s="12"/>
      <c r="AC94" s="12"/>
      <c r="AD94" s="12"/>
      <c r="AE94" s="12"/>
      <c r="AF94" s="12"/>
      <c r="AG94" s="12"/>
      <c r="AH94" s="12"/>
      <c r="AI94" s="2">
        <f t="shared" si="1"/>
        <v>0</v>
      </c>
      <c r="AJ94" s="12"/>
      <c r="AK94" s="12"/>
      <c r="AL94" s="12"/>
      <c r="AM94" s="12"/>
      <c r="AN94" s="12"/>
      <c r="AO94" s="12"/>
      <c r="AP94" s="12"/>
      <c r="AQ94" s="12"/>
      <c r="AR94" s="12"/>
      <c r="AS94" s="12"/>
      <c r="AT94" s="12"/>
    </row>
    <row r="95" spans="1:46">
      <c r="A95" s="2" t="s">
        <v>545</v>
      </c>
      <c r="B95" s="13">
        <v>3</v>
      </c>
      <c r="C95" s="14">
        <v>45106</v>
      </c>
      <c r="D95" s="12">
        <v>3</v>
      </c>
      <c r="E95" s="12">
        <v>10</v>
      </c>
      <c r="F95" s="13">
        <v>94</v>
      </c>
      <c r="G95" s="12" t="s">
        <v>50</v>
      </c>
      <c r="H95" s="12" t="s">
        <v>523</v>
      </c>
      <c r="I95" s="12" t="s">
        <v>524</v>
      </c>
      <c r="J95" s="12" t="s">
        <v>401</v>
      </c>
      <c r="K95" s="12" t="s">
        <v>41</v>
      </c>
      <c r="L95" s="12"/>
      <c r="M95" s="2">
        <f t="shared" si="0"/>
        <v>6</v>
      </c>
      <c r="N95" s="23">
        <v>5.1556610000000003</v>
      </c>
      <c r="O95" s="23">
        <v>1.849777</v>
      </c>
      <c r="P95" s="23">
        <v>1.162069</v>
      </c>
      <c r="Q95" s="23">
        <v>1.599782</v>
      </c>
      <c r="R95" s="23">
        <v>2.8026589999999998</v>
      </c>
      <c r="S95" s="23">
        <v>1.520543</v>
      </c>
      <c r="T95" s="12"/>
      <c r="U95" s="12"/>
      <c r="V95" s="12"/>
      <c r="W95" s="12"/>
      <c r="X95" s="12"/>
      <c r="Y95" s="12"/>
      <c r="Z95" s="12"/>
      <c r="AA95" s="23">
        <v>0.50386399999999998</v>
      </c>
      <c r="AB95" s="12"/>
      <c r="AC95" s="12"/>
      <c r="AD95" s="12"/>
      <c r="AE95" s="12"/>
      <c r="AF95" s="12"/>
      <c r="AG95" s="12"/>
      <c r="AH95" s="12"/>
      <c r="AI95" s="2">
        <f t="shared" si="1"/>
        <v>14.594355</v>
      </c>
      <c r="AJ95" s="23">
        <v>52.204647000000001</v>
      </c>
      <c r="AK95" s="23">
        <v>15.717808</v>
      </c>
      <c r="AL95" s="12"/>
      <c r="AM95" s="12"/>
      <c r="AN95" s="12"/>
      <c r="AO95" s="12"/>
      <c r="AP95" s="12"/>
      <c r="AQ95" s="12"/>
      <c r="AR95" s="12"/>
      <c r="AS95" s="12"/>
      <c r="AT95" s="12"/>
    </row>
    <row r="96" spans="1:46">
      <c r="A96" s="2" t="s">
        <v>545</v>
      </c>
      <c r="B96" s="3">
        <v>3</v>
      </c>
      <c r="C96" s="4">
        <v>45106</v>
      </c>
      <c r="D96" s="2">
        <v>41</v>
      </c>
      <c r="E96" s="8">
        <v>10</v>
      </c>
      <c r="F96" s="3">
        <v>95</v>
      </c>
      <c r="G96" s="2" t="s">
        <v>38</v>
      </c>
      <c r="H96" s="2" t="s">
        <v>525</v>
      </c>
      <c r="I96" s="2" t="s">
        <v>526</v>
      </c>
      <c r="J96" s="2"/>
      <c r="K96" s="2" t="s">
        <v>41</v>
      </c>
      <c r="L96" s="2" t="s">
        <v>527</v>
      </c>
      <c r="M96" s="2">
        <f t="shared" si="0"/>
        <v>5</v>
      </c>
      <c r="N96" s="7">
        <v>6.6230979999999997</v>
      </c>
      <c r="O96" s="7">
        <v>1.1300399999999999</v>
      </c>
      <c r="P96" s="7">
        <v>1.0565599999999999</v>
      </c>
      <c r="Q96" s="7">
        <v>1.3664259999999999</v>
      </c>
      <c r="R96" s="7">
        <v>1.4534910000000001</v>
      </c>
      <c r="S96" s="7">
        <v>1.909403</v>
      </c>
      <c r="T96" s="2"/>
      <c r="U96" s="2"/>
      <c r="V96" s="2"/>
      <c r="W96" s="2"/>
      <c r="X96" s="2"/>
      <c r="Y96" s="2"/>
      <c r="Z96" s="2"/>
      <c r="AA96" s="2"/>
      <c r="AB96" s="2"/>
      <c r="AC96" s="2"/>
      <c r="AD96" s="2"/>
      <c r="AE96" s="2"/>
      <c r="AF96" s="2"/>
      <c r="AG96" s="2"/>
      <c r="AH96" s="2"/>
      <c r="AI96" s="2">
        <f t="shared" si="1"/>
        <v>13.539017999999999</v>
      </c>
      <c r="AJ96" s="7">
        <v>32.542290000000001</v>
      </c>
      <c r="AK96" s="7">
        <v>8.0584989999999994</v>
      </c>
      <c r="AL96" s="2"/>
      <c r="AM96" s="2"/>
      <c r="AN96" s="2"/>
      <c r="AO96" s="2"/>
      <c r="AP96" s="2"/>
      <c r="AQ96" s="2"/>
      <c r="AR96" s="2"/>
      <c r="AS96" s="2"/>
      <c r="AT96" s="2"/>
    </row>
    <row r="97" spans="1:46">
      <c r="A97" s="2" t="s">
        <v>545</v>
      </c>
      <c r="B97" s="13">
        <v>3</v>
      </c>
      <c r="C97" s="14">
        <v>45106</v>
      </c>
      <c r="D97" s="12">
        <v>7</v>
      </c>
      <c r="E97" s="12">
        <v>10</v>
      </c>
      <c r="F97" s="13">
        <v>96</v>
      </c>
      <c r="G97" s="12" t="s">
        <v>50</v>
      </c>
      <c r="H97" s="12" t="s">
        <v>528</v>
      </c>
      <c r="I97" s="12" t="s">
        <v>529</v>
      </c>
      <c r="J97" s="12"/>
      <c r="K97" s="12" t="s">
        <v>41</v>
      </c>
      <c r="L97" s="12"/>
      <c r="M97" s="2">
        <f t="shared" si="0"/>
        <v>6</v>
      </c>
      <c r="N97" s="23">
        <v>8.6836830000000003</v>
      </c>
      <c r="O97" s="12">
        <v>1.383416</v>
      </c>
      <c r="P97" s="23">
        <v>0.90872900000000001</v>
      </c>
      <c r="Q97" s="23">
        <v>0.99573800000000001</v>
      </c>
      <c r="R97" s="23">
        <v>1.0998509999999999</v>
      </c>
      <c r="S97" s="23">
        <v>1.174752</v>
      </c>
      <c r="T97" s="23">
        <v>0.80926100000000001</v>
      </c>
      <c r="U97" s="12"/>
      <c r="V97" s="12"/>
      <c r="W97" s="12"/>
      <c r="X97" s="12"/>
      <c r="Y97" s="12"/>
      <c r="Z97" s="12"/>
      <c r="AA97" s="12"/>
      <c r="AB97" s="12"/>
      <c r="AC97" s="12"/>
      <c r="AD97" s="12"/>
      <c r="AE97" s="12"/>
      <c r="AF97" s="12"/>
      <c r="AG97" s="12"/>
      <c r="AH97" s="12"/>
      <c r="AI97" s="2">
        <f t="shared" si="1"/>
        <v>15.055429999999998</v>
      </c>
      <c r="AJ97" s="23">
        <v>53.075668</v>
      </c>
      <c r="AK97" s="23">
        <v>18.293776000000001</v>
      </c>
      <c r="AL97" s="12"/>
      <c r="AM97" s="12"/>
      <c r="AN97" s="12"/>
      <c r="AO97" s="12"/>
      <c r="AP97" s="12"/>
      <c r="AQ97" s="12"/>
      <c r="AR97" s="12"/>
      <c r="AS97" s="12"/>
      <c r="AT97" s="12"/>
    </row>
    <row r="98" spans="1:46">
      <c r="A98" s="2" t="s">
        <v>545</v>
      </c>
      <c r="B98" s="3">
        <v>3</v>
      </c>
      <c r="C98" s="4">
        <v>45106</v>
      </c>
      <c r="D98" s="2">
        <v>13</v>
      </c>
      <c r="E98" s="8">
        <v>10</v>
      </c>
      <c r="F98" s="3">
        <v>97</v>
      </c>
      <c r="G98" s="2" t="s">
        <v>38</v>
      </c>
      <c r="H98" s="2" t="s">
        <v>530</v>
      </c>
      <c r="I98" s="2" t="s">
        <v>531</v>
      </c>
      <c r="J98" s="2"/>
      <c r="K98" s="2" t="s">
        <v>41</v>
      </c>
      <c r="L98" s="2" t="s">
        <v>532</v>
      </c>
      <c r="M98" s="2">
        <f t="shared" si="0"/>
        <v>14</v>
      </c>
      <c r="N98" s="2">
        <v>5.830044</v>
      </c>
      <c r="O98" s="7">
        <v>1.828166</v>
      </c>
      <c r="P98" s="7">
        <v>1.672107</v>
      </c>
      <c r="Q98" s="7">
        <v>0.99925399999999998</v>
      </c>
      <c r="R98" s="7">
        <v>3.7371620000000001</v>
      </c>
      <c r="S98" s="7">
        <v>0.63342399999999999</v>
      </c>
      <c r="T98" s="7">
        <v>0.34506999999999999</v>
      </c>
      <c r="U98" s="7">
        <v>0.43118499999999998</v>
      </c>
      <c r="V98" s="7">
        <v>1.4745680000000001</v>
      </c>
      <c r="W98" s="7">
        <v>1.054627</v>
      </c>
      <c r="X98" s="7">
        <v>0.12970200000000001</v>
      </c>
      <c r="Y98" s="7">
        <v>0.13697200000000001</v>
      </c>
      <c r="Z98" s="2"/>
      <c r="AA98" s="7">
        <v>1.406919</v>
      </c>
      <c r="AB98" s="7">
        <v>1.7646360000000001</v>
      </c>
      <c r="AC98" s="7">
        <v>0.131248</v>
      </c>
      <c r="AD98" s="2"/>
      <c r="AE98" s="2"/>
      <c r="AF98" s="2"/>
      <c r="AG98" s="2"/>
      <c r="AH98" s="2"/>
      <c r="AI98" s="2">
        <f t="shared" si="1"/>
        <v>21.575084</v>
      </c>
      <c r="AJ98" s="7">
        <v>59.858269</v>
      </c>
      <c r="AK98" s="7">
        <v>14.761193</v>
      </c>
      <c r="AL98" s="2"/>
      <c r="AM98" s="2"/>
      <c r="AN98" s="2"/>
      <c r="AO98" s="2"/>
      <c r="AP98" s="2"/>
      <c r="AQ98" s="2"/>
      <c r="AR98" s="2"/>
      <c r="AS98" s="2"/>
      <c r="AT98" s="2"/>
    </row>
    <row r="99" spans="1:46">
      <c r="A99" s="2" t="s">
        <v>545</v>
      </c>
      <c r="B99" s="3">
        <v>3</v>
      </c>
      <c r="C99" s="4">
        <v>45106</v>
      </c>
      <c r="D99" s="2">
        <v>31</v>
      </c>
      <c r="E99" s="8">
        <v>10</v>
      </c>
      <c r="F99" s="3">
        <v>98</v>
      </c>
      <c r="G99" s="2" t="s">
        <v>38</v>
      </c>
      <c r="H99" s="2" t="s">
        <v>533</v>
      </c>
      <c r="I99" s="2" t="s">
        <v>534</v>
      </c>
      <c r="J99" s="2"/>
      <c r="K99" s="2" t="s">
        <v>41</v>
      </c>
      <c r="L99" s="2" t="s">
        <v>535</v>
      </c>
      <c r="M99" s="2">
        <f t="shared" si="0"/>
        <v>5</v>
      </c>
      <c r="N99" s="2">
        <v>4.8767469999999999</v>
      </c>
      <c r="O99" s="7">
        <v>0.46656300000000001</v>
      </c>
      <c r="P99" s="7">
        <v>0.50586500000000001</v>
      </c>
      <c r="Q99" s="7">
        <v>0.84145300000000001</v>
      </c>
      <c r="R99" s="7">
        <v>1.234092</v>
      </c>
      <c r="S99" s="7">
        <v>0.20824500000000001</v>
      </c>
      <c r="T99" s="2"/>
      <c r="U99" s="2"/>
      <c r="V99" s="2"/>
      <c r="W99" s="2"/>
      <c r="X99" s="2"/>
      <c r="Y99" s="2"/>
      <c r="Z99" s="2"/>
      <c r="AA99" s="2"/>
      <c r="AB99" s="2"/>
      <c r="AC99" s="2"/>
      <c r="AD99" s="2"/>
      <c r="AE99" s="2"/>
      <c r="AF99" s="2"/>
      <c r="AG99" s="2"/>
      <c r="AH99" s="2"/>
      <c r="AI99" s="2">
        <f t="shared" si="1"/>
        <v>8.1329650000000004</v>
      </c>
      <c r="AJ99" s="7">
        <v>21.675947000000001</v>
      </c>
      <c r="AK99" s="7">
        <v>4.9596359999999997</v>
      </c>
      <c r="AL99" s="2"/>
      <c r="AM99" s="2"/>
      <c r="AN99" s="2"/>
      <c r="AO99" s="2"/>
      <c r="AP99" s="2"/>
      <c r="AQ99" s="2"/>
      <c r="AR99" s="2"/>
      <c r="AS99" s="2"/>
      <c r="AT99" s="2"/>
    </row>
    <row r="100" spans="1:46">
      <c r="A100" s="2" t="s">
        <v>545</v>
      </c>
      <c r="B100" s="13">
        <v>3</v>
      </c>
      <c r="C100" s="14">
        <v>45106</v>
      </c>
      <c r="D100" s="12">
        <v>36</v>
      </c>
      <c r="E100" s="12">
        <v>10</v>
      </c>
      <c r="F100" s="13">
        <v>99</v>
      </c>
      <c r="G100" s="12" t="s">
        <v>50</v>
      </c>
      <c r="H100" s="12" t="s">
        <v>536</v>
      </c>
      <c r="I100" s="12" t="s">
        <v>537</v>
      </c>
      <c r="J100" s="12"/>
      <c r="K100" s="12" t="s">
        <v>41</v>
      </c>
      <c r="L100" s="12"/>
      <c r="M100" s="2">
        <f t="shared" si="0"/>
        <v>1</v>
      </c>
      <c r="N100" s="23">
        <v>4.1368919999999996</v>
      </c>
      <c r="O100" s="23">
        <v>0.849383</v>
      </c>
      <c r="P100" s="12"/>
      <c r="Q100" s="12"/>
      <c r="R100" s="12"/>
      <c r="S100" s="12"/>
      <c r="T100" s="12"/>
      <c r="U100" s="12"/>
      <c r="V100" s="12"/>
      <c r="W100" s="12"/>
      <c r="X100" s="12"/>
      <c r="Y100" s="12"/>
      <c r="Z100" s="12"/>
      <c r="AA100" s="12"/>
      <c r="AB100" s="12"/>
      <c r="AC100" s="12"/>
      <c r="AD100" s="12"/>
      <c r="AE100" s="12"/>
      <c r="AF100" s="12"/>
      <c r="AG100" s="12"/>
      <c r="AH100" s="12"/>
      <c r="AI100" s="2">
        <f t="shared" si="1"/>
        <v>4.9862749999999991</v>
      </c>
      <c r="AJ100" s="23">
        <v>24.504335000000001</v>
      </c>
      <c r="AK100" s="23">
        <v>8.3966030000000007</v>
      </c>
      <c r="AL100" s="12"/>
      <c r="AM100" s="12"/>
      <c r="AN100" s="12"/>
      <c r="AO100" s="12"/>
      <c r="AP100" s="12"/>
      <c r="AQ100" s="12"/>
      <c r="AR100" s="12"/>
      <c r="AS100" s="12"/>
      <c r="AT100" s="12"/>
    </row>
    <row r="101" spans="1:46">
      <c r="A101" s="2" t="s">
        <v>545</v>
      </c>
      <c r="B101" s="13">
        <v>3</v>
      </c>
      <c r="C101" s="14">
        <v>45106</v>
      </c>
      <c r="D101" s="12">
        <v>50</v>
      </c>
      <c r="E101" s="12">
        <v>10</v>
      </c>
      <c r="F101" s="13">
        <v>100</v>
      </c>
      <c r="G101" s="12" t="s">
        <v>50</v>
      </c>
      <c r="H101" s="12" t="s">
        <v>538</v>
      </c>
      <c r="I101" s="12" t="s">
        <v>539</v>
      </c>
      <c r="J101" s="12"/>
      <c r="K101" s="12" t="s">
        <v>41</v>
      </c>
      <c r="L101" s="12" t="s">
        <v>540</v>
      </c>
      <c r="M101" s="2">
        <f t="shared" si="0"/>
        <v>16</v>
      </c>
      <c r="N101" s="12">
        <f>7.481887+7.223019</f>
        <v>14.704906000000001</v>
      </c>
      <c r="O101" s="23">
        <v>4.4784639999999998</v>
      </c>
      <c r="P101" s="23">
        <v>2.4680029999999999</v>
      </c>
      <c r="Q101" s="23">
        <v>4.911314</v>
      </c>
      <c r="R101" s="23">
        <v>3.1330480000000001</v>
      </c>
      <c r="S101" s="23">
        <v>3.7437860000000001</v>
      </c>
      <c r="T101" s="23">
        <v>3.7543519999999999</v>
      </c>
      <c r="U101" s="23">
        <v>2.066004</v>
      </c>
      <c r="V101" s="23">
        <v>0.80878899999999998</v>
      </c>
      <c r="W101" s="12"/>
      <c r="X101" s="12"/>
      <c r="Y101" s="12"/>
      <c r="Z101" s="12"/>
      <c r="AA101" s="23">
        <v>1.816379</v>
      </c>
      <c r="AB101" s="23">
        <v>1.095683</v>
      </c>
      <c r="AC101" s="23">
        <v>1.9060349999999999</v>
      </c>
      <c r="AD101" s="23">
        <v>2.6587139999999998</v>
      </c>
      <c r="AE101" s="23">
        <v>0.52924800000000005</v>
      </c>
      <c r="AF101" s="23">
        <v>0.52300599999999997</v>
      </c>
      <c r="AG101" s="23">
        <v>3.014688</v>
      </c>
      <c r="AH101" s="23">
        <v>0.85317200000000004</v>
      </c>
      <c r="AI101" s="2">
        <f t="shared" si="1"/>
        <v>52.465590999999996</v>
      </c>
      <c r="AJ101" s="23">
        <v>153.75561500000001</v>
      </c>
      <c r="AK101" s="23">
        <v>38.342059999999996</v>
      </c>
      <c r="AL101" s="12"/>
      <c r="AM101" s="12"/>
      <c r="AN101" s="12"/>
      <c r="AO101" s="12"/>
      <c r="AP101" s="12"/>
      <c r="AQ101" s="12"/>
      <c r="AR101" s="12"/>
      <c r="AS101" s="12"/>
      <c r="AT101" s="12"/>
    </row>
    <row r="102" spans="1:4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row>
    <row r="103" spans="1:4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row>
    <row r="104" spans="1:4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row>
    <row r="105" spans="1:4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row>
    <row r="106" spans="1:4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row>
    <row r="107" spans="1:4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row>
    <row r="108" spans="1:4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row>
    <row r="109" spans="1:4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row>
    <row r="110" spans="1:4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row>
    <row r="111" spans="1:4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row>
    <row r="112" spans="1:4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row>
    <row r="113" spans="1:4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row>
    <row r="114" spans="1:4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row>
    <row r="115" spans="1:4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row>
    <row r="116" spans="1:4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row>
    <row r="117" spans="1:4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row>
    <row r="118" spans="1:4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row>
    <row r="119" spans="1:4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row>
    <row r="120" spans="1:4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row>
    <row r="121" spans="1:4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row>
    <row r="122" spans="1:4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row>
    <row r="123" spans="1:4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row>
    <row r="124" spans="1:4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row>
    <row r="125" spans="1:4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row>
    <row r="126" spans="1:4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row>
    <row r="127" spans="1:4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row>
    <row r="128" spans="1:4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row>
    <row r="129" spans="1:4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row>
    <row r="130" spans="1:4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row>
    <row r="131" spans="1:4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row>
    <row r="132" spans="1:4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row>
    <row r="133" spans="1:4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row>
    <row r="134" spans="1:4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row>
    <row r="135" spans="1:4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row>
    <row r="136" spans="1:4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row>
    <row r="137" spans="1:4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row>
    <row r="138" spans="1:4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row>
    <row r="139" spans="1:4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row>
    <row r="140" spans="1:4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row>
    <row r="141" spans="1:4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row>
    <row r="142" spans="1:4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row>
    <row r="143" spans="1:4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row>
    <row r="144" spans="1:4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row>
    <row r="145" spans="1:4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row>
    <row r="146" spans="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row>
    <row r="147" spans="1:4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row>
    <row r="148" spans="1:4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row>
    <row r="149" spans="1:4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row>
    <row r="150" spans="1:4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row>
    <row r="151" spans="1:4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row>
    <row r="152" spans="1:4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row>
    <row r="153" spans="1:4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row>
    <row r="154" spans="1:4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row>
    <row r="155" spans="1:4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row>
    <row r="156" spans="1:4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row>
    <row r="157" spans="1:4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row>
    <row r="158" spans="1:4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row>
    <row r="159" spans="1:4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row>
    <row r="160" spans="1:4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row>
    <row r="161" spans="1:4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row>
    <row r="162" spans="1:4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row>
    <row r="163" spans="1:4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row>
    <row r="164" spans="1:4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row>
    <row r="165" spans="1:4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row>
    <row r="166" spans="1:4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row>
    <row r="167" spans="1:4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row>
    <row r="168" spans="1:4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row>
    <row r="169" spans="1:4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row>
    <row r="170" spans="1:4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row>
    <row r="171" spans="1:4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row>
    <row r="172" spans="1:4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row>
    <row r="173" spans="1:4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row>
    <row r="174" spans="1:4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row>
    <row r="175" spans="1:4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row>
    <row r="176" spans="1:4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row>
    <row r="177" spans="1:4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row>
    <row r="178" spans="1:4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row>
    <row r="179" spans="1:4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row>
    <row r="180" spans="1:4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row>
    <row r="181" spans="1:4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row>
    <row r="182" spans="1:4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row>
    <row r="183" spans="1:4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row>
    <row r="184" spans="1:4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row>
    <row r="185" spans="1:4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row>
    <row r="186" spans="1:4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row>
    <row r="187" spans="1:4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row>
    <row r="188" spans="1:4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row>
    <row r="189" spans="1:4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row>
    <row r="190" spans="1:4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row>
    <row r="191" spans="1:4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row>
    <row r="192" spans="1:4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row>
    <row r="193" spans="1:4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row>
    <row r="194" spans="1:4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row>
    <row r="195" spans="1:4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row>
    <row r="196" spans="1:4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row>
    <row r="197" spans="1:4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row>
    <row r="198" spans="1:4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row>
    <row r="199" spans="1:4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row>
    <row r="200" spans="1:4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row>
    <row r="201" spans="1:4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row>
    <row r="202" spans="1:4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row>
    <row r="203" spans="1:4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row>
    <row r="204" spans="1:4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row>
    <row r="205" spans="1:4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row>
    <row r="206" spans="1:4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row>
    <row r="207" spans="1:4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row>
    <row r="208" spans="1:4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row>
    <row r="209" spans="1:4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row>
    <row r="210" spans="1:4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row>
    <row r="211" spans="1:4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row>
    <row r="212" spans="1:4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row>
    <row r="213" spans="1:4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row>
    <row r="214" spans="1:4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row>
    <row r="215" spans="1:4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row>
    <row r="216" spans="1:4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row>
    <row r="217" spans="1:4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row>
    <row r="218" spans="1:4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row>
    <row r="219" spans="1:4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row>
    <row r="220" spans="1:4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row>
    <row r="221" spans="1:4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row>
    <row r="222" spans="1:4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row>
    <row r="223" spans="1:4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row>
    <row r="224" spans="1:4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row>
    <row r="225" spans="1:4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row>
    <row r="226" spans="1:4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row>
    <row r="227" spans="1:4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row>
    <row r="228" spans="1:4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row>
    <row r="229" spans="1:4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row>
    <row r="230" spans="1:4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row>
    <row r="231" spans="1:4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row>
    <row r="232" spans="1:4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row>
    <row r="233" spans="1:4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row>
    <row r="234" spans="1:4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row>
    <row r="235" spans="1:4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row>
    <row r="236" spans="1:4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row>
    <row r="237" spans="1:4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row>
    <row r="238" spans="1:4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row>
    <row r="239" spans="1:4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row>
    <row r="240" spans="1:4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row>
    <row r="241" spans="1:4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row>
    <row r="242" spans="1:4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row>
    <row r="243" spans="1:4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row>
    <row r="244" spans="1:4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row>
    <row r="245" spans="1:4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row>
    <row r="246" spans="1: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row>
    <row r="247" spans="1:4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row>
    <row r="248" spans="1:4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row>
    <row r="249" spans="1:4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row>
    <row r="250" spans="1:4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row>
    <row r="251" spans="1:4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row>
    <row r="252" spans="1:4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row>
    <row r="253" spans="1:4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row>
    <row r="254" spans="1:4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row>
    <row r="255" spans="1:4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row>
    <row r="256" spans="1:4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row>
    <row r="257" spans="1:4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row>
    <row r="258" spans="1:4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row>
    <row r="259" spans="1:4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row>
    <row r="260" spans="1:4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row>
    <row r="261" spans="1:4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row>
    <row r="262" spans="1:4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row>
    <row r="263" spans="1:4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row>
    <row r="264" spans="1:4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row>
    <row r="265" spans="1:4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row>
    <row r="266" spans="1:4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row>
    <row r="267" spans="1:4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row>
    <row r="268" spans="1:4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row>
    <row r="269" spans="1:4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row>
    <row r="270" spans="1:4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row>
    <row r="271" spans="1:4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row>
    <row r="272" spans="1:4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row>
    <row r="273" spans="1:4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row>
    <row r="274" spans="1:4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row>
    <row r="275" spans="1:4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row>
    <row r="276" spans="1:4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row>
    <row r="277" spans="1:4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row>
    <row r="278" spans="1:4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row>
    <row r="279" spans="1:4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row>
    <row r="280" spans="1:4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row>
    <row r="281" spans="1:4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row>
    <row r="282" spans="1:4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row>
    <row r="283" spans="1:4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row>
    <row r="284" spans="1:4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row>
    <row r="285" spans="1:4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row>
    <row r="286" spans="1:4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row>
    <row r="287" spans="1:4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row>
    <row r="288" spans="1:4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row>
    <row r="289" spans="1:4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row>
    <row r="290" spans="1:4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row>
    <row r="291" spans="1:4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row>
    <row r="292" spans="1:4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row>
    <row r="293" spans="1:4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row>
    <row r="294" spans="1:4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row>
    <row r="295" spans="1:4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row>
    <row r="296" spans="1:4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row>
    <row r="297" spans="1:4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row>
    <row r="298" spans="1:4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row>
    <row r="299" spans="1:4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row>
    <row r="300" spans="1:4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row>
    <row r="301" spans="1:4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row>
    <row r="302" spans="1:4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row>
    <row r="303" spans="1:4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row>
    <row r="304" spans="1:4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row>
    <row r="305" spans="1:4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row>
    <row r="306" spans="1:4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row>
    <row r="307" spans="1:4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row>
    <row r="308" spans="1:4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row>
    <row r="309" spans="1:4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row>
    <row r="310" spans="1:4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row>
    <row r="311" spans="1:4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row>
    <row r="312" spans="1:4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row>
    <row r="313" spans="1:4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row>
    <row r="314" spans="1:4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row>
    <row r="315" spans="1:4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row>
    <row r="316" spans="1:4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row>
    <row r="317" spans="1:4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row>
    <row r="318" spans="1:4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row>
    <row r="319" spans="1:4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row>
    <row r="320" spans="1:4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row>
    <row r="321" spans="1:4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row>
    <row r="322" spans="1:4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row>
    <row r="323" spans="1:4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row>
    <row r="324" spans="1:4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row>
    <row r="325" spans="1:4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row>
    <row r="326" spans="1:4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row>
    <row r="327" spans="1:4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row>
    <row r="328" spans="1:4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row>
    <row r="329" spans="1:4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row>
    <row r="330" spans="1:4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row>
    <row r="331" spans="1:4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row>
    <row r="332" spans="1:4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row>
    <row r="333" spans="1:4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row>
    <row r="334" spans="1:4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row>
    <row r="335" spans="1:4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row>
    <row r="336" spans="1:4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row>
    <row r="337" spans="1:4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row>
    <row r="338" spans="1:4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row>
    <row r="339" spans="1:4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row>
    <row r="340" spans="1:4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row>
    <row r="341" spans="1:4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row>
    <row r="342" spans="1:4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row>
    <row r="343" spans="1:4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row>
    <row r="344" spans="1:4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row>
    <row r="345" spans="1:4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row>
    <row r="346" spans="1: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row>
    <row r="347" spans="1:4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row>
    <row r="348" spans="1:4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row>
    <row r="349" spans="1:4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row>
    <row r="350" spans="1:4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row>
    <row r="351" spans="1:4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row>
    <row r="352" spans="1:4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row>
    <row r="353" spans="1:4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row>
    <row r="354" spans="1:4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row>
    <row r="355" spans="1:4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row>
    <row r="356" spans="1:4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row>
    <row r="357" spans="1:4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row>
    <row r="358" spans="1:4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row>
    <row r="359" spans="1:4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row>
    <row r="360" spans="1:4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row>
    <row r="361" spans="1:4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row>
    <row r="362" spans="1:4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row>
    <row r="363" spans="1:4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row>
    <row r="364" spans="1:4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row>
    <row r="365" spans="1:4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row>
    <row r="366" spans="1:4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row>
    <row r="367" spans="1:4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row>
    <row r="368" spans="1:4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row>
    <row r="369" spans="1:4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row>
    <row r="370" spans="1:4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row>
    <row r="371" spans="1:4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row>
    <row r="372" spans="1:4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row>
    <row r="373" spans="1:4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row>
    <row r="374" spans="1:4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row>
    <row r="375" spans="1:4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row>
    <row r="376" spans="1:4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row>
    <row r="377" spans="1:4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row>
    <row r="378" spans="1:4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row>
    <row r="379" spans="1:4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row>
    <row r="380" spans="1:4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row>
    <row r="381" spans="1:4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row>
    <row r="382" spans="1:4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row>
    <row r="383" spans="1:4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row>
    <row r="384" spans="1:4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row>
    <row r="385" spans="1:4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row>
    <row r="386" spans="1:4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row>
    <row r="387" spans="1:4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row>
    <row r="388" spans="1:4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row>
    <row r="389" spans="1:4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row>
    <row r="390" spans="1:4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row>
    <row r="391" spans="1:4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row>
    <row r="392" spans="1:4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row>
    <row r="393" spans="1:4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row>
    <row r="394" spans="1:4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row>
    <row r="395" spans="1:4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row>
    <row r="396" spans="1:4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row>
    <row r="397" spans="1:4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row>
    <row r="398" spans="1:4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row>
    <row r="399" spans="1:4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row>
    <row r="400" spans="1:4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row>
    <row r="401" spans="1:4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row>
    <row r="402" spans="1:4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row>
    <row r="403" spans="1:4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row>
    <row r="404" spans="1:4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row>
    <row r="405" spans="1:4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row>
    <row r="406" spans="1:4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row>
    <row r="407" spans="1:4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row>
    <row r="408" spans="1:4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row>
    <row r="409" spans="1:4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row>
    <row r="410" spans="1:4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row>
    <row r="411" spans="1:4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row>
    <row r="412" spans="1:4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row>
    <row r="413" spans="1:4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row>
    <row r="414" spans="1:4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row>
    <row r="415" spans="1:4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row>
    <row r="416" spans="1:4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row>
    <row r="417" spans="1:4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row>
    <row r="418" spans="1:4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row>
    <row r="419" spans="1:4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row>
    <row r="420" spans="1:4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row>
    <row r="421" spans="1:4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row>
    <row r="422" spans="1:4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row>
    <row r="423" spans="1:4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row>
    <row r="424" spans="1:4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row>
    <row r="425" spans="1:4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row>
    <row r="426" spans="1:4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row>
    <row r="427" spans="1:4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row>
    <row r="428" spans="1:4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row>
    <row r="429" spans="1:4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row>
    <row r="430" spans="1:4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row>
    <row r="431" spans="1:4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row>
    <row r="432" spans="1:4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row>
    <row r="433" spans="1:4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row>
    <row r="434" spans="1:4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row>
    <row r="435" spans="1:4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row>
    <row r="436" spans="1:4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row>
    <row r="437" spans="1:4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row>
    <row r="438" spans="1:4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row>
    <row r="439" spans="1:4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row>
    <row r="440" spans="1:4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row>
    <row r="441" spans="1:4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row>
    <row r="442" spans="1:4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row>
    <row r="443" spans="1:4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row>
    <row r="444" spans="1:4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row>
    <row r="445" spans="1:4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row>
    <row r="446" spans="1: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row>
    <row r="447" spans="1:4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row>
    <row r="448" spans="1:4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row>
    <row r="449" spans="1:4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row>
    <row r="450" spans="1:4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row>
    <row r="451" spans="1:4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row>
    <row r="452" spans="1:4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row>
    <row r="453" spans="1:4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row>
    <row r="454" spans="1:4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row>
    <row r="455" spans="1:4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row>
    <row r="456" spans="1:4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row>
    <row r="457" spans="1:4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row>
    <row r="458" spans="1:4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row>
    <row r="459" spans="1:4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row>
    <row r="460" spans="1:4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row>
    <row r="461" spans="1:4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row>
    <row r="462" spans="1:4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row>
    <row r="463" spans="1:4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row>
    <row r="464" spans="1:4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row>
    <row r="465" spans="1:4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row>
    <row r="466" spans="1:4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row>
    <row r="467" spans="1:4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row>
    <row r="468" spans="1:4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row>
    <row r="469" spans="1:4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row>
    <row r="470" spans="1:4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row>
    <row r="471" spans="1:4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row>
    <row r="472" spans="1:4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row>
    <row r="473" spans="1:4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row>
    <row r="474" spans="1:4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row>
    <row r="475" spans="1:4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row>
    <row r="476" spans="1:4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row>
    <row r="477" spans="1:4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row>
    <row r="478" spans="1:4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row>
    <row r="479" spans="1:4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row>
    <row r="480" spans="1:4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row>
    <row r="481" spans="1:4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row>
    <row r="482" spans="1:4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row>
    <row r="483" spans="1:4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row>
    <row r="484" spans="1:4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row>
    <row r="485" spans="1:4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row>
    <row r="486" spans="1:4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row>
    <row r="487" spans="1:4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row>
    <row r="488" spans="1:4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row>
    <row r="489" spans="1:4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row>
    <row r="490" spans="1:4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row>
    <row r="491" spans="1:4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row>
    <row r="492" spans="1:4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row>
    <row r="493" spans="1:4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row>
    <row r="494" spans="1:4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row>
    <row r="495" spans="1:4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row>
    <row r="496" spans="1:4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row>
    <row r="497" spans="1:4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row>
    <row r="498" spans="1:4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row>
    <row r="499" spans="1:4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row>
    <row r="500" spans="1:4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row>
    <row r="501" spans="1:4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row>
    <row r="502" spans="1:4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row>
    <row r="503" spans="1:4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row>
    <row r="504" spans="1:4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row>
    <row r="505" spans="1:4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row>
    <row r="506" spans="1:4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row>
    <row r="507" spans="1:4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row>
    <row r="508" spans="1:4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row>
    <row r="509" spans="1:4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row>
    <row r="510" spans="1:4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row>
    <row r="511" spans="1:4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row>
    <row r="512" spans="1:4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row>
    <row r="513" spans="1:4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row>
    <row r="514" spans="1:4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row>
    <row r="515" spans="1:4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row>
    <row r="516" spans="1:4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row>
    <row r="517" spans="1:4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row>
    <row r="518" spans="1:4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row>
    <row r="519" spans="1:4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row>
    <row r="520" spans="1:4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row>
    <row r="521" spans="1:4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row>
    <row r="522" spans="1:4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row>
    <row r="523" spans="1:4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row>
    <row r="524" spans="1:4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row>
    <row r="525" spans="1:4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row>
    <row r="526" spans="1:4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row>
    <row r="527" spans="1:4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row>
    <row r="528" spans="1:4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row>
    <row r="529" spans="1:4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row>
    <row r="530" spans="1:4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row>
    <row r="531" spans="1:4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row>
    <row r="532" spans="1:4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row>
    <row r="533" spans="1:4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row>
    <row r="534" spans="1:4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row>
    <row r="535" spans="1:4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row>
    <row r="536" spans="1:4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row>
    <row r="537" spans="1:4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row>
    <row r="538" spans="1:4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row>
    <row r="539" spans="1:4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row>
    <row r="540" spans="1:4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row>
    <row r="541" spans="1:4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row>
    <row r="542" spans="1:4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row>
    <row r="543" spans="1:4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row>
    <row r="544" spans="1:4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row>
    <row r="545" spans="1:4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row>
    <row r="546" spans="1: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row>
    <row r="547" spans="1:4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row>
    <row r="548" spans="1:4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row>
    <row r="549" spans="1:4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row>
    <row r="550" spans="1:4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row>
    <row r="551" spans="1:4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row>
    <row r="552" spans="1:4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row>
    <row r="553" spans="1:4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row>
    <row r="554" spans="1:4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row>
    <row r="555" spans="1:4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row>
    <row r="556" spans="1:4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row>
    <row r="557" spans="1:4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row>
    <row r="558" spans="1:4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row>
    <row r="559" spans="1:4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row>
    <row r="560" spans="1:4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row>
    <row r="561" spans="1:4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row>
    <row r="562" spans="1:4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row>
    <row r="563" spans="1:4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row>
    <row r="564" spans="1:4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row>
    <row r="565" spans="1:4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row>
    <row r="566" spans="1:4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row>
    <row r="567" spans="1:4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row>
    <row r="568" spans="1:4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row>
    <row r="569" spans="1:4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row>
    <row r="570" spans="1:4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row>
    <row r="571" spans="1:4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row>
    <row r="572" spans="1:4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row>
    <row r="573" spans="1:4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row>
    <row r="574" spans="1:4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row>
    <row r="575" spans="1:4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row>
    <row r="576" spans="1:4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row>
    <row r="577" spans="1:4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row>
    <row r="578" spans="1:4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row>
    <row r="579" spans="1:4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row>
    <row r="580" spans="1:4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row>
    <row r="581" spans="1:4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row>
    <row r="582" spans="1:4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row>
    <row r="583" spans="1:4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row>
    <row r="584" spans="1:4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row>
    <row r="585" spans="1:4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row>
    <row r="586" spans="1:4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row>
    <row r="587" spans="1:4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row>
    <row r="588" spans="1:4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row>
    <row r="589" spans="1:4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row>
    <row r="590" spans="1:4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row>
    <row r="591" spans="1:4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row>
    <row r="592" spans="1:4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row>
    <row r="593" spans="1:4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row>
    <row r="594" spans="1:4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row>
    <row r="595" spans="1:4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row>
    <row r="596" spans="1:4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row>
    <row r="597" spans="1:4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row>
    <row r="598" spans="1:4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row>
    <row r="599" spans="1:4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row>
    <row r="600" spans="1:4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row>
    <row r="601" spans="1:4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row>
    <row r="602" spans="1:4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row>
    <row r="603" spans="1:4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row>
    <row r="604" spans="1:4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row>
    <row r="605" spans="1:4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row>
    <row r="606" spans="1:4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row>
    <row r="607" spans="1:4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row>
    <row r="608" spans="1:4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row>
    <row r="609" spans="1:4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row>
    <row r="610" spans="1:4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row>
    <row r="611" spans="1:4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row>
    <row r="612" spans="1:4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row>
    <row r="613" spans="1:4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row>
    <row r="614" spans="1:4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row>
    <row r="615" spans="1:4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row>
    <row r="616" spans="1:4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row>
    <row r="617" spans="1:4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row>
    <row r="618" spans="1:4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row>
    <row r="619" spans="1:4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row>
    <row r="620" spans="1:4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row>
    <row r="621" spans="1:4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row>
    <row r="622" spans="1:4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row>
    <row r="623" spans="1:4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row>
    <row r="624" spans="1:4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row>
    <row r="625" spans="1:4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row>
    <row r="626" spans="1:4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row>
    <row r="627" spans="1:4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row>
    <row r="628" spans="1:4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row>
    <row r="629" spans="1:4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row>
    <row r="630" spans="1:4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row>
    <row r="631" spans="1:4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row>
    <row r="632" spans="1:4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row>
    <row r="633" spans="1:4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row>
    <row r="634" spans="1:4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row>
    <row r="635" spans="1:4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row>
    <row r="636" spans="1:4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row>
    <row r="637" spans="1:4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row>
    <row r="638" spans="1:4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row>
    <row r="639" spans="1:4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row>
    <row r="640" spans="1:4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row>
    <row r="641" spans="1:4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row>
    <row r="642" spans="1:4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row>
    <row r="643" spans="1:4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row>
    <row r="644" spans="1:4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row>
    <row r="645" spans="1:4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row>
    <row r="646" spans="1: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row>
    <row r="647" spans="1:4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row>
    <row r="648" spans="1:4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row>
    <row r="649" spans="1:4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row>
    <row r="650" spans="1:4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row>
    <row r="651" spans="1:4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row>
    <row r="652" spans="1:4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row>
    <row r="653" spans="1:4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row>
    <row r="654" spans="1:4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row>
    <row r="655" spans="1:4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row>
    <row r="656" spans="1:4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row>
    <row r="657" spans="1:4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row>
    <row r="658" spans="1:4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row>
    <row r="659" spans="1:4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row>
    <row r="660" spans="1:4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row>
    <row r="661" spans="1:4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row>
    <row r="662" spans="1:4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row>
    <row r="663" spans="1:4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row>
    <row r="664" spans="1:4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row>
    <row r="665" spans="1:4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row>
    <row r="666" spans="1:4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row>
    <row r="667" spans="1:4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row>
    <row r="668" spans="1:4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row>
    <row r="669" spans="1:4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row>
    <row r="670" spans="1:4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row>
    <row r="671" spans="1:4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row>
    <row r="672" spans="1:4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row>
    <row r="673" spans="1:4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row>
    <row r="674" spans="1:4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row>
    <row r="675" spans="1:4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row>
    <row r="676" spans="1:4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row>
    <row r="677" spans="1:4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row>
    <row r="678" spans="1:4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row>
    <row r="679" spans="1:4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row>
    <row r="680" spans="1:4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row>
    <row r="681" spans="1:4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row>
    <row r="682" spans="1:4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row>
    <row r="683" spans="1:4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row>
    <row r="684" spans="1:4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row>
    <row r="685" spans="1:4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row>
    <row r="686" spans="1:4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row>
    <row r="687" spans="1:4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row>
    <row r="688" spans="1:4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row>
    <row r="689" spans="1:4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row>
    <row r="690" spans="1:4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row>
    <row r="691" spans="1:4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row>
    <row r="692" spans="1:4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row>
    <row r="693" spans="1:4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row>
    <row r="694" spans="1:4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row>
    <row r="695" spans="1:4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row>
    <row r="696" spans="1:4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row>
    <row r="697" spans="1:4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row>
    <row r="698" spans="1:4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row>
    <row r="699" spans="1:4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row>
    <row r="700" spans="1:4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row>
    <row r="701" spans="1:4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row>
    <row r="702" spans="1:4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row>
    <row r="703" spans="1:4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row>
    <row r="704" spans="1:4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row>
    <row r="705" spans="1:4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row>
    <row r="706" spans="1:4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row>
    <row r="707" spans="1:4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row>
    <row r="708" spans="1:4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row>
    <row r="709" spans="1:4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row>
    <row r="710" spans="1:4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row>
    <row r="711" spans="1:4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row>
    <row r="712" spans="1:4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row>
    <row r="713" spans="1:4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row>
    <row r="714" spans="1:4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row>
    <row r="715" spans="1:4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row>
    <row r="716" spans="1:4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row>
    <row r="717" spans="1:4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row>
    <row r="718" spans="1:4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row>
    <row r="719" spans="1:4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row>
    <row r="720" spans="1:4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row>
    <row r="721" spans="1:4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row>
    <row r="722" spans="1:4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row>
    <row r="723" spans="1:4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row>
    <row r="724" spans="1:4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row>
    <row r="725" spans="1:4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row>
    <row r="726" spans="1:4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row>
    <row r="727" spans="1:4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row>
    <row r="728" spans="1:4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row>
    <row r="729" spans="1:4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row>
    <row r="730" spans="1:4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row>
    <row r="731" spans="1:4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row>
    <row r="732" spans="1:4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row>
    <row r="733" spans="1:4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row>
    <row r="734" spans="1:4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row>
    <row r="735" spans="1:4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row>
    <row r="736" spans="1:4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row>
    <row r="737" spans="1:4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row>
    <row r="738" spans="1:4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row>
    <row r="739" spans="1:4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row>
    <row r="740" spans="1:4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row>
    <row r="741" spans="1:4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row>
    <row r="742" spans="1:4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row>
    <row r="743" spans="1:4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row>
    <row r="744" spans="1:4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row>
    <row r="745" spans="1:4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row>
    <row r="746" spans="1: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row>
    <row r="747" spans="1:4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row>
    <row r="748" spans="1:4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row>
    <row r="749" spans="1:4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row>
    <row r="750" spans="1:4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row>
    <row r="751" spans="1:4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row>
    <row r="752" spans="1:4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row>
    <row r="753" spans="1:4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row>
    <row r="754" spans="1:4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row>
    <row r="755" spans="1:4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row>
    <row r="756" spans="1:4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row>
    <row r="757" spans="1:4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row>
    <row r="758" spans="1:4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row>
    <row r="759" spans="1:4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row>
    <row r="760" spans="1:4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row>
    <row r="761" spans="1:4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row>
    <row r="762" spans="1:4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row>
    <row r="763" spans="1:4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row>
    <row r="764" spans="1:4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row>
    <row r="765" spans="1:4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row>
    <row r="766" spans="1:4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row>
    <row r="767" spans="1:4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row>
    <row r="768" spans="1:4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row>
    <row r="769" spans="1:4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row>
    <row r="770" spans="1:4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row>
    <row r="771" spans="1:4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row>
    <row r="772" spans="1:4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row>
    <row r="773" spans="1:4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row>
    <row r="774" spans="1:4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row>
    <row r="775" spans="1:4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row>
    <row r="776" spans="1:4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row>
    <row r="777" spans="1:4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row>
    <row r="778" spans="1:4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row>
    <row r="779" spans="1:4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row>
    <row r="780" spans="1:4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row>
    <row r="781" spans="1:4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row>
    <row r="782" spans="1:4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row>
    <row r="783" spans="1:4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row>
    <row r="784" spans="1:4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row>
    <row r="785" spans="1:4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row>
    <row r="786" spans="1:4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row>
    <row r="787" spans="1:4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row>
    <row r="788" spans="1:4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row>
    <row r="789" spans="1:4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row>
    <row r="790" spans="1:4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row>
    <row r="791" spans="1:4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row>
    <row r="792" spans="1:4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row>
    <row r="793" spans="1:4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row>
    <row r="794" spans="1:4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row>
    <row r="795" spans="1:4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row>
    <row r="796" spans="1:4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row>
    <row r="797" spans="1:4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row>
    <row r="798" spans="1:4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row>
    <row r="799" spans="1:4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row>
    <row r="800" spans="1:4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row>
    <row r="801" spans="1:4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row>
    <row r="802" spans="1:4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row>
    <row r="803" spans="1:4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row>
    <row r="804" spans="1:4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row>
    <row r="805" spans="1:4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row>
    <row r="806" spans="1:4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row>
    <row r="807" spans="1:4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row>
    <row r="808" spans="1:4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row>
    <row r="809" spans="1:4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row>
    <row r="810" spans="1:4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row>
    <row r="811" spans="1:4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row>
    <row r="812" spans="1:4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row>
    <row r="813" spans="1:4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row>
    <row r="814" spans="1:4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row>
    <row r="815" spans="1:4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row>
    <row r="816" spans="1:4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row>
    <row r="817" spans="1:4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row>
    <row r="818" spans="1:4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row>
    <row r="819" spans="1:4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row>
    <row r="820" spans="1:4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row>
    <row r="821" spans="1:4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row>
    <row r="822" spans="1:4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row>
    <row r="823" spans="1:4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row>
    <row r="824" spans="1:4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row>
    <row r="825" spans="1:4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row>
    <row r="826" spans="1:4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row>
    <row r="827" spans="1:4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row>
    <row r="828" spans="1:4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row>
    <row r="829" spans="1:4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row>
    <row r="830" spans="1:4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row>
    <row r="831" spans="1:4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row>
    <row r="832" spans="1:4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row>
    <row r="833" spans="1:4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row>
    <row r="834" spans="1:4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row>
    <row r="835" spans="1:4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row>
    <row r="836" spans="1:4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row>
    <row r="837" spans="1:4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row>
    <row r="838" spans="1:4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row>
    <row r="839" spans="1:4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row>
    <row r="840" spans="1:4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row>
    <row r="841" spans="1:4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row>
    <row r="842" spans="1:4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row>
    <row r="843" spans="1:4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row>
    <row r="844" spans="1:4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row>
    <row r="845" spans="1:4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row>
    <row r="846" spans="1: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row>
    <row r="847" spans="1:4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row>
    <row r="848" spans="1:4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row>
    <row r="849" spans="1:4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row>
    <row r="850" spans="1:4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row>
    <row r="851" spans="1:4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row>
    <row r="852" spans="1:4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row>
    <row r="853" spans="1:4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row>
    <row r="854" spans="1:4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row>
    <row r="855" spans="1:4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row>
    <row r="856" spans="1:4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row>
    <row r="857" spans="1:4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row>
    <row r="858" spans="1:4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row>
    <row r="859" spans="1:4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row>
    <row r="860" spans="1:4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row>
    <row r="861" spans="1:4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row>
    <row r="862" spans="1:4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row>
    <row r="863" spans="1:4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row>
    <row r="864" spans="1:4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row>
    <row r="865" spans="1:4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row>
    <row r="866" spans="1:4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row>
    <row r="867" spans="1:4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row>
    <row r="868" spans="1:4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row>
    <row r="869" spans="1:4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row>
    <row r="870" spans="1:4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row>
    <row r="871" spans="1:4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row>
    <row r="872" spans="1:4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row>
    <row r="873" spans="1:4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row>
    <row r="874" spans="1:4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row>
    <row r="875" spans="1:4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row>
    <row r="876" spans="1:4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row>
    <row r="877" spans="1:4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row>
    <row r="878" spans="1:4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row>
    <row r="879" spans="1:4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row>
    <row r="880" spans="1:4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row>
    <row r="881" spans="1:4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row>
    <row r="882" spans="1:4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row>
    <row r="883" spans="1:4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row>
    <row r="884" spans="1:4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row>
    <row r="885" spans="1:4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row>
    <row r="886" spans="1:4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row>
    <row r="887" spans="1:4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row>
    <row r="888" spans="1:4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row>
    <row r="889" spans="1:4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row>
    <row r="890" spans="1:4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row>
    <row r="891" spans="1:4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row>
    <row r="892" spans="1:4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row>
    <row r="893" spans="1:4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row>
    <row r="894" spans="1:4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row>
    <row r="895" spans="1:4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row>
    <row r="896" spans="1:4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row>
    <row r="897" spans="1:4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row>
    <row r="898" spans="1:4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row>
    <row r="899" spans="1:4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row>
    <row r="900" spans="1:4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row>
    <row r="901" spans="1:4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row>
    <row r="902" spans="1:4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row>
    <row r="903" spans="1:4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row>
    <row r="904" spans="1:4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row>
    <row r="905" spans="1:4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row>
    <row r="906" spans="1:4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row>
    <row r="907" spans="1:4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row>
    <row r="908" spans="1:4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row>
    <row r="909" spans="1:4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row>
    <row r="910" spans="1:4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row>
    <row r="911" spans="1:4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row>
    <row r="912" spans="1:4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row>
    <row r="913" spans="1:4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row>
    <row r="914" spans="1:4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row>
    <row r="915" spans="1:4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row>
    <row r="916" spans="1:4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row>
    <row r="917" spans="1:4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row>
    <row r="918" spans="1:4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row>
    <row r="919" spans="1:4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row>
    <row r="920" spans="1:4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row>
    <row r="921" spans="1:4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row>
    <row r="922" spans="1:4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row>
    <row r="923" spans="1:4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row>
    <row r="924" spans="1:4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row>
    <row r="925" spans="1:4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row>
    <row r="926" spans="1:4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row>
    <row r="927" spans="1:4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row>
    <row r="928" spans="1:4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row>
    <row r="929" spans="1:4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row>
    <row r="930" spans="1:4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row>
    <row r="931" spans="1:4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row>
    <row r="932" spans="1:4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row>
    <row r="933" spans="1:4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row>
    <row r="934" spans="1:4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row>
    <row r="935" spans="1:4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row>
    <row r="936" spans="1:4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row>
    <row r="937" spans="1:4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row>
    <row r="938" spans="1:4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row>
    <row r="939" spans="1:4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row>
    <row r="940" spans="1:4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row>
    <row r="941" spans="1:4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row>
    <row r="942" spans="1:4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row>
    <row r="943" spans="1:4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row>
    <row r="944" spans="1:4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row>
    <row r="945" spans="1:4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row>
    <row r="946" spans="1: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row>
    <row r="947" spans="1:4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row>
    <row r="948" spans="1:4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row>
    <row r="949" spans="1:4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row>
    <row r="950" spans="1:4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row>
    <row r="951" spans="1:4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row>
    <row r="952" spans="1:4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row>
    <row r="953" spans="1:4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row>
    <row r="954" spans="1:4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row>
    <row r="955" spans="1:4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row>
    <row r="956" spans="1:4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row>
    <row r="957" spans="1:4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row>
    <row r="958" spans="1:4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row>
    <row r="959" spans="1:4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row>
    <row r="960" spans="1:4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row>
    <row r="961" spans="1:4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row>
    <row r="962" spans="1:4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row>
    <row r="963" spans="1:4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row>
    <row r="964" spans="1:4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row>
    <row r="965" spans="1:4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row>
    <row r="966" spans="1:4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row>
    <row r="967" spans="1:4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row>
    <row r="968" spans="1:4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row>
    <row r="969" spans="1:4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row>
    <row r="970" spans="1:4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row>
    <row r="971" spans="1:4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row>
    <row r="972" spans="1:4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row>
    <row r="973" spans="1:4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row>
    <row r="974" spans="1:4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row>
    <row r="975" spans="1:4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row>
    <row r="976" spans="1:4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row>
    <row r="977" spans="1:4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row>
    <row r="978" spans="1:4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row>
    <row r="979" spans="1:4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row>
    <row r="980" spans="1:4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row>
    <row r="981" spans="1:4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row>
    <row r="982" spans="1:4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row>
    <row r="983" spans="1:4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row>
    <row r="984" spans="1:4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row>
    <row r="985" spans="1:4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row>
    <row r="986" spans="1:4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row>
    <row r="987" spans="1:4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row>
    <row r="988" spans="1:4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row>
    <row r="989" spans="1:4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row>
    <row r="990" spans="1:4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row>
    <row r="991" spans="1:4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row>
    <row r="992" spans="1:4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row>
    <row r="993" spans="1:4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row>
    <row r="994" spans="1:4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row>
    <row r="995" spans="1:4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row>
    <row r="996" spans="1:4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row>
    <row r="997" spans="1:4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row>
    <row r="998" spans="1:4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row>
    <row r="999" spans="1:4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row>
    <row r="1000" spans="1:4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row>
  </sheetData>
  <autoFilter ref="A1:AK101" xr:uid="{00000000-0009-0000-0000-00000100000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Daves Ledge</vt:lpstr>
      <vt:lpstr>Looe Reef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Jenna Dilworth</cp:lastModifiedBy>
  <dcterms:created xsi:type="dcterms:W3CDTF">2024-07-16T18:29:04Z</dcterms:created>
  <dcterms:modified xsi:type="dcterms:W3CDTF">2025-04-14T23:37:54Z</dcterms:modified>
</cp:coreProperties>
</file>