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rfre\Desktop\kod\iterbokslut\Docs\"/>
    </mc:Choice>
  </mc:AlternateContent>
  <bookViews>
    <workbookView xWindow="0" yWindow="600" windowWidth="19155" windowHeight="6345" firstSheet="4" activeTab="4"/>
  </bookViews>
  <sheets>
    <sheet name="Blad1" sheetId="1" state="hidden" r:id="rId1"/>
    <sheet name="_control" sheetId="2" state="hidden" r:id="rId2"/>
    <sheet name="_options" sheetId="3" state="hidden" r:id="rId3"/>
    <sheet name="Fin_info" sheetId="4" state="hidden" r:id="rId4"/>
    <sheet name="Per_info" sheetId="5" r:id="rId5"/>
    <sheet name="Sheet8" sheetId="6" state="hidden" r:id="rId6"/>
    <sheet name="Per_info (2)" sheetId="7" state="hidden" r:id="rId7"/>
    <sheet name="Ifyllnadsanvisningar" sheetId="8" r:id="rId8"/>
  </sheets>
  <definedNames>
    <definedName name="BEVForb">Fin_info!$G$27:$N$42</definedName>
    <definedName name="_xlnm.Print_Area" localSheetId="4">Per_info!$F$30:$P$80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5" l="1"/>
  <c r="O45" i="5" s="1"/>
  <c r="I57" i="5" l="1"/>
  <c r="C45" i="8" l="1"/>
  <c r="E37" i="8"/>
  <c r="H36" i="8"/>
  <c r="H34" i="8"/>
  <c r="F34" i="8"/>
  <c r="F33" i="8"/>
  <c r="H33" i="8" s="1"/>
  <c r="E33" i="8"/>
  <c r="G32" i="8"/>
  <c r="G37" i="8" s="1"/>
  <c r="F32" i="8"/>
  <c r="F37" i="8" s="1"/>
  <c r="E32" i="8"/>
  <c r="H32" i="8" s="1"/>
  <c r="H37" i="8" s="1"/>
  <c r="G24" i="8"/>
  <c r="H23" i="8"/>
  <c r="E23" i="8"/>
  <c r="E21" i="8"/>
  <c r="H21" i="8" s="1"/>
  <c r="C21" i="8"/>
  <c r="H20" i="8"/>
  <c r="C20" i="8"/>
  <c r="C24" i="8" s="1"/>
  <c r="H19" i="8"/>
  <c r="G18" i="8"/>
  <c r="F18" i="8"/>
  <c r="F24" i="8" s="1"/>
  <c r="B1" i="8"/>
  <c r="L65" i="7"/>
  <c r="K65" i="7"/>
  <c r="J65" i="7"/>
  <c r="L57" i="7"/>
  <c r="K57" i="7"/>
  <c r="J57" i="7"/>
  <c r="I57" i="7"/>
  <c r="M54" i="7"/>
  <c r="M53" i="7"/>
  <c r="M57" i="7" s="1"/>
  <c r="O80" i="5"/>
  <c r="H66" i="5"/>
  <c r="M57" i="5"/>
  <c r="L57" i="5"/>
  <c r="K57" i="5"/>
  <c r="J57" i="5"/>
  <c r="N56" i="5"/>
  <c r="N55" i="5"/>
  <c r="N54" i="5"/>
  <c r="N53" i="5"/>
  <c r="N52" i="5"/>
  <c r="M49" i="5"/>
  <c r="L49" i="5"/>
  <c r="K49" i="5"/>
  <c r="J49" i="5"/>
  <c r="I49" i="5"/>
  <c r="I58" i="5" s="1"/>
  <c r="H49" i="5"/>
  <c r="N48" i="5"/>
  <c r="N47" i="5"/>
  <c r="N46" i="5"/>
  <c r="O46" i="5" s="1"/>
  <c r="O49" i="5" s="1"/>
  <c r="N44" i="5"/>
  <c r="N43" i="5"/>
  <c r="K34" i="5"/>
  <c r="H34" i="5"/>
  <c r="K33" i="5"/>
  <c r="H33" i="5"/>
  <c r="K32" i="5"/>
  <c r="H31" i="5"/>
  <c r="O29" i="4"/>
  <c r="O28" i="4"/>
  <c r="C9" i="2"/>
  <c r="C8" i="2"/>
  <c r="H79" i="5" s="1"/>
  <c r="G79" i="5" s="1"/>
  <c r="C7" i="2"/>
  <c r="J58" i="5" l="1"/>
  <c r="L58" i="5"/>
  <c r="M58" i="5"/>
  <c r="K58" i="5"/>
  <c r="H74" i="5"/>
  <c r="G74" i="5" s="1"/>
  <c r="H78" i="5"/>
  <c r="G78" i="5" s="1"/>
  <c r="H76" i="5"/>
  <c r="G76" i="5" s="1"/>
  <c r="N49" i="5"/>
  <c r="N66" i="5"/>
  <c r="N57" i="5"/>
  <c r="O30" i="4"/>
  <c r="I21" i="8"/>
  <c r="G38" i="8"/>
  <c r="F38" i="8"/>
  <c r="I66" i="5"/>
  <c r="H18" i="8"/>
  <c r="H24" i="8" s="1"/>
  <c r="H38" i="8" s="1"/>
  <c r="I20" i="8"/>
  <c r="I24" i="8" s="1"/>
  <c r="E24" i="8"/>
  <c r="E38" i="8" s="1"/>
  <c r="H75" i="5"/>
  <c r="G75" i="5" s="1"/>
  <c r="H77" i="5"/>
  <c r="G77" i="5" s="1"/>
  <c r="N58" i="5" l="1"/>
</calcChain>
</file>

<file path=xl/comments1.xml><?xml version="1.0" encoding="utf-8"?>
<comments xmlns="http://schemas.openxmlformats.org/spreadsheetml/2006/main">
  <authors>
    <author>Lisbet Markgren</author>
  </authors>
  <commentList>
    <comment ref="F30" authorId="0" shapeId="0">
      <text>
        <r>
          <rPr>
            <b/>
            <sz val="9"/>
            <color indexed="81"/>
            <rFont val="Tahoma"/>
            <charset val="1"/>
          </rPr>
          <t>Lisbet Markgren:</t>
        </r>
        <r>
          <rPr>
            <sz val="9"/>
            <color indexed="81"/>
            <rFont val="Tahoma"/>
            <charset val="1"/>
          </rPr>
          <t xml:space="preserve">
Förberedd till 2023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Lisbet Markgren:</t>
        </r>
        <r>
          <rPr>
            <sz val="9"/>
            <color indexed="81"/>
            <rFont val="Tahoma"/>
            <family val="2"/>
          </rPr>
          <t xml:space="preserve">
Ange båda fälten även om du bara söker ett specifikt projektnummer.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Lisbet Markgren:</t>
        </r>
        <r>
          <rPr>
            <sz val="9"/>
            <color indexed="81"/>
            <rFont val="Tahoma"/>
            <family val="2"/>
          </rPr>
          <t xml:space="preserve">
Projektnamn fungerar bara om man söker ett distinkt projekt.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Lisbet Markgren:</t>
        </r>
        <r>
          <rPr>
            <sz val="9"/>
            <color indexed="81"/>
            <rFont val="Tahoma"/>
            <family val="2"/>
          </rPr>
          <t xml:space="preserve">
Fältet projektledare får inte vara blankt i Agresso. Sätt i så fall ett X för projektledare i projektupplägget via webbagresso, Flik 2 Relationsgrupp.</t>
        </r>
      </text>
    </comment>
    <comment ref="N66" authorId="0" shapeId="0">
      <text>
        <r>
          <rPr>
            <b/>
            <sz val="9"/>
            <color indexed="81"/>
            <rFont val="Tahoma"/>
            <family val="2"/>
          </rPr>
          <t>Lisbet Markgren:</t>
        </r>
        <r>
          <rPr>
            <sz val="9"/>
            <color indexed="81"/>
            <rFont val="Tahoma"/>
            <family val="2"/>
          </rPr>
          <t xml:space="preserve">
Denna ruta ska alltid vara noll (0). För anläggningar är det </t>
        </r>
        <r>
          <rPr>
            <i/>
            <u/>
            <sz val="9"/>
            <color indexed="81"/>
            <rFont val="Tahoma"/>
            <family val="2"/>
          </rPr>
          <t>bara</t>
        </r>
        <r>
          <rPr>
            <sz val="9"/>
            <color indexed="81"/>
            <rFont val="Tahoma"/>
            <family val="2"/>
          </rPr>
          <t xml:space="preserve"> denna kontroll som är relevant.</t>
        </r>
      </text>
    </comment>
  </commentList>
</comments>
</file>

<file path=xl/sharedStrings.xml><?xml version="1.0" encoding="utf-8"?>
<sst xmlns="http://schemas.openxmlformats.org/spreadsheetml/2006/main" count="571" uniqueCount="338">
  <si>
    <t>*</t>
  </si>
  <si>
    <t>Control Worksheet (NB any row with a '*' as the first character in column A is ignored)</t>
  </si>
  <si>
    <t>Global Parameters (setdefault will be used unless parameter of same name is passed in from Agresso)</t>
  </si>
  <si>
    <t>Parameter</t>
  </si>
  <si>
    <t>Value</t>
  </si>
  <si>
    <t>setdefault</t>
  </si>
  <si>
    <t>client</t>
  </si>
  <si>
    <t>LT</t>
  </si>
  <si>
    <t>period</t>
  </si>
  <si>
    <t>Ange till period</t>
  </si>
  <si>
    <t>projekt_from</t>
  </si>
  <si>
    <t>Ange projekt (kan vara inom intervall)</t>
  </si>
  <si>
    <t>projekt_to</t>
  </si>
  <si>
    <t>IB</t>
  </si>
  <si>
    <t>31*8; 31*9; 32*8; 32*9; 33*8; 33*9; 34*8; 34*9; 35*8; 35*9; 36*8; 36*9; 37*8; 37*9; 38*8; 38*9</t>
  </si>
  <si>
    <t>setnum allows use of arithmetic expressions on parameters</t>
  </si>
  <si>
    <t>setnum</t>
  </si>
  <si>
    <t>year</t>
  </si>
  <si>
    <t>&lt;period&gt; \ 100</t>
  </si>
  <si>
    <t>pyear</t>
  </si>
  <si>
    <t>&lt;year&gt; - 1</t>
  </si>
  <si>
    <t>ppyear</t>
  </si>
  <si>
    <t>&lt;year&gt;-2</t>
  </si>
  <si>
    <t>pppyear</t>
  </si>
  <si>
    <t>&lt;year&gt;-3</t>
  </si>
  <si>
    <t>ppppyear</t>
  </si>
  <si>
    <t>&lt;year&gt;-4</t>
  </si>
  <si>
    <t>period0</t>
  </si>
  <si>
    <t>&lt;year&gt; * 100</t>
  </si>
  <si>
    <t>pperiod0</t>
  </si>
  <si>
    <t>&lt;period0&gt;-100</t>
  </si>
  <si>
    <t>pperiod13</t>
  </si>
  <si>
    <t>&lt;pperiod0&gt;+13</t>
  </si>
  <si>
    <t>ppperiod0</t>
  </si>
  <si>
    <t>&lt;period0&gt;-200</t>
  </si>
  <si>
    <t>ppperiod13</t>
  </si>
  <si>
    <t>&lt;ppperiod0&gt;+13</t>
  </si>
  <si>
    <t>pppperiod0</t>
  </si>
  <si>
    <t>&lt;period0&gt;-300</t>
  </si>
  <si>
    <t>pppperiod13</t>
  </si>
  <si>
    <t>&lt;pppperiod0&gt;+13</t>
  </si>
  <si>
    <t>ppppperiod0</t>
  </si>
  <si>
    <t>&lt;period0&gt;-400</t>
  </si>
  <si>
    <t>ppppperiod13</t>
  </si>
  <si>
    <t>&lt;ppppperiod0&gt;+13</t>
  </si>
  <si>
    <t>setperiod allows use of arithmetic expressions on period parameters</t>
  </si>
  <si>
    <t>e.g. set previous 12 periods for a rolling 12 month crosstab by period</t>
  </si>
  <si>
    <t>*setperiod</t>
  </si>
  <si>
    <t>period1</t>
  </si>
  <si>
    <t>&lt;period&gt; - 11</t>
  </si>
  <si>
    <t>period2</t>
  </si>
  <si>
    <t>&lt;period&gt; - 10</t>
  </si>
  <si>
    <t>period3</t>
  </si>
  <si>
    <t>&lt;period&gt; - 9</t>
  </si>
  <si>
    <t>period4</t>
  </si>
  <si>
    <t>&lt;period&gt; - 8</t>
  </si>
  <si>
    <t>period5</t>
  </si>
  <si>
    <t>&lt;period&gt; - 7</t>
  </si>
  <si>
    <t>period6</t>
  </si>
  <si>
    <t>&lt;period&gt; - 6</t>
  </si>
  <si>
    <t>period7</t>
  </si>
  <si>
    <t>&lt;period&gt; - 5</t>
  </si>
  <si>
    <t>period8</t>
  </si>
  <si>
    <t>&lt;period&gt; - 4</t>
  </si>
  <si>
    <t>period9</t>
  </si>
  <si>
    <t>&lt;period&gt; - 3</t>
  </si>
  <si>
    <t>period10</t>
  </si>
  <si>
    <t>&lt;period&gt; - 2</t>
  </si>
  <si>
    <t>period11</t>
  </si>
  <si>
    <t>&lt;period&gt; - 1</t>
  </si>
  <si>
    <t>*set</t>
  </si>
  <si>
    <t>period12</t>
  </si>
  <si>
    <t>&lt;period&gt;</t>
  </si>
  <si>
    <t>Worksheet Directory</t>
  </si>
  <si>
    <t>Sheet Name</t>
  </si>
  <si>
    <t>Template Name</t>
  </si>
  <si>
    <t>Local Parameters</t>
  </si>
  <si>
    <t>sheet</t>
  </si>
  <si>
    <t>Fin_info</t>
  </si>
  <si>
    <t>Per_info</t>
  </si>
  <si>
    <t>* This sheet is manipulated by the 'Options...' dialog and should not be changed by hand</t>
  </si>
  <si>
    <t>fin</t>
  </si>
  <si>
    <t>fin_text</t>
  </si>
  <si>
    <t>beviljat</t>
  </si>
  <si>
    <t>query, 2 balance upp2012 LT SE</t>
  </si>
  <si>
    <t>where, 2 period 200800-&lt;period&gt;</t>
  </si>
  <si>
    <t>where,2 projekt &lt;projekt_from&gt;-&lt;projekt_to&gt;</t>
  </si>
  <si>
    <t>where, 2 konto 156*2</t>
  </si>
  <si>
    <t>relation, 2 projled, projekt</t>
  </si>
  <si>
    <t>crosstab, 2 period</t>
  </si>
  <si>
    <t>&lt;period0&gt;-&lt;period&gt;</t>
  </si>
  <si>
    <t>crosstab, 2 projekt</t>
  </si>
  <si>
    <t>&lt;projekt_from&gt;</t>
  </si>
  <si>
    <t>kontr nr</t>
  </si>
  <si>
    <t>columns, 2</t>
  </si>
  <si>
    <t>text finansiär</t>
  </si>
  <si>
    <t>finansiär_text</t>
  </si>
  <si>
    <t>amount</t>
  </si>
  <si>
    <t>text kst</t>
  </si>
  <si>
    <t>text kst_text</t>
  </si>
  <si>
    <t>text dnr</t>
  </si>
  <si>
    <t>text projekt</t>
  </si>
  <si>
    <t>projekt_text</t>
  </si>
  <si>
    <t>projled</t>
  </si>
  <si>
    <t>projled_text</t>
  </si>
  <si>
    <t>vht</t>
  </si>
  <si>
    <t>query, 3 balance upp2012 LT SE</t>
  </si>
  <si>
    <t>where, 3  period 200800-&lt;period&gt;</t>
  </si>
  <si>
    <t>where, 3 konto 1631-1679; 2731-2777; 3000-6999</t>
  </si>
  <si>
    <t>where, 3 konto not &lt;ib&gt;</t>
  </si>
  <si>
    <t>where, 3  projekt &lt;projekt_from&gt;-&lt;projekt_to&gt;</t>
  </si>
  <si>
    <t>relation, 3 sluttdat, projekt</t>
  </si>
  <si>
    <t>relation, 3 dnr, projekt</t>
  </si>
  <si>
    <t>relation, 3 kontr Nr, projekt</t>
  </si>
  <si>
    <t>om inte kontrakt finns hämtas inte sidhuvudinfo rosa rad.</t>
  </si>
  <si>
    <t>relation, 3 periodisering_sum, konto</t>
  </si>
  <si>
    <t>relation, 3 projled, projekt</t>
  </si>
  <si>
    <t>om inte projled finns hämtas inte sidhuvudinfo rosa rad.</t>
  </si>
  <si>
    <t>crosstab, 3 konto</t>
  </si>
  <si>
    <t>crosstab, 3  period</t>
  </si>
  <si>
    <t>200800-&lt;ppppperiod13&gt;</t>
  </si>
  <si>
    <t>&lt;pppperiod0&gt;-&lt;pppperiod13&gt;</t>
  </si>
  <si>
    <t>&lt;ppperiod0&gt;-&lt;ppperiod13&gt;</t>
  </si>
  <si>
    <t>&lt;pperiod0&gt;-&lt;pperiod13&gt;</t>
  </si>
  <si>
    <t>columns, 3</t>
  </si>
  <si>
    <t>code konto</t>
  </si>
  <si>
    <t>code periodisering_sum</t>
  </si>
  <si>
    <t>code period</t>
  </si>
  <si>
    <t>dnr</t>
  </si>
  <si>
    <t>Text KST</t>
  </si>
  <si>
    <t>KST_text</t>
  </si>
  <si>
    <t>sluttdat</t>
  </si>
  <si>
    <t>group, 2, SIGN Finansiär</t>
  </si>
  <si>
    <t>200800-202013</t>
  </si>
  <si>
    <t>Finansiär intäkt</t>
  </si>
  <si>
    <t>Finansär förbrukning</t>
  </si>
  <si>
    <t>group, 3 finansiär</t>
  </si>
  <si>
    <t>+</t>
  </si>
  <si>
    <t>Summa Intäkter</t>
  </si>
  <si>
    <t>group, 3 projekt</t>
  </si>
  <si>
    <t>setparameter dbselect description as user_name from aaguser where user_id = '&lt;user_id&gt;'</t>
  </si>
  <si>
    <t>query, 1 balance upp2012 LT SE</t>
  </si>
  <si>
    <t>where,1  period 200800-&lt;period&gt;</t>
  </si>
  <si>
    <t>where, 1 konto 1631-1679; 2731-2777; 3000-7099</t>
  </si>
  <si>
    <t>where,1  projekt &lt;projekt_from&gt;-&lt;projekt_to&gt;</t>
  </si>
  <si>
    <t>relation, 1 dnr, projekt</t>
  </si>
  <si>
    <t>relation, 1 kontr Nr, projekt</t>
  </si>
  <si>
    <t>relation, 1 periodisering_sum, konto</t>
  </si>
  <si>
    <t>crosstab, 1 konto</t>
  </si>
  <si>
    <t>crosstab,1  period</t>
  </si>
  <si>
    <t>columns, 1</t>
  </si>
  <si>
    <t>query, 2 excel BEVForb</t>
  </si>
  <si>
    <t>columnsign, 2</t>
  </si>
  <si>
    <t>y</t>
  </si>
  <si>
    <t>query, 4 balance upp2012 LT SE</t>
  </si>
  <si>
    <t>where, 4  period &lt;period0&gt;-&lt;period&gt;</t>
  </si>
  <si>
    <t>where, 4 konto 1631-1679; 2731-2777</t>
  </si>
  <si>
    <t>where, 4  projekt &lt;projekt_from&gt;-&lt;projekt_to&gt;</t>
  </si>
  <si>
    <t>crosstab, 4  period</t>
  </si>
  <si>
    <t>columns, 4</t>
  </si>
  <si>
    <t>Text Konto</t>
  </si>
  <si>
    <t>Text Motp</t>
  </si>
  <si>
    <t>Text Finansiär</t>
  </si>
  <si>
    <r>
      <t>Beräkningsunderlag för periodisering (</t>
    </r>
    <r>
      <rPr>
        <b/>
        <sz val="12"/>
        <color theme="9" tint="-0.499984740745262"/>
        <rFont val="Calibri"/>
        <family val="2"/>
        <scheme val="minor"/>
      </rPr>
      <t xml:space="preserve">Kom-i-håg att alltid välja </t>
    </r>
    <r>
      <rPr>
        <b/>
        <u/>
        <sz val="12"/>
        <color theme="9" tint="-0.499984740745262"/>
        <rFont val="Calibri"/>
        <family val="2"/>
        <scheme val="minor"/>
      </rPr>
      <t>Ladda - Alla blad</t>
    </r>
    <r>
      <rPr>
        <b/>
        <sz val="12"/>
        <color theme="9" tint="-0.499984740745262"/>
        <rFont val="Calibri"/>
        <family val="2"/>
        <scheme val="minor"/>
      </rPr>
      <t>!</t>
    </r>
    <r>
      <rPr>
        <b/>
        <sz val="12"/>
        <color theme="1"/>
        <rFont val="Calibri"/>
        <family val="2"/>
        <scheme val="minor"/>
      </rPr>
      <t>)</t>
    </r>
  </si>
  <si>
    <t>KST</t>
  </si>
  <si>
    <t>Bokslutsperiod</t>
  </si>
  <si>
    <t>Projektnr:</t>
  </si>
  <si>
    <t>Diarienr LTU:</t>
  </si>
  <si>
    <t>Projektnamn:</t>
  </si>
  <si>
    <t>Slutdatum:</t>
  </si>
  <si>
    <t>Projektledare</t>
  </si>
  <si>
    <t>Vht:</t>
  </si>
  <si>
    <t>Upprättad av</t>
  </si>
  <si>
    <t>&lt;user_name&gt;</t>
  </si>
  <si>
    <t>parameter</t>
  </si>
  <si>
    <t>Beviljat</t>
  </si>
  <si>
    <t>20xx-&lt;ppppyear&gt;</t>
  </si>
  <si>
    <t>&lt;pppyear&gt;</t>
  </si>
  <si>
    <t>&lt;ppyear&gt;</t>
  </si>
  <si>
    <t>&lt;pyear&gt;</t>
  </si>
  <si>
    <t>&lt;year&gt;</t>
  </si>
  <si>
    <t>Totalt</t>
  </si>
  <si>
    <t>Återstår att rekvirera</t>
  </si>
  <si>
    <t>Intäkter</t>
  </si>
  <si>
    <t>group, 1, SIGN periodisering_sum</t>
  </si>
  <si>
    <t>&lt;IB&gt;</t>
  </si>
  <si>
    <t>Återförd periodisering</t>
  </si>
  <si>
    <t>&lt;ib&gt;</t>
  </si>
  <si>
    <t>Årets periodisering</t>
  </si>
  <si>
    <t>Finansiär</t>
  </si>
  <si>
    <t>group, 2, SIGN Fin</t>
  </si>
  <si>
    <t>group, 1, SIGN konto</t>
  </si>
  <si>
    <t>306888; 302888; 304888</t>
  </si>
  <si>
    <t>LTU samfinansiering enligt avtal</t>
  </si>
  <si>
    <t>304889; 306889; 302000-302800; 304000-304800; 306000-306800</t>
  </si>
  <si>
    <t>LTU, samfinansiering, täckning ej stödberättigade kostn</t>
  </si>
  <si>
    <t>Kostnader</t>
  </si>
  <si>
    <t>sum, 1 periodisering_sum</t>
  </si>
  <si>
    <t>Personalkostnader</t>
  </si>
  <si>
    <t>Lokaler</t>
  </si>
  <si>
    <t>Drift</t>
  </si>
  <si>
    <t>Avskrivningar</t>
  </si>
  <si>
    <t>Indirekta kostnader</t>
  </si>
  <si>
    <t>Summa kostnader</t>
  </si>
  <si>
    <t>Resultat</t>
  </si>
  <si>
    <t>Specifikation av årets periodisering, KR</t>
  </si>
  <si>
    <t>UB (fordran+, skuld-)</t>
  </si>
  <si>
    <t>Konto</t>
  </si>
  <si>
    <t>Motpart</t>
  </si>
  <si>
    <t>Anläggningsnr</t>
  </si>
  <si>
    <t>group, 4 konto, finansiär</t>
  </si>
  <si>
    <t>Summa</t>
  </si>
  <si>
    <t>Extra kontrollruta för anläggningsprojekt --&gt;</t>
  </si>
  <si>
    <t>*extract, 4</t>
  </si>
  <si>
    <t>Förklaring till projektets genomförande/resultat. Ekonomiskt och tidsmässigt mm. Ange om bidrag inbetalt till annat projekt.</t>
  </si>
  <si>
    <t>Kst</t>
  </si>
  <si>
    <t>Projekt</t>
  </si>
  <si>
    <t>Vht</t>
  </si>
  <si>
    <t>Motp</t>
  </si>
  <si>
    <t>Kontokod</t>
  </si>
  <si>
    <t>Dim7</t>
  </si>
  <si>
    <t>Text</t>
  </si>
  <si>
    <t>Belopp</t>
  </si>
  <si>
    <t>query excel BEVForb</t>
  </si>
  <si>
    <t>columns</t>
  </si>
  <si>
    <t>group fin</t>
  </si>
  <si>
    <t>where,1  period 201000-&lt;period&gt;</t>
  </si>
  <si>
    <t>where, 1 konto 1631-1679; 2731-2775; 3*-69*</t>
  </si>
  <si>
    <t>where, 2 period 201000-&lt;period&gt;</t>
  </si>
  <si>
    <t>201000-&lt;period&gt;</t>
  </si>
  <si>
    <t>where, 3  period 201000-&lt;period&gt;</t>
  </si>
  <si>
    <t>where, 3 konto 1631-1679; 2731-2775; 3*-69*</t>
  </si>
  <si>
    <t>201000-&lt;ppperiod13&gt;</t>
  </si>
  <si>
    <t>where, 4  period 201000-&lt;period&gt;</t>
  </si>
  <si>
    <t>201x-&lt;ppyear&gt;</t>
  </si>
  <si>
    <t>Intäkt/Kostnad per finansiär</t>
  </si>
  <si>
    <t>201000; 201100; 201200; 201300; 201400; 201500; 201600; 201700; 201800; 201900; 202000; 201001; 201101; 201201; 201301; 201401; 201501; 201601; 201701; 201801; 201901; 202001; 201002; 201102; 201202; 201302; 201402; 201502; 201602; 201702; 201802; 201902; 202002</t>
  </si>
  <si>
    <t>UB</t>
  </si>
  <si>
    <t>201000-202013</t>
  </si>
  <si>
    <t>group, 1 konto</t>
  </si>
  <si>
    <t>Restvärde</t>
  </si>
  <si>
    <t>Blankettens gula fält ifylles manuellt.</t>
  </si>
  <si>
    <t>Blanketten "Beräkningsunderlag för periodisering" hämtar uppgifter från Ekonomisystemet Agresso:s databas</t>
  </si>
  <si>
    <t>FÖRKLARINGAR</t>
  </si>
  <si>
    <t>FELSÖKNINGAR</t>
  </si>
  <si>
    <t>1. Ange bokslutsperiod och projektnummer</t>
  </si>
  <si>
    <t>För att kunna ladda denna mall med utfall från Agresso ska excelrator vara installerat på din dator.</t>
  </si>
  <si>
    <t>SIDHUVUDET laddar inte alls i följande fall</t>
  </si>
  <si>
    <t>2. Tillägg -&gt; Agresso Excelerator -&gt; Ladda -&gt; Alla blad. All data läses in i blanketten.</t>
  </si>
  <si>
    <t>Finnns på personalwebben, ekonomi, stödsystem(agresso), arbetsinstruktioner, instruktion för att installation av excelerator i excel 2010.</t>
  </si>
  <si>
    <t xml:space="preserve">1.       Vht 30 som saknar såväl inbetalning som kontraktsbokning (i kontraktsreskontran). </t>
  </si>
  <si>
    <t>3. Beräkna periodisering för perioden och bokför</t>
  </si>
  <si>
    <t>2.       Vht 30 som har kontrakt upplagt men ingen inbetalning registrerad.</t>
  </si>
  <si>
    <t>4. Ladda blanketten igen och kontrollera att allt stämmer.</t>
  </si>
  <si>
    <t xml:space="preserve">Samma uppgifter som finns på denna blankett finns också i periodiseringsrapporten som tas ut via </t>
  </si>
  <si>
    <t>3.       Vht 39 utan inbetalningar.</t>
  </si>
  <si>
    <t>5. Spara fil i elektronisk bokslutspärm och skriv ut vid årsbokslut.</t>
  </si>
  <si>
    <t xml:space="preserve">Rapporter - Gobala rapporter - Bokslut/Felsökningar. </t>
  </si>
  <si>
    <t>I den rapporten går det att få utfall åren 2011 och framåt, eftersom den bygger på saldotabell 2011.</t>
  </si>
  <si>
    <t>VHT visar fel värde</t>
  </si>
  <si>
    <r>
      <rPr>
        <b/>
        <sz val="11"/>
        <color indexed="8"/>
        <rFont val="Calibri"/>
        <family val="2"/>
      </rPr>
      <t>Kst</t>
    </r>
    <r>
      <rPr>
        <sz val="11"/>
        <color theme="1"/>
        <rFont val="Calibri"/>
        <family val="2"/>
      </rPr>
      <t>: Uppgiften tas från projektupplägg</t>
    </r>
  </si>
  <si>
    <r>
      <rPr>
        <b/>
        <sz val="11"/>
        <color indexed="8"/>
        <rFont val="Calibri"/>
        <family val="2"/>
      </rPr>
      <t>Bokslutsperiod</t>
    </r>
    <r>
      <rPr>
        <sz val="11"/>
        <color theme="1"/>
        <rFont val="Calibri"/>
        <family val="2"/>
      </rPr>
      <t>: Anges innan rapporten laddas.</t>
    </r>
  </si>
  <si>
    <t xml:space="preserve">Det kan bli fel i uppdatering av vht-fältet i sidhuvudet när det förekommit blandade inbetalningar (både vht 30 och vht 39). </t>
  </si>
  <si>
    <r>
      <rPr>
        <b/>
        <sz val="11"/>
        <color indexed="8"/>
        <rFont val="Calibri"/>
        <family val="2"/>
      </rPr>
      <t>Projektnr</t>
    </r>
    <r>
      <rPr>
        <sz val="11"/>
        <color theme="1"/>
        <rFont val="Calibri"/>
        <family val="2"/>
      </rPr>
      <t>: Anges innan rapporten laddas.</t>
    </r>
  </si>
  <si>
    <r>
      <rPr>
        <b/>
        <sz val="11"/>
        <color indexed="8"/>
        <rFont val="Calibri"/>
        <family val="2"/>
      </rPr>
      <t>Diarienr LTU</t>
    </r>
    <r>
      <rPr>
        <sz val="11"/>
        <color theme="1"/>
        <rFont val="Calibri"/>
        <family val="2"/>
      </rPr>
      <t>: Hämtas från relationsfliken anges vid projektupplägg</t>
    </r>
  </si>
  <si>
    <r>
      <rPr>
        <b/>
        <sz val="11"/>
        <color theme="1"/>
        <rFont val="Calibri"/>
        <family val="2"/>
        <scheme val="minor"/>
      </rPr>
      <t>KONTROLL 1</t>
    </r>
    <r>
      <rPr>
        <sz val="11"/>
        <color theme="1"/>
        <rFont val="Calibri"/>
        <family val="2"/>
      </rPr>
      <t>: kontrollera att uppgifterna på blanketten stämmer överens med periodiseringsrapporten, dvs att alla kostnader och intäkter kommer med.</t>
    </r>
  </si>
  <si>
    <t>Då bör man manuellt skriva över uppgiften om vht i sidhuvudet, och skriva en kommentar i fritextfältet om klassningen/finansieringen.</t>
  </si>
  <si>
    <t>Båda fälte fylls alltid i.</t>
  </si>
  <si>
    <r>
      <rPr>
        <b/>
        <sz val="11"/>
        <color theme="1"/>
        <rFont val="Calibri"/>
        <family val="2"/>
        <scheme val="minor"/>
      </rPr>
      <t>Slutdatum</t>
    </r>
    <r>
      <rPr>
        <sz val="11"/>
        <color theme="1"/>
        <rFont val="Calibri"/>
        <family val="2"/>
      </rPr>
      <t>: Hämtas från projektupplägg</t>
    </r>
  </si>
  <si>
    <r>
      <rPr>
        <b/>
        <sz val="11"/>
        <color theme="1"/>
        <rFont val="Calibri"/>
        <family val="2"/>
        <scheme val="minor"/>
      </rPr>
      <t>KONTROLL 2</t>
    </r>
    <r>
      <rPr>
        <sz val="11"/>
        <color theme="1"/>
        <rFont val="Calibri"/>
        <family val="2"/>
      </rPr>
      <t>: Återförd periodisering  ska vara samma belopp som Årets periodisering året innan men med omvänt tecken</t>
    </r>
  </si>
  <si>
    <r>
      <rPr>
        <b/>
        <sz val="11"/>
        <color indexed="8"/>
        <rFont val="Calibri"/>
        <family val="2"/>
      </rPr>
      <t>Projektnamn</t>
    </r>
    <r>
      <rPr>
        <sz val="11"/>
        <color theme="1"/>
        <rFont val="Calibri"/>
        <family val="2"/>
      </rPr>
      <t>:Uppgiften tas från projektnr</t>
    </r>
  </si>
  <si>
    <r>
      <rPr>
        <b/>
        <sz val="11"/>
        <rFont val="Calibri"/>
        <family val="2"/>
        <scheme val="minor"/>
      </rPr>
      <t>Vht:</t>
    </r>
    <r>
      <rPr>
        <sz val="11"/>
        <rFont val="Calibri"/>
        <family val="2"/>
        <scheme val="minor"/>
      </rPr>
      <t xml:space="preserve"> Hämtas från projektupplägg eller via inbetalning.</t>
    </r>
  </si>
  <si>
    <r>
      <rPr>
        <b/>
        <sz val="11"/>
        <color theme="1"/>
        <rFont val="Calibri"/>
        <family val="2"/>
        <scheme val="minor"/>
      </rPr>
      <t>KONTROLL 3</t>
    </r>
    <r>
      <rPr>
        <b/>
        <i/>
        <sz val="11"/>
        <color theme="1"/>
        <rFont val="Calibri"/>
        <family val="2"/>
        <scheme val="minor"/>
      </rPr>
      <t xml:space="preserve"> &lt;efter bokad periodisering&gt;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</rPr>
      <t xml:space="preserve">  Summa av årets periodisering intäkskonton ska alltid vara samma belopp som motsvarande balanskonton.</t>
    </r>
  </si>
  <si>
    <t>INTÄKTERNA laddas inte</t>
  </si>
  <si>
    <t>Projektnamnet följer det första projektet i ett spann av projekt.</t>
  </si>
  <si>
    <r>
      <t xml:space="preserve">När så är fallet står det </t>
    </r>
    <r>
      <rPr>
        <u/>
        <sz val="11"/>
        <color theme="1"/>
        <rFont val="Calibri"/>
        <family val="2"/>
        <scheme val="minor"/>
      </rPr>
      <t>OK i rutan på summaraden</t>
    </r>
    <r>
      <rPr>
        <sz val="11"/>
        <color theme="1"/>
        <rFont val="Calibri"/>
        <family val="2"/>
      </rPr>
      <t xml:space="preserve"> under </t>
    </r>
    <r>
      <rPr>
        <i/>
        <sz val="11"/>
        <color theme="1"/>
        <rFont val="Calibri"/>
        <family val="2"/>
        <scheme val="minor"/>
      </rPr>
      <t>Specifikation av årets periodisering, KR</t>
    </r>
    <r>
      <rPr>
        <sz val="11"/>
        <color theme="1"/>
        <rFont val="Calibri"/>
        <family val="2"/>
      </rPr>
      <t>.</t>
    </r>
  </si>
  <si>
    <t xml:space="preserve">Det sannolikt så att projektledarfältet är blankt, sätt x i projektupplägget om du inte har annat namn att ange (se nedan). </t>
  </si>
  <si>
    <r>
      <rPr>
        <b/>
        <sz val="11"/>
        <color theme="1"/>
        <rFont val="Calibri"/>
        <family val="2"/>
        <scheme val="minor"/>
      </rPr>
      <t>Projektledare:</t>
    </r>
    <r>
      <rPr>
        <sz val="11"/>
        <color theme="1"/>
        <rFont val="Calibri"/>
        <family val="2"/>
      </rPr>
      <t xml:space="preserve"> Hämtas från projektupplägg</t>
    </r>
  </si>
  <si>
    <t>MEN om det är en anläggningsprojekt stämmer inte den första kontrollen, då ska det i ställer bli noll andra kotrollrutan på raden;</t>
  </si>
  <si>
    <r>
      <rPr>
        <b/>
        <sz val="11"/>
        <color indexed="8"/>
        <rFont val="Calibri"/>
        <family val="2"/>
      </rPr>
      <t>Upprättat av</t>
    </r>
    <r>
      <rPr>
        <sz val="11"/>
        <color theme="1"/>
        <rFont val="Calibri"/>
        <family val="2"/>
      </rPr>
      <t>: Den som laddar rapporten</t>
    </r>
  </si>
  <si>
    <t>20xx-2015</t>
  </si>
  <si>
    <t>Intäkter: förklaring till raderna</t>
  </si>
  <si>
    <t xml:space="preserve"> </t>
  </si>
  <si>
    <r>
      <rPr>
        <b/>
        <sz val="11"/>
        <color theme="1"/>
        <rFont val="Calibri"/>
        <family val="2"/>
        <scheme val="minor"/>
      </rPr>
      <t>Återförd periodisering:</t>
    </r>
    <r>
      <rPr>
        <sz val="11"/>
        <color theme="1"/>
        <rFont val="Calibri"/>
        <family val="2"/>
      </rPr>
      <t xml:space="preserve"> konto 31xxx-38xxx som slutar på 8 eller 9 och är utfall i perioderna 01-</t>
    </r>
    <r>
      <rPr>
        <sz val="11"/>
        <color theme="9" tint="-0.499984740745262"/>
        <rFont val="Calibri"/>
        <family val="2"/>
        <scheme val="minor"/>
      </rPr>
      <t>02 (tom 2017 även period 03). NYHET.</t>
    </r>
  </si>
  <si>
    <r>
      <rPr>
        <b/>
        <sz val="11"/>
        <color theme="1"/>
        <rFont val="Calibri"/>
        <family val="2"/>
        <scheme val="minor"/>
      </rPr>
      <t>Årets periodisering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intäktskonton:</t>
    </r>
    <r>
      <rPr>
        <sz val="11"/>
        <color theme="1"/>
        <rFont val="Calibri"/>
        <family val="2"/>
      </rPr>
      <t xml:space="preserve"> 31xxx-38xxx som slutar på 8 eller 9, tas från utfall i period </t>
    </r>
    <r>
      <rPr>
        <sz val="11"/>
        <color theme="9" tint="-0.499984740745262"/>
        <rFont val="Calibri"/>
        <family val="2"/>
        <scheme val="minor"/>
      </rPr>
      <t>03-13 (tom 2017 from period 04). NYHET</t>
    </r>
  </si>
  <si>
    <t xml:space="preserve">Hittar ni andra fel - vänd er till lisbet.markgren@ltu.se </t>
  </si>
  <si>
    <t xml:space="preserve"> Finansiär   </t>
  </si>
  <si>
    <t>Tillväxtverket</t>
  </si>
  <si>
    <r>
      <rPr>
        <b/>
        <sz val="11"/>
        <color theme="1"/>
        <rFont val="Calibri"/>
        <family val="2"/>
        <scheme val="minor"/>
      </rPr>
      <t>Finansiär:</t>
    </r>
    <r>
      <rPr>
        <sz val="11"/>
        <color theme="1"/>
        <rFont val="Calibri"/>
        <family val="2"/>
      </rPr>
      <t xml:space="preserve"> Konton 31xxx-38xxx som inte slutar på 8 eller 9, för text på text finansiär ta finansiärskoden</t>
    </r>
  </si>
  <si>
    <t xml:space="preserve"> Finansiär</t>
  </si>
  <si>
    <t>Bodens kommun</t>
  </si>
  <si>
    <t xml:space="preserve">LTU, samfinansiering  enl avtal          </t>
  </si>
  <si>
    <r>
      <rPr>
        <b/>
        <sz val="11"/>
        <color theme="1"/>
        <rFont val="Calibri"/>
        <family val="2"/>
        <scheme val="minor"/>
      </rPr>
      <t>LTU samfinansiering enl avtal</t>
    </r>
    <r>
      <rPr>
        <sz val="11"/>
        <color theme="1"/>
        <rFont val="Calibri"/>
        <family val="2"/>
      </rPr>
      <t>: Konto 302888, 304888, 306888</t>
    </r>
  </si>
  <si>
    <t xml:space="preserve">LTU, samfinansiering, täckn ej stödb kostn </t>
  </si>
  <si>
    <r>
      <rPr>
        <b/>
        <sz val="11"/>
        <color theme="1"/>
        <rFont val="Calibri"/>
        <family val="2"/>
        <scheme val="minor"/>
      </rPr>
      <t xml:space="preserve">LTU samfinansiering, täckn ej stödb kostn: </t>
    </r>
    <r>
      <rPr>
        <sz val="11"/>
        <color theme="1"/>
        <rFont val="Calibri"/>
        <family val="2"/>
      </rPr>
      <t>konto 304889, 306889 samt 302*-302800, 304*-304800, 306*-306800'</t>
    </r>
  </si>
  <si>
    <t>SUMMA INTÄKTER</t>
  </si>
  <si>
    <t>Summering av respektive kolumn</t>
  </si>
  <si>
    <t>Kolumen beviljat gäller för bidrag</t>
  </si>
  <si>
    <t>Uppgifterna hämtas från konto 156xxx2 och texten tas från finansiärskoden</t>
  </si>
  <si>
    <t>Vid uppdrag fyll i avtalets belopp manuellt i kommentarsfältet längre ned.</t>
  </si>
  <si>
    <t>Kostnader: förklaring av raderna</t>
  </si>
  <si>
    <t>Lönekostnad</t>
  </si>
  <si>
    <t>Konto 40*-41*</t>
  </si>
  <si>
    <t>Konto 50*</t>
  </si>
  <si>
    <t>Samma uppställning som i begrepp</t>
  </si>
  <si>
    <t>Konto 43*-49*,52*-56*, 58*-59*,66*-68,70*-79* samt 571*578*, 5791*-5798*, 5799, 57993, 57994</t>
  </si>
  <si>
    <t>per relation=periodisering_sum</t>
  </si>
  <si>
    <t>Konto 69*</t>
  </si>
  <si>
    <t>begreppsvärde 40-80</t>
  </si>
  <si>
    <t>Indirekt kostnader</t>
  </si>
  <si>
    <t>Konto 57990,579901,57991,579911,57992,57995</t>
  </si>
  <si>
    <t>SUMMA KOSTNADER</t>
  </si>
  <si>
    <t>RESULTAT</t>
  </si>
  <si>
    <t>Resultat: summering av intäkter och kostnader</t>
  </si>
  <si>
    <t>Specifikation av årets periodisering, kr</t>
  </si>
  <si>
    <t>Spec årets periodisering balanskonton: 1631-1679, 2731-2775</t>
  </si>
  <si>
    <t>Finansiärens namn</t>
  </si>
  <si>
    <t>UB(fordran+,skuld-)</t>
  </si>
  <si>
    <t>Balanskonto</t>
  </si>
  <si>
    <t>Försklaring till raderna:</t>
  </si>
  <si>
    <r>
      <rPr>
        <b/>
        <sz val="11"/>
        <color theme="1"/>
        <rFont val="Calibri"/>
        <family val="2"/>
        <scheme val="minor"/>
      </rPr>
      <t>Finansiärens namn:</t>
    </r>
    <r>
      <rPr>
        <sz val="11"/>
        <color theme="1"/>
        <rFont val="Calibri"/>
        <family val="2"/>
      </rPr>
      <t xml:space="preserve"> Här syns texten för aktuell finansiärskod</t>
    </r>
  </si>
  <si>
    <r>
      <rPr>
        <b/>
        <sz val="11"/>
        <color theme="1"/>
        <rFont val="Calibri"/>
        <family val="2"/>
        <scheme val="minor"/>
      </rPr>
      <t>Anläggningsnr</t>
    </r>
    <r>
      <rPr>
        <sz val="11"/>
        <color theme="1"/>
        <rFont val="Calibri"/>
        <family val="2"/>
      </rPr>
      <t>: Anges manuellt för konto 2733-2734, 1633-1634 i gult fält.</t>
    </r>
  </si>
  <si>
    <t/>
  </si>
  <si>
    <r>
      <rPr>
        <b/>
        <sz val="11"/>
        <color indexed="8"/>
        <rFont val="Calibri"/>
        <family val="2"/>
      </rPr>
      <t>Förklaringstext</t>
    </r>
    <r>
      <rPr>
        <sz val="11"/>
        <color theme="1"/>
        <rFont val="Calibri"/>
        <family val="2"/>
      </rPr>
      <t xml:space="preserve">: anges manuellt </t>
    </r>
  </si>
  <si>
    <t>Kontering kopieras till Excelrator, ange manuellt i alla blå celler.</t>
  </si>
  <si>
    <t>v14_210407_lm</t>
  </si>
  <si>
    <t>200801; 200802; 200901; 200902; 201001; 201101; 201201; 201301; 201401; 201501; 201601; 201701; 201801; 201901; 202001; 201002; 201102; 201202; 201302; 201402; 201502; 201602; 201702; 201802; 201902; 202002; 200803; 200903; 201003; 201103; 201203; 201303; 201403; 201503; 201603; 201703; 202101; 202102; 202201; 202202; 202301; 202302</t>
  </si>
  <si>
    <t>not 200801; 200802; 200901; 200902; 201001; 201101; 201201; 201301; 201401; 201501; 201601; 201701; 201801; 201901; 202001; 201002; 201102; 201202; 201302; 201402; 201502; 201602; 201702; 201802; 201902; 202002; 200803; 200903; 201003; 201103; 201203; 201303; 201403; 201503; 201603; 201703; 202101; 202102; 202201; 202202; 202301; 202302</t>
  </si>
  <si>
    <t>INSERTED GROUP</t>
  </si>
  <si>
    <t>INSERTED PARAMETER</t>
  </si>
  <si>
    <t>Lisbet Markgren</t>
  </si>
  <si>
    <t>LKAB</t>
  </si>
  <si>
    <t>LTU-1945-2020</t>
  </si>
  <si>
    <t>Prospekteringsgeofysik</t>
  </si>
  <si>
    <t>THOMAA</t>
  </si>
  <si>
    <t>Rasmussen, Thorkild</t>
  </si>
  <si>
    <t>Kiruna CEM</t>
  </si>
  <si>
    <t>20xx-2017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</si>
</sst>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\ _k_r_-;\-* #,##0\ _k_r_-;_-* &quot;-&quot;\ _k_r_-;_-@_-"/>
    <numFmt numFmtId="165" formatCode="_-* #,##0.00\ _k_r_-;\-* #,##0.00\ _k_r_-;_-* &quot;-&quot;??\ _k_r_-;_-@_-"/>
    <numFmt numFmtId="166" formatCode="_-* #,##0\ _k_r_-;\-* #,##0\ _k_r_-;_-* &quot;-&quot;??\ _k_r_-;_-@_-"/>
    <numFmt numFmtId="167" formatCode="#,##0.00_ ;[Red]\-#,##0.00\ "/>
  </numFmts>
  <fonts count="46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8"/>
      <color theme="0"/>
      <name val="Arial"/>
      <family val="2"/>
    </font>
    <font>
      <b/>
      <sz val="1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0"/>
      <color theme="1"/>
      <name val="Calibri"/>
      <family val="2"/>
    </font>
    <font>
      <b/>
      <sz val="10"/>
      <color rgb="FF203764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u/>
      <sz val="12"/>
      <color theme="9" tint="-0.499984740745262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u/>
      <sz val="9"/>
      <color indexed="81"/>
      <name val="Tahoma"/>
      <family val="2"/>
    </font>
    <font>
      <i/>
      <sz val="11"/>
      <color theme="9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203764"/>
        <bgColor indexed="64"/>
      </patternFill>
    </fill>
    <fill>
      <patternFill patternType="solid">
        <fgColor rgb="FFE2EFF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4" applyNumberFormat="0" applyAlignment="0" applyProtection="0"/>
    <xf numFmtId="0" fontId="10" fillId="3" borderId="4" applyNumberFormat="0" applyAlignment="0" applyProtection="0"/>
    <xf numFmtId="0" fontId="4" fillId="4" borderId="5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5" borderId="0"/>
    <xf numFmtId="0" fontId="13" fillId="5" borderId="0">
      <alignment vertical="center"/>
    </xf>
    <xf numFmtId="0" fontId="19" fillId="0" borderId="0">
      <alignment vertical="center"/>
    </xf>
    <xf numFmtId="0" fontId="18" fillId="6" borderId="0" applyProtection="0"/>
    <xf numFmtId="0" fontId="18" fillId="7" borderId="0"/>
    <xf numFmtId="0" fontId="20" fillId="0" borderId="0"/>
    <xf numFmtId="0" fontId="3" fillId="0" borderId="0"/>
    <xf numFmtId="165" fontId="3" fillId="0" borderId="0" applyFont="0" applyFill="0" applyBorder="0" applyAlignment="0" applyProtection="0"/>
    <xf numFmtId="0" fontId="29" fillId="0" borderId="0"/>
  </cellStyleXfs>
  <cellXfs count="218">
    <xf numFmtId="0" fontId="0" fillId="0" borderId="0" xfId="0"/>
    <xf numFmtId="0" fontId="16" fillId="0" borderId="0" xfId="0" applyFont="1"/>
    <xf numFmtId="0" fontId="15" fillId="0" borderId="0" xfId="11" applyFont="1" applyFill="1"/>
    <xf numFmtId="0" fontId="16" fillId="0" borderId="0" xfId="0" applyFont="1" applyFill="1"/>
    <xf numFmtId="0" fontId="17" fillId="0" borderId="0" xfId="12" applyFont="1" applyFill="1">
      <alignment vertical="center"/>
    </xf>
    <xf numFmtId="0" fontId="18" fillId="0" borderId="0" xfId="14" applyFill="1"/>
    <xf numFmtId="0" fontId="3" fillId="0" borderId="0" xfId="17"/>
    <xf numFmtId="0" fontId="24" fillId="0" borderId="7" xfId="17" applyFont="1" applyBorder="1"/>
    <xf numFmtId="0" fontId="22" fillId="0" borderId="0" xfId="17" applyFont="1"/>
    <xf numFmtId="0" fontId="24" fillId="0" borderId="8" xfId="17" applyFont="1" applyBorder="1"/>
    <xf numFmtId="0" fontId="24" fillId="0" borderId="9" xfId="17" applyFont="1" applyBorder="1"/>
    <xf numFmtId="0" fontId="3" fillId="0" borderId="0" xfId="17" applyFont="1"/>
    <xf numFmtId="0" fontId="3" fillId="0" borderId="0" xfId="17" applyBorder="1"/>
    <xf numFmtId="0" fontId="3" fillId="8" borderId="0" xfId="17" applyFill="1"/>
    <xf numFmtId="166" fontId="0" fillId="8" borderId="0" xfId="18" applyNumberFormat="1" applyFont="1" applyFill="1"/>
    <xf numFmtId="166" fontId="3" fillId="0" borderId="0" xfId="17" applyNumberFormat="1"/>
    <xf numFmtId="1" fontId="3" fillId="0" borderId="0" xfId="17" applyNumberFormat="1"/>
    <xf numFmtId="0" fontId="3" fillId="9" borderId="0" xfId="17" applyFill="1"/>
    <xf numFmtId="166" fontId="0" fillId="9" borderId="0" xfId="18" applyNumberFormat="1" applyFont="1" applyFill="1"/>
    <xf numFmtId="14" fontId="3" fillId="0" borderId="0" xfId="17" applyNumberFormat="1"/>
    <xf numFmtId="166" fontId="0" fillId="0" borderId="0" xfId="18" applyNumberFormat="1" applyFont="1"/>
    <xf numFmtId="0" fontId="25" fillId="0" borderId="0" xfId="17" applyFont="1"/>
    <xf numFmtId="0" fontId="26" fillId="0" borderId="0" xfId="17" applyFont="1" applyAlignment="1"/>
    <xf numFmtId="0" fontId="12" fillId="0" borderId="0" xfId="17" applyFont="1"/>
    <xf numFmtId="0" fontId="3" fillId="0" borderId="0" xfId="17" applyAlignment="1">
      <alignment horizontal="right"/>
    </xf>
    <xf numFmtId="14" fontId="3" fillId="0" borderId="0" xfId="17" applyNumberFormat="1" applyFont="1"/>
    <xf numFmtId="0" fontId="3" fillId="0" borderId="0" xfId="17" applyFill="1" applyAlignment="1">
      <alignment horizontal="center" wrapText="1"/>
    </xf>
    <xf numFmtId="0" fontId="22" fillId="0" borderId="0" xfId="17" applyFont="1" applyFill="1" applyAlignment="1"/>
    <xf numFmtId="0" fontId="22" fillId="0" borderId="0" xfId="17" applyFont="1" applyFill="1"/>
    <xf numFmtId="0" fontId="3" fillId="0" borderId="15" xfId="17" applyBorder="1"/>
    <xf numFmtId="0" fontId="12" fillId="0" borderId="15" xfId="17" applyFont="1" applyBorder="1"/>
    <xf numFmtId="0" fontId="3" fillId="10" borderId="0" xfId="17" applyFill="1"/>
    <xf numFmtId="40" fontId="12" fillId="11" borderId="17" xfId="18" applyNumberFormat="1" applyFont="1" applyFill="1" applyBorder="1"/>
    <xf numFmtId="40" fontId="12" fillId="12" borderId="17" xfId="18" applyNumberFormat="1" applyFont="1" applyFill="1" applyBorder="1"/>
    <xf numFmtId="0" fontId="3" fillId="13" borderId="0" xfId="17" applyFill="1"/>
    <xf numFmtId="40" fontId="12" fillId="0" borderId="17" xfId="18" applyNumberFormat="1" applyFont="1" applyBorder="1"/>
    <xf numFmtId="0" fontId="12" fillId="0" borderId="18" xfId="17" applyFont="1" applyBorder="1"/>
    <xf numFmtId="0" fontId="12" fillId="0" borderId="13" xfId="17" applyFont="1" applyBorder="1"/>
    <xf numFmtId="0" fontId="3" fillId="0" borderId="17" xfId="17" applyBorder="1"/>
    <xf numFmtId="40" fontId="12" fillId="0" borderId="8" xfId="18" applyNumberFormat="1" applyFont="1" applyBorder="1"/>
    <xf numFmtId="0" fontId="3" fillId="0" borderId="20" xfId="17" applyBorder="1"/>
    <xf numFmtId="0" fontId="12" fillId="0" borderId="26" xfId="17" applyFont="1" applyBorder="1"/>
    <xf numFmtId="0" fontId="12" fillId="0" borderId="26" xfId="17" applyFont="1" applyBorder="1" applyAlignment="1">
      <alignment horizontal="right"/>
    </xf>
    <xf numFmtId="0" fontId="24" fillId="0" borderId="26" xfId="17" applyFont="1" applyBorder="1" applyAlignment="1">
      <alignment horizontal="right"/>
    </xf>
    <xf numFmtId="0" fontId="12" fillId="0" borderId="19" xfId="17" applyFont="1" applyBorder="1" applyAlignment="1">
      <alignment horizontal="right"/>
    </xf>
    <xf numFmtId="164" fontId="3" fillId="0" borderId="0" xfId="17" applyNumberFormat="1"/>
    <xf numFmtId="0" fontId="12" fillId="0" borderId="30" xfId="17" applyFont="1" applyBorder="1"/>
    <xf numFmtId="0" fontId="12" fillId="0" borderId="31" xfId="17" applyFont="1" applyBorder="1"/>
    <xf numFmtId="0" fontId="12" fillId="0" borderId="32" xfId="17" applyFont="1" applyBorder="1"/>
    <xf numFmtId="0" fontId="3" fillId="0" borderId="10" xfId="17" applyBorder="1"/>
    <xf numFmtId="0" fontId="3" fillId="0" borderId="17" xfId="17" applyFill="1" applyBorder="1" applyAlignment="1">
      <alignment wrapText="1"/>
    </xf>
    <xf numFmtId="166" fontId="0" fillId="10" borderId="0" xfId="18" applyNumberFormat="1" applyFont="1" applyFill="1"/>
    <xf numFmtId="166" fontId="0" fillId="13" borderId="0" xfId="18" applyNumberFormat="1" applyFont="1" applyFill="1"/>
    <xf numFmtId="0" fontId="3" fillId="14" borderId="0" xfId="17" applyFill="1"/>
    <xf numFmtId="166" fontId="0" fillId="14" borderId="0" xfId="18" applyNumberFormat="1" applyFont="1" applyFill="1"/>
    <xf numFmtId="0" fontId="33" fillId="0" borderId="0" xfId="17" applyFont="1"/>
    <xf numFmtId="0" fontId="3" fillId="15" borderId="0" xfId="17" applyFill="1"/>
    <xf numFmtId="0" fontId="34" fillId="0" borderId="0" xfId="17" applyFont="1" applyFill="1"/>
    <xf numFmtId="0" fontId="3" fillId="0" borderId="0" xfId="17" applyFill="1"/>
    <xf numFmtId="0" fontId="3" fillId="0" borderId="36" xfId="17" applyBorder="1"/>
    <xf numFmtId="0" fontId="3" fillId="0" borderId="31" xfId="17" applyBorder="1"/>
    <xf numFmtId="0" fontId="35" fillId="0" borderId="0" xfId="17" applyFont="1"/>
    <xf numFmtId="0" fontId="3" fillId="0" borderId="37" xfId="17" applyBorder="1"/>
    <xf numFmtId="0" fontId="3" fillId="0" borderId="38" xfId="17" applyBorder="1"/>
    <xf numFmtId="0" fontId="3" fillId="0" borderId="39" xfId="17" applyBorder="1"/>
    <xf numFmtId="0" fontId="3" fillId="12" borderId="0" xfId="17" applyFill="1"/>
    <xf numFmtId="0" fontId="16" fillId="0" borderId="0" xfId="17" applyFont="1"/>
    <xf numFmtId="0" fontId="3" fillId="12" borderId="0" xfId="17" applyFont="1" applyFill="1"/>
    <xf numFmtId="0" fontId="40" fillId="12" borderId="0" xfId="17" applyFont="1" applyFill="1"/>
    <xf numFmtId="0" fontId="3" fillId="0" borderId="40" xfId="17" applyBorder="1" applyAlignment="1">
      <alignment horizontal="right" wrapText="1"/>
    </xf>
    <xf numFmtId="0" fontId="3" fillId="0" borderId="10" xfId="17" applyBorder="1" applyAlignment="1">
      <alignment horizontal="right" wrapText="1"/>
    </xf>
    <xf numFmtId="0" fontId="3" fillId="11" borderId="10" xfId="17" applyFill="1" applyBorder="1" applyAlignment="1">
      <alignment horizontal="right" wrapText="1"/>
    </xf>
    <xf numFmtId="0" fontId="12" fillId="0" borderId="0" xfId="17" applyFont="1" applyFill="1" applyBorder="1"/>
    <xf numFmtId="0" fontId="12" fillId="0" borderId="0" xfId="17" applyFont="1" applyBorder="1"/>
    <xf numFmtId="0" fontId="12" fillId="0" borderId="37" xfId="17" applyFont="1" applyBorder="1"/>
    <xf numFmtId="0" fontId="12" fillId="0" borderId="17" xfId="17" applyFont="1" applyBorder="1"/>
    <xf numFmtId="0" fontId="3" fillId="0" borderId="8" xfId="17" applyBorder="1"/>
    <xf numFmtId="0" fontId="3" fillId="11" borderId="8" xfId="17" applyFill="1" applyBorder="1"/>
    <xf numFmtId="0" fontId="3" fillId="0" borderId="37" xfId="17" applyFill="1" applyBorder="1"/>
    <xf numFmtId="0" fontId="3" fillId="0" borderId="17" xfId="17" applyFill="1" applyBorder="1"/>
    <xf numFmtId="3" fontId="3" fillId="0" borderId="17" xfId="17" applyNumberFormat="1" applyFill="1" applyBorder="1"/>
    <xf numFmtId="3" fontId="3" fillId="0" borderId="8" xfId="17" applyNumberFormat="1" applyFill="1" applyBorder="1"/>
    <xf numFmtId="3" fontId="23" fillId="0" borderId="8" xfId="17" applyNumberFormat="1" applyFont="1" applyFill="1" applyBorder="1"/>
    <xf numFmtId="3" fontId="22" fillId="0" borderId="8" xfId="17" applyNumberFormat="1" applyFont="1" applyFill="1" applyBorder="1"/>
    <xf numFmtId="3" fontId="3" fillId="14" borderId="8" xfId="17" applyNumberFormat="1" applyFill="1" applyBorder="1"/>
    <xf numFmtId="0" fontId="3" fillId="11" borderId="0" xfId="17" applyFill="1"/>
    <xf numFmtId="0" fontId="3" fillId="0" borderId="0" xfId="17" applyFill="1" applyBorder="1"/>
    <xf numFmtId="0" fontId="16" fillId="0" borderId="37" xfId="17" applyFont="1" applyBorder="1"/>
    <xf numFmtId="0" fontId="16" fillId="0" borderId="17" xfId="17" applyFont="1" applyBorder="1"/>
    <xf numFmtId="3" fontId="3" fillId="0" borderId="17" xfId="17" applyNumberFormat="1" applyBorder="1"/>
    <xf numFmtId="3" fontId="3" fillId="0" borderId="8" xfId="17" applyNumberFormat="1" applyBorder="1"/>
    <xf numFmtId="3" fontId="3" fillId="11" borderId="8" xfId="17" applyNumberFormat="1" applyFill="1" applyBorder="1"/>
    <xf numFmtId="3" fontId="22" fillId="0" borderId="8" xfId="17" applyNumberFormat="1" applyFont="1" applyBorder="1"/>
    <xf numFmtId="3" fontId="3" fillId="11" borderId="17" xfId="17" applyNumberFormat="1" applyFill="1" applyBorder="1"/>
    <xf numFmtId="3" fontId="16" fillId="0" borderId="8" xfId="17" applyNumberFormat="1" applyFont="1" applyBorder="1"/>
    <xf numFmtId="0" fontId="12" fillId="0" borderId="41" xfId="17" applyFont="1" applyBorder="1"/>
    <xf numFmtId="0" fontId="12" fillId="0" borderId="40" xfId="17" applyFont="1" applyBorder="1"/>
    <xf numFmtId="3" fontId="12" fillId="0" borderId="40" xfId="17" applyNumberFormat="1" applyFont="1" applyBorder="1"/>
    <xf numFmtId="3" fontId="12" fillId="0" borderId="10" xfId="17" applyNumberFormat="1" applyFont="1" applyBorder="1"/>
    <xf numFmtId="3" fontId="12" fillId="11" borderId="10" xfId="17" applyNumberFormat="1" applyFont="1" applyFill="1" applyBorder="1"/>
    <xf numFmtId="3" fontId="3" fillId="0" borderId="0" xfId="17" applyNumberFormat="1" applyBorder="1"/>
    <xf numFmtId="0" fontId="12" fillId="0" borderId="36" xfId="17" applyFont="1" applyBorder="1"/>
    <xf numFmtId="3" fontId="3" fillId="0" borderId="31" xfId="17" applyNumberFormat="1" applyBorder="1"/>
    <xf numFmtId="3" fontId="3" fillId="0" borderId="37" xfId="17" applyNumberFormat="1" applyBorder="1"/>
    <xf numFmtId="0" fontId="3" fillId="0" borderId="37" xfId="17" applyFont="1" applyBorder="1"/>
    <xf numFmtId="0" fontId="3" fillId="0" borderId="0" xfId="17" applyFont="1" applyBorder="1"/>
    <xf numFmtId="0" fontId="12" fillId="0" borderId="42" xfId="17" applyFont="1" applyBorder="1"/>
    <xf numFmtId="3" fontId="12" fillId="0" borderId="42" xfId="17" applyNumberFormat="1" applyFont="1" applyBorder="1"/>
    <xf numFmtId="3" fontId="12" fillId="0" borderId="41" xfId="17" applyNumberFormat="1" applyFont="1" applyBorder="1"/>
    <xf numFmtId="3" fontId="12" fillId="14" borderId="8" xfId="17" applyNumberFormat="1" applyFont="1" applyFill="1" applyBorder="1"/>
    <xf numFmtId="3" fontId="12" fillId="14" borderId="9" xfId="17" applyNumberFormat="1" applyFont="1" applyFill="1" applyBorder="1"/>
    <xf numFmtId="3" fontId="3" fillId="0" borderId="0" xfId="17" applyNumberFormat="1"/>
    <xf numFmtId="0" fontId="41" fillId="0" borderId="41" xfId="17" applyFont="1" applyBorder="1"/>
    <xf numFmtId="0" fontId="41" fillId="0" borderId="40" xfId="17" applyFont="1" applyBorder="1"/>
    <xf numFmtId="3" fontId="41" fillId="0" borderId="15" xfId="17" applyNumberFormat="1" applyFont="1" applyBorder="1"/>
    <xf numFmtId="3" fontId="41" fillId="0" borderId="10" xfId="17" applyNumberFormat="1" applyFont="1" applyBorder="1"/>
    <xf numFmtId="3" fontId="41" fillId="11" borderId="0" xfId="17" applyNumberFormat="1" applyFont="1" applyFill="1" applyBorder="1"/>
    <xf numFmtId="3" fontId="41" fillId="0" borderId="0" xfId="17" applyNumberFormat="1" applyFont="1" applyFill="1" applyBorder="1"/>
    <xf numFmtId="3" fontId="16" fillId="0" borderId="15" xfId="17" applyNumberFormat="1" applyFont="1" applyBorder="1"/>
    <xf numFmtId="1" fontId="16" fillId="0" borderId="15" xfId="17" applyNumberFormat="1" applyFont="1" applyBorder="1"/>
    <xf numFmtId="1" fontId="16" fillId="0" borderId="7" xfId="17" applyNumberFormat="1" applyFont="1" applyBorder="1"/>
    <xf numFmtId="1" fontId="16" fillId="15" borderId="8" xfId="17" applyNumberFormat="1" applyFont="1" applyFill="1" applyBorder="1"/>
    <xf numFmtId="3" fontId="16" fillId="11" borderId="0" xfId="17" applyNumberFormat="1" applyFont="1" applyFill="1" applyBorder="1"/>
    <xf numFmtId="3" fontId="16" fillId="0" borderId="17" xfId="17" applyNumberFormat="1" applyFont="1" applyBorder="1"/>
    <xf numFmtId="1" fontId="16" fillId="0" borderId="17" xfId="17" applyNumberFormat="1" applyFont="1" applyBorder="1"/>
    <xf numFmtId="1" fontId="16" fillId="0" borderId="8" xfId="17" applyNumberFormat="1" applyFont="1" applyBorder="1"/>
    <xf numFmtId="3" fontId="16" fillId="0" borderId="20" xfId="17" applyNumberFormat="1" applyFont="1" applyBorder="1"/>
    <xf numFmtId="3" fontId="16" fillId="15" borderId="8" xfId="17" applyNumberFormat="1" applyFont="1" applyFill="1" applyBorder="1"/>
    <xf numFmtId="3" fontId="24" fillId="0" borderId="20" xfId="17" applyNumberFormat="1" applyFont="1" applyBorder="1"/>
    <xf numFmtId="3" fontId="3" fillId="0" borderId="10" xfId="17" applyNumberFormat="1" applyBorder="1"/>
    <xf numFmtId="3" fontId="3" fillId="11" borderId="0" xfId="17" applyNumberFormat="1" applyFill="1" applyBorder="1"/>
    <xf numFmtId="0" fontId="3" fillId="0" borderId="0" xfId="17" quotePrefix="1"/>
    <xf numFmtId="0" fontId="3" fillId="15" borderId="37" xfId="17" applyFill="1" applyBorder="1"/>
    <xf numFmtId="0" fontId="3" fillId="15" borderId="0" xfId="17" applyFill="1" applyBorder="1"/>
    <xf numFmtId="0" fontId="3" fillId="15" borderId="17" xfId="17" applyFill="1" applyBorder="1"/>
    <xf numFmtId="0" fontId="3" fillId="15" borderId="38" xfId="17" applyFill="1" applyBorder="1"/>
    <xf numFmtId="0" fontId="3" fillId="15" borderId="39" xfId="17" applyFill="1" applyBorder="1"/>
    <xf numFmtId="0" fontId="3" fillId="15" borderId="20" xfId="17" applyFill="1" applyBorder="1"/>
    <xf numFmtId="0" fontId="12" fillId="7" borderId="23" xfId="15" applyFont="1" applyBorder="1"/>
    <xf numFmtId="0" fontId="12" fillId="7" borderId="24" xfId="15" applyFont="1" applyBorder="1"/>
    <xf numFmtId="0" fontId="20" fillId="6" borderId="10" xfId="14" applyFont="1" applyBorder="1"/>
    <xf numFmtId="40" fontId="12" fillId="7" borderId="25" xfId="15" applyNumberFormat="1" applyFont="1" applyBorder="1"/>
    <xf numFmtId="40" fontId="12" fillId="7" borderId="45" xfId="15" applyNumberFormat="1" applyFont="1" applyBorder="1"/>
    <xf numFmtId="0" fontId="12" fillId="0" borderId="23" xfId="15" applyFont="1" applyFill="1" applyBorder="1"/>
    <xf numFmtId="40" fontId="12" fillId="0" borderId="45" xfId="15" applyNumberFormat="1" applyFont="1" applyFill="1" applyBorder="1"/>
    <xf numFmtId="0" fontId="12" fillId="0" borderId="25" xfId="15" applyFont="1" applyFill="1" applyBorder="1"/>
    <xf numFmtId="0" fontId="12" fillId="0" borderId="46" xfId="15" applyFont="1" applyFill="1" applyBorder="1"/>
    <xf numFmtId="0" fontId="2" fillId="0" borderId="18" xfId="17" applyFont="1" applyBorder="1"/>
    <xf numFmtId="0" fontId="2" fillId="0" borderId="12" xfId="17" applyFont="1" applyBorder="1"/>
    <xf numFmtId="0" fontId="2" fillId="0" borderId="15" xfId="17" applyFont="1" applyBorder="1"/>
    <xf numFmtId="0" fontId="2" fillId="0" borderId="32" xfId="17" applyFont="1" applyBorder="1"/>
    <xf numFmtId="0" fontId="2" fillId="0" borderId="14" xfId="17" applyFont="1" applyBorder="1"/>
    <xf numFmtId="0" fontId="2" fillId="0" borderId="0" xfId="17" applyFont="1" applyBorder="1"/>
    <xf numFmtId="40" fontId="2" fillId="11" borderId="8" xfId="18" applyNumberFormat="1" applyFont="1" applyFill="1" applyBorder="1"/>
    <xf numFmtId="40" fontId="2" fillId="11" borderId="17" xfId="18" applyNumberFormat="1" applyFont="1" applyFill="1" applyBorder="1"/>
    <xf numFmtId="40" fontId="2" fillId="11" borderId="16" xfId="18" applyNumberFormat="1" applyFont="1" applyFill="1" applyBorder="1"/>
    <xf numFmtId="0" fontId="2" fillId="12" borderId="14" xfId="17" applyFont="1" applyFill="1" applyBorder="1"/>
    <xf numFmtId="0" fontId="2" fillId="12" borderId="0" xfId="17" applyFont="1" applyFill="1" applyBorder="1"/>
    <xf numFmtId="40" fontId="2" fillId="12" borderId="8" xfId="18" applyNumberFormat="1" applyFont="1" applyFill="1" applyBorder="1"/>
    <xf numFmtId="40" fontId="2" fillId="12" borderId="17" xfId="18" applyNumberFormat="1" applyFont="1" applyFill="1" applyBorder="1"/>
    <xf numFmtId="40" fontId="2" fillId="12" borderId="16" xfId="18" applyNumberFormat="1" applyFont="1" applyFill="1" applyBorder="1"/>
    <xf numFmtId="40" fontId="2" fillId="0" borderId="8" xfId="18" applyNumberFormat="1" applyFont="1" applyFill="1" applyBorder="1"/>
    <xf numFmtId="40" fontId="2" fillId="0" borderId="17" xfId="18" applyNumberFormat="1" applyFont="1" applyFill="1" applyBorder="1"/>
    <xf numFmtId="40" fontId="2" fillId="0" borderId="16" xfId="18" applyNumberFormat="1" applyFont="1" applyBorder="1"/>
    <xf numFmtId="0" fontId="2" fillId="0" borderId="0" xfId="17" applyFont="1"/>
    <xf numFmtId="0" fontId="2" fillId="0" borderId="13" xfId="17" applyFont="1" applyBorder="1"/>
    <xf numFmtId="0" fontId="2" fillId="0" borderId="19" xfId="17" applyFont="1" applyBorder="1"/>
    <xf numFmtId="0" fontId="2" fillId="0" borderId="17" xfId="17" applyFont="1" applyBorder="1"/>
    <xf numFmtId="166" fontId="2" fillId="0" borderId="0" xfId="18" applyNumberFormat="1" applyFont="1" applyBorder="1"/>
    <xf numFmtId="40" fontId="2" fillId="0" borderId="8" xfId="18" applyNumberFormat="1" applyFont="1" applyBorder="1"/>
    <xf numFmtId="40" fontId="2" fillId="0" borderId="17" xfId="18" applyNumberFormat="1" applyFont="1" applyBorder="1"/>
    <xf numFmtId="0" fontId="2" fillId="11" borderId="16" xfId="17" applyFont="1" applyFill="1" applyBorder="1"/>
    <xf numFmtId="40" fontId="12" fillId="7" borderId="7" xfId="15" applyNumberFormat="1" applyFont="1" applyBorder="1"/>
    <xf numFmtId="0" fontId="2" fillId="0" borderId="26" xfId="17" applyFont="1" applyBorder="1"/>
    <xf numFmtId="0" fontId="2" fillId="0" borderId="16" xfId="17" applyFont="1" applyBorder="1"/>
    <xf numFmtId="40" fontId="2" fillId="12" borderId="0" xfId="18" applyNumberFormat="1" applyFont="1" applyFill="1" applyBorder="1"/>
    <xf numFmtId="0" fontId="2" fillId="6" borderId="27" xfId="14" applyFont="1" applyBorder="1"/>
    <xf numFmtId="40" fontId="2" fillId="0" borderId="0" xfId="18" applyNumberFormat="1" applyFont="1" applyBorder="1"/>
    <xf numFmtId="0" fontId="2" fillId="0" borderId="28" xfId="17" applyFont="1" applyBorder="1"/>
    <xf numFmtId="0" fontId="2" fillId="0" borderId="29" xfId="17" applyFont="1" applyBorder="1"/>
    <xf numFmtId="40" fontId="2" fillId="0" borderId="29" xfId="18" applyNumberFormat="1" applyFont="1" applyBorder="1"/>
    <xf numFmtId="164" fontId="2" fillId="0" borderId="29" xfId="17" applyNumberFormat="1" applyFont="1" applyBorder="1"/>
    <xf numFmtId="167" fontId="2" fillId="0" borderId="21" xfId="17" applyNumberFormat="1" applyFont="1" applyBorder="1"/>
    <xf numFmtId="0" fontId="2" fillId="0" borderId="22" xfId="17" applyFont="1" applyBorder="1"/>
    <xf numFmtId="0" fontId="12" fillId="6" borderId="35" xfId="14" applyFont="1" applyBorder="1" applyProtection="1"/>
    <xf numFmtId="0" fontId="12" fillId="6" borderId="10" xfId="14" applyFont="1" applyBorder="1" applyProtection="1"/>
    <xf numFmtId="167" fontId="12" fillId="6" borderId="27" xfId="14" applyNumberFormat="1" applyFont="1" applyBorder="1" applyProtection="1"/>
    <xf numFmtId="0" fontId="12" fillId="6" borderId="43" xfId="14" applyFont="1" applyBorder="1" applyProtection="1"/>
    <xf numFmtId="0" fontId="12" fillId="6" borderId="7" xfId="14" applyFont="1" applyBorder="1" applyProtection="1"/>
    <xf numFmtId="167" fontId="12" fillId="6" borderId="44" xfId="14" applyNumberFormat="1" applyFont="1" applyBorder="1" applyProtection="1"/>
    <xf numFmtId="167" fontId="12" fillId="7" borderId="25" xfId="15" applyNumberFormat="1" applyFont="1" applyBorder="1"/>
    <xf numFmtId="0" fontId="12" fillId="7" borderId="30" xfId="15" applyFont="1" applyBorder="1"/>
    <xf numFmtId="0" fontId="12" fillId="7" borderId="31" xfId="15" applyFont="1" applyBorder="1"/>
    <xf numFmtId="0" fontId="12" fillId="7" borderId="21" xfId="15" applyFont="1" applyBorder="1"/>
    <xf numFmtId="0" fontId="40" fillId="0" borderId="29" xfId="17" applyFont="1" applyBorder="1" applyAlignment="1">
      <alignment horizontal="right"/>
    </xf>
    <xf numFmtId="0" fontId="2" fillId="6" borderId="14" xfId="14" applyFont="1" applyBorder="1"/>
    <xf numFmtId="0" fontId="12" fillId="6" borderId="0" xfId="14" applyFont="1" applyBorder="1"/>
    <xf numFmtId="0" fontId="12" fillId="6" borderId="16" xfId="14" applyFont="1" applyBorder="1"/>
    <xf numFmtId="0" fontId="2" fillId="6" borderId="28" xfId="14" applyFont="1" applyBorder="1"/>
    <xf numFmtId="0" fontId="12" fillId="6" borderId="29" xfId="14" applyFont="1" applyBorder="1"/>
    <xf numFmtId="0" fontId="12" fillId="6" borderId="22" xfId="14" applyFont="1" applyBorder="1"/>
    <xf numFmtId="1" fontId="42" fillId="0" borderId="11" xfId="19" applyNumberFormat="1" applyFont="1" applyBorder="1" applyProtection="1"/>
    <xf numFmtId="1" fontId="43" fillId="0" borderId="33" xfId="19" applyNumberFormat="1" applyFont="1" applyBorder="1" applyProtection="1"/>
    <xf numFmtId="1" fontId="43" fillId="0" borderId="33" xfId="19" applyNumberFormat="1" applyFont="1" applyBorder="1" applyAlignment="1" applyProtection="1">
      <alignment horizontal="right"/>
    </xf>
    <xf numFmtId="1" fontId="43" fillId="0" borderId="34" xfId="19" applyNumberFormat="1" applyFont="1" applyBorder="1" applyAlignment="1" applyProtection="1">
      <alignment horizontal="right"/>
    </xf>
    <xf numFmtId="1" fontId="16" fillId="0" borderId="20" xfId="19" applyNumberFormat="1" applyFont="1" applyFill="1" applyBorder="1" applyAlignment="1" applyProtection="1">
      <alignment horizontal="right"/>
    </xf>
    <xf numFmtId="1" fontId="16" fillId="0" borderId="38" xfId="19" applyNumberFormat="1" applyFont="1" applyFill="1" applyBorder="1" applyAlignment="1" applyProtection="1">
      <alignment horizontal="right"/>
    </xf>
    <xf numFmtId="1" fontId="16" fillId="0" borderId="40" xfId="19" applyNumberFormat="1" applyFont="1" applyFill="1" applyBorder="1" applyAlignment="1" applyProtection="1">
      <alignment horizontal="right"/>
    </xf>
    <xf numFmtId="1" fontId="16" fillId="0" borderId="41" xfId="19" applyNumberFormat="1" applyFont="1" applyFill="1" applyBorder="1" applyAlignment="1" applyProtection="1">
      <alignment horizontal="right"/>
    </xf>
    <xf numFmtId="1" fontId="16" fillId="0" borderId="15" xfId="19" applyNumberFormat="1" applyFont="1" applyFill="1" applyBorder="1" applyAlignment="1" applyProtection="1">
      <alignment horizontal="right"/>
    </xf>
    <xf numFmtId="1" fontId="16" fillId="0" borderId="36" xfId="19" applyNumberFormat="1" applyFont="1" applyFill="1" applyBorder="1" applyAlignment="1" applyProtection="1">
      <alignment horizontal="right"/>
    </xf>
    <xf numFmtId="0" fontId="21" fillId="5" borderId="26" xfId="12" applyFont="1" applyBorder="1" applyAlignment="1">
      <alignment horizontal="left"/>
    </xf>
    <xf numFmtId="0" fontId="21" fillId="5" borderId="26" xfId="12" applyFont="1" applyBorder="1" applyAlignment="1">
      <alignment horizontal="right"/>
    </xf>
    <xf numFmtId="0" fontId="21" fillId="5" borderId="19" xfId="12" applyFont="1" applyBorder="1" applyAlignment="1">
      <alignment horizontal="left"/>
    </xf>
    <xf numFmtId="0" fontId="13" fillId="5" borderId="0" xfId="12" applyAlignment="1">
      <alignment horizontal="right"/>
    </xf>
    <xf numFmtId="0" fontId="1" fillId="10" borderId="0" xfId="17" applyFont="1" applyFill="1"/>
    <xf numFmtId="0" fontId="2" fillId="0" borderId="23" xfId="17" applyFont="1" applyBorder="1" applyAlignment="1">
      <alignment horizontal="center"/>
    </xf>
    <xf numFmtId="0" fontId="2" fillId="0" borderId="25" xfId="17" applyFont="1" applyBorder="1" applyAlignment="1">
      <alignment horizontal="center"/>
    </xf>
  </cellXfs>
  <cellStyles count="20">
    <cellStyle name="Calculation" xfId="7" builtinId="22" hidden="1"/>
    <cellStyle name="Explanatory Text" xfId="9" builtinId="53" hidden="1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Input" xfId="6" builtinId="20" hidden="1"/>
    <cellStyle name="LTU Celler för inmatning" xfId="14"/>
    <cellStyle name="LTU Huvudrubrik" xfId="11"/>
    <cellStyle name="LTU Normal" xfId="16"/>
    <cellStyle name="LTU Summeringsrader" xfId="15"/>
    <cellStyle name="LTU Tabellrubrik" xfId="12"/>
    <cellStyle name="LTU Underrubrik" xfId="13"/>
    <cellStyle name="Normal" xfId="0" builtinId="0" customBuiltin="1"/>
    <cellStyle name="Normal 2" xfId="17"/>
    <cellStyle name="Normal 2 2" xfId="19"/>
    <cellStyle name="Note" xfId="8" builtinId="10" hidden="1"/>
    <cellStyle name="Title" xfId="1" builtinId="15" hidden="1"/>
    <cellStyle name="Total" xfId="10" builtinId="25" hidden="1"/>
    <cellStyle name="Tusental 2" xfId="18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000"/>
      <color rgb="FFE2EFFE"/>
      <color rgb="FF2037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326232</xdr:colOff>
      <xdr:row>31</xdr:row>
      <xdr:rowOff>38364</xdr:rowOff>
    </xdr:from>
    <xdr:to>
      <xdr:col>19</xdr:col>
      <xdr:colOff>494771</xdr:colOff>
      <xdr:row>36</xdr:row>
      <xdr:rowOff>74083</xdr:rowOff>
    </xdr:to>
    <xdr:sp macro="" textlink="">
      <xdr:nvSpPr>
        <xdr:cNvPr id="2" name="Höger klammerparentes 1"/>
        <xdr:cNvSpPr/>
      </xdr:nvSpPr>
      <xdr:spPr>
        <a:xfrm>
          <a:off x="13956507" y="6134364"/>
          <a:ext cx="168539" cy="98821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4</xdr:col>
      <xdr:colOff>230461</xdr:colOff>
      <xdr:row>17</xdr:row>
      <xdr:rowOff>85990</xdr:rowOff>
    </xdr:from>
    <xdr:to>
      <xdr:col>4</xdr:col>
      <xdr:colOff>526794</xdr:colOff>
      <xdr:row>45</xdr:row>
      <xdr:rowOff>27063</xdr:rowOff>
    </xdr:to>
    <xdr:sp macro="" textlink="">
      <xdr:nvSpPr>
        <xdr:cNvPr id="3" name="Bildtext vänster-högerpil 2"/>
        <xdr:cNvSpPr/>
      </xdr:nvSpPr>
      <xdr:spPr>
        <a:xfrm rot="17683610">
          <a:off x="2103541" y="6004360"/>
          <a:ext cx="5275073" cy="296333"/>
        </a:xfrm>
        <a:prstGeom prst="leftRightArrowCallou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KONTROLL</a:t>
          </a:r>
          <a:r>
            <a:rPr lang="sv-SE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3</a:t>
          </a:r>
        </a:p>
        <a:p>
          <a:pPr algn="ctr"/>
          <a:endParaRPr lang="sv-SE" sz="1600"/>
        </a:p>
      </xdr:txBody>
    </xdr:sp>
    <xdr:clientData/>
  </xdr:twoCellAnchor>
  <xdr:twoCellAnchor>
    <xdr:from>
      <xdr:col>5</xdr:col>
      <xdr:colOff>277724</xdr:colOff>
      <xdr:row>16</xdr:row>
      <xdr:rowOff>159542</xdr:rowOff>
    </xdr:from>
    <xdr:to>
      <xdr:col>6</xdr:col>
      <xdr:colOff>222205</xdr:colOff>
      <xdr:row>18</xdr:row>
      <xdr:rowOff>74875</xdr:rowOff>
    </xdr:to>
    <xdr:sp macro="" textlink="">
      <xdr:nvSpPr>
        <xdr:cNvPr id="4" name="Bildtext vänster-högerpil 3"/>
        <xdr:cNvSpPr/>
      </xdr:nvSpPr>
      <xdr:spPr>
        <a:xfrm rot="20484299">
          <a:off x="5249774" y="3398042"/>
          <a:ext cx="677906" cy="296333"/>
        </a:xfrm>
        <a:prstGeom prst="leftRightArrowCallout">
          <a:avLst>
            <a:gd name="adj1" fmla="val 14342"/>
            <a:gd name="adj2" fmla="val 18685"/>
            <a:gd name="adj3" fmla="val 65261"/>
            <a:gd name="adj4" fmla="val 20835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  <a:endParaRPr lang="sv-SE" sz="1600"/>
        </a:p>
      </xdr:txBody>
    </xdr:sp>
    <xdr:clientData/>
  </xdr:twoCellAnchor>
  <xdr:twoCellAnchor>
    <xdr:from>
      <xdr:col>25</xdr:col>
      <xdr:colOff>148167</xdr:colOff>
      <xdr:row>13</xdr:row>
      <xdr:rowOff>158750</xdr:rowOff>
    </xdr:from>
    <xdr:to>
      <xdr:col>40</xdr:col>
      <xdr:colOff>27517</xdr:colOff>
      <xdr:row>16</xdr:row>
      <xdr:rowOff>92075</xdr:rowOff>
    </xdr:to>
    <xdr:pic>
      <xdr:nvPicPr>
        <xdr:cNvPr id="5" name="Bildobjekt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6042" y="2635250"/>
          <a:ext cx="8575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296334</xdr:colOff>
      <xdr:row>24</xdr:row>
      <xdr:rowOff>21165</xdr:rowOff>
    </xdr:from>
    <xdr:to>
      <xdr:col>6</xdr:col>
      <xdr:colOff>592667</xdr:colOff>
      <xdr:row>30</xdr:row>
      <xdr:rowOff>84666</xdr:rowOff>
    </xdr:to>
    <xdr:sp macro="" textlink="">
      <xdr:nvSpPr>
        <xdr:cNvPr id="6" name="Bildtext vänster-högerpil 5"/>
        <xdr:cNvSpPr/>
      </xdr:nvSpPr>
      <xdr:spPr>
        <a:xfrm rot="16200000">
          <a:off x="5546725" y="5238749"/>
          <a:ext cx="1206501" cy="296333"/>
        </a:xfrm>
        <a:prstGeom prst="leftRightArrowCallout">
          <a:avLst>
            <a:gd name="adj1" fmla="val 10714"/>
            <a:gd name="adj2" fmla="val 25000"/>
            <a:gd name="adj3" fmla="val 25000"/>
            <a:gd name="adj4" fmla="val 48123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K.</a:t>
          </a:r>
          <a:r>
            <a:rPr lang="sv-SE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</a:t>
          </a:r>
        </a:p>
        <a:p>
          <a:pPr algn="ctr"/>
          <a:endParaRPr lang="sv-SE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Ltu 2018">
      <a:dk1>
        <a:srgbClr val="032040"/>
      </a:dk1>
      <a:lt1>
        <a:sysClr val="window" lastClr="FFFFFF"/>
      </a:lt1>
      <a:dk2>
        <a:srgbClr val="17416F"/>
      </a:dk2>
      <a:lt2>
        <a:srgbClr val="E2EEF7"/>
      </a:lt2>
      <a:accent1>
        <a:srgbClr val="286BBD"/>
      </a:accent1>
      <a:accent2>
        <a:srgbClr val="89A5BD"/>
      </a:accent2>
      <a:accent3>
        <a:srgbClr val="17416F"/>
      </a:accent3>
      <a:accent4>
        <a:srgbClr val="E2EEF7"/>
      </a:accent4>
      <a:accent5>
        <a:srgbClr val="0C4E95"/>
      </a:accent5>
      <a:accent6>
        <a:srgbClr val="032040"/>
      </a:accent6>
      <a:hlink>
        <a:srgbClr val="89A5BD"/>
      </a:hlink>
      <a:folHlink>
        <a:srgbClr val="286BB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384" width="9.140625" style="1"/>
  </cols>
  <sheetData>
    <row r="1" spans="1:16" ht="15" customHeight="1" x14ac:dyDescent="0.35">
      <c r="A1" s="2"/>
      <c r="B1" s="2"/>
      <c r="C1" s="2"/>
      <c r="D1" s="2"/>
      <c r="E1" s="2"/>
      <c r="F1" s="2"/>
      <c r="G1" s="2"/>
      <c r="H1" s="2"/>
      <c r="I1" s="3"/>
      <c r="J1" s="3"/>
      <c r="K1" s="3"/>
    </row>
    <row r="2" spans="1:1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6" x14ac:dyDescent="0.25">
      <c r="A3" s="3"/>
      <c r="B3" s="3"/>
      <c r="C3" s="3"/>
      <c r="D3" s="4"/>
      <c r="E3" s="3"/>
      <c r="F3" s="3"/>
      <c r="G3" s="3"/>
      <c r="H3" s="3"/>
      <c r="I3" s="3"/>
      <c r="J3" s="3"/>
      <c r="K3" s="3"/>
      <c r="P3" s="5"/>
    </row>
    <row r="4" spans="1:16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/>
  </sheetViews>
  <sheetFormatPr defaultRowHeight="45" customHeight="1" x14ac:dyDescent="0.25"/>
  <cols>
    <col min="1" max="1" width="18.7109375" style="6" customWidth="1"/>
    <col min="2" max="2" width="23.7109375" style="6" customWidth="1"/>
    <col min="3" max="3" width="15.7109375" style="6" customWidth="1"/>
    <col min="4" max="5" width="30.7109375" style="6" customWidth="1"/>
    <col min="6" max="16384" width="9.140625" style="6"/>
  </cols>
  <sheetData>
    <row r="1" spans="1:5" ht="15" x14ac:dyDescent="0.25">
      <c r="A1" s="6" t="s">
        <v>0</v>
      </c>
      <c r="B1" s="6" t="s">
        <v>1</v>
      </c>
    </row>
    <row r="2" spans="1:5" ht="15" x14ac:dyDescent="0.25"/>
    <row r="3" spans="1:5" ht="15" x14ac:dyDescent="0.25"/>
    <row r="4" spans="1:5" ht="15" x14ac:dyDescent="0.25">
      <c r="A4" s="6" t="s">
        <v>0</v>
      </c>
      <c r="B4" s="6" t="s">
        <v>2</v>
      </c>
    </row>
    <row r="5" spans="1:5" ht="15" x14ac:dyDescent="0.25">
      <c r="A5" s="6" t="s">
        <v>0</v>
      </c>
      <c r="B5" s="6" t="s">
        <v>3</v>
      </c>
      <c r="C5" s="6" t="s">
        <v>4</v>
      </c>
    </row>
    <row r="6" spans="1:5" ht="15" x14ac:dyDescent="0.25">
      <c r="A6" s="6" t="s">
        <v>5</v>
      </c>
      <c r="B6" s="6" t="s">
        <v>6</v>
      </c>
      <c r="C6" s="6" t="s">
        <v>7</v>
      </c>
    </row>
    <row r="7" spans="1:5" ht="15" x14ac:dyDescent="0.25">
      <c r="A7" s="6" t="s">
        <v>5</v>
      </c>
      <c r="B7" s="6" t="s">
        <v>8</v>
      </c>
      <c r="C7" s="7">
        <f>+Per_info!K31</f>
        <v>202104</v>
      </c>
      <c r="D7" s="8" t="s">
        <v>9</v>
      </c>
    </row>
    <row r="8" spans="1:5" ht="15" x14ac:dyDescent="0.25">
      <c r="A8" s="6" t="s">
        <v>5</v>
      </c>
      <c r="B8" s="6" t="s">
        <v>10</v>
      </c>
      <c r="C8" s="9">
        <f>+Per_info!H32</f>
        <v>147219</v>
      </c>
      <c r="D8" s="8" t="s">
        <v>11</v>
      </c>
      <c r="E8" s="8"/>
    </row>
    <row r="9" spans="1:5" ht="15" x14ac:dyDescent="0.25">
      <c r="A9" s="6" t="s">
        <v>5</v>
      </c>
      <c r="B9" s="6" t="s">
        <v>12</v>
      </c>
      <c r="C9" s="10">
        <f>+Per_info!I32</f>
        <v>147219</v>
      </c>
      <c r="D9" s="8" t="s">
        <v>11</v>
      </c>
      <c r="E9" s="8"/>
    </row>
    <row r="10" spans="1:5" ht="15" x14ac:dyDescent="0.25">
      <c r="A10" s="6" t="s">
        <v>5</v>
      </c>
      <c r="B10" s="6" t="s">
        <v>13</v>
      </c>
      <c r="C10" s="6" t="s">
        <v>14</v>
      </c>
    </row>
    <row r="11" spans="1:5" ht="15" x14ac:dyDescent="0.25">
      <c r="A11" s="6" t="s">
        <v>5</v>
      </c>
    </row>
    <row r="12" spans="1:5" ht="15" x14ac:dyDescent="0.25"/>
    <row r="13" spans="1:5" ht="15" x14ac:dyDescent="0.25">
      <c r="A13" s="6" t="s">
        <v>0</v>
      </c>
      <c r="B13" s="6" t="s">
        <v>15</v>
      </c>
    </row>
    <row r="14" spans="1:5" ht="15" x14ac:dyDescent="0.25">
      <c r="A14" s="6" t="s">
        <v>16</v>
      </c>
      <c r="B14" s="6" t="s">
        <v>17</v>
      </c>
      <c r="C14" s="6" t="s">
        <v>18</v>
      </c>
    </row>
    <row r="15" spans="1:5" ht="15" x14ac:dyDescent="0.25">
      <c r="A15" s="6" t="s">
        <v>16</v>
      </c>
      <c r="B15" s="6" t="s">
        <v>19</v>
      </c>
      <c r="C15" s="6" t="s">
        <v>20</v>
      </c>
    </row>
    <row r="16" spans="1:5" ht="15" x14ac:dyDescent="0.25">
      <c r="A16" s="6" t="s">
        <v>16</v>
      </c>
      <c r="B16" s="6" t="s">
        <v>21</v>
      </c>
      <c r="C16" s="6" t="s">
        <v>22</v>
      </c>
    </row>
    <row r="17" spans="1:3" ht="15" x14ac:dyDescent="0.25">
      <c r="A17" s="6" t="s">
        <v>16</v>
      </c>
      <c r="B17" s="6" t="s">
        <v>23</v>
      </c>
      <c r="C17" s="6" t="s">
        <v>24</v>
      </c>
    </row>
    <row r="18" spans="1:3" ht="15" x14ac:dyDescent="0.25">
      <c r="A18" s="6" t="s">
        <v>16</v>
      </c>
      <c r="B18" s="6" t="s">
        <v>25</v>
      </c>
      <c r="C18" s="6" t="s">
        <v>26</v>
      </c>
    </row>
    <row r="19" spans="1:3" ht="15" x14ac:dyDescent="0.25">
      <c r="A19" s="6" t="s">
        <v>16</v>
      </c>
      <c r="B19" s="6" t="s">
        <v>27</v>
      </c>
      <c r="C19" s="6" t="s">
        <v>28</v>
      </c>
    </row>
    <row r="20" spans="1:3" ht="15" x14ac:dyDescent="0.25">
      <c r="A20" s="6" t="s">
        <v>16</v>
      </c>
      <c r="B20" s="6" t="s">
        <v>29</v>
      </c>
      <c r="C20" s="6" t="s">
        <v>30</v>
      </c>
    </row>
    <row r="21" spans="1:3" ht="15" x14ac:dyDescent="0.25">
      <c r="A21" s="6" t="s">
        <v>16</v>
      </c>
      <c r="B21" s="6" t="s">
        <v>31</v>
      </c>
      <c r="C21" s="6" t="s">
        <v>32</v>
      </c>
    </row>
    <row r="22" spans="1:3" ht="15" x14ac:dyDescent="0.25">
      <c r="A22" s="6" t="s">
        <v>16</v>
      </c>
      <c r="B22" s="6" t="s">
        <v>33</v>
      </c>
      <c r="C22" s="6" t="s">
        <v>34</v>
      </c>
    </row>
    <row r="23" spans="1:3" ht="15" x14ac:dyDescent="0.25">
      <c r="A23" s="6" t="s">
        <v>16</v>
      </c>
      <c r="B23" s="6" t="s">
        <v>35</v>
      </c>
      <c r="C23" s="6" t="s">
        <v>36</v>
      </c>
    </row>
    <row r="24" spans="1:3" ht="15" x14ac:dyDescent="0.25">
      <c r="A24" s="6" t="s">
        <v>16</v>
      </c>
      <c r="B24" s="6" t="s">
        <v>37</v>
      </c>
      <c r="C24" s="6" t="s">
        <v>38</v>
      </c>
    </row>
    <row r="25" spans="1:3" ht="15" x14ac:dyDescent="0.25">
      <c r="A25" s="6" t="s">
        <v>16</v>
      </c>
      <c r="B25" s="6" t="s">
        <v>39</v>
      </c>
      <c r="C25" s="6" t="s">
        <v>40</v>
      </c>
    </row>
    <row r="26" spans="1:3" ht="15" x14ac:dyDescent="0.25">
      <c r="A26" s="6" t="s">
        <v>16</v>
      </c>
      <c r="B26" s="6" t="s">
        <v>41</v>
      </c>
      <c r="C26" s="6" t="s">
        <v>42</v>
      </c>
    </row>
    <row r="27" spans="1:3" ht="15" x14ac:dyDescent="0.25">
      <c r="A27" s="6" t="s">
        <v>16</v>
      </c>
      <c r="B27" s="6" t="s">
        <v>43</v>
      </c>
      <c r="C27" s="6" t="s">
        <v>44</v>
      </c>
    </row>
    <row r="28" spans="1:3" ht="15" x14ac:dyDescent="0.25">
      <c r="A28" s="6" t="s">
        <v>0</v>
      </c>
      <c r="B28" s="6" t="s">
        <v>45</v>
      </c>
    </row>
    <row r="29" spans="1:3" ht="15" x14ac:dyDescent="0.25">
      <c r="A29" s="6" t="s">
        <v>0</v>
      </c>
      <c r="B29" s="6" t="s">
        <v>46</v>
      </c>
    </row>
    <row r="30" spans="1:3" ht="15" x14ac:dyDescent="0.25">
      <c r="A30" s="6" t="s">
        <v>47</v>
      </c>
      <c r="B30" s="6" t="s">
        <v>48</v>
      </c>
      <c r="C30" s="6" t="s">
        <v>49</v>
      </c>
    </row>
    <row r="31" spans="1:3" ht="15" x14ac:dyDescent="0.25">
      <c r="A31" s="6" t="s">
        <v>47</v>
      </c>
      <c r="B31" s="6" t="s">
        <v>50</v>
      </c>
      <c r="C31" s="6" t="s">
        <v>51</v>
      </c>
    </row>
    <row r="32" spans="1:3" ht="15" x14ac:dyDescent="0.25">
      <c r="A32" s="6" t="s">
        <v>47</v>
      </c>
      <c r="B32" s="6" t="s">
        <v>52</v>
      </c>
      <c r="C32" s="6" t="s">
        <v>53</v>
      </c>
    </row>
    <row r="33" spans="1:4" ht="15" x14ac:dyDescent="0.25">
      <c r="A33" s="6" t="s">
        <v>47</v>
      </c>
      <c r="B33" s="6" t="s">
        <v>54</v>
      </c>
      <c r="C33" s="6" t="s">
        <v>55</v>
      </c>
    </row>
    <row r="34" spans="1:4" ht="15" x14ac:dyDescent="0.25">
      <c r="A34" s="6" t="s">
        <v>47</v>
      </c>
      <c r="B34" s="6" t="s">
        <v>56</v>
      </c>
      <c r="C34" s="6" t="s">
        <v>57</v>
      </c>
    </row>
    <row r="35" spans="1:4" ht="15" x14ac:dyDescent="0.25">
      <c r="A35" s="6" t="s">
        <v>47</v>
      </c>
      <c r="B35" s="6" t="s">
        <v>58</v>
      </c>
      <c r="C35" s="6" t="s">
        <v>59</v>
      </c>
    </row>
    <row r="36" spans="1:4" ht="15" x14ac:dyDescent="0.25">
      <c r="A36" s="6" t="s">
        <v>47</v>
      </c>
      <c r="B36" s="6" t="s">
        <v>60</v>
      </c>
      <c r="C36" s="6" t="s">
        <v>61</v>
      </c>
    </row>
    <row r="37" spans="1:4" ht="15" x14ac:dyDescent="0.25">
      <c r="A37" s="6" t="s">
        <v>47</v>
      </c>
      <c r="B37" s="6" t="s">
        <v>62</v>
      </c>
      <c r="C37" s="6" t="s">
        <v>63</v>
      </c>
    </row>
    <row r="38" spans="1:4" ht="15" x14ac:dyDescent="0.25">
      <c r="A38" s="6" t="s">
        <v>47</v>
      </c>
      <c r="B38" s="6" t="s">
        <v>64</v>
      </c>
      <c r="C38" s="6" t="s">
        <v>65</v>
      </c>
    </row>
    <row r="39" spans="1:4" ht="15" x14ac:dyDescent="0.25">
      <c r="A39" s="6" t="s">
        <v>47</v>
      </c>
      <c r="B39" s="6" t="s">
        <v>66</v>
      </c>
      <c r="C39" s="6" t="s">
        <v>67</v>
      </c>
    </row>
    <row r="40" spans="1:4" ht="15" x14ac:dyDescent="0.25">
      <c r="A40" s="6" t="s">
        <v>47</v>
      </c>
      <c r="B40" s="6" t="s">
        <v>68</v>
      </c>
      <c r="C40" s="6" t="s">
        <v>69</v>
      </c>
    </row>
    <row r="41" spans="1:4" ht="15" x14ac:dyDescent="0.25">
      <c r="A41" s="6" t="s">
        <v>70</v>
      </c>
      <c r="B41" s="6" t="s">
        <v>71</v>
      </c>
      <c r="C41" s="6" t="s">
        <v>72</v>
      </c>
    </row>
    <row r="42" spans="1:4" ht="15" x14ac:dyDescent="0.25"/>
    <row r="43" spans="1:4" ht="15" x14ac:dyDescent="0.25"/>
    <row r="44" spans="1:4" ht="15" x14ac:dyDescent="0.25"/>
    <row r="45" spans="1:4" ht="15" x14ac:dyDescent="0.25">
      <c r="A45" s="6" t="s">
        <v>0</v>
      </c>
      <c r="B45" s="6" t="s">
        <v>73</v>
      </c>
    </row>
    <row r="46" spans="1:4" ht="15" x14ac:dyDescent="0.25">
      <c r="A46" s="6" t="s">
        <v>0</v>
      </c>
      <c r="B46" s="6" t="s">
        <v>74</v>
      </c>
      <c r="C46" s="6" t="s">
        <v>75</v>
      </c>
      <c r="D46" s="6" t="s">
        <v>76</v>
      </c>
    </row>
    <row r="47" spans="1:4" ht="15" x14ac:dyDescent="0.25">
      <c r="A47" s="6" t="s">
        <v>77</v>
      </c>
      <c r="B47" s="6" t="s">
        <v>78</v>
      </c>
    </row>
    <row r="48" spans="1:4" ht="15" x14ac:dyDescent="0.25">
      <c r="A48" s="6" t="s">
        <v>77</v>
      </c>
      <c r="B48" s="6" t="s">
        <v>79</v>
      </c>
    </row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/>
  </sheetViews>
  <sheetFormatPr defaultRowHeight="15" x14ac:dyDescent="0.25"/>
  <cols>
    <col min="1" max="16384" width="9.140625" style="6"/>
  </cols>
  <sheetData>
    <row r="1" spans="1:1" x14ac:dyDescent="0.25">
      <c r="A1" s="6" t="s">
        <v>80</v>
      </c>
    </row>
    <row r="2" spans="1:1" x14ac:dyDescent="0.25">
      <c r="A2" s="6" t="b">
        <v>0</v>
      </c>
    </row>
    <row r="3" spans="1:1" x14ac:dyDescent="0.25">
      <c r="A3" s="6" t="b">
        <v>0</v>
      </c>
    </row>
    <row r="7" spans="1:1" x14ac:dyDescent="0.25">
      <c r="A7" s="6">
        <v>60</v>
      </c>
    </row>
    <row r="9" spans="1:1" x14ac:dyDescent="0.25">
      <c r="A9" s="6" t="b">
        <v>0</v>
      </c>
    </row>
    <row r="11" spans="1:1" x14ac:dyDescent="0.25">
      <c r="A11" s="6" t="b">
        <v>0</v>
      </c>
    </row>
    <row r="12" spans="1:1" x14ac:dyDescent="0.25">
      <c r="A12" s="6" t="b">
        <v>0</v>
      </c>
    </row>
    <row r="13" spans="1:1" x14ac:dyDescent="0.25">
      <c r="A13" s="6" t="b">
        <v>0</v>
      </c>
    </row>
    <row r="16" spans="1:1" x14ac:dyDescent="0.25">
      <c r="A16" s="6" t="b">
        <v>0</v>
      </c>
    </row>
    <row r="17" spans="1:1" x14ac:dyDescent="0.25">
      <c r="A17" s="6">
        <v>1</v>
      </c>
    </row>
    <row r="18" spans="1:1" x14ac:dyDescent="0.25">
      <c r="A18" s="6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J1" zoomScale="90" zoomScaleNormal="90" workbookViewId="0"/>
  </sheetViews>
  <sheetFormatPr defaultRowHeight="15" x14ac:dyDescent="0.25"/>
  <cols>
    <col min="1" max="1" width="43.28515625" style="6" hidden="1" customWidth="1"/>
    <col min="2" max="2" width="10.85546875" style="6" hidden="1" customWidth="1"/>
    <col min="3" max="3" width="22.7109375" style="6" hidden="1" customWidth="1"/>
    <col min="4" max="4" width="25.28515625" style="6" hidden="1" customWidth="1"/>
    <col min="5" max="5" width="9.140625" style="6"/>
    <col min="6" max="6" width="20" style="6" bestFit="1" customWidth="1"/>
    <col min="7" max="7" width="12.85546875" style="6" bestFit="1" customWidth="1"/>
    <col min="8" max="8" width="70.140625" style="6" bestFit="1" customWidth="1"/>
    <col min="9" max="9" width="18.7109375" style="6" bestFit="1" customWidth="1"/>
    <col min="10" max="10" width="23" style="6" bestFit="1" customWidth="1"/>
    <col min="11" max="11" width="27.85546875" style="6" bestFit="1" customWidth="1"/>
    <col min="12" max="12" width="25.5703125" style="6" bestFit="1" customWidth="1"/>
    <col min="13" max="13" width="23.140625" style="6" bestFit="1" customWidth="1"/>
    <col min="14" max="14" width="18.7109375" style="6" bestFit="1" customWidth="1"/>
    <col min="15" max="15" width="18.28515625" style="6" customWidth="1"/>
    <col min="16" max="16" width="7.5703125" style="6" bestFit="1" customWidth="1"/>
    <col min="17" max="17" width="21.85546875" style="6" bestFit="1" customWidth="1"/>
    <col min="18" max="18" width="8" style="6" bestFit="1" customWidth="1"/>
    <col min="19" max="20" width="14.85546875" style="6" bestFit="1" customWidth="1"/>
    <col min="21" max="21" width="8.42578125" style="6" bestFit="1" customWidth="1"/>
    <col min="22" max="22" width="21.85546875" style="6" bestFit="1" customWidth="1"/>
    <col min="23" max="23" width="7.42578125" style="6" bestFit="1" customWidth="1"/>
    <col min="24" max="24" width="16.42578125" style="6" bestFit="1" customWidth="1"/>
    <col min="25" max="25" width="11.28515625" style="6" bestFit="1" customWidth="1"/>
    <col min="26" max="26" width="12" style="6" bestFit="1" customWidth="1"/>
    <col min="27" max="16384" width="9.140625" style="6"/>
  </cols>
  <sheetData>
    <row r="1" spans="1:27" x14ac:dyDescent="0.25">
      <c r="G1" s="6" t="s">
        <v>81</v>
      </c>
      <c r="H1" s="6" t="s">
        <v>82</v>
      </c>
      <c r="I1" s="6" t="s">
        <v>83</v>
      </c>
      <c r="J1" s="6">
        <v>-4</v>
      </c>
      <c r="K1" s="6">
        <v>-3</v>
      </c>
      <c r="M1" s="6">
        <v>-2</v>
      </c>
      <c r="N1" s="6">
        <v>-1</v>
      </c>
    </row>
    <row r="3" spans="1:27" hidden="1" x14ac:dyDescent="0.25">
      <c r="A3" s="6" t="s">
        <v>84</v>
      </c>
    </row>
    <row r="4" spans="1:27" hidden="1" x14ac:dyDescent="0.25">
      <c r="A4" s="6" t="s">
        <v>85</v>
      </c>
    </row>
    <row r="5" spans="1:27" hidden="1" x14ac:dyDescent="0.25">
      <c r="A5" s="6" t="s">
        <v>86</v>
      </c>
    </row>
    <row r="6" spans="1:27" hidden="1" x14ac:dyDescent="0.25">
      <c r="A6" s="6" t="s">
        <v>87</v>
      </c>
    </row>
    <row r="7" spans="1:27" hidden="1" x14ac:dyDescent="0.25">
      <c r="A7" s="6" t="s">
        <v>88</v>
      </c>
    </row>
    <row r="8" spans="1:27" hidden="1" x14ac:dyDescent="0.25">
      <c r="A8" s="6" t="s">
        <v>89</v>
      </c>
      <c r="I8" s="6" t="s">
        <v>90</v>
      </c>
    </row>
    <row r="9" spans="1:27" hidden="1" x14ac:dyDescent="0.25">
      <c r="A9" s="6" t="s">
        <v>91</v>
      </c>
      <c r="S9" s="6" t="s">
        <v>92</v>
      </c>
      <c r="T9" s="6" t="s">
        <v>92</v>
      </c>
      <c r="U9" s="6" t="s">
        <v>93</v>
      </c>
    </row>
    <row r="10" spans="1:27" hidden="1" x14ac:dyDescent="0.25">
      <c r="A10" s="6" t="s">
        <v>94</v>
      </c>
      <c r="G10" s="6" t="s">
        <v>95</v>
      </c>
      <c r="H10" s="6" t="s">
        <v>96</v>
      </c>
      <c r="I10" s="6" t="s">
        <v>97</v>
      </c>
      <c r="P10" s="6" t="s">
        <v>98</v>
      </c>
      <c r="Q10" s="6" t="s">
        <v>99</v>
      </c>
      <c r="R10" s="6" t="s">
        <v>100</v>
      </c>
      <c r="S10" s="6" t="s">
        <v>101</v>
      </c>
      <c r="T10" s="6" t="s">
        <v>102</v>
      </c>
      <c r="W10" s="6" t="s">
        <v>103</v>
      </c>
      <c r="X10" s="6" t="s">
        <v>104</v>
      </c>
      <c r="AA10" s="6" t="s">
        <v>105</v>
      </c>
    </row>
    <row r="13" spans="1:27" hidden="1" x14ac:dyDescent="0.25">
      <c r="A13" s="11" t="s">
        <v>106</v>
      </c>
    </row>
    <row r="14" spans="1:27" x14ac:dyDescent="0.25">
      <c r="A14" s="11"/>
    </row>
    <row r="15" spans="1:27" hidden="1" x14ac:dyDescent="0.25">
      <c r="A15" s="11" t="s">
        <v>107</v>
      </c>
    </row>
    <row r="16" spans="1:27" hidden="1" x14ac:dyDescent="0.25">
      <c r="A16" s="11" t="s">
        <v>108</v>
      </c>
    </row>
    <row r="17" spans="1:27" hidden="1" x14ac:dyDescent="0.25">
      <c r="A17" s="11" t="s">
        <v>109</v>
      </c>
    </row>
    <row r="18" spans="1:27" hidden="1" x14ac:dyDescent="0.25">
      <c r="A18" s="11" t="s">
        <v>110</v>
      </c>
    </row>
    <row r="19" spans="1:27" hidden="1" x14ac:dyDescent="0.25">
      <c r="A19" s="11" t="s">
        <v>111</v>
      </c>
    </row>
    <row r="20" spans="1:27" hidden="1" x14ac:dyDescent="0.25">
      <c r="A20" s="11" t="s">
        <v>112</v>
      </c>
    </row>
    <row r="21" spans="1:27" hidden="1" x14ac:dyDescent="0.25">
      <c r="A21" s="11" t="s">
        <v>113</v>
      </c>
      <c r="C21" s="6" t="s">
        <v>114</v>
      </c>
    </row>
    <row r="22" spans="1:27" hidden="1" x14ac:dyDescent="0.25">
      <c r="A22" s="11" t="s">
        <v>115</v>
      </c>
    </row>
    <row r="23" spans="1:27" hidden="1" x14ac:dyDescent="0.25">
      <c r="A23" s="11" t="s">
        <v>116</v>
      </c>
      <c r="C23" s="6" t="s">
        <v>117</v>
      </c>
    </row>
    <row r="24" spans="1:27" hidden="1" x14ac:dyDescent="0.25">
      <c r="A24" s="11" t="s">
        <v>118</v>
      </c>
    </row>
    <row r="25" spans="1:27" hidden="1" x14ac:dyDescent="0.25">
      <c r="A25" s="11" t="s">
        <v>119</v>
      </c>
      <c r="J25" s="6" t="s">
        <v>120</v>
      </c>
      <c r="K25" s="6" t="s">
        <v>121</v>
      </c>
      <c r="L25" s="6" t="s">
        <v>122</v>
      </c>
      <c r="M25" s="6" t="s">
        <v>123</v>
      </c>
      <c r="N25" s="6" t="s">
        <v>90</v>
      </c>
    </row>
    <row r="26" spans="1:27" hidden="1" x14ac:dyDescent="0.25">
      <c r="A26" s="11" t="s">
        <v>124</v>
      </c>
      <c r="B26" s="6" t="s">
        <v>125</v>
      </c>
      <c r="C26" s="6" t="s">
        <v>126</v>
      </c>
      <c r="D26" s="6" t="s">
        <v>127</v>
      </c>
      <c r="G26" s="6" t="s">
        <v>95</v>
      </c>
      <c r="H26" s="6" t="s">
        <v>96</v>
      </c>
      <c r="J26" s="6" t="s">
        <v>97</v>
      </c>
      <c r="K26" s="6" t="s">
        <v>97</v>
      </c>
      <c r="L26" s="6" t="s">
        <v>97</v>
      </c>
      <c r="M26" s="6" t="s">
        <v>97</v>
      </c>
      <c r="N26" s="6" t="s">
        <v>97</v>
      </c>
      <c r="R26" s="6" t="s">
        <v>128</v>
      </c>
      <c r="U26" s="6" t="s">
        <v>129</v>
      </c>
      <c r="V26" s="6" t="s">
        <v>130</v>
      </c>
      <c r="W26" s="6" t="s">
        <v>103</v>
      </c>
      <c r="X26" s="6" t="s">
        <v>104</v>
      </c>
      <c r="Y26" s="6" t="s">
        <v>131</v>
      </c>
      <c r="Z26" s="6" t="s">
        <v>102</v>
      </c>
      <c r="AA26" s="6" t="s">
        <v>105</v>
      </c>
    </row>
    <row r="27" spans="1:27" x14ac:dyDescent="0.25">
      <c r="G27" s="6" t="s">
        <v>81</v>
      </c>
      <c r="H27" s="6" t="s">
        <v>82</v>
      </c>
      <c r="I27" s="12" t="s">
        <v>83</v>
      </c>
      <c r="J27" s="6">
        <v>-5</v>
      </c>
      <c r="K27" s="12">
        <v>-4</v>
      </c>
      <c r="L27" s="12">
        <v>-3</v>
      </c>
      <c r="M27" s="12">
        <v>-2</v>
      </c>
      <c r="N27" s="12">
        <v>-1</v>
      </c>
    </row>
    <row r="28" spans="1:27" hidden="1" x14ac:dyDescent="0.25">
      <c r="A28" s="6" t="s">
        <v>132</v>
      </c>
      <c r="B28" s="6" t="s">
        <v>0</v>
      </c>
      <c r="C28" s="13" t="s">
        <v>0</v>
      </c>
      <c r="D28" s="13" t="s">
        <v>133</v>
      </c>
      <c r="F28" s="6" t="s">
        <v>134</v>
      </c>
      <c r="H28" s="13"/>
      <c r="I28" s="14">
        <v>0</v>
      </c>
      <c r="J28" s="14">
        <v>0</v>
      </c>
      <c r="K28" s="14"/>
      <c r="L28" s="14"/>
      <c r="M28" s="14">
        <v>0</v>
      </c>
      <c r="N28" s="14">
        <v>0</v>
      </c>
      <c r="O28" s="15">
        <f t="shared" ref="O28" si="0">I28</f>
        <v>0</v>
      </c>
      <c r="U28" s="16">
        <v>0</v>
      </c>
    </row>
    <row r="29" spans="1:27" x14ac:dyDescent="0.25">
      <c r="A29" s="6" t="s">
        <v>136</v>
      </c>
      <c r="B29" s="6" t="s">
        <v>0</v>
      </c>
      <c r="C29" s="17">
        <v>20</v>
      </c>
      <c r="D29" s="17"/>
      <c r="F29" s="6" t="s">
        <v>135</v>
      </c>
      <c r="G29" s="6">
        <v>2001</v>
      </c>
      <c r="H29" s="17" t="s">
        <v>331</v>
      </c>
      <c r="I29" s="18"/>
      <c r="J29" s="18">
        <v>0</v>
      </c>
      <c r="K29" s="18">
        <v>0</v>
      </c>
      <c r="L29" s="18">
        <v>0</v>
      </c>
      <c r="M29" s="18">
        <v>-287500</v>
      </c>
      <c r="N29" s="18">
        <v>0</v>
      </c>
      <c r="O29" s="15">
        <f t="shared" ref="O29" si="1">SUM(J29:N29)</f>
        <v>-287500</v>
      </c>
      <c r="R29" s="6" t="s">
        <v>332</v>
      </c>
      <c r="U29" s="6">
        <v>147</v>
      </c>
      <c r="V29" s="6" t="s">
        <v>333</v>
      </c>
      <c r="W29" s="6" t="s">
        <v>334</v>
      </c>
      <c r="X29" s="6" t="s">
        <v>335</v>
      </c>
      <c r="Y29" s="19">
        <v>45473</v>
      </c>
      <c r="Z29" s="6" t="s">
        <v>336</v>
      </c>
      <c r="AA29" s="6">
        <v>39</v>
      </c>
    </row>
    <row r="30" spans="1:27" x14ac:dyDescent="0.25">
      <c r="A30" s="6" t="s">
        <v>137</v>
      </c>
      <c r="F30" s="6" t="s">
        <v>138</v>
      </c>
      <c r="I30" s="20"/>
      <c r="J30" s="20"/>
      <c r="K30" s="20"/>
      <c r="L30" s="20"/>
      <c r="M30" s="20"/>
      <c r="N30" s="20"/>
      <c r="O30" s="20">
        <f>SUM(O28:O29)</f>
        <v>-287500</v>
      </c>
    </row>
    <row r="32" spans="1:27" x14ac:dyDescent="0.25">
      <c r="A32" s="6" t="s">
        <v>139</v>
      </c>
      <c r="G32" s="6">
        <v>2001</v>
      </c>
      <c r="H32" s="6" t="s">
        <v>331</v>
      </c>
      <c r="J32" s="6">
        <v>0</v>
      </c>
      <c r="K32" s="6">
        <v>0</v>
      </c>
      <c r="L32" s="6">
        <v>0</v>
      </c>
      <c r="M32" s="6">
        <v>-287500</v>
      </c>
      <c r="N32" s="6">
        <v>0</v>
      </c>
      <c r="R32" s="6" t="s">
        <v>332</v>
      </c>
      <c r="U32" s="6">
        <v>147</v>
      </c>
      <c r="V32" s="6" t="s">
        <v>333</v>
      </c>
      <c r="W32" s="6" t="s">
        <v>334</v>
      </c>
      <c r="X32" s="6" t="s">
        <v>335</v>
      </c>
      <c r="Y32" s="19">
        <v>45473</v>
      </c>
      <c r="Z32" s="6" t="s">
        <v>336</v>
      </c>
      <c r="AA32" s="6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S81"/>
  <sheetViews>
    <sheetView tabSelected="1" topLeftCell="E30" zoomScale="80" zoomScaleNormal="80" workbookViewId="0">
      <selection activeCell="Q45" sqref="Q45"/>
    </sheetView>
  </sheetViews>
  <sheetFormatPr defaultRowHeight="15" x14ac:dyDescent="0.25"/>
  <cols>
    <col min="1" max="1" width="44.42578125" style="6" hidden="1" customWidth="1"/>
    <col min="2" max="2" width="11.85546875" style="6" hidden="1" customWidth="1"/>
    <col min="3" max="3" width="20.42578125" style="6" hidden="1" customWidth="1"/>
    <col min="4" max="4" width="14.28515625" style="6" hidden="1" customWidth="1"/>
    <col min="5" max="5" width="1.28515625" style="6" customWidth="1"/>
    <col min="6" max="6" width="22.42578125" style="6" customWidth="1"/>
    <col min="7" max="7" width="27.5703125" style="6" customWidth="1"/>
    <col min="8" max="8" width="22.85546875" style="6" bestFit="1" customWidth="1"/>
    <col min="9" max="9" width="20.7109375" style="6" customWidth="1"/>
    <col min="10" max="10" width="18.28515625" style="6" customWidth="1"/>
    <col min="11" max="11" width="17.42578125" style="6" customWidth="1"/>
    <col min="12" max="12" width="20.140625" style="6" customWidth="1"/>
    <col min="13" max="13" width="18.85546875" style="6" customWidth="1"/>
    <col min="14" max="14" width="18.5703125" style="6" customWidth="1"/>
    <col min="15" max="15" width="22" style="6" customWidth="1"/>
    <col min="16" max="16" width="17.85546875" style="6" customWidth="1"/>
    <col min="17" max="18" width="9.140625" style="6"/>
    <col min="19" max="19" width="13.140625" style="6" bestFit="1" customWidth="1"/>
    <col min="20" max="16384" width="9.140625" style="6"/>
  </cols>
  <sheetData>
    <row r="1" spans="1:13" hidden="1" x14ac:dyDescent="0.25">
      <c r="A1" s="6" t="s">
        <v>140</v>
      </c>
    </row>
    <row r="2" spans="1:13" hidden="1" x14ac:dyDescent="0.25">
      <c r="A2" s="6" t="s">
        <v>141</v>
      </c>
    </row>
    <row r="3" spans="1:13" hidden="1" x14ac:dyDescent="0.25"/>
    <row r="4" spans="1:13" hidden="1" x14ac:dyDescent="0.25">
      <c r="A4" s="6" t="s">
        <v>142</v>
      </c>
    </row>
    <row r="5" spans="1:13" ht="18.75" hidden="1" customHeight="1" x14ac:dyDescent="0.25">
      <c r="A5" s="6" t="s">
        <v>143</v>
      </c>
    </row>
    <row r="6" spans="1:13" ht="18.75" hidden="1" customHeight="1" x14ac:dyDescent="0.25">
      <c r="A6" s="6" t="s">
        <v>144</v>
      </c>
    </row>
    <row r="7" spans="1:13" ht="18.75" hidden="1" customHeight="1" x14ac:dyDescent="0.25"/>
    <row r="8" spans="1:13" hidden="1" x14ac:dyDescent="0.25">
      <c r="A8" s="6" t="s">
        <v>145</v>
      </c>
    </row>
    <row r="9" spans="1:13" hidden="1" x14ac:dyDescent="0.25">
      <c r="A9" s="6" t="s">
        <v>146</v>
      </c>
    </row>
    <row r="10" spans="1:13" hidden="1" x14ac:dyDescent="0.25">
      <c r="A10" s="6" t="s">
        <v>147</v>
      </c>
    </row>
    <row r="11" spans="1:13" hidden="1" x14ac:dyDescent="0.25"/>
    <row r="12" spans="1:13" hidden="1" x14ac:dyDescent="0.25">
      <c r="A12" s="6" t="s">
        <v>148</v>
      </c>
    </row>
    <row r="13" spans="1:13" hidden="1" x14ac:dyDescent="0.25">
      <c r="A13" s="6" t="s">
        <v>149</v>
      </c>
      <c r="I13" s="6" t="s">
        <v>120</v>
      </c>
      <c r="J13" s="6" t="s">
        <v>121</v>
      </c>
      <c r="K13" s="6" t="s">
        <v>122</v>
      </c>
      <c r="L13" s="6" t="s">
        <v>123</v>
      </c>
      <c r="M13" s="6" t="s">
        <v>90</v>
      </c>
    </row>
    <row r="14" spans="1:13" hidden="1" x14ac:dyDescent="0.25">
      <c r="A14" s="6" t="s">
        <v>150</v>
      </c>
      <c r="B14" s="6" t="s">
        <v>125</v>
      </c>
      <c r="C14" s="6" t="s">
        <v>126</v>
      </c>
      <c r="D14" s="6" t="s">
        <v>127</v>
      </c>
      <c r="I14" s="6" t="s">
        <v>97</v>
      </c>
      <c r="J14" s="6" t="s">
        <v>97</v>
      </c>
      <c r="K14" s="6" t="s">
        <v>97</v>
      </c>
      <c r="L14" s="6" t="s">
        <v>97</v>
      </c>
      <c r="M14" s="6" t="s">
        <v>97</v>
      </c>
    </row>
    <row r="15" spans="1:13" hidden="1" x14ac:dyDescent="0.25"/>
    <row r="16" spans="1:13" hidden="1" x14ac:dyDescent="0.25">
      <c r="A16" s="6" t="s">
        <v>151</v>
      </c>
    </row>
    <row r="17" spans="1:13" hidden="1" x14ac:dyDescent="0.25">
      <c r="A17" s="6" t="s">
        <v>152</v>
      </c>
      <c r="H17" s="6" t="s">
        <v>153</v>
      </c>
    </row>
    <row r="18" spans="1:13" hidden="1" x14ac:dyDescent="0.25">
      <c r="A18" s="6" t="s">
        <v>94</v>
      </c>
      <c r="G18" s="6" t="s">
        <v>82</v>
      </c>
      <c r="H18" s="6" t="s">
        <v>83</v>
      </c>
      <c r="I18" s="6">
        <v>-5</v>
      </c>
      <c r="J18" s="6">
        <v>-4</v>
      </c>
      <c r="K18" s="6">
        <v>-3</v>
      </c>
      <c r="L18" s="6">
        <v>-2</v>
      </c>
      <c r="M18" s="6">
        <v>-1</v>
      </c>
    </row>
    <row r="19" spans="1:13" hidden="1" x14ac:dyDescent="0.25"/>
    <row r="20" spans="1:13" hidden="1" x14ac:dyDescent="0.25">
      <c r="A20" s="11" t="s">
        <v>154</v>
      </c>
    </row>
    <row r="21" spans="1:13" hidden="1" x14ac:dyDescent="0.25">
      <c r="A21" s="11" t="s">
        <v>155</v>
      </c>
    </row>
    <row r="22" spans="1:13" hidden="1" x14ac:dyDescent="0.25">
      <c r="A22" s="11" t="s">
        <v>156</v>
      </c>
    </row>
    <row r="23" spans="1:13" hidden="1" x14ac:dyDescent="0.25">
      <c r="A23" s="11" t="s">
        <v>157</v>
      </c>
    </row>
    <row r="24" spans="1:13" hidden="1" x14ac:dyDescent="0.25">
      <c r="A24" s="11"/>
    </row>
    <row r="25" spans="1:13" hidden="1" x14ac:dyDescent="0.25">
      <c r="A25" s="11" t="s">
        <v>158</v>
      </c>
      <c r="H25" s="6" t="s">
        <v>90</v>
      </c>
    </row>
    <row r="26" spans="1:13" hidden="1" x14ac:dyDescent="0.25">
      <c r="A26" s="11" t="s">
        <v>159</v>
      </c>
      <c r="B26" s="6" t="s">
        <v>125</v>
      </c>
      <c r="D26" s="6" t="s">
        <v>127</v>
      </c>
      <c r="F26" s="6" t="s">
        <v>95</v>
      </c>
      <c r="G26" s="6" t="s">
        <v>96</v>
      </c>
      <c r="H26" s="6" t="s">
        <v>97</v>
      </c>
      <c r="I26" s="6" t="s">
        <v>160</v>
      </c>
      <c r="L26" s="6" t="s">
        <v>161</v>
      </c>
      <c r="M26" s="6" t="s">
        <v>162</v>
      </c>
    </row>
    <row r="27" spans="1:13" hidden="1" x14ac:dyDescent="0.25"/>
    <row r="28" spans="1:13" hidden="1" x14ac:dyDescent="0.25"/>
    <row r="29" spans="1:13" hidden="1" x14ac:dyDescent="0.25"/>
    <row r="30" spans="1:13" ht="15.75" x14ac:dyDescent="0.25">
      <c r="F30" s="21" t="s">
        <v>325</v>
      </c>
      <c r="G30" s="22" t="s">
        <v>163</v>
      </c>
      <c r="H30" s="22"/>
    </row>
    <row r="31" spans="1:13" x14ac:dyDescent="0.25">
      <c r="G31" s="23" t="s">
        <v>164</v>
      </c>
      <c r="H31" s="6" t="str">
        <f>IF(Fin_info!$V$28="",CONCATENATE(Fin_info!$U$29,"-",Fin_info!$V$29),CONCATENATE(Fin_info!$U$28,"-",Fin_info!$V$28))</f>
        <v>147-Prospekteringsgeofysik</v>
      </c>
      <c r="J31" s="23" t="s">
        <v>165</v>
      </c>
      <c r="K31" s="140">
        <v>202104</v>
      </c>
    </row>
    <row r="32" spans="1:13" x14ac:dyDescent="0.25">
      <c r="G32" s="23" t="s">
        <v>166</v>
      </c>
      <c r="H32" s="140">
        <v>147219</v>
      </c>
      <c r="I32" s="140">
        <v>147219</v>
      </c>
      <c r="J32" s="23" t="s">
        <v>167</v>
      </c>
      <c r="K32" s="24" t="str">
        <f>Fin_info!$R$29</f>
        <v>LTU-1945-2020</v>
      </c>
    </row>
    <row r="33" spans="1:15" x14ac:dyDescent="0.25">
      <c r="G33" s="23" t="s">
        <v>168</v>
      </c>
      <c r="H33" s="6" t="str">
        <f>IF(Fin_info!Z$29=0,Fin_info!$T$28,Fin_info!$Z$29)</f>
        <v>Kiruna CEM</v>
      </c>
      <c r="J33" s="23" t="s">
        <v>169</v>
      </c>
      <c r="K33" s="25">
        <f>Fin_info!$Y$29</f>
        <v>45473</v>
      </c>
    </row>
    <row r="34" spans="1:15" x14ac:dyDescent="0.25">
      <c r="G34" s="23" t="s">
        <v>170</v>
      </c>
      <c r="H34" s="6" t="str">
        <f>IF(Fin_info!X$29=0,Fin_info!$X$28,Fin_info!$X$29)</f>
        <v>Rasmussen, Thorkild</v>
      </c>
      <c r="I34" s="26"/>
      <c r="J34" s="23" t="s">
        <v>171</v>
      </c>
      <c r="K34" s="6">
        <f>IF(Fin_info!$AA$28="",Fin_info!$AA$29,Fin_info!$AA$28)</f>
        <v>39</v>
      </c>
    </row>
    <row r="35" spans="1:15" hidden="1" x14ac:dyDescent="0.25">
      <c r="A35" s="6" t="s">
        <v>329</v>
      </c>
      <c r="G35" s="23" t="s">
        <v>172</v>
      </c>
      <c r="H35" s="6" t="s">
        <v>173</v>
      </c>
      <c r="J35" s="23"/>
      <c r="K35" s="23"/>
    </row>
    <row r="36" spans="1:15" x14ac:dyDescent="0.25">
      <c r="A36" s="6" t="s">
        <v>174</v>
      </c>
      <c r="G36" s="23" t="s">
        <v>172</v>
      </c>
      <c r="H36" s="6" t="s">
        <v>330</v>
      </c>
      <c r="J36" s="23"/>
      <c r="K36" s="23"/>
    </row>
    <row r="39" spans="1:15" ht="15.75" thickBot="1" x14ac:dyDescent="0.3">
      <c r="G39" s="27"/>
      <c r="H39" s="28"/>
    </row>
    <row r="40" spans="1:15" ht="45" hidden="1" customHeight="1" thickBot="1" x14ac:dyDescent="0.3">
      <c r="A40" s="6" t="s">
        <v>329</v>
      </c>
      <c r="F40" s="147"/>
      <c r="G40" s="148"/>
      <c r="H40" s="211" t="s">
        <v>175</v>
      </c>
      <c r="I40" s="212" t="s">
        <v>176</v>
      </c>
      <c r="J40" s="212" t="s">
        <v>177</v>
      </c>
      <c r="K40" s="212" t="s">
        <v>178</v>
      </c>
      <c r="L40" s="212" t="s">
        <v>179</v>
      </c>
      <c r="M40" s="212" t="s">
        <v>180</v>
      </c>
      <c r="N40" s="212" t="s">
        <v>181</v>
      </c>
      <c r="O40" s="213" t="s">
        <v>182</v>
      </c>
    </row>
    <row r="41" spans="1:15" ht="45" customHeight="1" x14ac:dyDescent="0.25">
      <c r="A41" s="6" t="s">
        <v>174</v>
      </c>
      <c r="F41" s="147"/>
      <c r="G41" s="148"/>
      <c r="H41" s="211" t="s">
        <v>175</v>
      </c>
      <c r="I41" s="212" t="s">
        <v>337</v>
      </c>
      <c r="J41" s="212">
        <v>2018</v>
      </c>
      <c r="K41" s="212">
        <v>2019</v>
      </c>
      <c r="L41" s="212">
        <v>2020</v>
      </c>
      <c r="M41" s="212">
        <v>2021</v>
      </c>
      <c r="N41" s="212" t="s">
        <v>181</v>
      </c>
      <c r="O41" s="213" t="s">
        <v>182</v>
      </c>
    </row>
    <row r="42" spans="1:15" x14ac:dyDescent="0.25">
      <c r="F42" s="46" t="s">
        <v>183</v>
      </c>
      <c r="G42" s="149"/>
      <c r="H42" s="149"/>
      <c r="I42" s="149"/>
      <c r="J42" s="149"/>
      <c r="K42" s="149"/>
      <c r="L42" s="149"/>
      <c r="M42" s="149"/>
      <c r="N42" s="30"/>
      <c r="O42" s="150"/>
    </row>
    <row r="43" spans="1:15" x14ac:dyDescent="0.25">
      <c r="A43" s="6" t="s">
        <v>184</v>
      </c>
      <c r="B43" s="6" t="s">
        <v>185</v>
      </c>
      <c r="C43" s="31">
        <v>10</v>
      </c>
      <c r="D43" s="215" t="s">
        <v>326</v>
      </c>
      <c r="F43" s="151" t="s">
        <v>186</v>
      </c>
      <c r="G43" s="152"/>
      <c r="H43" s="153"/>
      <c r="I43" s="154">
        <v>0</v>
      </c>
      <c r="J43" s="154">
        <v>0</v>
      </c>
      <c r="K43" s="154">
        <v>0</v>
      </c>
      <c r="L43" s="154">
        <v>0</v>
      </c>
      <c r="M43" s="154">
        <v>287500</v>
      </c>
      <c r="N43" s="32">
        <f>SUM(I43:M43)</f>
        <v>287500</v>
      </c>
      <c r="O43" s="155"/>
    </row>
    <row r="44" spans="1:15" x14ac:dyDescent="0.25">
      <c r="A44" s="6" t="s">
        <v>184</v>
      </c>
      <c r="B44" s="6" t="s">
        <v>187</v>
      </c>
      <c r="C44" s="31">
        <v>10</v>
      </c>
      <c r="D44" s="215" t="s">
        <v>327</v>
      </c>
      <c r="F44" s="151" t="s">
        <v>188</v>
      </c>
      <c r="G44" s="152"/>
      <c r="H44" s="153"/>
      <c r="I44" s="154">
        <v>0</v>
      </c>
      <c r="J44" s="154">
        <v>0</v>
      </c>
      <c r="K44" s="154">
        <v>0</v>
      </c>
      <c r="L44" s="154">
        <v>-287500</v>
      </c>
      <c r="M44" s="154">
        <v>0</v>
      </c>
      <c r="N44" s="32">
        <f t="shared" ref="N44:N48" si="0">SUM(I44:M44)</f>
        <v>-287500</v>
      </c>
      <c r="O44" s="155"/>
    </row>
    <row r="45" spans="1:15" x14ac:dyDescent="0.25">
      <c r="A45" s="6" t="s">
        <v>328</v>
      </c>
      <c r="B45" s="6" t="s">
        <v>0</v>
      </c>
      <c r="C45" s="13" t="s">
        <v>0</v>
      </c>
      <c r="D45" s="13" t="s">
        <v>0</v>
      </c>
      <c r="F45" s="156" t="s">
        <v>189</v>
      </c>
      <c r="G45" s="157"/>
      <c r="H45" s="158">
        <v>0</v>
      </c>
      <c r="I45" s="159">
        <v>0</v>
      </c>
      <c r="J45" s="159">
        <v>0</v>
      </c>
      <c r="K45" s="159">
        <v>0</v>
      </c>
      <c r="L45" s="159">
        <v>0</v>
      </c>
      <c r="M45" s="159">
        <v>0</v>
      </c>
      <c r="N45" s="33">
        <f t="shared" ref="N45" si="1">SUM(I45:M45)</f>
        <v>0</v>
      </c>
      <c r="O45" s="160">
        <f t="shared" ref="O45" si="2">+H45-N45</f>
        <v>0</v>
      </c>
    </row>
    <row r="46" spans="1:15" ht="15.75" thickBot="1" x14ac:dyDescent="0.3">
      <c r="A46" s="6" t="s">
        <v>190</v>
      </c>
      <c r="B46" s="6" t="s">
        <v>0</v>
      </c>
      <c r="C46" s="13" t="s">
        <v>0</v>
      </c>
      <c r="D46" s="13" t="s">
        <v>0</v>
      </c>
      <c r="F46" s="156" t="s">
        <v>189</v>
      </c>
      <c r="G46" s="157" t="s">
        <v>331</v>
      </c>
      <c r="H46" s="158">
        <v>0</v>
      </c>
      <c r="I46" s="159">
        <v>0</v>
      </c>
      <c r="J46" s="159">
        <v>0</v>
      </c>
      <c r="K46" s="159">
        <v>0</v>
      </c>
      <c r="L46" s="159">
        <v>287500</v>
      </c>
      <c r="M46" s="159">
        <v>0</v>
      </c>
      <c r="N46" s="33">
        <f t="shared" si="0"/>
        <v>287500</v>
      </c>
      <c r="O46" s="160">
        <f t="shared" ref="O46" si="3">+H46-N46</f>
        <v>-287500</v>
      </c>
    </row>
    <row r="47" spans="1:15" hidden="1" x14ac:dyDescent="0.25">
      <c r="A47" s="6" t="s">
        <v>191</v>
      </c>
      <c r="B47" s="6" t="s">
        <v>192</v>
      </c>
      <c r="C47" s="34" t="s">
        <v>0</v>
      </c>
      <c r="D47" s="34"/>
      <c r="F47" s="151" t="s">
        <v>193</v>
      </c>
      <c r="G47" s="152"/>
      <c r="H47" s="161"/>
      <c r="I47" s="162">
        <v>0</v>
      </c>
      <c r="J47" s="162">
        <v>0</v>
      </c>
      <c r="K47" s="162">
        <v>0</v>
      </c>
      <c r="L47" s="162">
        <v>0</v>
      </c>
      <c r="M47" s="162">
        <v>0</v>
      </c>
      <c r="N47" s="35">
        <f t="shared" si="0"/>
        <v>0</v>
      </c>
      <c r="O47" s="163"/>
    </row>
    <row r="48" spans="1:15" ht="15.75" hidden="1" thickBot="1" x14ac:dyDescent="0.3">
      <c r="A48" s="6" t="s">
        <v>191</v>
      </c>
      <c r="B48" s="6" t="s">
        <v>194</v>
      </c>
      <c r="C48" s="34" t="s">
        <v>0</v>
      </c>
      <c r="D48" s="34"/>
      <c r="F48" s="151" t="s">
        <v>195</v>
      </c>
      <c r="G48" s="152"/>
      <c r="H48" s="153"/>
      <c r="I48" s="162">
        <v>0</v>
      </c>
      <c r="J48" s="162">
        <v>0</v>
      </c>
      <c r="K48" s="162">
        <v>0</v>
      </c>
      <c r="L48" s="162">
        <v>0</v>
      </c>
      <c r="M48" s="162">
        <v>0</v>
      </c>
      <c r="N48" s="35">
        <f t="shared" si="0"/>
        <v>0</v>
      </c>
      <c r="O48" s="163"/>
    </row>
    <row r="49" spans="1:19" ht="15.75" thickBot="1" x14ac:dyDescent="0.3">
      <c r="A49" s="6" t="s">
        <v>137</v>
      </c>
      <c r="F49" s="138" t="s">
        <v>138</v>
      </c>
      <c r="G49" s="139"/>
      <c r="H49" s="142">
        <f>ABS(SUM(H42:H48))</f>
        <v>0</v>
      </c>
      <c r="I49" s="142">
        <f t="shared" ref="I49:O49" si="4">SUM(I42:I48)</f>
        <v>0</v>
      </c>
      <c r="J49" s="142">
        <f t="shared" si="4"/>
        <v>0</v>
      </c>
      <c r="K49" s="142">
        <f t="shared" si="4"/>
        <v>0</v>
      </c>
      <c r="L49" s="142">
        <f t="shared" si="4"/>
        <v>0</v>
      </c>
      <c r="M49" s="142">
        <f t="shared" si="4"/>
        <v>287500</v>
      </c>
      <c r="N49" s="142">
        <f t="shared" si="4"/>
        <v>287500</v>
      </c>
      <c r="O49" s="141">
        <f t="shared" si="4"/>
        <v>-287500</v>
      </c>
      <c r="S49" s="15"/>
    </row>
    <row r="50" spans="1:19" ht="15.75" thickBot="1" x14ac:dyDescent="0.3">
      <c r="F50" s="164"/>
      <c r="G50" s="164"/>
      <c r="H50" s="164"/>
      <c r="I50" s="164"/>
      <c r="J50" s="164"/>
      <c r="K50" s="164"/>
      <c r="L50" s="164"/>
      <c r="M50" s="164"/>
      <c r="N50" s="164"/>
      <c r="O50" s="164"/>
    </row>
    <row r="51" spans="1:19" x14ac:dyDescent="0.25">
      <c r="F51" s="36" t="s">
        <v>196</v>
      </c>
      <c r="G51" s="165"/>
      <c r="H51" s="165"/>
      <c r="I51" s="165"/>
      <c r="J51" s="165"/>
      <c r="K51" s="165"/>
      <c r="L51" s="165"/>
      <c r="M51" s="165"/>
      <c r="N51" s="37"/>
      <c r="O51" s="166"/>
    </row>
    <row r="52" spans="1:19" x14ac:dyDescent="0.25">
      <c r="A52" s="6" t="s">
        <v>197</v>
      </c>
      <c r="C52" s="6">
        <v>40</v>
      </c>
      <c r="F52" s="151" t="s">
        <v>198</v>
      </c>
      <c r="G52" s="167"/>
      <c r="H52" s="168"/>
      <c r="I52" s="169">
        <v>0</v>
      </c>
      <c r="J52" s="169">
        <v>0</v>
      </c>
      <c r="K52" s="169">
        <v>0</v>
      </c>
      <c r="L52" s="169">
        <v>0</v>
      </c>
      <c r="M52" s="170">
        <v>14571.41</v>
      </c>
      <c r="N52" s="39">
        <f t="shared" ref="N52:N57" si="5">SUM(I52:M52)</f>
        <v>14571.41</v>
      </c>
      <c r="O52" s="171"/>
    </row>
    <row r="53" spans="1:19" x14ac:dyDescent="0.25">
      <c r="A53" s="6" t="s">
        <v>197</v>
      </c>
      <c r="C53" s="6">
        <v>70</v>
      </c>
      <c r="F53" s="151" t="s">
        <v>199</v>
      </c>
      <c r="G53" s="167"/>
      <c r="H53" s="168"/>
      <c r="I53" s="169">
        <v>0</v>
      </c>
      <c r="J53" s="169">
        <v>0</v>
      </c>
      <c r="K53" s="169">
        <v>0</v>
      </c>
      <c r="L53" s="169">
        <v>0</v>
      </c>
      <c r="M53" s="170">
        <v>1894.29</v>
      </c>
      <c r="N53" s="39">
        <f t="shared" si="5"/>
        <v>1894.29</v>
      </c>
      <c r="O53" s="171"/>
    </row>
    <row r="54" spans="1:19" x14ac:dyDescent="0.25">
      <c r="A54" s="6" t="s">
        <v>197</v>
      </c>
      <c r="C54" s="6">
        <v>50</v>
      </c>
      <c r="F54" s="151" t="s">
        <v>200</v>
      </c>
      <c r="G54" s="167"/>
      <c r="H54" s="168"/>
      <c r="I54" s="169">
        <v>0</v>
      </c>
      <c r="J54" s="169">
        <v>0</v>
      </c>
      <c r="K54" s="169">
        <v>0</v>
      </c>
      <c r="L54" s="169">
        <v>0</v>
      </c>
      <c r="M54" s="170">
        <v>510</v>
      </c>
      <c r="N54" s="39">
        <f t="shared" si="5"/>
        <v>510</v>
      </c>
      <c r="O54" s="171"/>
    </row>
    <row r="55" spans="1:19" x14ac:dyDescent="0.25">
      <c r="A55" s="6" t="s">
        <v>197</v>
      </c>
      <c r="C55" s="6">
        <v>60</v>
      </c>
      <c r="F55" s="151" t="s">
        <v>201</v>
      </c>
      <c r="G55" s="167"/>
      <c r="H55" s="168"/>
      <c r="I55" s="169">
        <v>0</v>
      </c>
      <c r="J55" s="169">
        <v>0</v>
      </c>
      <c r="K55" s="169">
        <v>0</v>
      </c>
      <c r="L55" s="169">
        <v>0</v>
      </c>
      <c r="M55" s="170">
        <v>0</v>
      </c>
      <c r="N55" s="39">
        <f t="shared" si="5"/>
        <v>0</v>
      </c>
      <c r="O55" s="171"/>
    </row>
    <row r="56" spans="1:19" x14ac:dyDescent="0.25">
      <c r="A56" s="6" t="s">
        <v>197</v>
      </c>
      <c r="C56" s="6">
        <v>80</v>
      </c>
      <c r="F56" s="151" t="s">
        <v>202</v>
      </c>
      <c r="G56" s="167"/>
      <c r="H56" s="168"/>
      <c r="I56" s="169">
        <v>0</v>
      </c>
      <c r="J56" s="169">
        <v>0</v>
      </c>
      <c r="K56" s="169">
        <v>0</v>
      </c>
      <c r="L56" s="169">
        <v>0</v>
      </c>
      <c r="M56" s="170">
        <v>5828.58</v>
      </c>
      <c r="N56" s="39">
        <f t="shared" si="5"/>
        <v>5828.58</v>
      </c>
      <c r="O56" s="171"/>
    </row>
    <row r="57" spans="1:19" ht="15.75" thickBot="1" x14ac:dyDescent="0.3">
      <c r="A57" s="6" t="s">
        <v>137</v>
      </c>
      <c r="F57" s="191" t="s">
        <v>203</v>
      </c>
      <c r="G57" s="192"/>
      <c r="H57" s="193"/>
      <c r="I57" s="172">
        <f>SUM(I52:I56)</f>
        <v>0</v>
      </c>
      <c r="J57" s="172">
        <f>SUM(J52:J56)</f>
        <v>0</v>
      </c>
      <c r="K57" s="172">
        <f>SUM(K52:K56)</f>
        <v>0</v>
      </c>
      <c r="L57" s="172">
        <f>SUM(L52:L56)</f>
        <v>0</v>
      </c>
      <c r="M57" s="172">
        <f>SUM(M52:M56)</f>
        <v>22804.28</v>
      </c>
      <c r="N57" s="172">
        <f t="shared" si="5"/>
        <v>22804.28</v>
      </c>
      <c r="O57" s="171"/>
    </row>
    <row r="58" spans="1:19" ht="15.75" thickBot="1" x14ac:dyDescent="0.3">
      <c r="F58" s="143" t="s">
        <v>204</v>
      </c>
      <c r="G58" s="146"/>
      <c r="H58" s="146"/>
      <c r="I58" s="144">
        <f>+I49-I57</f>
        <v>0</v>
      </c>
      <c r="J58" s="144">
        <f t="shared" ref="J58:N58" si="6">+J49-J57</f>
        <v>0</v>
      </c>
      <c r="K58" s="144">
        <f>+K49-K57</f>
        <v>0</v>
      </c>
      <c r="L58" s="144">
        <f t="shared" si="6"/>
        <v>0</v>
      </c>
      <c r="M58" s="144">
        <f t="shared" si="6"/>
        <v>264695.71999999997</v>
      </c>
      <c r="N58" s="144">
        <f t="shared" si="6"/>
        <v>264695.71999999997</v>
      </c>
      <c r="O58" s="145"/>
    </row>
    <row r="59" spans="1:19" x14ac:dyDescent="0.25">
      <c r="F59" s="164"/>
      <c r="G59" s="164"/>
      <c r="H59" s="164"/>
      <c r="I59" s="164"/>
      <c r="J59" s="164"/>
      <c r="K59" s="164"/>
      <c r="L59" s="164"/>
      <c r="M59" s="164"/>
      <c r="N59" s="164"/>
      <c r="O59" s="164"/>
    </row>
    <row r="60" spans="1:19" x14ac:dyDescent="0.25">
      <c r="F60" s="164"/>
      <c r="G60" s="164"/>
      <c r="H60" s="164"/>
      <c r="I60" s="164"/>
      <c r="J60" s="164"/>
      <c r="K60" s="164"/>
      <c r="L60" s="164"/>
      <c r="M60" s="164"/>
      <c r="N60" s="164"/>
      <c r="O60" s="164"/>
    </row>
    <row r="61" spans="1:19" ht="15.75" thickBot="1" x14ac:dyDescent="0.3">
      <c r="F61" s="23" t="s">
        <v>205</v>
      </c>
      <c r="G61" s="164"/>
      <c r="H61" s="164"/>
      <c r="I61" s="164"/>
      <c r="J61" s="164"/>
      <c r="K61" s="164"/>
      <c r="L61" s="164"/>
      <c r="M61" s="164"/>
      <c r="N61" s="164"/>
      <c r="O61" s="164"/>
    </row>
    <row r="62" spans="1:19" x14ac:dyDescent="0.25">
      <c r="F62" s="147"/>
      <c r="G62" s="173"/>
      <c r="H62" s="41" t="s">
        <v>206</v>
      </c>
      <c r="I62" s="42" t="s">
        <v>207</v>
      </c>
      <c r="J62" s="42"/>
      <c r="K62" s="42"/>
      <c r="L62" s="42" t="s">
        <v>208</v>
      </c>
      <c r="M62" s="42" t="s">
        <v>189</v>
      </c>
      <c r="N62" s="43"/>
      <c r="O62" s="44" t="s">
        <v>209</v>
      </c>
    </row>
    <row r="63" spans="1:19" x14ac:dyDescent="0.25">
      <c r="F63" s="151"/>
      <c r="G63" s="152"/>
      <c r="H63" s="152"/>
      <c r="I63" s="152"/>
      <c r="J63" s="152"/>
      <c r="K63" s="152"/>
      <c r="L63" s="152"/>
      <c r="M63" s="152"/>
      <c r="N63" s="152"/>
      <c r="O63" s="174"/>
    </row>
    <row r="64" spans="1:19" x14ac:dyDescent="0.25">
      <c r="A64" s="6" t="s">
        <v>210</v>
      </c>
      <c r="B64" s="6" t="s">
        <v>0</v>
      </c>
      <c r="F64" s="151">
        <v>2001</v>
      </c>
      <c r="G64" s="157" t="s">
        <v>331</v>
      </c>
      <c r="H64" s="175">
        <v>0</v>
      </c>
      <c r="I64" s="157">
        <v>2775</v>
      </c>
      <c r="J64" s="157"/>
      <c r="K64" s="157"/>
      <c r="L64" s="157">
        <v>2001</v>
      </c>
      <c r="M64" s="157">
        <v>2001</v>
      </c>
      <c r="N64" s="157"/>
      <c r="O64" s="176"/>
    </row>
    <row r="65" spans="1:19" ht="15.75" thickBot="1" x14ac:dyDescent="0.3">
      <c r="F65" s="151"/>
      <c r="G65" s="152"/>
      <c r="H65" s="177"/>
      <c r="I65" s="152"/>
      <c r="J65" s="152"/>
      <c r="K65" s="152"/>
      <c r="L65" s="152"/>
      <c r="M65" s="152"/>
      <c r="N65" s="152"/>
      <c r="O65" s="174"/>
    </row>
    <row r="66" spans="1:19" ht="15.75" thickBot="1" x14ac:dyDescent="0.3">
      <c r="F66" s="178" t="s">
        <v>211</v>
      </c>
      <c r="G66" s="179"/>
      <c r="H66" s="180">
        <f>SUM(H63:H64)</f>
        <v>0</v>
      </c>
      <c r="I66" s="216" t="str">
        <f>IF($H$66-$M$44&gt;0.99,"Kontrollera din periodisering",IF($H$66-$M$44&lt;-0.99,"Kontrollera din periodisering","OK"))</f>
        <v>OK</v>
      </c>
      <c r="J66" s="217"/>
      <c r="K66" s="181"/>
      <c r="L66" s="179"/>
      <c r="M66" s="194" t="s">
        <v>212</v>
      </c>
      <c r="N66" s="182">
        <f>SUM(N43:N44)-H66</f>
        <v>0</v>
      </c>
      <c r="O66" s="183"/>
      <c r="S66" s="45"/>
    </row>
    <row r="67" spans="1:19" hidden="1" x14ac:dyDescent="0.25">
      <c r="A67" s="6" t="s">
        <v>213</v>
      </c>
      <c r="F67" s="151"/>
      <c r="G67" s="152"/>
      <c r="H67" s="152"/>
      <c r="I67" s="152"/>
      <c r="J67" s="152"/>
      <c r="K67" s="152"/>
      <c r="L67" s="152"/>
      <c r="M67" s="152"/>
      <c r="N67" s="152"/>
      <c r="O67" s="174"/>
    </row>
    <row r="68" spans="1:19" x14ac:dyDescent="0.25">
      <c r="F68" s="46" t="s">
        <v>214</v>
      </c>
      <c r="G68" s="47"/>
      <c r="H68" s="47"/>
      <c r="I68" s="47"/>
      <c r="J68" s="47"/>
      <c r="K68" s="47"/>
      <c r="L68" s="47"/>
      <c r="M68" s="47"/>
      <c r="N68" s="47"/>
      <c r="O68" s="48"/>
    </row>
    <row r="69" spans="1:19" x14ac:dyDescent="0.25">
      <c r="F69" s="195"/>
      <c r="G69" s="196"/>
      <c r="H69" s="196"/>
      <c r="I69" s="196"/>
      <c r="J69" s="196"/>
      <c r="K69" s="196"/>
      <c r="L69" s="196"/>
      <c r="M69" s="196"/>
      <c r="N69" s="196"/>
      <c r="O69" s="197"/>
    </row>
    <row r="70" spans="1:19" ht="15.75" thickBot="1" x14ac:dyDescent="0.3">
      <c r="F70" s="198"/>
      <c r="G70" s="199"/>
      <c r="H70" s="199"/>
      <c r="I70" s="199"/>
      <c r="J70" s="199"/>
      <c r="K70" s="199"/>
      <c r="L70" s="199"/>
      <c r="M70" s="199"/>
      <c r="N70" s="199"/>
      <c r="O70" s="200"/>
    </row>
    <row r="71" spans="1:19" ht="15.75" thickBot="1" x14ac:dyDescent="0.3">
      <c r="F71" s="164"/>
      <c r="G71" s="164"/>
      <c r="H71" s="164"/>
      <c r="I71" s="164"/>
      <c r="J71" s="164"/>
      <c r="K71" s="164"/>
      <c r="L71" s="164"/>
      <c r="M71" s="164"/>
      <c r="N71" s="164"/>
      <c r="O71" s="164"/>
    </row>
    <row r="72" spans="1:19" x14ac:dyDescent="0.25">
      <c r="F72" s="201" t="s">
        <v>324</v>
      </c>
      <c r="G72" s="202"/>
      <c r="H72" s="203"/>
      <c r="I72" s="203"/>
      <c r="J72" s="203"/>
      <c r="K72" s="203"/>
      <c r="L72" s="202"/>
      <c r="M72" s="202"/>
      <c r="N72" s="202"/>
      <c r="O72" s="204"/>
    </row>
    <row r="73" spans="1:19" x14ac:dyDescent="0.25">
      <c r="F73" s="214" t="s">
        <v>207</v>
      </c>
      <c r="G73" s="214" t="s">
        <v>215</v>
      </c>
      <c r="H73" s="214" t="s">
        <v>216</v>
      </c>
      <c r="I73" s="214" t="s">
        <v>217</v>
      </c>
      <c r="J73" s="214" t="s">
        <v>218</v>
      </c>
      <c r="K73" s="214" t="s">
        <v>189</v>
      </c>
      <c r="L73" s="214" t="s">
        <v>219</v>
      </c>
      <c r="M73" s="214" t="s">
        <v>220</v>
      </c>
      <c r="N73" s="214" t="s">
        <v>221</v>
      </c>
      <c r="O73" s="214" t="s">
        <v>222</v>
      </c>
    </row>
    <row r="74" spans="1:19" x14ac:dyDescent="0.25">
      <c r="F74" s="184"/>
      <c r="G74" s="205" t="str">
        <f>LEFT(H74,3)</f>
        <v>147</v>
      </c>
      <c r="H74" s="206">
        <f>_control!C8</f>
        <v>147219</v>
      </c>
      <c r="I74" s="185"/>
      <c r="J74" s="185"/>
      <c r="K74" s="185"/>
      <c r="L74" s="185"/>
      <c r="M74" s="185"/>
      <c r="N74" s="185"/>
      <c r="O74" s="186"/>
    </row>
    <row r="75" spans="1:19" x14ac:dyDescent="0.25">
      <c r="F75" s="184"/>
      <c r="G75" s="207" t="str">
        <f>LEFT(H75,3)</f>
        <v>147</v>
      </c>
      <c r="H75" s="208">
        <f>_control!C8</f>
        <v>147219</v>
      </c>
      <c r="I75" s="185"/>
      <c r="J75" s="185"/>
      <c r="K75" s="185"/>
      <c r="L75" s="185"/>
      <c r="M75" s="185"/>
      <c r="N75" s="185"/>
      <c r="O75" s="186"/>
    </row>
    <row r="76" spans="1:19" x14ac:dyDescent="0.25">
      <c r="F76" s="184"/>
      <c r="G76" s="207" t="str">
        <f t="shared" ref="G76:G78" si="7">LEFT(H76,3)</f>
        <v>147</v>
      </c>
      <c r="H76" s="208">
        <f>_control!C8</f>
        <v>147219</v>
      </c>
      <c r="I76" s="185"/>
      <c r="J76" s="185"/>
      <c r="K76" s="185"/>
      <c r="L76" s="185"/>
      <c r="M76" s="185"/>
      <c r="N76" s="185"/>
      <c r="O76" s="186"/>
    </row>
    <row r="77" spans="1:19" x14ac:dyDescent="0.25">
      <c r="F77" s="184"/>
      <c r="G77" s="207" t="str">
        <f t="shared" si="7"/>
        <v>147</v>
      </c>
      <c r="H77" s="208">
        <f>_control!C8</f>
        <v>147219</v>
      </c>
      <c r="I77" s="185"/>
      <c r="J77" s="185"/>
      <c r="K77" s="185"/>
      <c r="L77" s="185"/>
      <c r="M77" s="185"/>
      <c r="N77" s="185"/>
      <c r="O77" s="186"/>
    </row>
    <row r="78" spans="1:19" x14ac:dyDescent="0.25">
      <c r="F78" s="184"/>
      <c r="G78" s="207" t="str">
        <f t="shared" si="7"/>
        <v>147</v>
      </c>
      <c r="H78" s="208">
        <f>_control!C8</f>
        <v>147219</v>
      </c>
      <c r="I78" s="185"/>
      <c r="J78" s="185"/>
      <c r="K78" s="185"/>
      <c r="L78" s="185"/>
      <c r="M78" s="185"/>
      <c r="N78" s="185"/>
      <c r="O78" s="186"/>
    </row>
    <row r="79" spans="1:19" ht="15.75" thickBot="1" x14ac:dyDescent="0.3">
      <c r="F79" s="187"/>
      <c r="G79" s="209" t="str">
        <f>LEFT(H79,3)</f>
        <v>147</v>
      </c>
      <c r="H79" s="210">
        <f>_control!C8</f>
        <v>147219</v>
      </c>
      <c r="I79" s="188"/>
      <c r="J79" s="188"/>
      <c r="K79" s="188"/>
      <c r="L79" s="188"/>
      <c r="M79" s="188"/>
      <c r="N79" s="188"/>
      <c r="O79" s="189"/>
    </row>
    <row r="80" spans="1:19" ht="15.75" thickBot="1" x14ac:dyDescent="0.3">
      <c r="F80" s="138" t="s">
        <v>211</v>
      </c>
      <c r="G80" s="139"/>
      <c r="H80" s="139"/>
      <c r="I80" s="139"/>
      <c r="J80" s="139"/>
      <c r="K80" s="139"/>
      <c r="L80" s="139"/>
      <c r="M80" s="139"/>
      <c r="N80" s="139"/>
      <c r="O80" s="190">
        <f>SUM(O74:O79)</f>
        <v>0</v>
      </c>
    </row>
    <row r="81" spans="6:15" x14ac:dyDescent="0.25">
      <c r="F81" s="164"/>
      <c r="G81" s="164"/>
      <c r="H81" s="164"/>
      <c r="I81" s="164"/>
      <c r="J81" s="164"/>
      <c r="K81" s="164"/>
      <c r="L81" s="164"/>
      <c r="M81" s="164"/>
      <c r="N81" s="164"/>
      <c r="O81" s="164"/>
    </row>
  </sheetData>
  <mergeCells count="1">
    <mergeCell ref="I66:J66"/>
  </mergeCells>
  <conditionalFormatting sqref="I66:J66">
    <cfRule type="expression" dxfId="1" priority="1">
      <formula>$M$44-$H$66&gt;0.99</formula>
    </cfRule>
    <cfRule type="expression" dxfId="0" priority="2">
      <formula>$M$44-$H$66&lt;-0.99</formula>
    </cfRule>
  </conditionalFormatting>
  <pageMargins left="0.23622047244094491" right="0.23622047244094491" top="0.74803149606299213" bottom="0.74803149606299213" header="0.31496062992125984" footer="0.31496062992125984"/>
  <pageSetup scale="59" orientation="landscape" r:id="rId1"/>
  <headerFooter>
    <oddHeader>&amp;C&amp;F</oddHeader>
    <oddFooter>&amp;C&amp;F</oddFooter>
  </headerFooter>
  <rowBreaks count="1" manualBreakCount="1">
    <brk id="70" min="5" max="15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9.140625" style="6" customWidth="1"/>
    <col min="2" max="16384" width="9.140625" style="6"/>
  </cols>
  <sheetData>
    <row r="1" spans="1:7" x14ac:dyDescent="0.25">
      <c r="A1" s="6" t="s">
        <v>223</v>
      </c>
    </row>
    <row r="3" spans="1:7" x14ac:dyDescent="0.25">
      <c r="A3" s="6" t="s">
        <v>224</v>
      </c>
      <c r="B3" s="6" t="s">
        <v>81</v>
      </c>
      <c r="C3" s="6" t="s">
        <v>82</v>
      </c>
      <c r="D3" s="6" t="s">
        <v>83</v>
      </c>
      <c r="E3" s="6">
        <v>-3</v>
      </c>
      <c r="F3" s="6">
        <v>-2</v>
      </c>
      <c r="G3" s="6">
        <v>-1</v>
      </c>
    </row>
    <row r="5" spans="1:7" x14ac:dyDescent="0.25">
      <c r="A5" s="6" t="s">
        <v>225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zoomScale="60" zoomScaleNormal="60" workbookViewId="0"/>
  </sheetViews>
  <sheetFormatPr defaultRowHeight="15" x14ac:dyDescent="0.25"/>
  <cols>
    <col min="1" max="2" width="28.7109375" style="6" customWidth="1"/>
    <col min="3" max="3" width="14.7109375" style="6" customWidth="1"/>
    <col min="4" max="4" width="9.140625" style="6" customWidth="1"/>
    <col min="5" max="5" width="9.140625" style="6"/>
    <col min="6" max="7" width="40.140625" style="6" customWidth="1"/>
    <col min="8" max="8" width="22.140625" style="6" customWidth="1"/>
    <col min="9" max="9" width="19.42578125" style="6" customWidth="1"/>
    <col min="10" max="10" width="14" style="6" customWidth="1"/>
    <col min="11" max="11" width="15.28515625" style="6" customWidth="1"/>
    <col min="12" max="12" width="14.28515625" style="6" customWidth="1"/>
    <col min="13" max="13" width="26.85546875" style="6" customWidth="1"/>
    <col min="14" max="14" width="22" style="6" customWidth="1"/>
    <col min="15" max="16384" width="9.140625" style="6"/>
  </cols>
  <sheetData>
    <row r="1" spans="1:11" x14ac:dyDescent="0.25">
      <c r="A1" s="6" t="s">
        <v>141</v>
      </c>
    </row>
    <row r="3" spans="1:11" x14ac:dyDescent="0.25">
      <c r="A3" s="6" t="s">
        <v>226</v>
      </c>
    </row>
    <row r="4" spans="1:11" x14ac:dyDescent="0.25">
      <c r="A4" s="6" t="s">
        <v>227</v>
      </c>
    </row>
    <row r="5" spans="1:11" x14ac:dyDescent="0.25">
      <c r="A5" s="6" t="s">
        <v>144</v>
      </c>
    </row>
    <row r="7" spans="1:11" x14ac:dyDescent="0.25">
      <c r="A7" s="6" t="s">
        <v>145</v>
      </c>
    </row>
    <row r="8" spans="1:11" x14ac:dyDescent="0.25">
      <c r="A8" s="6" t="s">
        <v>146</v>
      </c>
    </row>
    <row r="9" spans="1:11" x14ac:dyDescent="0.25">
      <c r="A9" s="6" t="s">
        <v>147</v>
      </c>
    </row>
    <row r="11" spans="1:11" x14ac:dyDescent="0.25">
      <c r="A11" s="6" t="s">
        <v>148</v>
      </c>
    </row>
    <row r="12" spans="1:11" x14ac:dyDescent="0.25">
      <c r="A12" s="6" t="s">
        <v>149</v>
      </c>
      <c r="J12" s="6" t="s">
        <v>123</v>
      </c>
      <c r="K12" s="6" t="s">
        <v>90</v>
      </c>
    </row>
    <row r="13" spans="1:11" x14ac:dyDescent="0.25">
      <c r="A13" s="6" t="s">
        <v>150</v>
      </c>
      <c r="B13" s="6" t="s">
        <v>125</v>
      </c>
      <c r="C13" s="6" t="s">
        <v>126</v>
      </c>
      <c r="D13" s="6" t="s">
        <v>127</v>
      </c>
      <c r="J13" s="6" t="s">
        <v>97</v>
      </c>
      <c r="K13" s="6" t="s">
        <v>97</v>
      </c>
    </row>
    <row r="16" spans="1:11" x14ac:dyDescent="0.25">
      <c r="A16" s="6" t="s">
        <v>84</v>
      </c>
    </row>
    <row r="17" spans="1:9" x14ac:dyDescent="0.25">
      <c r="A17" s="6" t="s">
        <v>228</v>
      </c>
    </row>
    <row r="18" spans="1:9" x14ac:dyDescent="0.25">
      <c r="A18" s="6" t="s">
        <v>86</v>
      </c>
    </row>
    <row r="19" spans="1:9" x14ac:dyDescent="0.25">
      <c r="A19" s="6" t="s">
        <v>87</v>
      </c>
    </row>
    <row r="20" spans="1:9" x14ac:dyDescent="0.25">
      <c r="A20" s="6" t="s">
        <v>89</v>
      </c>
      <c r="I20" s="6" t="s">
        <v>229</v>
      </c>
    </row>
    <row r="22" spans="1:9" x14ac:dyDescent="0.25">
      <c r="A22" s="6" t="s">
        <v>94</v>
      </c>
      <c r="G22" s="6" t="s">
        <v>95</v>
      </c>
      <c r="H22" s="6" t="s">
        <v>96</v>
      </c>
      <c r="I22" s="6" t="s">
        <v>97</v>
      </c>
    </row>
    <row r="25" spans="1:9" x14ac:dyDescent="0.25">
      <c r="A25" s="11" t="s">
        <v>106</v>
      </c>
    </row>
    <row r="26" spans="1:9" x14ac:dyDescent="0.25">
      <c r="A26" s="11"/>
    </row>
    <row r="27" spans="1:9" x14ac:dyDescent="0.25">
      <c r="A27" s="11" t="s">
        <v>230</v>
      </c>
    </row>
    <row r="28" spans="1:9" x14ac:dyDescent="0.25">
      <c r="A28" s="11" t="s">
        <v>231</v>
      </c>
    </row>
    <row r="29" spans="1:9" x14ac:dyDescent="0.25">
      <c r="A29" s="11" t="s">
        <v>110</v>
      </c>
    </row>
    <row r="30" spans="1:9" x14ac:dyDescent="0.25">
      <c r="A30" s="11"/>
    </row>
    <row r="31" spans="1:9" x14ac:dyDescent="0.25">
      <c r="A31" s="11" t="s">
        <v>112</v>
      </c>
    </row>
    <row r="32" spans="1:9" x14ac:dyDescent="0.25">
      <c r="A32" s="11" t="s">
        <v>113</v>
      </c>
    </row>
    <row r="33" spans="1:12" x14ac:dyDescent="0.25">
      <c r="A33" s="11" t="s">
        <v>115</v>
      </c>
    </row>
    <row r="34" spans="1:12" x14ac:dyDescent="0.25">
      <c r="A34" s="11"/>
    </row>
    <row r="35" spans="1:12" x14ac:dyDescent="0.25">
      <c r="A35" s="11" t="s">
        <v>118</v>
      </c>
    </row>
    <row r="36" spans="1:12" x14ac:dyDescent="0.25">
      <c r="A36" s="11" t="s">
        <v>119</v>
      </c>
      <c r="J36" s="6" t="s">
        <v>232</v>
      </c>
      <c r="K36" s="6" t="s">
        <v>123</v>
      </c>
      <c r="L36" s="6" t="s">
        <v>90</v>
      </c>
    </row>
    <row r="37" spans="1:12" x14ac:dyDescent="0.25">
      <c r="A37" s="11" t="s">
        <v>124</v>
      </c>
      <c r="B37" s="6" t="s">
        <v>125</v>
      </c>
      <c r="C37" s="6" t="s">
        <v>126</v>
      </c>
      <c r="D37" s="6" t="s">
        <v>127</v>
      </c>
      <c r="G37" s="6" t="s">
        <v>95</v>
      </c>
      <c r="H37" s="6" t="s">
        <v>96</v>
      </c>
      <c r="J37" s="6" t="s">
        <v>97</v>
      </c>
      <c r="K37" s="6" t="s">
        <v>97</v>
      </c>
      <c r="L37" s="6" t="s">
        <v>97</v>
      </c>
    </row>
    <row r="39" spans="1:12" x14ac:dyDescent="0.25">
      <c r="A39" s="11" t="s">
        <v>154</v>
      </c>
    </row>
    <row r="40" spans="1:12" x14ac:dyDescent="0.25">
      <c r="A40" s="11"/>
    </row>
    <row r="41" spans="1:12" x14ac:dyDescent="0.25">
      <c r="A41" s="11" t="s">
        <v>233</v>
      </c>
    </row>
    <row r="42" spans="1:12" x14ac:dyDescent="0.25">
      <c r="A42" s="11" t="s">
        <v>156</v>
      </c>
    </row>
    <row r="43" spans="1:12" x14ac:dyDescent="0.25">
      <c r="A43" s="11" t="s">
        <v>157</v>
      </c>
    </row>
    <row r="44" spans="1:12" x14ac:dyDescent="0.25">
      <c r="A44" s="11"/>
    </row>
    <row r="45" spans="1:12" x14ac:dyDescent="0.25">
      <c r="A45" s="11"/>
    </row>
    <row r="46" spans="1:12" x14ac:dyDescent="0.25">
      <c r="A46" s="11" t="s">
        <v>158</v>
      </c>
      <c r="I46" s="6" t="s">
        <v>72</v>
      </c>
    </row>
    <row r="47" spans="1:12" x14ac:dyDescent="0.25">
      <c r="A47" s="11" t="s">
        <v>159</v>
      </c>
      <c r="B47" s="6" t="s">
        <v>125</v>
      </c>
      <c r="D47" s="6" t="s">
        <v>127</v>
      </c>
      <c r="G47" s="6" t="s">
        <v>95</v>
      </c>
      <c r="H47" s="6" t="s">
        <v>96</v>
      </c>
      <c r="I47" s="6" t="s">
        <v>97</v>
      </c>
      <c r="J47" s="6" t="s">
        <v>160</v>
      </c>
      <c r="K47" s="6" t="s">
        <v>161</v>
      </c>
      <c r="L47" s="6" t="s">
        <v>162</v>
      </c>
    </row>
    <row r="49" spans="1:14" ht="46.5" customHeight="1" x14ac:dyDescent="0.25">
      <c r="A49" s="6" t="s">
        <v>174</v>
      </c>
      <c r="I49" s="49" t="s">
        <v>175</v>
      </c>
      <c r="J49" s="49" t="s">
        <v>234</v>
      </c>
      <c r="K49" s="49" t="s">
        <v>179</v>
      </c>
      <c r="L49" s="49" t="s">
        <v>180</v>
      </c>
      <c r="M49" s="50" t="s">
        <v>235</v>
      </c>
      <c r="N49" s="50" t="s">
        <v>182</v>
      </c>
    </row>
    <row r="50" spans="1:14" x14ac:dyDescent="0.25">
      <c r="I50" s="12"/>
      <c r="J50" s="12"/>
      <c r="K50" s="12"/>
      <c r="L50" s="12"/>
    </row>
    <row r="51" spans="1:14" x14ac:dyDescent="0.25">
      <c r="A51" s="6" t="s">
        <v>184</v>
      </c>
      <c r="B51" s="6" t="s">
        <v>0</v>
      </c>
      <c r="C51" s="31">
        <v>10</v>
      </c>
      <c r="D51" s="31" t="s">
        <v>236</v>
      </c>
      <c r="F51" s="6" t="s">
        <v>13</v>
      </c>
      <c r="H51" s="31"/>
      <c r="I51" s="51"/>
      <c r="J51" s="51">
        <v>0</v>
      </c>
      <c r="K51" s="51">
        <v>0</v>
      </c>
      <c r="L51" s="51">
        <v>0</v>
      </c>
    </row>
    <row r="52" spans="1:14" x14ac:dyDescent="0.25">
      <c r="A52" s="6" t="s">
        <v>184</v>
      </c>
      <c r="B52" s="6" t="s">
        <v>0</v>
      </c>
      <c r="C52" s="31">
        <v>10</v>
      </c>
      <c r="D52" s="31"/>
      <c r="F52" s="6" t="s">
        <v>237</v>
      </c>
      <c r="H52" s="31"/>
      <c r="I52" s="51"/>
      <c r="J52" s="51">
        <v>0</v>
      </c>
      <c r="K52" s="51">
        <v>0</v>
      </c>
      <c r="L52" s="51">
        <v>0</v>
      </c>
    </row>
    <row r="53" spans="1:14" x14ac:dyDescent="0.25">
      <c r="A53" s="6" t="s">
        <v>132</v>
      </c>
      <c r="B53" s="6" t="s">
        <v>0</v>
      </c>
      <c r="C53" s="13" t="s">
        <v>0</v>
      </c>
      <c r="D53" s="13" t="s">
        <v>238</v>
      </c>
      <c r="F53" s="6" t="s">
        <v>134</v>
      </c>
      <c r="H53" s="13">
        <v>0</v>
      </c>
      <c r="I53" s="14">
        <v>0</v>
      </c>
      <c r="J53" s="14">
        <v>0</v>
      </c>
      <c r="K53" s="14">
        <v>0</v>
      </c>
      <c r="L53" s="14">
        <v>0</v>
      </c>
      <c r="M53" s="15">
        <f>I53</f>
        <v>0</v>
      </c>
    </row>
    <row r="54" spans="1:14" x14ac:dyDescent="0.25">
      <c r="A54" s="6" t="s">
        <v>136</v>
      </c>
      <c r="B54" s="6" t="s">
        <v>0</v>
      </c>
      <c r="C54" s="17">
        <v>20</v>
      </c>
      <c r="D54" s="17"/>
      <c r="F54" s="6" t="s">
        <v>135</v>
      </c>
      <c r="H54" s="17">
        <v>0</v>
      </c>
      <c r="I54" s="18"/>
      <c r="J54" s="18">
        <v>0</v>
      </c>
      <c r="K54" s="18">
        <v>0</v>
      </c>
      <c r="L54" s="18">
        <v>0</v>
      </c>
      <c r="M54" s="15">
        <f>SUM(J54:L54)</f>
        <v>0</v>
      </c>
    </row>
    <row r="55" spans="1:14" x14ac:dyDescent="0.25">
      <c r="A55" s="6" t="s">
        <v>239</v>
      </c>
      <c r="B55" s="6">
        <v>306888</v>
      </c>
      <c r="C55" s="34" t="s">
        <v>0</v>
      </c>
      <c r="D55" s="34"/>
      <c r="F55" s="6" t="s">
        <v>193</v>
      </c>
      <c r="H55" s="34"/>
      <c r="I55" s="52"/>
      <c r="J55" s="52">
        <v>0</v>
      </c>
      <c r="K55" s="52">
        <v>0</v>
      </c>
      <c r="L55" s="52">
        <v>0</v>
      </c>
    </row>
    <row r="56" spans="1:14" x14ac:dyDescent="0.25">
      <c r="A56" s="6" t="s">
        <v>239</v>
      </c>
      <c r="B56" s="6">
        <v>306889</v>
      </c>
      <c r="C56" s="34" t="s">
        <v>0</v>
      </c>
      <c r="D56" s="34"/>
      <c r="F56" s="6" t="s">
        <v>195</v>
      </c>
      <c r="H56" s="34"/>
      <c r="I56" s="52"/>
      <c r="J56" s="52">
        <v>0</v>
      </c>
      <c r="K56" s="52">
        <v>0</v>
      </c>
      <c r="L56" s="52">
        <v>0</v>
      </c>
    </row>
    <row r="57" spans="1:14" x14ac:dyDescent="0.25">
      <c r="A57" s="6" t="s">
        <v>137</v>
      </c>
      <c r="F57" s="6" t="s">
        <v>138</v>
      </c>
      <c r="I57" s="20">
        <f>SUM(I50:I56)</f>
        <v>0</v>
      </c>
      <c r="J57" s="20">
        <f>SUM(J50:J56)</f>
        <v>0</v>
      </c>
      <c r="K57" s="20">
        <f>SUM(K50:K56)</f>
        <v>0</v>
      </c>
      <c r="L57" s="20">
        <f>SUM(L50:L56)</f>
        <v>0</v>
      </c>
      <c r="M57" s="20">
        <f>SUM(M52:M56)</f>
        <v>0</v>
      </c>
    </row>
    <row r="61" spans="1:14" x14ac:dyDescent="0.25">
      <c r="A61" s="6" t="s">
        <v>197</v>
      </c>
      <c r="C61" s="6">
        <v>40</v>
      </c>
      <c r="F61" s="6" t="s">
        <v>198</v>
      </c>
      <c r="I61" s="20"/>
      <c r="J61" s="20">
        <v>0</v>
      </c>
      <c r="K61" s="20">
        <v>0</v>
      </c>
      <c r="L61" s="20">
        <v>0</v>
      </c>
    </row>
    <row r="62" spans="1:14" x14ac:dyDescent="0.25">
      <c r="A62" s="6" t="s">
        <v>197</v>
      </c>
      <c r="C62" s="6">
        <v>70</v>
      </c>
      <c r="F62" s="6" t="s">
        <v>199</v>
      </c>
      <c r="I62" s="20"/>
      <c r="J62" s="20">
        <v>0</v>
      </c>
      <c r="K62" s="20">
        <v>0</v>
      </c>
      <c r="L62" s="20">
        <v>0</v>
      </c>
    </row>
    <row r="63" spans="1:14" x14ac:dyDescent="0.25">
      <c r="A63" s="6" t="s">
        <v>197</v>
      </c>
      <c r="C63" s="6">
        <v>50</v>
      </c>
      <c r="F63" s="6" t="s">
        <v>200</v>
      </c>
      <c r="I63" s="20"/>
      <c r="J63" s="20">
        <v>0</v>
      </c>
      <c r="K63" s="20">
        <v>0</v>
      </c>
      <c r="L63" s="20">
        <v>0</v>
      </c>
    </row>
    <row r="64" spans="1:14" x14ac:dyDescent="0.25">
      <c r="A64" s="6" t="s">
        <v>197</v>
      </c>
      <c r="C64" s="6">
        <v>60</v>
      </c>
      <c r="F64" s="6" t="s">
        <v>201</v>
      </c>
      <c r="I64" s="20"/>
      <c r="J64" s="20">
        <v>0</v>
      </c>
      <c r="K64" s="20">
        <v>0</v>
      </c>
      <c r="L64" s="20">
        <v>0</v>
      </c>
    </row>
    <row r="65" spans="1:14" x14ac:dyDescent="0.25">
      <c r="A65" s="6" t="s">
        <v>137</v>
      </c>
      <c r="F65" s="6" t="s">
        <v>203</v>
      </c>
      <c r="J65" s="15">
        <f>SUM(J61:J64)</f>
        <v>0</v>
      </c>
      <c r="K65" s="15">
        <f t="shared" ref="K65:L65" si="0">SUM(K61:K64)</f>
        <v>0</v>
      </c>
      <c r="L65" s="15">
        <f t="shared" si="0"/>
        <v>0</v>
      </c>
    </row>
    <row r="69" spans="1:14" x14ac:dyDescent="0.25">
      <c r="F69" s="6" t="s">
        <v>205</v>
      </c>
    </row>
    <row r="70" spans="1:14" x14ac:dyDescent="0.25">
      <c r="I70" s="6" t="s">
        <v>206</v>
      </c>
      <c r="J70" s="6" t="s">
        <v>207</v>
      </c>
      <c r="K70" s="6" t="s">
        <v>208</v>
      </c>
      <c r="L70" s="6" t="s">
        <v>189</v>
      </c>
      <c r="N70" s="6" t="s">
        <v>240</v>
      </c>
    </row>
    <row r="71" spans="1:14" x14ac:dyDescent="0.25">
      <c r="A71" s="6" t="s">
        <v>210</v>
      </c>
      <c r="B71" s="6" t="s">
        <v>0</v>
      </c>
      <c r="G71" s="53"/>
      <c r="H71" s="53">
        <v>0</v>
      </c>
      <c r="I71" s="54">
        <v>0</v>
      </c>
      <c r="J71" s="53"/>
      <c r="K71" s="53"/>
      <c r="L71" s="53"/>
      <c r="M71" s="5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zoomScale="90" zoomScaleNormal="90" workbookViewId="0">
      <selection activeCell="K18" sqref="K18"/>
    </sheetView>
  </sheetViews>
  <sheetFormatPr defaultRowHeight="15" x14ac:dyDescent="0.25"/>
  <cols>
    <col min="1" max="1" width="22.28515625" style="6" customWidth="1"/>
    <col min="2" max="2" width="17.85546875" style="6" customWidth="1"/>
    <col min="3" max="3" width="14.28515625" style="6" customWidth="1"/>
    <col min="4" max="4" width="11" style="6" customWidth="1"/>
    <col min="5" max="5" width="9.140625" style="6"/>
    <col min="6" max="7" width="11" style="6" customWidth="1"/>
    <col min="8" max="8" width="10.85546875" style="6" customWidth="1"/>
    <col min="9" max="9" width="11.140625" style="6" customWidth="1"/>
    <col min="10" max="10" width="3.5703125" style="6" customWidth="1"/>
    <col min="11" max="25" width="9.140625" style="6"/>
    <col min="26" max="26" width="2.42578125" style="6" customWidth="1"/>
    <col min="27" max="16384" width="9.140625" style="6"/>
  </cols>
  <sheetData>
    <row r="1" spans="1:27" x14ac:dyDescent="0.25">
      <c r="B1" s="55" t="str">
        <f>Per_info!F30</f>
        <v>v14_210407_lm</v>
      </c>
      <c r="G1" s="56" t="s">
        <v>241</v>
      </c>
    </row>
    <row r="2" spans="1:27" x14ac:dyDescent="0.25">
      <c r="A2" s="23" t="s">
        <v>242</v>
      </c>
      <c r="B2" s="23"/>
      <c r="K2" s="57" t="s">
        <v>243</v>
      </c>
      <c r="L2" s="58"/>
      <c r="M2" s="58"/>
      <c r="AA2" s="57" t="s">
        <v>244</v>
      </c>
    </row>
    <row r="3" spans="1:27" x14ac:dyDescent="0.25">
      <c r="A3" s="59" t="s">
        <v>245</v>
      </c>
      <c r="B3" s="60"/>
      <c r="C3" s="60"/>
      <c r="D3" s="60"/>
      <c r="E3" s="60"/>
      <c r="F3" s="60"/>
      <c r="G3" s="29"/>
      <c r="K3" s="6" t="s">
        <v>246</v>
      </c>
      <c r="AA3" s="61" t="s">
        <v>247</v>
      </c>
    </row>
    <row r="4" spans="1:27" x14ac:dyDescent="0.25">
      <c r="A4" s="62" t="s">
        <v>248</v>
      </c>
      <c r="B4" s="12"/>
      <c r="C4" s="12"/>
      <c r="D4" s="12"/>
      <c r="E4" s="12"/>
      <c r="F4" s="12"/>
      <c r="G4" s="38"/>
      <c r="K4" s="6" t="s">
        <v>249</v>
      </c>
      <c r="AA4" s="6" t="s">
        <v>250</v>
      </c>
    </row>
    <row r="5" spans="1:27" x14ac:dyDescent="0.25">
      <c r="A5" s="62" t="s">
        <v>251</v>
      </c>
      <c r="B5" s="12"/>
      <c r="C5" s="12"/>
      <c r="D5" s="12"/>
      <c r="E5" s="12"/>
      <c r="F5" s="12"/>
      <c r="G5" s="38"/>
      <c r="AA5" s="6" t="s">
        <v>252</v>
      </c>
    </row>
    <row r="6" spans="1:27" x14ac:dyDescent="0.25">
      <c r="A6" s="62" t="s">
        <v>253</v>
      </c>
      <c r="B6" s="12"/>
      <c r="C6" s="12"/>
      <c r="D6" s="12"/>
      <c r="E6" s="12"/>
      <c r="F6" s="12"/>
      <c r="G6" s="38"/>
      <c r="K6" s="6" t="s">
        <v>254</v>
      </c>
      <c r="AA6" s="6" t="s">
        <v>255</v>
      </c>
    </row>
    <row r="7" spans="1:27" x14ac:dyDescent="0.25">
      <c r="A7" s="63" t="s">
        <v>256</v>
      </c>
      <c r="B7" s="64"/>
      <c r="C7" s="64"/>
      <c r="D7" s="64"/>
      <c r="E7" s="64"/>
      <c r="F7" s="64"/>
      <c r="G7" s="40"/>
      <c r="L7" s="6" t="s">
        <v>257</v>
      </c>
    </row>
    <row r="8" spans="1:27" x14ac:dyDescent="0.25">
      <c r="L8" s="6" t="s">
        <v>258</v>
      </c>
      <c r="AA8" s="61" t="s">
        <v>259</v>
      </c>
    </row>
    <row r="9" spans="1:27" x14ac:dyDescent="0.25">
      <c r="A9" s="6" t="s">
        <v>260</v>
      </c>
      <c r="D9" s="56" t="s">
        <v>261</v>
      </c>
      <c r="E9" s="56"/>
      <c r="F9" s="56"/>
      <c r="G9" s="56"/>
      <c r="AA9" s="6" t="s">
        <v>262</v>
      </c>
    </row>
    <row r="10" spans="1:27" x14ac:dyDescent="0.25">
      <c r="A10" s="56" t="s">
        <v>263</v>
      </c>
      <c r="B10" s="56"/>
      <c r="D10" s="6" t="s">
        <v>264</v>
      </c>
      <c r="K10" s="65" t="s">
        <v>265</v>
      </c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AA10" s="6" t="s">
        <v>266</v>
      </c>
    </row>
    <row r="11" spans="1:27" x14ac:dyDescent="0.25">
      <c r="B11" s="6" t="s">
        <v>267</v>
      </c>
      <c r="D11" s="6" t="s">
        <v>268</v>
      </c>
      <c r="K11" s="65" t="s">
        <v>269</v>
      </c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</row>
    <row r="12" spans="1:27" x14ac:dyDescent="0.25">
      <c r="A12" s="6" t="s">
        <v>270</v>
      </c>
      <c r="D12" s="66" t="s">
        <v>271</v>
      </c>
      <c r="K12" s="65" t="s">
        <v>272</v>
      </c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AA12" s="61" t="s">
        <v>273</v>
      </c>
    </row>
    <row r="13" spans="1:27" x14ac:dyDescent="0.25">
      <c r="B13" s="6" t="s">
        <v>274</v>
      </c>
      <c r="K13" s="65"/>
      <c r="L13" s="67" t="s">
        <v>275</v>
      </c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AA13" s="6" t="s">
        <v>276</v>
      </c>
    </row>
    <row r="14" spans="1:27" x14ac:dyDescent="0.25">
      <c r="A14" s="6" t="s">
        <v>277</v>
      </c>
      <c r="K14" s="65"/>
      <c r="L14" s="65" t="s">
        <v>278</v>
      </c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</row>
    <row r="15" spans="1:27" x14ac:dyDescent="0.25">
      <c r="A15" s="6" t="s">
        <v>279</v>
      </c>
      <c r="K15" s="65"/>
      <c r="L15" s="68" t="s">
        <v>212</v>
      </c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spans="1:27" ht="30" x14ac:dyDescent="0.25">
      <c r="A16" s="59"/>
      <c r="B16" s="29"/>
      <c r="C16" s="69" t="s">
        <v>175</v>
      </c>
      <c r="D16" s="70" t="s">
        <v>280</v>
      </c>
      <c r="E16" s="70">
        <v>2016</v>
      </c>
      <c r="F16" s="70">
        <v>2017</v>
      </c>
      <c r="G16" s="70">
        <v>2018</v>
      </c>
      <c r="H16" s="70" t="s">
        <v>181</v>
      </c>
      <c r="I16" s="71" t="s">
        <v>182</v>
      </c>
      <c r="K16" s="72" t="s">
        <v>281</v>
      </c>
      <c r="L16" s="73"/>
    </row>
    <row r="17" spans="1:27" x14ac:dyDescent="0.25">
      <c r="A17" s="74" t="s">
        <v>183</v>
      </c>
      <c r="B17" s="75"/>
      <c r="C17" s="38"/>
      <c r="D17" s="76"/>
      <c r="E17" s="76"/>
      <c r="F17" s="76"/>
      <c r="G17" s="76"/>
      <c r="H17" s="76"/>
      <c r="I17" s="77"/>
      <c r="K17" s="23"/>
    </row>
    <row r="18" spans="1:27" x14ac:dyDescent="0.25">
      <c r="A18" s="78" t="s">
        <v>186</v>
      </c>
      <c r="B18" s="79"/>
      <c r="C18" s="80"/>
      <c r="D18" s="81" t="s">
        <v>282</v>
      </c>
      <c r="E18" s="82"/>
      <c r="F18" s="81">
        <f>-E19</f>
        <v>0</v>
      </c>
      <c r="G18" s="83">
        <f>-F19</f>
        <v>-741237</v>
      </c>
      <c r="H18" s="81">
        <f>SUM(D18:G18)</f>
        <v>-741237</v>
      </c>
      <c r="I18" s="84"/>
      <c r="K18" s="85" t="s">
        <v>283</v>
      </c>
      <c r="L18" s="85"/>
      <c r="M18" s="85"/>
      <c r="N18" s="85"/>
      <c r="O18" s="85"/>
      <c r="P18" s="85"/>
      <c r="Q18" s="85"/>
    </row>
    <row r="19" spans="1:27" x14ac:dyDescent="0.25">
      <c r="A19" s="78" t="s">
        <v>188</v>
      </c>
      <c r="B19" s="79"/>
      <c r="C19" s="80"/>
      <c r="D19" s="86"/>
      <c r="E19" s="81"/>
      <c r="F19" s="83">
        <v>741237</v>
      </c>
      <c r="G19" s="83">
        <v>265983</v>
      </c>
      <c r="H19" s="81">
        <f>SUM(E19:G19)</f>
        <v>1007220</v>
      </c>
      <c r="I19" s="84"/>
      <c r="K19" s="85" t="s">
        <v>284</v>
      </c>
      <c r="L19" s="85"/>
      <c r="M19" s="85"/>
      <c r="N19" s="85"/>
      <c r="O19" s="85"/>
      <c r="P19" s="85"/>
      <c r="Q19" s="85"/>
      <c r="AA19" s="6" t="s">
        <v>285</v>
      </c>
    </row>
    <row r="20" spans="1:27" x14ac:dyDescent="0.25">
      <c r="A20" s="87" t="s">
        <v>286</v>
      </c>
      <c r="B20" s="88" t="s">
        <v>287</v>
      </c>
      <c r="C20" s="89">
        <f>2970800/2</f>
        <v>1485400</v>
      </c>
      <c r="D20" s="12"/>
      <c r="E20" s="90">
        <v>-55927</v>
      </c>
      <c r="F20" s="90">
        <v>-1033855</v>
      </c>
      <c r="G20" s="90">
        <v>-78582</v>
      </c>
      <c r="H20" s="90">
        <f>SUM(E20:G20)</f>
        <v>-1168364</v>
      </c>
      <c r="I20" s="91">
        <f>+C20+H20</f>
        <v>317036</v>
      </c>
      <c r="K20" s="6" t="s">
        <v>288</v>
      </c>
    </row>
    <row r="21" spans="1:27" x14ac:dyDescent="0.25">
      <c r="A21" s="62" t="s">
        <v>289</v>
      </c>
      <c r="B21" s="38" t="s">
        <v>290</v>
      </c>
      <c r="C21" s="89">
        <f>2970800/2</f>
        <v>1485400</v>
      </c>
      <c r="D21" s="12"/>
      <c r="E21" s="90">
        <f>-55927-49876</f>
        <v>-105803</v>
      </c>
      <c r="F21" s="90">
        <v>-1033855</v>
      </c>
      <c r="G21" s="90">
        <v>-78582</v>
      </c>
      <c r="H21" s="90">
        <f>SUM(E21:G21)</f>
        <v>-1218240</v>
      </c>
      <c r="I21" s="91">
        <f>+C21+H21</f>
        <v>267160</v>
      </c>
    </row>
    <row r="22" spans="1:27" x14ac:dyDescent="0.25">
      <c r="A22" s="62" t="s">
        <v>291</v>
      </c>
      <c r="B22" s="38"/>
      <c r="C22" s="89"/>
      <c r="D22" s="12"/>
      <c r="E22" s="90"/>
      <c r="F22" s="90"/>
      <c r="G22" s="92"/>
      <c r="H22" s="90"/>
      <c r="I22" s="91"/>
      <c r="K22" s="6" t="s">
        <v>292</v>
      </c>
    </row>
    <row r="23" spans="1:27" x14ac:dyDescent="0.25">
      <c r="A23" s="62" t="s">
        <v>293</v>
      </c>
      <c r="B23" s="38"/>
      <c r="C23" s="93"/>
      <c r="D23" s="12"/>
      <c r="E23" s="90">
        <f>-91506-196897</f>
        <v>-288403</v>
      </c>
      <c r="F23" s="90"/>
      <c r="G23" s="94">
        <v>-82212</v>
      </c>
      <c r="H23" s="90">
        <f>SUM(E23:G23)</f>
        <v>-370615</v>
      </c>
      <c r="I23" s="91"/>
      <c r="K23" s="6" t="s">
        <v>294</v>
      </c>
    </row>
    <row r="24" spans="1:27" x14ac:dyDescent="0.25">
      <c r="A24" s="95" t="s">
        <v>295</v>
      </c>
      <c r="B24" s="96"/>
      <c r="C24" s="97">
        <f>SUM(C18:C23)</f>
        <v>2970800</v>
      </c>
      <c r="D24" s="49"/>
      <c r="E24" s="98">
        <f>SUM(E19:E23)</f>
        <v>-450133</v>
      </c>
      <c r="F24" s="98">
        <f>SUM(F18:F23)</f>
        <v>-1326473</v>
      </c>
      <c r="G24" s="98">
        <f>SUM(G18:G23)</f>
        <v>-714630</v>
      </c>
      <c r="H24" s="98">
        <f>SUM(H18:H23)</f>
        <v>-2491236</v>
      </c>
      <c r="I24" s="99">
        <f>SUM(I18:I23)</f>
        <v>584196</v>
      </c>
      <c r="K24" s="6" t="s">
        <v>296</v>
      </c>
    </row>
    <row r="25" spans="1:27" x14ac:dyDescent="0.25">
      <c r="A25" s="62"/>
      <c r="B25" s="12"/>
      <c r="C25" s="100"/>
    </row>
    <row r="26" spans="1:27" x14ac:dyDescent="0.25">
      <c r="K26" s="23" t="s">
        <v>297</v>
      </c>
      <c r="L26" s="23"/>
    </row>
    <row r="27" spans="1:27" x14ac:dyDescent="0.25">
      <c r="K27" s="6" t="s">
        <v>298</v>
      </c>
    </row>
    <row r="28" spans="1:27" x14ac:dyDescent="0.25">
      <c r="K28" s="6" t="s">
        <v>299</v>
      </c>
    </row>
    <row r="31" spans="1:27" x14ac:dyDescent="0.25">
      <c r="A31" s="101" t="s">
        <v>196</v>
      </c>
      <c r="B31" s="47"/>
      <c r="C31" s="102"/>
      <c r="D31" s="60"/>
      <c r="E31" s="60"/>
      <c r="F31" s="60"/>
      <c r="G31" s="60"/>
      <c r="H31" s="60"/>
      <c r="I31" s="29"/>
      <c r="K31" s="73" t="s">
        <v>300</v>
      </c>
      <c r="L31" s="73"/>
    </row>
    <row r="32" spans="1:27" x14ac:dyDescent="0.25">
      <c r="A32" s="62" t="s">
        <v>301</v>
      </c>
      <c r="B32" s="12"/>
      <c r="C32" s="100"/>
      <c r="D32" s="12"/>
      <c r="E32" s="90">
        <f>372838</f>
        <v>372838</v>
      </c>
      <c r="F32" s="90">
        <f>230599</f>
        <v>230599</v>
      </c>
      <c r="G32" s="90">
        <f>30036+200000-8996+150000+876</f>
        <v>371916</v>
      </c>
      <c r="H32" s="103">
        <f>SUM(E32:G32)</f>
        <v>975353</v>
      </c>
      <c r="I32" s="84"/>
      <c r="K32" s="66" t="s">
        <v>302</v>
      </c>
    </row>
    <row r="33" spans="1:21" x14ac:dyDescent="0.25">
      <c r="A33" s="104" t="s">
        <v>199</v>
      </c>
      <c r="B33" s="105"/>
      <c r="C33" s="100"/>
      <c r="D33" s="12"/>
      <c r="E33" s="90">
        <f>22370+39932</f>
        <v>62302</v>
      </c>
      <c r="F33" s="100">
        <f>14146</f>
        <v>14146</v>
      </c>
      <c r="G33" s="90">
        <v>125000</v>
      </c>
      <c r="H33" s="103">
        <f>SUM(E33:G33)</f>
        <v>201448</v>
      </c>
      <c r="I33" s="84"/>
      <c r="K33" s="6" t="s">
        <v>303</v>
      </c>
      <c r="U33" s="6" t="s">
        <v>304</v>
      </c>
    </row>
    <row r="34" spans="1:21" x14ac:dyDescent="0.25">
      <c r="A34" s="104" t="s">
        <v>200</v>
      </c>
      <c r="B34" s="105"/>
      <c r="C34" s="100"/>
      <c r="D34" s="12"/>
      <c r="E34" s="90">
        <v>14993</v>
      </c>
      <c r="F34" s="90">
        <f>804341+198572</f>
        <v>1002913</v>
      </c>
      <c r="G34" s="90">
        <v>206000</v>
      </c>
      <c r="H34" s="103">
        <f>SUM(E34:G34)</f>
        <v>1223906</v>
      </c>
      <c r="I34" s="84"/>
      <c r="K34" s="66" t="s">
        <v>305</v>
      </c>
      <c r="L34" s="66"/>
      <c r="M34" s="66"/>
      <c r="N34" s="66"/>
      <c r="O34" s="66"/>
      <c r="P34" s="66"/>
      <c r="Q34" s="66"/>
      <c r="U34" s="6" t="s">
        <v>306</v>
      </c>
    </row>
    <row r="35" spans="1:21" x14ac:dyDescent="0.25">
      <c r="A35" s="104" t="s">
        <v>201</v>
      </c>
      <c r="B35" s="105"/>
      <c r="C35" s="100"/>
      <c r="D35" s="12"/>
      <c r="E35" s="90"/>
      <c r="F35" s="90"/>
      <c r="G35" s="90"/>
      <c r="H35" s="103"/>
      <c r="I35" s="84"/>
      <c r="K35" s="6" t="s">
        <v>307</v>
      </c>
      <c r="U35" s="6" t="s">
        <v>308</v>
      </c>
    </row>
    <row r="36" spans="1:21" x14ac:dyDescent="0.25">
      <c r="A36" s="104" t="s">
        <v>309</v>
      </c>
      <c r="B36" s="105"/>
      <c r="C36" s="100"/>
      <c r="D36" s="12"/>
      <c r="E36" s="90"/>
      <c r="F36" s="90">
        <v>78815</v>
      </c>
      <c r="G36" s="90">
        <v>11714</v>
      </c>
      <c r="H36" s="103">
        <f>SUM(E36:G36)</f>
        <v>90529</v>
      </c>
      <c r="I36" s="84"/>
      <c r="K36" s="6" t="s">
        <v>310</v>
      </c>
    </row>
    <row r="37" spans="1:21" x14ac:dyDescent="0.25">
      <c r="A37" s="95" t="s">
        <v>311</v>
      </c>
      <c r="B37" s="106"/>
      <c r="C37" s="107"/>
      <c r="D37" s="49"/>
      <c r="E37" s="98">
        <f>SUM(E32:E36)</f>
        <v>450133</v>
      </c>
      <c r="F37" s="98">
        <f t="shared" ref="F37:H37" si="0">SUM(F32:F36)</f>
        <v>1326473</v>
      </c>
      <c r="G37" s="98">
        <f t="shared" si="0"/>
        <v>714630</v>
      </c>
      <c r="H37" s="108">
        <f t="shared" si="0"/>
        <v>2491236</v>
      </c>
      <c r="I37" s="109"/>
      <c r="K37" s="11" t="s">
        <v>296</v>
      </c>
    </row>
    <row r="38" spans="1:21" x14ac:dyDescent="0.25">
      <c r="A38" s="95" t="s">
        <v>312</v>
      </c>
      <c r="B38" s="106"/>
      <c r="C38" s="107"/>
      <c r="D38" s="49"/>
      <c r="E38" s="98">
        <f>+E24+E37</f>
        <v>0</v>
      </c>
      <c r="F38" s="98">
        <f>+F24+F37</f>
        <v>0</v>
      </c>
      <c r="G38" s="98">
        <f>+G24+G37</f>
        <v>0</v>
      </c>
      <c r="H38" s="108">
        <f>+H24+H37</f>
        <v>0</v>
      </c>
      <c r="I38" s="110"/>
      <c r="K38" s="11" t="s">
        <v>313</v>
      </c>
    </row>
    <row r="39" spans="1:21" x14ac:dyDescent="0.25">
      <c r="C39" s="111"/>
      <c r="D39" s="111"/>
      <c r="E39" s="111"/>
      <c r="F39" s="111"/>
      <c r="G39" s="111"/>
      <c r="H39" s="111"/>
      <c r="I39" s="111"/>
    </row>
    <row r="40" spans="1:21" x14ac:dyDescent="0.25">
      <c r="A40" s="72" t="s">
        <v>314</v>
      </c>
      <c r="B40" s="72"/>
      <c r="C40" s="111"/>
      <c r="D40" s="111"/>
      <c r="E40" s="111"/>
      <c r="F40" s="111"/>
      <c r="G40" s="111"/>
      <c r="H40" s="111"/>
      <c r="I40" s="111"/>
      <c r="K40" s="23" t="s">
        <v>315</v>
      </c>
      <c r="L40" s="23"/>
      <c r="M40" s="23"/>
      <c r="N40" s="23"/>
      <c r="O40" s="23"/>
    </row>
    <row r="41" spans="1:21" x14ac:dyDescent="0.25">
      <c r="A41" s="112" t="s">
        <v>316</v>
      </c>
      <c r="B41" s="113"/>
      <c r="C41" s="114" t="s">
        <v>317</v>
      </c>
      <c r="D41" s="115" t="s">
        <v>318</v>
      </c>
      <c r="E41" s="115"/>
      <c r="F41" s="115" t="s">
        <v>208</v>
      </c>
      <c r="G41" s="115" t="s">
        <v>189</v>
      </c>
      <c r="H41" s="115" t="s">
        <v>209</v>
      </c>
      <c r="I41" s="116"/>
      <c r="K41" s="117" t="s">
        <v>319</v>
      </c>
      <c r="P41" s="23"/>
      <c r="Q41" s="23"/>
      <c r="R41" s="23"/>
    </row>
    <row r="42" spans="1:21" x14ac:dyDescent="0.25">
      <c r="A42" s="87" t="s">
        <v>287</v>
      </c>
      <c r="B42" s="88"/>
      <c r="C42" s="118">
        <v>100000</v>
      </c>
      <c r="D42" s="119">
        <v>1632</v>
      </c>
      <c r="E42" s="119"/>
      <c r="F42" s="120">
        <v>2200</v>
      </c>
      <c r="G42" s="120">
        <v>4200</v>
      </c>
      <c r="H42" s="121"/>
      <c r="I42" s="122"/>
      <c r="K42" s="6" t="s">
        <v>320</v>
      </c>
    </row>
    <row r="43" spans="1:21" x14ac:dyDescent="0.25">
      <c r="A43" s="87" t="s">
        <v>290</v>
      </c>
      <c r="B43" s="88"/>
      <c r="C43" s="123">
        <v>165983</v>
      </c>
      <c r="D43" s="124">
        <v>1632</v>
      </c>
      <c r="E43" s="124"/>
      <c r="F43" s="125">
        <v>2200</v>
      </c>
      <c r="G43" s="125">
        <v>2200</v>
      </c>
      <c r="H43" s="121"/>
      <c r="I43" s="122"/>
      <c r="K43" s="6" t="s">
        <v>321</v>
      </c>
    </row>
    <row r="44" spans="1:21" x14ac:dyDescent="0.25">
      <c r="A44" s="87"/>
      <c r="B44" s="88"/>
      <c r="C44" s="126"/>
      <c r="D44" s="123"/>
      <c r="E44" s="123"/>
      <c r="F44" s="94"/>
      <c r="G44" s="94"/>
      <c r="H44" s="127"/>
      <c r="I44" s="122"/>
    </row>
    <row r="45" spans="1:21" x14ac:dyDescent="0.25">
      <c r="A45" s="95" t="s">
        <v>211</v>
      </c>
      <c r="B45" s="96"/>
      <c r="C45" s="128">
        <f>SUM(C42:C44)</f>
        <v>265983</v>
      </c>
      <c r="D45" s="129"/>
      <c r="E45" s="129"/>
      <c r="F45" s="129"/>
      <c r="G45" s="129"/>
      <c r="H45" s="129"/>
      <c r="I45" s="130"/>
    </row>
    <row r="46" spans="1:21" x14ac:dyDescent="0.25">
      <c r="A46" s="131" t="s">
        <v>322</v>
      </c>
      <c r="B46" s="131"/>
    </row>
    <row r="47" spans="1:21" x14ac:dyDescent="0.25">
      <c r="A47" s="101" t="s">
        <v>214</v>
      </c>
      <c r="B47" s="47"/>
      <c r="C47" s="47"/>
      <c r="D47" s="47"/>
      <c r="E47" s="47"/>
      <c r="F47" s="47"/>
      <c r="G47" s="47"/>
      <c r="H47" s="47"/>
      <c r="I47" s="30"/>
      <c r="K47" s="6" t="s">
        <v>323</v>
      </c>
    </row>
    <row r="48" spans="1:21" x14ac:dyDescent="0.25">
      <c r="A48" s="132"/>
      <c r="B48" s="133"/>
      <c r="C48" s="133"/>
      <c r="D48" s="133"/>
      <c r="E48" s="133"/>
      <c r="F48" s="133"/>
      <c r="G48" s="133"/>
      <c r="H48" s="133"/>
      <c r="I48" s="134"/>
    </row>
    <row r="49" spans="1:9" x14ac:dyDescent="0.25">
      <c r="A49" s="135"/>
      <c r="B49" s="136"/>
      <c r="C49" s="136"/>
      <c r="D49" s="136"/>
      <c r="E49" s="136"/>
      <c r="F49" s="136"/>
      <c r="G49" s="136"/>
      <c r="H49" s="136"/>
      <c r="I49" s="137"/>
    </row>
    <row r="50" spans="1:9" x14ac:dyDescent="0.25">
      <c r="H50" s="12"/>
      <c r="I50" s="12"/>
    </row>
    <row r="51" spans="1:9" x14ac:dyDescent="0.25">
      <c r="H51" s="12"/>
      <c r="I51" s="12"/>
    </row>
    <row r="52" spans="1:9" x14ac:dyDescent="0.25">
      <c r="A52" s="8"/>
    </row>
    <row r="53" spans="1:9" x14ac:dyDescent="0.25">
      <c r="A53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Blad1</vt:lpstr>
      <vt:lpstr>_control</vt:lpstr>
      <vt:lpstr>_options</vt:lpstr>
      <vt:lpstr>Fin_info</vt:lpstr>
      <vt:lpstr>Per_info</vt:lpstr>
      <vt:lpstr>Sheet8</vt:lpstr>
      <vt:lpstr>Per_info (2)</vt:lpstr>
      <vt:lpstr>Ifyllnadsanvisningar</vt:lpstr>
      <vt:lpstr>BEVForb</vt:lpstr>
      <vt:lpstr>Per_info!Print_Area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Cristoffer Schutze</dc:creator>
  <cp:lastModifiedBy>Fredrik Bergström</cp:lastModifiedBy>
  <dcterms:created xsi:type="dcterms:W3CDTF">2019-04-05T08:11:01Z</dcterms:created>
  <dcterms:modified xsi:type="dcterms:W3CDTF">2021-04-12T14:40:36Z</dcterms:modified>
</cp:coreProperties>
</file>