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/Dropbox/RESEARCH/EPFL/Research/LC3 Project/Benchmark Test/By Francois/"/>
    </mc:Choice>
  </mc:AlternateContent>
  <xr:revisionPtr revIDLastSave="0" documentId="8_{DCA0CAE7-4E95-8246-B471-93B92CC5FEAF}" xr6:coauthVersionLast="36" xr6:coauthVersionMax="36" xr10:uidLastSave="{00000000-0000-0000-0000-000000000000}"/>
  <bookViews>
    <workbookView xWindow="34640" yWindow="40" windowWidth="27640" windowHeight="16540" xr2:uid="{65F6E571-F9DB-8941-A96B-EF21BA25E6C1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71" i="1" l="1"/>
  <c r="AE70" i="1"/>
  <c r="Y70" i="1"/>
  <c r="X69" i="1"/>
  <c r="S69" i="1"/>
  <c r="Y68" i="1"/>
  <c r="AK65" i="1"/>
  <c r="AJ65" i="1"/>
  <c r="AI65" i="1"/>
  <c r="AH65" i="1"/>
  <c r="AF65" i="1"/>
  <c r="AE65" i="1"/>
  <c r="AD65" i="1"/>
  <c r="AC65" i="1"/>
  <c r="AB65" i="1"/>
  <c r="Y65" i="1"/>
  <c r="X65" i="1"/>
  <c r="W65" i="1"/>
  <c r="V65" i="1"/>
  <c r="T65" i="1"/>
  <c r="S65" i="1"/>
  <c r="R65" i="1"/>
  <c r="Q65" i="1"/>
  <c r="P65" i="1"/>
  <c r="O65" i="1"/>
  <c r="N65" i="1"/>
  <c r="M65" i="1"/>
  <c r="L65" i="1"/>
  <c r="K65" i="1"/>
  <c r="J65" i="1"/>
  <c r="H65" i="1"/>
  <c r="G65" i="1"/>
  <c r="F65" i="1"/>
  <c r="E65" i="1"/>
  <c r="D65" i="1"/>
  <c r="B65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X71" i="1" s="1"/>
  <c r="U64" i="1"/>
  <c r="T64" i="1"/>
  <c r="S64" i="1"/>
  <c r="R64" i="1"/>
  <c r="Q64" i="1"/>
  <c r="P64" i="1"/>
  <c r="O64" i="1"/>
  <c r="N64" i="1"/>
  <c r="R71" i="1" s="1"/>
  <c r="M64" i="1"/>
  <c r="L64" i="1"/>
  <c r="K64" i="1"/>
  <c r="J64" i="1"/>
  <c r="M71" i="1" s="1"/>
  <c r="I64" i="1"/>
  <c r="H64" i="1"/>
  <c r="G64" i="1"/>
  <c r="F64" i="1"/>
  <c r="E64" i="1"/>
  <c r="D64" i="1"/>
  <c r="C64" i="1"/>
  <c r="B64" i="1"/>
  <c r="AK63" i="1"/>
  <c r="AJ63" i="1"/>
  <c r="AI63" i="1"/>
  <c r="AH63" i="1"/>
  <c r="AK70" i="1" s="1"/>
  <c r="AG63" i="1"/>
  <c r="AF63" i="1"/>
  <c r="AE63" i="1"/>
  <c r="AD63" i="1"/>
  <c r="AC63" i="1"/>
  <c r="AB63" i="1"/>
  <c r="AA63" i="1"/>
  <c r="Z63" i="1"/>
  <c r="AD70" i="1" s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L70" i="1" s="1"/>
  <c r="I63" i="1"/>
  <c r="H63" i="1"/>
  <c r="G63" i="1"/>
  <c r="F63" i="1"/>
  <c r="E63" i="1"/>
  <c r="D63" i="1"/>
  <c r="C63" i="1"/>
  <c r="B63" i="1"/>
  <c r="G70" i="1" s="1"/>
  <c r="AK62" i="1"/>
  <c r="AJ62" i="1"/>
  <c r="AI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O62" i="1"/>
  <c r="N62" i="1"/>
  <c r="M62" i="1"/>
  <c r="L62" i="1"/>
  <c r="K62" i="1"/>
  <c r="J62" i="1"/>
  <c r="I62" i="1"/>
  <c r="H62" i="1"/>
  <c r="G62" i="1"/>
  <c r="F62" i="1"/>
  <c r="E62" i="1"/>
  <c r="C62" i="1"/>
  <c r="B62" i="1"/>
  <c r="AK61" i="1"/>
  <c r="AJ61" i="1"/>
  <c r="AI61" i="1"/>
  <c r="AG61" i="1"/>
  <c r="AF61" i="1"/>
  <c r="AJ68" i="1" s="1"/>
  <c r="AE61" i="1"/>
  <c r="AD61" i="1"/>
  <c r="AC61" i="1"/>
  <c r="AA61" i="1"/>
  <c r="AE68" i="1" s="1"/>
  <c r="Z61" i="1"/>
  <c r="Y61" i="1"/>
  <c r="X61" i="1"/>
  <c r="W61" i="1"/>
  <c r="U61" i="1"/>
  <c r="T61" i="1"/>
  <c r="S61" i="1"/>
  <c r="R61" i="1"/>
  <c r="Q61" i="1"/>
  <c r="O61" i="1"/>
  <c r="R68" i="1" s="1"/>
  <c r="N61" i="1"/>
  <c r="M61" i="1"/>
  <c r="L61" i="1"/>
  <c r="K61" i="1"/>
  <c r="I61" i="1"/>
  <c r="H61" i="1"/>
  <c r="M68" i="1" s="1"/>
  <c r="G61" i="1"/>
  <c r="F61" i="1"/>
  <c r="E61" i="1"/>
  <c r="C61" i="1"/>
  <c r="F68" i="1" s="1"/>
  <c r="B61" i="1"/>
  <c r="AG58" i="1"/>
  <c r="AG65" i="1" s="1"/>
  <c r="AA58" i="1"/>
  <c r="AA65" i="1" s="1"/>
  <c r="Z58" i="1"/>
  <c r="Z65" i="1" s="1"/>
  <c r="U58" i="1"/>
  <c r="U65" i="1" s="1"/>
  <c r="T58" i="1"/>
  <c r="P58" i="1"/>
  <c r="I58" i="1"/>
  <c r="I65" i="1" s="1"/>
  <c r="C58" i="1"/>
  <c r="C65" i="1" s="1"/>
  <c r="AH55" i="1"/>
  <c r="AH62" i="1" s="1"/>
  <c r="P55" i="1"/>
  <c r="P62" i="1" s="1"/>
  <c r="J55" i="1"/>
  <c r="D55" i="1"/>
  <c r="D62" i="1" s="1"/>
  <c r="AH54" i="1"/>
  <c r="AH61" i="1" s="1"/>
  <c r="AB54" i="1"/>
  <c r="AB61" i="1" s="1"/>
  <c r="V54" i="1"/>
  <c r="V61" i="1" s="1"/>
  <c r="P54" i="1"/>
  <c r="P61" i="1" s="1"/>
  <c r="J54" i="1"/>
  <c r="J61" i="1" s="1"/>
  <c r="L68" i="1" s="1"/>
  <c r="D54" i="1"/>
  <c r="D61" i="1" s="1"/>
  <c r="EK52" i="1"/>
  <c r="EK59" i="1" s="1"/>
  <c r="DJ67" i="1" s="1"/>
  <c r="EJ52" i="1"/>
  <c r="EJ59" i="1" s="1"/>
  <c r="CW67" i="1" s="1"/>
  <c r="CT52" i="1"/>
  <c r="CT59" i="1" s="1"/>
  <c r="CS52" i="1"/>
  <c r="DY51" i="1"/>
  <c r="DY58" i="1" s="1"/>
  <c r="DI66" i="1" s="1"/>
  <c r="DX51" i="1"/>
  <c r="DX58" i="1" s="1"/>
  <c r="CN51" i="1"/>
  <c r="CN58" i="1" s="1"/>
  <c r="DL66" i="1" s="1"/>
  <c r="CM51" i="1"/>
  <c r="V51" i="1"/>
  <c r="U51" i="1"/>
  <c r="EQ50" i="1"/>
  <c r="EQ57" i="1" s="1"/>
  <c r="DP65" i="1" s="1"/>
  <c r="EP50" i="1"/>
  <c r="EP57" i="1" s="1"/>
  <c r="DC65" i="1" s="1"/>
  <c r="CZ50" i="1"/>
  <c r="CZ57" i="1" s="1"/>
  <c r="DG65" i="1" s="1"/>
  <c r="CY50" i="1"/>
  <c r="AB50" i="1"/>
  <c r="S50" i="1"/>
  <c r="R50" i="1"/>
  <c r="G50" i="1"/>
  <c r="AB49" i="1"/>
  <c r="S49" i="1"/>
  <c r="G49" i="1"/>
  <c r="CY48" i="1"/>
  <c r="CA48" i="1"/>
  <c r="CA56" i="1" s="1"/>
  <c r="G48" i="1"/>
  <c r="F48" i="1"/>
  <c r="R47" i="1"/>
  <c r="J47" i="1"/>
  <c r="I47" i="1"/>
  <c r="EO46" i="1"/>
  <c r="EN46" i="1"/>
  <c r="EM46" i="1"/>
  <c r="EL46" i="1"/>
  <c r="EK46" i="1"/>
  <c r="EJ46" i="1"/>
  <c r="EI46" i="1"/>
  <c r="EH46" i="1"/>
  <c r="EG46" i="1"/>
  <c r="EF46" i="1"/>
  <c r="EC46" i="1"/>
  <c r="EB46" i="1"/>
  <c r="EA46" i="1"/>
  <c r="DZ46" i="1"/>
  <c r="DW46" i="1"/>
  <c r="DV46" i="1"/>
  <c r="DU46" i="1"/>
  <c r="DT46" i="1"/>
  <c r="DR46" i="1"/>
  <c r="DQ46" i="1"/>
  <c r="DS54" i="1" s="1"/>
  <c r="DS61" i="1" s="1"/>
  <c r="DP46" i="1"/>
  <c r="DN46" i="1"/>
  <c r="DK46" i="1"/>
  <c r="DJ46" i="1"/>
  <c r="DI46" i="1"/>
  <c r="DH46" i="1"/>
  <c r="DD46" i="1"/>
  <c r="DC46" i="1"/>
  <c r="DE54" i="1" s="1"/>
  <c r="DE61" i="1" s="1"/>
  <c r="DB46" i="1"/>
  <c r="DA46" i="1"/>
  <c r="CX46" i="1"/>
  <c r="CW46" i="1"/>
  <c r="CV46" i="1"/>
  <c r="CU46" i="1"/>
  <c r="CR46" i="1"/>
  <c r="CQ46" i="1"/>
  <c r="CP46" i="1"/>
  <c r="CO46" i="1"/>
  <c r="CL46" i="1"/>
  <c r="CK46" i="1"/>
  <c r="CJ46" i="1"/>
  <c r="CI46" i="1"/>
  <c r="CF46" i="1"/>
  <c r="CE46" i="1"/>
  <c r="CD46" i="1"/>
  <c r="CC46" i="1"/>
  <c r="BZ46" i="1"/>
  <c r="BY46" i="1"/>
  <c r="BX46" i="1"/>
  <c r="BW46" i="1"/>
  <c r="EO45" i="1"/>
  <c r="EN45" i="1"/>
  <c r="EM45" i="1"/>
  <c r="EL45" i="1"/>
  <c r="EI45" i="1"/>
  <c r="EH45" i="1"/>
  <c r="EG45" i="1"/>
  <c r="EF45" i="1"/>
  <c r="EC45" i="1"/>
  <c r="EB45" i="1"/>
  <c r="EA45" i="1"/>
  <c r="DZ45" i="1"/>
  <c r="DW45" i="1"/>
  <c r="DV45" i="1"/>
  <c r="DU45" i="1"/>
  <c r="DT45" i="1"/>
  <c r="DO45" i="1"/>
  <c r="DN45" i="1"/>
  <c r="DK45" i="1"/>
  <c r="DJ45" i="1"/>
  <c r="DI45" i="1"/>
  <c r="DH45" i="1"/>
  <c r="DM53" i="1" s="1"/>
  <c r="DM60" i="1" s="1"/>
  <c r="DH68" i="1" s="1"/>
  <c r="DD45" i="1"/>
  <c r="DC45" i="1"/>
  <c r="DB45" i="1"/>
  <c r="DA45" i="1"/>
  <c r="CX45" i="1"/>
  <c r="CW45" i="1"/>
  <c r="CV45" i="1"/>
  <c r="CU45" i="1"/>
  <c r="CY53" i="1" s="1"/>
  <c r="CY60" i="1" s="1"/>
  <c r="CT68" i="1" s="1"/>
  <c r="CR45" i="1"/>
  <c r="CQ45" i="1"/>
  <c r="CP45" i="1"/>
  <c r="CO45" i="1"/>
  <c r="CL45" i="1"/>
  <c r="CK45" i="1"/>
  <c r="CJ45" i="1"/>
  <c r="CI45" i="1"/>
  <c r="CF45" i="1"/>
  <c r="CE45" i="1"/>
  <c r="CD45" i="1"/>
  <c r="CC45" i="1"/>
  <c r="BZ45" i="1"/>
  <c r="BY45" i="1"/>
  <c r="BX45" i="1"/>
  <c r="BW45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M52" i="1" s="1"/>
  <c r="DM59" i="1" s="1"/>
  <c r="DH67" i="1" s="1"/>
  <c r="DI44" i="1"/>
  <c r="DH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CB52" i="1" s="1"/>
  <c r="CB59" i="1" s="1"/>
  <c r="DF67" i="1" s="1"/>
  <c r="BX44" i="1"/>
  <c r="BW44" i="1"/>
  <c r="AE44" i="1"/>
  <c r="AD44" i="1"/>
  <c r="AE51" i="1" s="1"/>
  <c r="AC44" i="1"/>
  <c r="AB44" i="1"/>
  <c r="AA44" i="1"/>
  <c r="Z44" i="1"/>
  <c r="Y44" i="1"/>
  <c r="X44" i="1"/>
  <c r="X51" i="1" s="1"/>
  <c r="W44" i="1"/>
  <c r="Y51" i="1" s="1"/>
  <c r="V44" i="1"/>
  <c r="U44" i="1"/>
  <c r="T44" i="1"/>
  <c r="S44" i="1"/>
  <c r="R44" i="1"/>
  <c r="Q44" i="1"/>
  <c r="P44" i="1"/>
  <c r="O44" i="1"/>
  <c r="N44" i="1"/>
  <c r="M44" i="1"/>
  <c r="L44" i="1"/>
  <c r="L51" i="1" s="1"/>
  <c r="K44" i="1"/>
  <c r="M51" i="1" s="1"/>
  <c r="J44" i="1"/>
  <c r="J51" i="1" s="1"/>
  <c r="I44" i="1"/>
  <c r="H44" i="1"/>
  <c r="G44" i="1"/>
  <c r="F44" i="1"/>
  <c r="E44" i="1"/>
  <c r="D44" i="1"/>
  <c r="C44" i="1"/>
  <c r="B44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F43" i="1"/>
  <c r="DE43" i="1"/>
  <c r="DD43" i="1"/>
  <c r="DC43" i="1"/>
  <c r="DE51" i="1" s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AE43" i="1"/>
  <c r="AD43" i="1"/>
  <c r="AD50" i="1" s="1"/>
  <c r="AC43" i="1"/>
  <c r="AE50" i="1" s="1"/>
  <c r="AB43" i="1"/>
  <c r="AA43" i="1"/>
  <c r="Z43" i="1"/>
  <c r="Y43" i="1"/>
  <c r="X43" i="1"/>
  <c r="W43" i="1"/>
  <c r="Y50" i="1" s="1"/>
  <c r="V43" i="1"/>
  <c r="U43" i="1"/>
  <c r="T43" i="1"/>
  <c r="S43" i="1"/>
  <c r="R43" i="1"/>
  <c r="Q43" i="1"/>
  <c r="P43" i="1"/>
  <c r="O43" i="1"/>
  <c r="N43" i="1"/>
  <c r="M43" i="1"/>
  <c r="L43" i="1"/>
  <c r="K43" i="1"/>
  <c r="M50" i="1" s="1"/>
  <c r="J43" i="1"/>
  <c r="H43" i="1"/>
  <c r="G43" i="1"/>
  <c r="F43" i="1"/>
  <c r="E43" i="1"/>
  <c r="D43" i="1"/>
  <c r="C43" i="1"/>
  <c r="B43" i="1"/>
  <c r="D50" i="1" s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S50" i="1" s="1"/>
  <c r="DS57" i="1" s="1"/>
  <c r="DN65" i="1" s="1"/>
  <c r="DM42" i="1"/>
  <c r="DL42" i="1"/>
  <c r="DK42" i="1"/>
  <c r="DJ42" i="1"/>
  <c r="DI42" i="1"/>
  <c r="DH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H50" i="1" s="1"/>
  <c r="CH57" i="1" s="1"/>
  <c r="DK65" i="1" s="1"/>
  <c r="CB42" i="1"/>
  <c r="CA42" i="1"/>
  <c r="BZ42" i="1"/>
  <c r="BY42" i="1"/>
  <c r="BX42" i="1"/>
  <c r="BW42" i="1"/>
  <c r="CB50" i="1" s="1"/>
  <c r="CB57" i="1" s="1"/>
  <c r="DF65" i="1" s="1"/>
  <c r="AE42" i="1"/>
  <c r="AD42" i="1"/>
  <c r="AC42" i="1"/>
  <c r="AB42" i="1"/>
  <c r="AA42" i="1"/>
  <c r="Z42" i="1"/>
  <c r="AA49" i="1" s="1"/>
  <c r="X42" i="1"/>
  <c r="W42" i="1"/>
  <c r="Y49" i="1" s="1"/>
  <c r="U42" i="1"/>
  <c r="T42" i="1"/>
  <c r="S42" i="1"/>
  <c r="R49" i="1" s="1"/>
  <c r="R42" i="1"/>
  <c r="Q42" i="1"/>
  <c r="O42" i="1"/>
  <c r="N42" i="1"/>
  <c r="L42" i="1"/>
  <c r="K42" i="1"/>
  <c r="J42" i="1"/>
  <c r="I42" i="1"/>
  <c r="H42" i="1"/>
  <c r="F42" i="1"/>
  <c r="E42" i="1"/>
  <c r="C42" i="1"/>
  <c r="B42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AE41" i="1"/>
  <c r="AD41" i="1"/>
  <c r="AC41" i="1"/>
  <c r="AB41" i="1"/>
  <c r="AA41" i="1"/>
  <c r="Z41" i="1"/>
  <c r="Y41" i="1"/>
  <c r="X41" i="1"/>
  <c r="W41" i="1"/>
  <c r="U41" i="1"/>
  <c r="T41" i="1"/>
  <c r="R41" i="1"/>
  <c r="Q41" i="1"/>
  <c r="O41" i="1"/>
  <c r="O48" i="1" s="1"/>
  <c r="N41" i="1"/>
  <c r="P48" i="1" s="1"/>
  <c r="L41" i="1"/>
  <c r="K41" i="1"/>
  <c r="I41" i="1"/>
  <c r="H41" i="1"/>
  <c r="F41" i="1"/>
  <c r="E41" i="1"/>
  <c r="C41" i="1"/>
  <c r="B41" i="1"/>
  <c r="EQ40" i="1"/>
  <c r="EP40" i="1"/>
  <c r="EO40" i="1"/>
  <c r="EN40" i="1"/>
  <c r="EP48" i="1" s="1"/>
  <c r="EP56" i="1" s="1"/>
  <c r="DC64" i="1" s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F40" i="1"/>
  <c r="DE40" i="1"/>
  <c r="DD40" i="1"/>
  <c r="DC40" i="1"/>
  <c r="DF48" i="1" s="1"/>
  <c r="DF56" i="1" s="1"/>
  <c r="DM64" i="1" s="1"/>
  <c r="DB40" i="1"/>
  <c r="DA40" i="1"/>
  <c r="CZ40" i="1"/>
  <c r="CY40" i="1"/>
  <c r="CX40" i="1"/>
  <c r="CW40" i="1"/>
  <c r="CV40" i="1"/>
  <c r="CU40" i="1"/>
  <c r="CZ48" i="1" s="1"/>
  <c r="CZ56" i="1" s="1"/>
  <c r="DG64" i="1" s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CB48" i="1" s="1"/>
  <c r="CB56" i="1" s="1"/>
  <c r="DF64" i="1" s="1"/>
  <c r="AE40" i="1"/>
  <c r="AD40" i="1"/>
  <c r="AC40" i="1"/>
  <c r="AE47" i="1" s="1"/>
  <c r="AB40" i="1"/>
  <c r="AA40" i="1"/>
  <c r="Z40" i="1"/>
  <c r="X40" i="1"/>
  <c r="W40" i="1"/>
  <c r="U40" i="1"/>
  <c r="T40" i="1"/>
  <c r="R40" i="1"/>
  <c r="Q40" i="1"/>
  <c r="S47" i="1" s="1"/>
  <c r="P40" i="1"/>
  <c r="O40" i="1"/>
  <c r="P47" i="1" s="1"/>
  <c r="N40" i="1"/>
  <c r="O47" i="1" s="1"/>
  <c r="L40" i="1"/>
  <c r="K40" i="1"/>
  <c r="J40" i="1"/>
  <c r="I40" i="1"/>
  <c r="E40" i="1"/>
  <c r="C40" i="1"/>
  <c r="B40" i="1"/>
  <c r="I36" i="1"/>
  <c r="I43" i="1" s="1"/>
  <c r="V35" i="1"/>
  <c r="S35" i="1"/>
  <c r="P35" i="1"/>
  <c r="P42" i="1" s="1"/>
  <c r="M35" i="1"/>
  <c r="D35" i="1"/>
  <c r="D42" i="1" s="1"/>
  <c r="V34" i="1"/>
  <c r="V41" i="1" s="1"/>
  <c r="S34" i="1"/>
  <c r="S41" i="1" s="1"/>
  <c r="M34" i="1"/>
  <c r="M41" i="1" s="1"/>
  <c r="J34" i="1"/>
  <c r="J41" i="1" s="1"/>
  <c r="D34" i="1"/>
  <c r="D41" i="1" s="1"/>
  <c r="Y33" i="1"/>
  <c r="Y40" i="1" s="1"/>
  <c r="V33" i="1"/>
  <c r="V40" i="1" s="1"/>
  <c r="P33" i="1"/>
  <c r="J33" i="1"/>
  <c r="G33" i="1"/>
  <c r="G40" i="1" s="1"/>
  <c r="F33" i="1"/>
  <c r="F40" i="1" s="1"/>
  <c r="E33" i="1"/>
  <c r="D33" i="1"/>
  <c r="D40" i="1" s="1"/>
  <c r="GE32" i="1"/>
  <c r="GC32" i="1"/>
  <c r="GB32" i="1"/>
  <c r="GA32" i="1"/>
  <c r="GF32" i="1" s="1"/>
  <c r="IM28" i="1"/>
  <c r="IL28" i="1"/>
  <c r="IG28" i="1"/>
  <c r="IF28" i="1"/>
  <c r="IA28" i="1"/>
  <c r="HZ28" i="1"/>
  <c r="HU28" i="1"/>
  <c r="HT28" i="1"/>
  <c r="HO28" i="1"/>
  <c r="HN28" i="1"/>
  <c r="HI28" i="1"/>
  <c r="HH28" i="1"/>
  <c r="HC28" i="1"/>
  <c r="HB28" i="1"/>
  <c r="GW28" i="1"/>
  <c r="GV28" i="1"/>
  <c r="GQ28" i="1"/>
  <c r="GP28" i="1"/>
  <c r="GK28" i="1"/>
  <c r="GJ28" i="1"/>
  <c r="GE28" i="1"/>
  <c r="GD28" i="1"/>
  <c r="FY28" i="1"/>
  <c r="FX28" i="1"/>
  <c r="FS28" i="1"/>
  <c r="FR28" i="1"/>
  <c r="FM28" i="1"/>
  <c r="FL28" i="1"/>
  <c r="FG28" i="1"/>
  <c r="FF28" i="1"/>
  <c r="VQ27" i="1"/>
  <c r="VP27" i="1"/>
  <c r="VE27" i="1"/>
  <c r="VD27" i="1"/>
  <c r="US27" i="1"/>
  <c r="UR27" i="1"/>
  <c r="TO27" i="1"/>
  <c r="TN27" i="1"/>
  <c r="TI27" i="1"/>
  <c r="TH27" i="1"/>
  <c r="TC27" i="1"/>
  <c r="TB27" i="1"/>
  <c r="SW27" i="1"/>
  <c r="SV27" i="1"/>
  <c r="SQ27" i="1"/>
  <c r="SP27" i="1"/>
  <c r="SK27" i="1"/>
  <c r="SJ27" i="1"/>
  <c r="SE27" i="1"/>
  <c r="SD27" i="1"/>
  <c r="RY27" i="1"/>
  <c r="RX27" i="1"/>
  <c r="AGR26" i="1"/>
  <c r="ACS26" i="1"/>
  <c r="ZY26" i="1"/>
  <c r="YU26" i="1"/>
  <c r="WB26" i="1"/>
  <c r="TO26" i="1"/>
  <c r="AGS25" i="1"/>
  <c r="WE25" i="1"/>
  <c r="AHE24" i="1"/>
  <c r="AFR24" i="1"/>
  <c r="AFQ24" i="1"/>
  <c r="AEW24" i="1"/>
  <c r="ADL24" i="1"/>
  <c r="ACY24" i="1"/>
  <c r="AAB24" i="1"/>
  <c r="AFR22" i="1"/>
  <c r="AFQ22" i="1"/>
  <c r="MG20" i="1"/>
  <c r="MF20" i="1"/>
  <c r="MA20" i="1"/>
  <c r="LZ20" i="1"/>
  <c r="RP19" i="1"/>
  <c r="RO19" i="1"/>
  <c r="RN19" i="1"/>
  <c r="RD19" i="1"/>
  <c r="RC19" i="1"/>
  <c r="RB19" i="1"/>
  <c r="QX19" i="1"/>
  <c r="QW19" i="1"/>
  <c r="QV19" i="1"/>
  <c r="OV19" i="1"/>
  <c r="OU19" i="1"/>
  <c r="OT19" i="1"/>
  <c r="OO19" i="1"/>
  <c r="ON19" i="1"/>
  <c r="MG19" i="1"/>
  <c r="MF19" i="1"/>
  <c r="MA19" i="1"/>
  <c r="LZ19" i="1"/>
  <c r="IU19" i="1"/>
  <c r="IT19" i="1"/>
  <c r="FT19" i="1"/>
  <c r="FO19" i="1"/>
  <c r="FN19" i="1"/>
  <c r="FJ19" i="1"/>
  <c r="FI19" i="1"/>
  <c r="FH19" i="1"/>
  <c r="WQ18" i="1"/>
  <c r="WP18" i="1"/>
  <c r="WN18" i="1"/>
  <c r="WM18" i="1"/>
  <c r="WK18" i="1"/>
  <c r="WJ18" i="1"/>
  <c r="WH18" i="1"/>
  <c r="WG18" i="1"/>
  <c r="WE18" i="1"/>
  <c r="WD18" i="1"/>
  <c r="WB18" i="1"/>
  <c r="WA18" i="1"/>
  <c r="VY18" i="1"/>
  <c r="VX18" i="1"/>
  <c r="TX18" i="1"/>
  <c r="TW18" i="1"/>
  <c r="TV18" i="1"/>
  <c r="TR18" i="1"/>
  <c r="TQ18" i="1"/>
  <c r="TP18" i="1"/>
  <c r="PG18" i="1"/>
  <c r="PF18" i="1"/>
  <c r="PA18" i="1"/>
  <c r="OZ18" i="1"/>
  <c r="OV18" i="1"/>
  <c r="OU18" i="1"/>
  <c r="OT18" i="1"/>
  <c r="OP18" i="1"/>
  <c r="OO18" i="1"/>
  <c r="ON18" i="1"/>
  <c r="OI18" i="1"/>
  <c r="OH18" i="1"/>
  <c r="OC18" i="1"/>
  <c r="OB18" i="1"/>
  <c r="NW18" i="1"/>
  <c r="NV18" i="1"/>
  <c r="NQ18" i="1"/>
  <c r="NP18" i="1"/>
  <c r="NK18" i="1"/>
  <c r="NJ18" i="1"/>
  <c r="NE18" i="1"/>
  <c r="ND18" i="1"/>
  <c r="MY18" i="1"/>
  <c r="MX18" i="1"/>
  <c r="MS18" i="1"/>
  <c r="MR18" i="1"/>
  <c r="MM18" i="1"/>
  <c r="MP28" i="1" s="1"/>
  <c r="ML18" i="1"/>
  <c r="MG18" i="1"/>
  <c r="MF18" i="1"/>
  <c r="MB18" i="1"/>
  <c r="MA18" i="1"/>
  <c r="LZ18" i="1"/>
  <c r="LV18" i="1"/>
  <c r="LU18" i="1"/>
  <c r="LT18" i="1"/>
  <c r="LO18" i="1"/>
  <c r="LN18" i="1"/>
  <c r="LI18" i="1"/>
  <c r="LH18" i="1"/>
  <c r="LC18" i="1"/>
  <c r="LB18" i="1"/>
  <c r="KW18" i="1"/>
  <c r="KV18" i="1"/>
  <c r="KR18" i="1"/>
  <c r="KQ18" i="1"/>
  <c r="KP18" i="1"/>
  <c r="KL18" i="1"/>
  <c r="KK18" i="1"/>
  <c r="KJ18" i="1"/>
  <c r="KF18" i="1"/>
  <c r="KE18" i="1"/>
  <c r="KD18" i="1"/>
  <c r="JZ18" i="1"/>
  <c r="JY18" i="1"/>
  <c r="JX18" i="1"/>
  <c r="JT18" i="1"/>
  <c r="JS18" i="1"/>
  <c r="JR18" i="1"/>
  <c r="JN18" i="1"/>
  <c r="JM18" i="1"/>
  <c r="JL18" i="1"/>
  <c r="JH18" i="1"/>
  <c r="JG18" i="1"/>
  <c r="JF18" i="1"/>
  <c r="JB18" i="1"/>
  <c r="JA18" i="1"/>
  <c r="IZ18" i="1"/>
  <c r="IV18" i="1"/>
  <c r="IU18" i="1"/>
  <c r="IT18" i="1"/>
  <c r="IP18" i="1"/>
  <c r="IO18" i="1"/>
  <c r="IN18" i="1"/>
  <c r="IJ18" i="1"/>
  <c r="II18" i="1"/>
  <c r="IH18" i="1"/>
  <c r="ID18" i="1"/>
  <c r="IC18" i="1"/>
  <c r="IB18" i="1"/>
  <c r="HX18" i="1"/>
  <c r="HW18" i="1"/>
  <c r="HV18" i="1"/>
  <c r="HQ18" i="1"/>
  <c r="HP18" i="1"/>
  <c r="HL18" i="1"/>
  <c r="HK18" i="1"/>
  <c r="HJ18" i="1"/>
  <c r="HF18" i="1"/>
  <c r="HE18" i="1"/>
  <c r="HD18" i="1"/>
  <c r="GZ18" i="1"/>
  <c r="GY18" i="1"/>
  <c r="GX18" i="1"/>
  <c r="GT18" i="1"/>
  <c r="GS18" i="1"/>
  <c r="GR18" i="1"/>
  <c r="GN18" i="1"/>
  <c r="GM18" i="1"/>
  <c r="GL18" i="1"/>
  <c r="GH18" i="1"/>
  <c r="GG18" i="1"/>
  <c r="GF18" i="1"/>
  <c r="FV18" i="1"/>
  <c r="FU18" i="1"/>
  <c r="FT18" i="1"/>
  <c r="FP18" i="1"/>
  <c r="FO18" i="1"/>
  <c r="FN18" i="1"/>
  <c r="FM18" i="1"/>
  <c r="FL18" i="1"/>
  <c r="FK18" i="1"/>
  <c r="FJ18" i="1"/>
  <c r="FI18" i="1"/>
  <c r="FH18" i="1"/>
  <c r="FD18" i="1"/>
  <c r="FC18" i="1"/>
  <c r="FB18" i="1"/>
  <c r="DG18" i="1"/>
  <c r="DF18" i="1"/>
  <c r="DE18" i="1"/>
  <c r="AHK17" i="1"/>
  <c r="AHJ17" i="1"/>
  <c r="AHI17" i="1"/>
  <c r="AHH17" i="1"/>
  <c r="AHG17" i="1"/>
  <c r="AHF17" i="1"/>
  <c r="AHE17" i="1"/>
  <c r="AHD17" i="1"/>
  <c r="AHC17" i="1"/>
  <c r="AHB17" i="1"/>
  <c r="AHA17" i="1"/>
  <c r="AGZ17" i="1"/>
  <c r="AGY17" i="1"/>
  <c r="AGX17" i="1"/>
  <c r="AGW17" i="1"/>
  <c r="AGV17" i="1"/>
  <c r="AGU17" i="1"/>
  <c r="AGT17" i="1"/>
  <c r="AGS17" i="1"/>
  <c r="AGR17" i="1"/>
  <c r="AGQ17" i="1"/>
  <c r="AGP17" i="1"/>
  <c r="AGO17" i="1"/>
  <c r="AGN17" i="1"/>
  <c r="AGM17" i="1"/>
  <c r="AGL17" i="1"/>
  <c r="AGK17" i="1"/>
  <c r="AGJ17" i="1"/>
  <c r="AGI17" i="1"/>
  <c r="AGH17" i="1"/>
  <c r="AGG17" i="1"/>
  <c r="AGF17" i="1"/>
  <c r="AGE17" i="1"/>
  <c r="AGF27" i="1" s="1"/>
  <c r="AGD17" i="1"/>
  <c r="AGC17" i="1"/>
  <c r="AGB17" i="1"/>
  <c r="AGA17" i="1"/>
  <c r="AFZ17" i="1"/>
  <c r="AFY17" i="1"/>
  <c r="AFX17" i="1"/>
  <c r="AFW17" i="1"/>
  <c r="AFV17" i="1"/>
  <c r="AFU17" i="1"/>
  <c r="AFT17" i="1"/>
  <c r="AFS17" i="1"/>
  <c r="AFR17" i="1"/>
  <c r="AFQ17" i="1"/>
  <c r="AFP17" i="1"/>
  <c r="AFO17" i="1"/>
  <c r="AFN17" i="1"/>
  <c r="AFM17" i="1"/>
  <c r="AFL17" i="1"/>
  <c r="AFK17" i="1"/>
  <c r="AFJ17" i="1"/>
  <c r="AFI17" i="1"/>
  <c r="AFH17" i="1"/>
  <c r="AFG17" i="1"/>
  <c r="AFF17" i="1"/>
  <c r="AFE17" i="1"/>
  <c r="AFD17" i="1"/>
  <c r="AFC17" i="1"/>
  <c r="AFB17" i="1"/>
  <c r="AFA17" i="1"/>
  <c r="AEZ17" i="1"/>
  <c r="AEY17" i="1"/>
  <c r="AEX17" i="1"/>
  <c r="AEW17" i="1"/>
  <c r="AEV17" i="1"/>
  <c r="AEU17" i="1"/>
  <c r="AET17" i="1"/>
  <c r="AES17" i="1"/>
  <c r="AER17" i="1"/>
  <c r="AEQ17" i="1"/>
  <c r="AEP17" i="1"/>
  <c r="AEO17" i="1"/>
  <c r="AEN17" i="1"/>
  <c r="AEM17" i="1"/>
  <c r="AEL17" i="1"/>
  <c r="AEK17" i="1"/>
  <c r="AEJ17" i="1"/>
  <c r="AEI17" i="1"/>
  <c r="AEH17" i="1"/>
  <c r="AEG17" i="1"/>
  <c r="AEF17" i="1"/>
  <c r="AEE17" i="1"/>
  <c r="AED17" i="1"/>
  <c r="AEC17" i="1"/>
  <c r="AEB17" i="1"/>
  <c r="AEA17" i="1"/>
  <c r="ADZ17" i="1"/>
  <c r="ADY17" i="1"/>
  <c r="ADX17" i="1"/>
  <c r="ADW17" i="1"/>
  <c r="ADV17" i="1"/>
  <c r="ADU17" i="1"/>
  <c r="ADT17" i="1"/>
  <c r="ADS17" i="1"/>
  <c r="ADR17" i="1"/>
  <c r="ADQ17" i="1"/>
  <c r="ADP17" i="1"/>
  <c r="ADO17" i="1"/>
  <c r="ADN17" i="1"/>
  <c r="ADM17" i="1"/>
  <c r="ADL17" i="1"/>
  <c r="ADK17" i="1"/>
  <c r="ADJ17" i="1"/>
  <c r="ADI17" i="1"/>
  <c r="ADH17" i="1"/>
  <c r="ADG17" i="1"/>
  <c r="ADF17" i="1"/>
  <c r="ADE17" i="1"/>
  <c r="ADD17" i="1"/>
  <c r="ADC17" i="1"/>
  <c r="ADB17" i="1"/>
  <c r="ACY17" i="1"/>
  <c r="ACX17" i="1"/>
  <c r="ACV17" i="1"/>
  <c r="ACU17" i="1"/>
  <c r="ACS17" i="1"/>
  <c r="ACR17" i="1"/>
  <c r="ACP17" i="1"/>
  <c r="ACO17" i="1"/>
  <c r="ACM17" i="1"/>
  <c r="ACL17" i="1"/>
  <c r="ACJ17" i="1"/>
  <c r="ACI17" i="1"/>
  <c r="ACG17" i="1"/>
  <c r="ACF17" i="1"/>
  <c r="ACD17" i="1"/>
  <c r="ACC17" i="1"/>
  <c r="ACA17" i="1"/>
  <c r="ABZ17" i="1"/>
  <c r="ABX17" i="1"/>
  <c r="ABW17" i="1"/>
  <c r="ABU17" i="1"/>
  <c r="ABT17" i="1"/>
  <c r="ABR17" i="1"/>
  <c r="ABQ17" i="1"/>
  <c r="ABO17" i="1"/>
  <c r="ABN17" i="1"/>
  <c r="ABL17" i="1"/>
  <c r="ABK17" i="1"/>
  <c r="ABI17" i="1"/>
  <c r="ABH17" i="1"/>
  <c r="ABJ27" i="1" s="1"/>
  <c r="ABF17" i="1"/>
  <c r="ABE17" i="1"/>
  <c r="ABC17" i="1"/>
  <c r="ABB17" i="1"/>
  <c r="ABD27" i="1" s="1"/>
  <c r="AAZ17" i="1"/>
  <c r="AAY17" i="1"/>
  <c r="AAW17" i="1"/>
  <c r="AAV17" i="1"/>
  <c r="AAX27" i="1" s="1"/>
  <c r="AAT17" i="1"/>
  <c r="AAS17" i="1"/>
  <c r="AAQ17" i="1"/>
  <c r="AAP17" i="1"/>
  <c r="AAR27" i="1" s="1"/>
  <c r="AAN17" i="1"/>
  <c r="AAM17" i="1"/>
  <c r="AAK17" i="1"/>
  <c r="AAJ17" i="1"/>
  <c r="AAH17" i="1"/>
  <c r="AAG17" i="1"/>
  <c r="AAE17" i="1"/>
  <c r="AAD17" i="1"/>
  <c r="AAB17" i="1"/>
  <c r="AAA17" i="1"/>
  <c r="ZY17" i="1"/>
  <c r="ZX17" i="1"/>
  <c r="ZV17" i="1"/>
  <c r="ZU17" i="1"/>
  <c r="ZS17" i="1"/>
  <c r="ZR17" i="1"/>
  <c r="ZP17" i="1"/>
  <c r="ZO17" i="1"/>
  <c r="ZM17" i="1"/>
  <c r="ZL17" i="1"/>
  <c r="ZJ17" i="1"/>
  <c r="ZI17" i="1"/>
  <c r="ZG17" i="1"/>
  <c r="ZF17" i="1"/>
  <c r="ZD17" i="1"/>
  <c r="ZC17" i="1"/>
  <c r="ZA17" i="1"/>
  <c r="YZ17" i="1"/>
  <c r="YX17" i="1"/>
  <c r="YW17" i="1"/>
  <c r="YU17" i="1"/>
  <c r="YT17" i="1"/>
  <c r="YR17" i="1"/>
  <c r="YQ17" i="1"/>
  <c r="YO17" i="1"/>
  <c r="YN17" i="1"/>
  <c r="YK17" i="1"/>
  <c r="YJ17" i="1"/>
  <c r="YH17" i="1"/>
  <c r="YG17" i="1"/>
  <c r="XA17" i="1"/>
  <c r="WZ17" i="1"/>
  <c r="WX17" i="1"/>
  <c r="WW17" i="1"/>
  <c r="WU17" i="1"/>
  <c r="WT17" i="1"/>
  <c r="WS17" i="1"/>
  <c r="WQ17" i="1"/>
  <c r="WP17" i="1"/>
  <c r="WN17" i="1"/>
  <c r="WM17" i="1"/>
  <c r="WK17" i="1"/>
  <c r="WJ17" i="1"/>
  <c r="WH17" i="1"/>
  <c r="WI27" i="1" s="1"/>
  <c r="WG17" i="1"/>
  <c r="WE17" i="1"/>
  <c r="WD17" i="1"/>
  <c r="WB17" i="1"/>
  <c r="WA17" i="1"/>
  <c r="VY17" i="1"/>
  <c r="VX17" i="1"/>
  <c r="VT17" i="1"/>
  <c r="VW27" i="1" s="1"/>
  <c r="VS17" i="1"/>
  <c r="VR17" i="1"/>
  <c r="VH17" i="1"/>
  <c r="VG17" i="1"/>
  <c r="VF17" i="1"/>
  <c r="UV17" i="1"/>
  <c r="UU17" i="1"/>
  <c r="UT17" i="1"/>
  <c r="UJ17" i="1"/>
  <c r="UI17" i="1"/>
  <c r="UH17" i="1"/>
  <c r="UD17" i="1"/>
  <c r="UC17" i="1"/>
  <c r="UB17" i="1"/>
  <c r="TY17" i="1"/>
  <c r="TX17" i="1"/>
  <c r="UA27" i="1" s="1"/>
  <c r="TW17" i="1"/>
  <c r="TV17" i="1"/>
  <c r="TS17" i="1"/>
  <c r="TR17" i="1"/>
  <c r="TQ17" i="1"/>
  <c r="TP17" i="1"/>
  <c r="RP17" i="1"/>
  <c r="RO17" i="1"/>
  <c r="RN17" i="1"/>
  <c r="RJ17" i="1"/>
  <c r="RI17" i="1"/>
  <c r="RH17" i="1"/>
  <c r="RD17" i="1"/>
  <c r="RC17" i="1"/>
  <c r="RB17" i="1"/>
  <c r="QX17" i="1"/>
  <c r="QW17" i="1"/>
  <c r="QV17" i="1"/>
  <c r="QR17" i="1"/>
  <c r="QQ17" i="1"/>
  <c r="QP17" i="1"/>
  <c r="QL17" i="1"/>
  <c r="QK17" i="1"/>
  <c r="QJ17" i="1"/>
  <c r="QF17" i="1"/>
  <c r="QE17" i="1"/>
  <c r="QD17" i="1"/>
  <c r="PZ17" i="1"/>
  <c r="PY17" i="1"/>
  <c r="PX17" i="1"/>
  <c r="PU17" i="1"/>
  <c r="PT17" i="1"/>
  <c r="PS17" i="1"/>
  <c r="PR17" i="1"/>
  <c r="PN17" i="1"/>
  <c r="PM17" i="1"/>
  <c r="PL17" i="1"/>
  <c r="PI17" i="1"/>
  <c r="PH17" i="1"/>
  <c r="PG17" i="1"/>
  <c r="PJ27" i="1" s="1"/>
  <c r="PF17" i="1"/>
  <c r="PC17" i="1"/>
  <c r="PB17" i="1"/>
  <c r="PA17" i="1"/>
  <c r="OZ17" i="1"/>
  <c r="OW17" i="1"/>
  <c r="OV17" i="1"/>
  <c r="OU17" i="1"/>
  <c r="OT17" i="1"/>
  <c r="OQ17" i="1"/>
  <c r="OP17" i="1"/>
  <c r="OO17" i="1"/>
  <c r="OS27" i="1" s="1"/>
  <c r="ON17" i="1"/>
  <c r="OJ17" i="1"/>
  <c r="OI17" i="1"/>
  <c r="OH17" i="1"/>
  <c r="OD17" i="1"/>
  <c r="OC17" i="1"/>
  <c r="OB17" i="1"/>
  <c r="NX17" i="1"/>
  <c r="NW17" i="1"/>
  <c r="NV17" i="1"/>
  <c r="NR17" i="1"/>
  <c r="NQ17" i="1"/>
  <c r="NP17" i="1"/>
  <c r="NM17" i="1"/>
  <c r="NL17" i="1"/>
  <c r="NK17" i="1"/>
  <c r="NO27" i="1" s="1"/>
  <c r="NJ17" i="1"/>
  <c r="NG17" i="1"/>
  <c r="NF17" i="1"/>
  <c r="NE17" i="1"/>
  <c r="ND17" i="1"/>
  <c r="NA17" i="1"/>
  <c r="MZ17" i="1"/>
  <c r="MY17" i="1"/>
  <c r="MX17" i="1"/>
  <c r="MU17" i="1"/>
  <c r="MT17" i="1"/>
  <c r="MS17" i="1"/>
  <c r="MR17" i="1"/>
  <c r="MO17" i="1"/>
  <c r="MN17" i="1"/>
  <c r="MM17" i="1"/>
  <c r="MQ27" i="1" s="1"/>
  <c r="ML17" i="1"/>
  <c r="MI17" i="1"/>
  <c r="MH17" i="1"/>
  <c r="MG17" i="1"/>
  <c r="MK27" i="1" s="1"/>
  <c r="MF17" i="1"/>
  <c r="MC17" i="1"/>
  <c r="MB17" i="1"/>
  <c r="MA17" i="1"/>
  <c r="LZ17" i="1"/>
  <c r="LW17" i="1"/>
  <c r="LV17" i="1"/>
  <c r="LU17" i="1"/>
  <c r="LT17" i="1"/>
  <c r="LP17" i="1"/>
  <c r="LO17" i="1"/>
  <c r="LN17" i="1"/>
  <c r="LJ17" i="1"/>
  <c r="LI17" i="1"/>
  <c r="LH17" i="1"/>
  <c r="LD17" i="1"/>
  <c r="LC17" i="1"/>
  <c r="LB17" i="1"/>
  <c r="KX17" i="1"/>
  <c r="KW17" i="1"/>
  <c r="KV17" i="1"/>
  <c r="KS17" i="1"/>
  <c r="KR17" i="1"/>
  <c r="KQ17" i="1"/>
  <c r="KP17" i="1"/>
  <c r="KM17" i="1"/>
  <c r="KL17" i="1"/>
  <c r="KK17" i="1"/>
  <c r="KO27" i="1" s="1"/>
  <c r="KJ17" i="1"/>
  <c r="KG17" i="1"/>
  <c r="KF17" i="1"/>
  <c r="KE17" i="1"/>
  <c r="KH27" i="1" s="1"/>
  <c r="KD17" i="1"/>
  <c r="KA17" i="1"/>
  <c r="JZ17" i="1"/>
  <c r="JY17" i="1"/>
  <c r="JX17" i="1"/>
  <c r="JT17" i="1"/>
  <c r="JS17" i="1"/>
  <c r="JR17" i="1"/>
  <c r="JN17" i="1"/>
  <c r="JM17" i="1"/>
  <c r="JL17" i="1"/>
  <c r="JH17" i="1"/>
  <c r="JG17" i="1"/>
  <c r="JF17" i="1"/>
  <c r="JB17" i="1"/>
  <c r="JA17" i="1"/>
  <c r="IZ17" i="1"/>
  <c r="IW17" i="1"/>
  <c r="IV17" i="1"/>
  <c r="IU17" i="1"/>
  <c r="IT17" i="1"/>
  <c r="IQ17" i="1"/>
  <c r="IP17" i="1"/>
  <c r="IO17" i="1"/>
  <c r="IS27" i="1" s="1"/>
  <c r="IN17" i="1"/>
  <c r="IK17" i="1"/>
  <c r="IJ17" i="1"/>
  <c r="II17" i="1"/>
  <c r="IH17" i="1"/>
  <c r="IE17" i="1"/>
  <c r="ID17" i="1"/>
  <c r="IC17" i="1"/>
  <c r="IB17" i="1"/>
  <c r="HX17" i="1"/>
  <c r="HW17" i="1"/>
  <c r="HV17" i="1"/>
  <c r="HR17" i="1"/>
  <c r="HQ17" i="1"/>
  <c r="HP17" i="1"/>
  <c r="HL17" i="1"/>
  <c r="HK17" i="1"/>
  <c r="HJ17" i="1"/>
  <c r="HF17" i="1"/>
  <c r="HE17" i="1"/>
  <c r="HI27" i="1" s="1"/>
  <c r="HD17" i="1"/>
  <c r="HA17" i="1"/>
  <c r="GZ17" i="1"/>
  <c r="GY17" i="1"/>
  <c r="GX17" i="1"/>
  <c r="GU17" i="1"/>
  <c r="GT17" i="1"/>
  <c r="GS17" i="1"/>
  <c r="GR17" i="1"/>
  <c r="GN17" i="1"/>
  <c r="GM17" i="1"/>
  <c r="GL17" i="1"/>
  <c r="GQ27" i="1" s="1"/>
  <c r="GH17" i="1"/>
  <c r="GG17" i="1"/>
  <c r="GF17" i="1"/>
  <c r="GK27" i="1" s="1"/>
  <c r="GB17" i="1"/>
  <c r="GA17" i="1"/>
  <c r="FZ17" i="1"/>
  <c r="FW17" i="1"/>
  <c r="FV17" i="1"/>
  <c r="FU17" i="1"/>
  <c r="FT17" i="1"/>
  <c r="FQ17" i="1"/>
  <c r="FP17" i="1"/>
  <c r="FO17" i="1"/>
  <c r="FN17" i="1"/>
  <c r="FK17" i="1"/>
  <c r="FJ17" i="1"/>
  <c r="FI17" i="1"/>
  <c r="FH17" i="1"/>
  <c r="FE17" i="1"/>
  <c r="FD17" i="1"/>
  <c r="FC17" i="1"/>
  <c r="FB17" i="1"/>
  <c r="EV17" i="1"/>
  <c r="EU17" i="1"/>
  <c r="EQ17" i="1"/>
  <c r="EP17" i="1"/>
  <c r="EO17" i="1"/>
  <c r="EJ17" i="1"/>
  <c r="EI17" i="1"/>
  <c r="DY17" i="1"/>
  <c r="DX17" i="1"/>
  <c r="DW17" i="1"/>
  <c r="DR17" i="1"/>
  <c r="DQ17" i="1"/>
  <c r="DK17" i="1"/>
  <c r="DG17" i="1"/>
  <c r="DJ27" i="1" s="1"/>
  <c r="DF17" i="1"/>
  <c r="DE17" i="1"/>
  <c r="CZ17" i="1"/>
  <c r="CY17" i="1"/>
  <c r="CX17" i="1"/>
  <c r="CT17" i="1"/>
  <c r="CS17" i="1"/>
  <c r="CR17" i="1"/>
  <c r="CN17" i="1"/>
  <c r="CL17" i="1"/>
  <c r="CG17" i="1"/>
  <c r="CF17" i="1"/>
  <c r="CA17" i="1"/>
  <c r="BZ17" i="1"/>
  <c r="CD27" i="1" s="1"/>
  <c r="BY17" i="1"/>
  <c r="BU17" i="1"/>
  <c r="BT17" i="1"/>
  <c r="BS17" i="1"/>
  <c r="BN17" i="1"/>
  <c r="BM17" i="1"/>
  <c r="BI17" i="1"/>
  <c r="BH17" i="1"/>
  <c r="BG17" i="1"/>
  <c r="AW17" i="1"/>
  <c r="AV17" i="1"/>
  <c r="AO17" i="1"/>
  <c r="AN17" i="1"/>
  <c r="AI17" i="1"/>
  <c r="AH17" i="1"/>
  <c r="AM27" i="1" s="1"/>
  <c r="AC17" i="1"/>
  <c r="AB17" i="1"/>
  <c r="V17" i="1"/>
  <c r="G17" i="1"/>
  <c r="F17" i="1"/>
  <c r="E17" i="1"/>
  <c r="D17" i="1"/>
  <c r="C17" i="1"/>
  <c r="B17" i="1"/>
  <c r="AHK16" i="1"/>
  <c r="AHJ16" i="1"/>
  <c r="AHI16" i="1"/>
  <c r="AHH16" i="1"/>
  <c r="AHG16" i="1"/>
  <c r="AHF16" i="1"/>
  <c r="AHE16" i="1"/>
  <c r="AHD16" i="1"/>
  <c r="AHC16" i="1"/>
  <c r="AHB16" i="1"/>
  <c r="AHA16" i="1"/>
  <c r="AGZ16" i="1"/>
  <c r="AGY16" i="1"/>
  <c r="AGX16" i="1"/>
  <c r="AGY26" i="1" s="1"/>
  <c r="AGW16" i="1"/>
  <c r="AGV16" i="1"/>
  <c r="AGU16" i="1"/>
  <c r="AGT16" i="1"/>
  <c r="AGS16" i="1"/>
  <c r="AGR16" i="1"/>
  <c r="AGQ16" i="1"/>
  <c r="AGP16" i="1"/>
  <c r="AGO16" i="1"/>
  <c r="AGN16" i="1"/>
  <c r="AGM16" i="1"/>
  <c r="AGL16" i="1"/>
  <c r="AGK16" i="1"/>
  <c r="AGJ16" i="1"/>
  <c r="AGI16" i="1"/>
  <c r="AGH16" i="1"/>
  <c r="AGG16" i="1"/>
  <c r="AGF16" i="1"/>
  <c r="AGE16" i="1"/>
  <c r="AGD16" i="1"/>
  <c r="AGC16" i="1"/>
  <c r="AGB16" i="1"/>
  <c r="AGA16" i="1"/>
  <c r="AFZ16" i="1"/>
  <c r="AFY16" i="1"/>
  <c r="AFX16" i="1"/>
  <c r="AFW16" i="1"/>
  <c r="AFV16" i="1"/>
  <c r="AFS16" i="1"/>
  <c r="AFR16" i="1"/>
  <c r="AFQ16" i="1"/>
  <c r="AFP16" i="1"/>
  <c r="AFO16" i="1"/>
  <c r="AFN16" i="1"/>
  <c r="AFM16" i="1"/>
  <c r="AFL16" i="1"/>
  <c r="AFK16" i="1"/>
  <c r="AFJ16" i="1"/>
  <c r="AFI16" i="1"/>
  <c r="AFH16" i="1"/>
  <c r="AFG16" i="1"/>
  <c r="ADW16" i="1"/>
  <c r="ADV16" i="1"/>
  <c r="ADV26" i="1" s="1"/>
  <c r="ADU16" i="1"/>
  <c r="ADT16" i="1"/>
  <c r="ADS16" i="1"/>
  <c r="ADR16" i="1"/>
  <c r="ADQ16" i="1"/>
  <c r="ADP16" i="1"/>
  <c r="ADO16" i="1"/>
  <c r="ADN16" i="1"/>
  <c r="ADM16" i="1"/>
  <c r="ADL16" i="1"/>
  <c r="ADK16" i="1"/>
  <c r="ADJ16" i="1"/>
  <c r="ADI16" i="1"/>
  <c r="ADH16" i="1"/>
  <c r="ADG16" i="1"/>
  <c r="ADF16" i="1"/>
  <c r="ADG26" i="1" s="1"/>
  <c r="ADE16" i="1"/>
  <c r="ADD16" i="1"/>
  <c r="ADC16" i="1"/>
  <c r="ADB16" i="1"/>
  <c r="ACY16" i="1"/>
  <c r="ACX16" i="1"/>
  <c r="ACV16" i="1"/>
  <c r="ACU16" i="1"/>
  <c r="ACS16" i="1"/>
  <c r="ACR16" i="1"/>
  <c r="ACT26" i="1" s="1"/>
  <c r="ACP16" i="1"/>
  <c r="ACO16" i="1"/>
  <c r="ACM16" i="1"/>
  <c r="ACL16" i="1"/>
  <c r="ACJ16" i="1"/>
  <c r="ACI16" i="1"/>
  <c r="ACJ26" i="1" s="1"/>
  <c r="ACG16" i="1"/>
  <c r="ACF16" i="1"/>
  <c r="ACD16" i="1"/>
  <c r="ACC16" i="1"/>
  <c r="ACA16" i="1"/>
  <c r="ABZ16" i="1"/>
  <c r="ABX16" i="1"/>
  <c r="ABW16" i="1"/>
  <c r="ABX26" i="1" s="1"/>
  <c r="ABU16" i="1"/>
  <c r="ABT16" i="1"/>
  <c r="ABV26" i="1" s="1"/>
  <c r="ABR16" i="1"/>
  <c r="ABQ16" i="1"/>
  <c r="ABO16" i="1"/>
  <c r="ABN16" i="1"/>
  <c r="ABL16" i="1"/>
  <c r="ABK16" i="1"/>
  <c r="ABI16" i="1"/>
  <c r="ABH16" i="1"/>
  <c r="ABJ26" i="1" s="1"/>
  <c r="ABF16" i="1"/>
  <c r="ABE16" i="1"/>
  <c r="ABG26" i="1" s="1"/>
  <c r="ABC16" i="1"/>
  <c r="ABB16" i="1"/>
  <c r="ABD26" i="1" s="1"/>
  <c r="AAZ16" i="1"/>
  <c r="AAY16" i="1"/>
  <c r="ABA26" i="1" s="1"/>
  <c r="AAW16" i="1"/>
  <c r="AAV16" i="1"/>
  <c r="AAX26" i="1" s="1"/>
  <c r="AAT16" i="1"/>
  <c r="AAS16" i="1"/>
  <c r="AAU26" i="1" s="1"/>
  <c r="AAQ16" i="1"/>
  <c r="AAP16" i="1"/>
  <c r="AAR26" i="1" s="1"/>
  <c r="AAN16" i="1"/>
  <c r="AAM16" i="1"/>
  <c r="AAO26" i="1" s="1"/>
  <c r="AAK16" i="1"/>
  <c r="AAJ16" i="1"/>
  <c r="AAH16" i="1"/>
  <c r="AAG16" i="1"/>
  <c r="AAE16" i="1"/>
  <c r="AAD16" i="1"/>
  <c r="AAB16" i="1"/>
  <c r="AAA16" i="1"/>
  <c r="ZY16" i="1"/>
  <c r="ZX16" i="1"/>
  <c r="ZZ26" i="1" s="1"/>
  <c r="ZV16" i="1"/>
  <c r="ZU16" i="1"/>
  <c r="ZV26" i="1" s="1"/>
  <c r="ZS16" i="1"/>
  <c r="ZR16" i="1"/>
  <c r="ZP16" i="1"/>
  <c r="ZO16" i="1"/>
  <c r="ZM16" i="1"/>
  <c r="ZL16" i="1"/>
  <c r="ZJ16" i="1"/>
  <c r="ZI16" i="1"/>
  <c r="ZJ26" i="1" s="1"/>
  <c r="ZG16" i="1"/>
  <c r="ZF16" i="1"/>
  <c r="ZD16" i="1"/>
  <c r="ZC16" i="1"/>
  <c r="ZA16" i="1"/>
  <c r="YZ16" i="1"/>
  <c r="YX16" i="1"/>
  <c r="YW16" i="1"/>
  <c r="YU16" i="1"/>
  <c r="YT16" i="1"/>
  <c r="YV26" i="1" s="1"/>
  <c r="YR16" i="1"/>
  <c r="YQ16" i="1"/>
  <c r="YO16" i="1"/>
  <c r="YN16" i="1"/>
  <c r="YK16" i="1"/>
  <c r="YJ16" i="1"/>
  <c r="YK26" i="1" s="1"/>
  <c r="YH16" i="1"/>
  <c r="YG16" i="1"/>
  <c r="XA16" i="1"/>
  <c r="WZ16" i="1"/>
  <c r="WX16" i="1"/>
  <c r="WW16" i="1"/>
  <c r="WU16" i="1"/>
  <c r="WT16" i="1"/>
  <c r="WU26" i="1" s="1"/>
  <c r="WS16" i="1"/>
  <c r="WQ16" i="1"/>
  <c r="WP16" i="1"/>
  <c r="WN16" i="1"/>
  <c r="WN26" i="1" s="1"/>
  <c r="WM26" i="1" s="1"/>
  <c r="WM16" i="1"/>
  <c r="WO26" i="1" s="1"/>
  <c r="WK16" i="1"/>
  <c r="WJ16" i="1"/>
  <c r="WH16" i="1"/>
  <c r="WG16" i="1"/>
  <c r="WE16" i="1"/>
  <c r="WD16" i="1"/>
  <c r="WB16" i="1"/>
  <c r="WA16" i="1"/>
  <c r="WC26" i="1" s="1"/>
  <c r="VY16" i="1"/>
  <c r="VX16" i="1"/>
  <c r="VT16" i="1"/>
  <c r="VS16" i="1"/>
  <c r="VR16" i="1"/>
  <c r="VV26" i="1" s="1"/>
  <c r="VO16" i="1"/>
  <c r="VN16" i="1"/>
  <c r="VM16" i="1"/>
  <c r="VL16" i="1"/>
  <c r="VH16" i="1"/>
  <c r="VG16" i="1"/>
  <c r="VF16" i="1"/>
  <c r="VC16" i="1"/>
  <c r="VB16" i="1"/>
  <c r="VA16" i="1"/>
  <c r="UZ16" i="1"/>
  <c r="UV16" i="1"/>
  <c r="UU16" i="1"/>
  <c r="UT16" i="1"/>
  <c r="UQ16" i="1"/>
  <c r="UP16" i="1"/>
  <c r="UO16" i="1"/>
  <c r="UN16" i="1"/>
  <c r="UK16" i="1"/>
  <c r="UJ16" i="1"/>
  <c r="UI16" i="1"/>
  <c r="UH16" i="1"/>
  <c r="UE16" i="1"/>
  <c r="UD16" i="1"/>
  <c r="UC16" i="1"/>
  <c r="UB16" i="1"/>
  <c r="TX16" i="1"/>
  <c r="TW16" i="1"/>
  <c r="TV16" i="1"/>
  <c r="TR16" i="1"/>
  <c r="TQ16" i="1"/>
  <c r="TP16" i="1"/>
  <c r="TL16" i="1"/>
  <c r="TK16" i="1"/>
  <c r="TJ16" i="1"/>
  <c r="TN26" i="1" s="1"/>
  <c r="TJ26" i="1" s="1"/>
  <c r="TF16" i="1"/>
  <c r="TE16" i="1"/>
  <c r="TD16" i="1"/>
  <c r="SZ16" i="1"/>
  <c r="SY16" i="1"/>
  <c r="SX16" i="1"/>
  <c r="SU16" i="1"/>
  <c r="ST16" i="1"/>
  <c r="SS16" i="1"/>
  <c r="SR16" i="1"/>
  <c r="SN16" i="1"/>
  <c r="SM16" i="1"/>
  <c r="SL16" i="1"/>
  <c r="SI16" i="1"/>
  <c r="SH16" i="1"/>
  <c r="SG16" i="1"/>
  <c r="SF16" i="1"/>
  <c r="SC16" i="1"/>
  <c r="SB16" i="1"/>
  <c r="SA16" i="1"/>
  <c r="RZ16" i="1"/>
  <c r="RW16" i="1"/>
  <c r="RV16" i="1"/>
  <c r="RU16" i="1"/>
  <c r="RT16" i="1"/>
  <c r="RX26" i="1" s="1"/>
  <c r="RP16" i="1"/>
  <c r="RO16" i="1"/>
  <c r="RN16" i="1"/>
  <c r="RK16" i="1"/>
  <c r="RJ16" i="1"/>
  <c r="RI16" i="1"/>
  <c r="RH16" i="1"/>
  <c r="RE16" i="1"/>
  <c r="RD16" i="1"/>
  <c r="RC16" i="1"/>
  <c r="RB16" i="1"/>
  <c r="QY16" i="1"/>
  <c r="QX16" i="1"/>
  <c r="QW16" i="1"/>
  <c r="QV16" i="1"/>
  <c r="QS16" i="1"/>
  <c r="QT26" i="1" s="1"/>
  <c r="QP26" i="1" s="1"/>
  <c r="QR16" i="1"/>
  <c r="QQ16" i="1"/>
  <c r="QP16" i="1"/>
  <c r="QM16" i="1"/>
  <c r="QL16" i="1"/>
  <c r="QK16" i="1"/>
  <c r="QJ16" i="1"/>
  <c r="QG16" i="1"/>
  <c r="QF16" i="1"/>
  <c r="QE16" i="1"/>
  <c r="QD16" i="1"/>
  <c r="QA16" i="1"/>
  <c r="PZ16" i="1"/>
  <c r="PY16" i="1"/>
  <c r="PX16" i="1"/>
  <c r="PU16" i="1"/>
  <c r="PT16" i="1"/>
  <c r="PS16" i="1"/>
  <c r="PV26" i="1" s="1"/>
  <c r="PR26" i="1" s="1"/>
  <c r="PR16" i="1"/>
  <c r="PO16" i="1"/>
  <c r="PN16" i="1"/>
  <c r="PM16" i="1"/>
  <c r="PL16" i="1"/>
  <c r="PI16" i="1"/>
  <c r="PH16" i="1"/>
  <c r="PG16" i="1"/>
  <c r="PF16" i="1"/>
  <c r="PC16" i="1"/>
  <c r="PB16" i="1"/>
  <c r="PA16" i="1"/>
  <c r="OZ16" i="1"/>
  <c r="OW16" i="1"/>
  <c r="OV16" i="1"/>
  <c r="OU16" i="1"/>
  <c r="OT16" i="1"/>
  <c r="OQ16" i="1"/>
  <c r="OP16" i="1"/>
  <c r="OO16" i="1"/>
  <c r="ON16" i="1"/>
  <c r="OK16" i="1"/>
  <c r="OM26" i="1" s="1"/>
  <c r="OJ16" i="1"/>
  <c r="OI16" i="1"/>
  <c r="OH16" i="1"/>
  <c r="OE16" i="1"/>
  <c r="OF26" i="1" s="1"/>
  <c r="OB26" i="1" s="1"/>
  <c r="OD16" i="1"/>
  <c r="OC16" i="1"/>
  <c r="OB16" i="1"/>
  <c r="NY16" i="1"/>
  <c r="NX16" i="1"/>
  <c r="NW16" i="1"/>
  <c r="NV16" i="1"/>
  <c r="NS16" i="1"/>
  <c r="NR16" i="1"/>
  <c r="NQ16" i="1"/>
  <c r="NP16" i="1"/>
  <c r="NM16" i="1"/>
  <c r="NL16" i="1"/>
  <c r="NK16" i="1"/>
  <c r="NJ16" i="1"/>
  <c r="NG16" i="1"/>
  <c r="NF16" i="1"/>
  <c r="NE16" i="1"/>
  <c r="ND16" i="1"/>
  <c r="NA16" i="1"/>
  <c r="MZ16" i="1"/>
  <c r="MY16" i="1"/>
  <c r="NB26" i="1" s="1"/>
  <c r="MX26" i="1" s="1"/>
  <c r="MX16" i="1"/>
  <c r="MU16" i="1"/>
  <c r="MT16" i="1"/>
  <c r="MS16" i="1"/>
  <c r="MR16" i="1"/>
  <c r="MO16" i="1"/>
  <c r="MN16" i="1"/>
  <c r="MM16" i="1"/>
  <c r="ML16" i="1"/>
  <c r="MI16" i="1"/>
  <c r="MH16" i="1"/>
  <c r="MG16" i="1"/>
  <c r="MF16" i="1"/>
  <c r="MC16" i="1"/>
  <c r="MB16" i="1"/>
  <c r="MA16" i="1"/>
  <c r="LZ16" i="1"/>
  <c r="LW16" i="1"/>
  <c r="LV16" i="1"/>
  <c r="LU16" i="1"/>
  <c r="LT16" i="1"/>
  <c r="LQ16" i="1"/>
  <c r="LP16" i="1"/>
  <c r="LO16" i="1"/>
  <c r="LN16" i="1"/>
  <c r="LK16" i="1"/>
  <c r="LJ16" i="1"/>
  <c r="LI16" i="1"/>
  <c r="LH16" i="1"/>
  <c r="LE16" i="1"/>
  <c r="LD16" i="1"/>
  <c r="LC16" i="1"/>
  <c r="LB16" i="1"/>
  <c r="KY16" i="1"/>
  <c r="KX16" i="1"/>
  <c r="KW16" i="1"/>
  <c r="KV16" i="1"/>
  <c r="KZ26" i="1" s="1"/>
  <c r="KS16" i="1"/>
  <c r="KR16" i="1"/>
  <c r="KQ16" i="1"/>
  <c r="KU26" i="1" s="1"/>
  <c r="KP16" i="1"/>
  <c r="KM16" i="1"/>
  <c r="KL16" i="1"/>
  <c r="KK16" i="1"/>
  <c r="KN26" i="1" s="1"/>
  <c r="KJ26" i="1" s="1"/>
  <c r="KJ16" i="1"/>
  <c r="KG16" i="1"/>
  <c r="KF16" i="1"/>
  <c r="KE16" i="1"/>
  <c r="KD16" i="1"/>
  <c r="KA16" i="1"/>
  <c r="JZ16" i="1"/>
  <c r="JY16" i="1"/>
  <c r="JX16" i="1"/>
  <c r="JU16" i="1"/>
  <c r="JV26" i="1" s="1"/>
  <c r="JR26" i="1" s="1"/>
  <c r="JT16" i="1"/>
  <c r="JS16" i="1"/>
  <c r="JR16" i="1"/>
  <c r="JO16" i="1"/>
  <c r="JN16" i="1"/>
  <c r="JM16" i="1"/>
  <c r="JL16" i="1"/>
  <c r="JI16" i="1"/>
  <c r="JH16" i="1"/>
  <c r="JG16" i="1"/>
  <c r="JF16" i="1"/>
  <c r="JC16" i="1"/>
  <c r="JB16" i="1"/>
  <c r="JA16" i="1"/>
  <c r="IZ16" i="1"/>
  <c r="IW16" i="1"/>
  <c r="IV16" i="1"/>
  <c r="IU16" i="1"/>
  <c r="IX26" i="1" s="1"/>
  <c r="IT26" i="1" s="1"/>
  <c r="IT16" i="1"/>
  <c r="IQ16" i="1"/>
  <c r="IP16" i="1"/>
  <c r="IO16" i="1"/>
  <c r="IN16" i="1"/>
  <c r="IK16" i="1"/>
  <c r="IJ16" i="1"/>
  <c r="II16" i="1"/>
  <c r="IH16" i="1"/>
  <c r="IE16" i="1"/>
  <c r="ID16" i="1"/>
  <c r="IC16" i="1"/>
  <c r="IB16" i="1"/>
  <c r="HY16" i="1"/>
  <c r="HX16" i="1"/>
  <c r="HW16" i="1"/>
  <c r="HV16" i="1"/>
  <c r="HS16" i="1"/>
  <c r="HT26" i="1" s="1"/>
  <c r="HP26" i="1" s="1"/>
  <c r="HR16" i="1"/>
  <c r="HQ16" i="1"/>
  <c r="HP16" i="1"/>
  <c r="HM16" i="1"/>
  <c r="HL16" i="1"/>
  <c r="HK16" i="1"/>
  <c r="HJ16" i="1"/>
  <c r="HG16" i="1"/>
  <c r="HF16" i="1"/>
  <c r="HE16" i="1"/>
  <c r="HD16" i="1"/>
  <c r="HA16" i="1"/>
  <c r="GZ16" i="1"/>
  <c r="GY16" i="1"/>
  <c r="GX16" i="1"/>
  <c r="GU16" i="1"/>
  <c r="GT16" i="1"/>
  <c r="GS16" i="1"/>
  <c r="GR16" i="1"/>
  <c r="GO16" i="1"/>
  <c r="GN16" i="1"/>
  <c r="GM16" i="1"/>
  <c r="GL16" i="1"/>
  <c r="GI16" i="1"/>
  <c r="GH16" i="1"/>
  <c r="GG16" i="1"/>
  <c r="GF16" i="1"/>
  <c r="GC16" i="1"/>
  <c r="GB16" i="1"/>
  <c r="GA16" i="1"/>
  <c r="FZ16" i="1"/>
  <c r="FV16" i="1"/>
  <c r="FU16" i="1"/>
  <c r="FT16" i="1"/>
  <c r="FP16" i="1"/>
  <c r="FO16" i="1"/>
  <c r="FN16" i="1"/>
  <c r="FK16" i="1"/>
  <c r="FJ16" i="1"/>
  <c r="FI16" i="1"/>
  <c r="FH16" i="1"/>
  <c r="FE16" i="1"/>
  <c r="FD16" i="1"/>
  <c r="FC16" i="1"/>
  <c r="FB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T26" i="1" s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V26" i="1" s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C16" i="1"/>
  <c r="DB16" i="1"/>
  <c r="DA16" i="1"/>
  <c r="CZ16" i="1"/>
  <c r="CY16" i="1"/>
  <c r="DB26" i="1" s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D16" i="1"/>
  <c r="CC16" i="1"/>
  <c r="CB16" i="1"/>
  <c r="CA16" i="1"/>
  <c r="BZ16" i="1"/>
  <c r="BY16" i="1"/>
  <c r="BX16" i="1"/>
  <c r="BW16" i="1"/>
  <c r="BV16" i="1"/>
  <c r="BU16" i="1"/>
  <c r="BT16" i="1"/>
  <c r="BX26" i="1" s="1"/>
  <c r="BS16" i="1"/>
  <c r="BR16" i="1"/>
  <c r="BQ16" i="1"/>
  <c r="BP16" i="1"/>
  <c r="BR26" i="1" s="1"/>
  <c r="BO16" i="1"/>
  <c r="BN16" i="1"/>
  <c r="BM16" i="1"/>
  <c r="BL16" i="1"/>
  <c r="BK16" i="1"/>
  <c r="BJ16" i="1"/>
  <c r="BI16" i="1"/>
  <c r="BH16" i="1"/>
  <c r="BG16" i="1"/>
  <c r="BE16" i="1"/>
  <c r="BC16" i="1"/>
  <c r="BB16" i="1"/>
  <c r="BA16" i="1"/>
  <c r="AZ16" i="1"/>
  <c r="AY16" i="1"/>
  <c r="AX16" i="1"/>
  <c r="AW16" i="1"/>
  <c r="BA26" i="1" s="1"/>
  <c r="AV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HJ15" i="1"/>
  <c r="AHK25" i="1" s="1"/>
  <c r="AHI15" i="1"/>
  <c r="AHG15" i="1"/>
  <c r="AHF15" i="1"/>
  <c r="AHD15" i="1"/>
  <c r="AHD25" i="1" s="1"/>
  <c r="AHC25" i="1" s="1"/>
  <c r="AHC15" i="1"/>
  <c r="AHA15" i="1"/>
  <c r="AGZ15" i="1"/>
  <c r="AGX15" i="1"/>
  <c r="AGW15" i="1"/>
  <c r="AGU15" i="1"/>
  <c r="AGT15" i="1"/>
  <c r="AGR15" i="1"/>
  <c r="AGQ15" i="1"/>
  <c r="AGO15" i="1"/>
  <c r="AGN15" i="1"/>
  <c r="AGL15" i="1"/>
  <c r="AGK15" i="1"/>
  <c r="AGI15" i="1"/>
  <c r="AGH15" i="1"/>
  <c r="AGF15" i="1"/>
  <c r="AGF25" i="1" s="1"/>
  <c r="AGE25" i="1" s="1"/>
  <c r="AGE15" i="1"/>
  <c r="AGC15" i="1"/>
  <c r="AGB15" i="1"/>
  <c r="AFZ15" i="1"/>
  <c r="AFY15" i="1"/>
  <c r="AFW15" i="1"/>
  <c r="AFV15" i="1"/>
  <c r="AFT15" i="1"/>
  <c r="AFU25" i="1" s="1"/>
  <c r="AFS15" i="1"/>
  <c r="AFT25" i="1" s="1"/>
  <c r="AFQ15" i="1"/>
  <c r="AFP15" i="1"/>
  <c r="AFO15" i="1"/>
  <c r="AFN15" i="1"/>
  <c r="AFM15" i="1"/>
  <c r="AFL15" i="1"/>
  <c r="AFK15" i="1"/>
  <c r="AFJ15" i="1"/>
  <c r="AFI15" i="1"/>
  <c r="AFH15" i="1"/>
  <c r="AFG15" i="1"/>
  <c r="ADY15" i="1"/>
  <c r="ADX15" i="1"/>
  <c r="ADW15" i="1"/>
  <c r="ADV15" i="1"/>
  <c r="ADU15" i="1"/>
  <c r="ADT15" i="1"/>
  <c r="ADU25" i="1" s="1"/>
  <c r="ADS15" i="1"/>
  <c r="ADR15" i="1"/>
  <c r="ADQ15" i="1"/>
  <c r="ADP15" i="1"/>
  <c r="ADO15" i="1"/>
  <c r="ADN15" i="1"/>
  <c r="ADM15" i="1"/>
  <c r="ADL15" i="1"/>
  <c r="ADK15" i="1"/>
  <c r="ADJ15" i="1"/>
  <c r="ADI15" i="1"/>
  <c r="ADH15" i="1"/>
  <c r="ADG15" i="1"/>
  <c r="ADF15" i="1"/>
  <c r="ADE15" i="1"/>
  <c r="ADD15" i="1"/>
  <c r="ADC15" i="1"/>
  <c r="ADC25" i="1" s="1"/>
  <c r="ADB25" i="1" s="1"/>
  <c r="ADB15" i="1"/>
  <c r="ACY15" i="1"/>
  <c r="ACX15" i="1"/>
  <c r="ACV15" i="1"/>
  <c r="ACW25" i="1" s="1"/>
  <c r="ACU15" i="1"/>
  <c r="ACS15" i="1"/>
  <c r="ACR15" i="1"/>
  <c r="ACP15" i="1"/>
  <c r="ACP25" i="1" s="1"/>
  <c r="ACO15" i="1"/>
  <c r="ACM15" i="1"/>
  <c r="ACL15" i="1"/>
  <c r="ACJ15" i="1"/>
  <c r="ACK25" i="1" s="1"/>
  <c r="ACI15" i="1"/>
  <c r="ACG15" i="1"/>
  <c r="ACF15" i="1"/>
  <c r="ACD15" i="1"/>
  <c r="ACD25" i="1" s="1"/>
  <c r="ACC15" i="1"/>
  <c r="ACA15" i="1"/>
  <c r="ABZ15" i="1"/>
  <c r="ACB25" i="1" s="1"/>
  <c r="ABX15" i="1"/>
  <c r="ABW15" i="1"/>
  <c r="ABU15" i="1"/>
  <c r="ABT15" i="1"/>
  <c r="ABR15" i="1"/>
  <c r="ABS25" i="1" s="1"/>
  <c r="ABQ15" i="1"/>
  <c r="ABO15" i="1"/>
  <c r="ABN15" i="1"/>
  <c r="ABP25" i="1" s="1"/>
  <c r="ABL15" i="1"/>
  <c r="ABK15" i="1"/>
  <c r="ABI15" i="1"/>
  <c r="ABH15" i="1"/>
  <c r="ABJ25" i="1" s="1"/>
  <c r="ABF15" i="1"/>
  <c r="ABE15" i="1"/>
  <c r="ABC15" i="1"/>
  <c r="ABB15" i="1"/>
  <c r="ABD25" i="1" s="1"/>
  <c r="AAZ15" i="1"/>
  <c r="ABA25" i="1" s="1"/>
  <c r="AAY15" i="1"/>
  <c r="AAW15" i="1"/>
  <c r="AAV15" i="1"/>
  <c r="AAX25" i="1" s="1"/>
  <c r="AAT15" i="1"/>
  <c r="AAS15" i="1"/>
  <c r="AAQ15" i="1"/>
  <c r="AAP15" i="1"/>
  <c r="AAR25" i="1" s="1"/>
  <c r="AAN15" i="1"/>
  <c r="AAM15" i="1"/>
  <c r="AAK15" i="1"/>
  <c r="AAJ15" i="1"/>
  <c r="AAH15" i="1"/>
  <c r="AAI25" i="1" s="1"/>
  <c r="AAG15" i="1"/>
  <c r="AAE15" i="1"/>
  <c r="AAD15" i="1"/>
  <c r="AAF25" i="1" s="1"/>
  <c r="AAB15" i="1"/>
  <c r="AAC25" i="1" s="1"/>
  <c r="AAA15" i="1"/>
  <c r="ZY15" i="1"/>
  <c r="ZX15" i="1"/>
  <c r="ZV15" i="1"/>
  <c r="ZW25" i="1" s="1"/>
  <c r="ZU15" i="1"/>
  <c r="ZS15" i="1"/>
  <c r="ZR15" i="1"/>
  <c r="ZP15" i="1"/>
  <c r="ZO15" i="1"/>
  <c r="ZM15" i="1"/>
  <c r="ZL15" i="1"/>
  <c r="ZM25" i="1" s="1"/>
  <c r="ZJ15" i="1"/>
  <c r="ZJ25" i="1" s="1"/>
  <c r="ZI15" i="1"/>
  <c r="ZG15" i="1"/>
  <c r="ZF15" i="1"/>
  <c r="ZD15" i="1"/>
  <c r="ZC15" i="1"/>
  <c r="ZA15" i="1"/>
  <c r="YZ15" i="1"/>
  <c r="ZA25" i="1" s="1"/>
  <c r="YX15" i="1"/>
  <c r="YY25" i="1" s="1"/>
  <c r="YW15" i="1"/>
  <c r="YU15" i="1"/>
  <c r="YT15" i="1"/>
  <c r="YR15" i="1"/>
  <c r="YS25" i="1" s="1"/>
  <c r="YQ15" i="1"/>
  <c r="YO15" i="1"/>
  <c r="YN15" i="1"/>
  <c r="YK15" i="1"/>
  <c r="YL25" i="1" s="1"/>
  <c r="YJ15" i="1"/>
  <c r="YH15" i="1"/>
  <c r="YG15" i="1"/>
  <c r="XA15" i="1"/>
  <c r="WZ15" i="1"/>
  <c r="WW15" i="1"/>
  <c r="WT15" i="1"/>
  <c r="WU25" i="1" s="1"/>
  <c r="WS15" i="1"/>
  <c r="WQ15" i="1"/>
  <c r="WP15" i="1"/>
  <c r="WN15" i="1"/>
  <c r="WO25" i="1" s="1"/>
  <c r="WM15" i="1"/>
  <c r="WK15" i="1"/>
  <c r="WJ15" i="1"/>
  <c r="WL25" i="1" s="1"/>
  <c r="WH15" i="1"/>
  <c r="WI25" i="1" s="1"/>
  <c r="WG15" i="1"/>
  <c r="WE15" i="1"/>
  <c r="WD15" i="1"/>
  <c r="WF25" i="1" s="1"/>
  <c r="WB15" i="1"/>
  <c r="WA15" i="1"/>
  <c r="VY15" i="1"/>
  <c r="VX15" i="1"/>
  <c r="VT15" i="1"/>
  <c r="VS15" i="1"/>
  <c r="VR15" i="1"/>
  <c r="VO15" i="1"/>
  <c r="VN15" i="1"/>
  <c r="VM15" i="1"/>
  <c r="VL15" i="1"/>
  <c r="VQ25" i="1" s="1"/>
  <c r="VH15" i="1"/>
  <c r="VG15" i="1"/>
  <c r="VJ25" i="1" s="1"/>
  <c r="VF15" i="1"/>
  <c r="VC15" i="1"/>
  <c r="VB15" i="1"/>
  <c r="VA15" i="1"/>
  <c r="VD25" i="1" s="1"/>
  <c r="UZ15" i="1"/>
  <c r="UV15" i="1"/>
  <c r="UU15" i="1"/>
  <c r="UT15" i="1"/>
  <c r="UX25" i="1" s="1"/>
  <c r="UQ15" i="1"/>
  <c r="UP15" i="1"/>
  <c r="UO15" i="1"/>
  <c r="UN15" i="1"/>
  <c r="UK15" i="1"/>
  <c r="UJ15" i="1"/>
  <c r="UI15" i="1"/>
  <c r="UH15" i="1"/>
  <c r="UE15" i="1"/>
  <c r="UD15" i="1"/>
  <c r="UC15" i="1"/>
  <c r="UB15" i="1"/>
  <c r="TX15" i="1"/>
  <c r="TW15" i="1"/>
  <c r="TV15" i="1"/>
  <c r="TZ25" i="1" s="1"/>
  <c r="TR15" i="1"/>
  <c r="TQ15" i="1"/>
  <c r="TP15" i="1"/>
  <c r="TL15" i="1"/>
  <c r="TK15" i="1"/>
  <c r="TN25" i="1" s="1"/>
  <c r="TJ15" i="1"/>
  <c r="TF15" i="1"/>
  <c r="TE15" i="1"/>
  <c r="TD15" i="1"/>
  <c r="TI25" i="1" s="1"/>
  <c r="SZ15" i="1"/>
  <c r="SY15" i="1"/>
  <c r="SX15" i="1"/>
  <c r="SU15" i="1"/>
  <c r="ST15" i="1"/>
  <c r="SS15" i="1"/>
  <c r="SR15" i="1"/>
  <c r="SN15" i="1"/>
  <c r="SM15" i="1"/>
  <c r="SL15" i="1"/>
  <c r="SQ25" i="1" s="1"/>
  <c r="SI15" i="1"/>
  <c r="SH15" i="1"/>
  <c r="SG15" i="1"/>
  <c r="SF15" i="1"/>
  <c r="SC15" i="1"/>
  <c r="SB15" i="1"/>
  <c r="SA15" i="1"/>
  <c r="RZ15" i="1"/>
  <c r="RW15" i="1"/>
  <c r="RV15" i="1"/>
  <c r="RX25" i="1" s="1"/>
  <c r="RU15" i="1"/>
  <c r="RT15" i="1"/>
  <c r="RP15" i="1"/>
  <c r="RO15" i="1"/>
  <c r="RR25" i="1" s="1"/>
  <c r="RN15" i="1"/>
  <c r="RK15" i="1"/>
  <c r="RJ15" i="1"/>
  <c r="RI15" i="1"/>
  <c r="RH15" i="1"/>
  <c r="RE15" i="1"/>
  <c r="RD15" i="1"/>
  <c r="RC15" i="1"/>
  <c r="RG25" i="1" s="1"/>
  <c r="RB15" i="1"/>
  <c r="QY15" i="1"/>
  <c r="QX15" i="1"/>
  <c r="QW15" i="1"/>
  <c r="RA25" i="1" s="1"/>
  <c r="QV15" i="1"/>
  <c r="QS15" i="1"/>
  <c r="QR15" i="1"/>
  <c r="QQ15" i="1"/>
  <c r="QT25" i="1" s="1"/>
  <c r="QP15" i="1"/>
  <c r="QM15" i="1"/>
  <c r="QL15" i="1"/>
  <c r="QK15" i="1"/>
  <c r="QJ15" i="1"/>
  <c r="QG15" i="1"/>
  <c r="QF15" i="1"/>
  <c r="QE15" i="1"/>
  <c r="QD15" i="1"/>
  <c r="QA15" i="1"/>
  <c r="PZ15" i="1"/>
  <c r="PY15" i="1"/>
  <c r="QB25" i="1" s="1"/>
  <c r="PX15" i="1"/>
  <c r="PU15" i="1"/>
  <c r="PT15" i="1"/>
  <c r="PS15" i="1"/>
  <c r="PW25" i="1" s="1"/>
  <c r="PR15" i="1"/>
  <c r="PO15" i="1"/>
  <c r="PN15" i="1"/>
  <c r="PM15" i="1"/>
  <c r="PP25" i="1" s="1"/>
  <c r="PL15" i="1"/>
  <c r="PI15" i="1"/>
  <c r="PH15" i="1"/>
  <c r="PG15" i="1"/>
  <c r="PK25" i="1" s="1"/>
  <c r="PF15" i="1"/>
  <c r="PC15" i="1"/>
  <c r="PB15" i="1"/>
  <c r="PA15" i="1"/>
  <c r="PD25" i="1" s="1"/>
  <c r="OZ15" i="1"/>
  <c r="OW15" i="1"/>
  <c r="OV15" i="1"/>
  <c r="OU15" i="1"/>
  <c r="OY25" i="1" s="1"/>
  <c r="OT15" i="1"/>
  <c r="OQ15" i="1"/>
  <c r="OP15" i="1"/>
  <c r="OO15" i="1"/>
  <c r="ON15" i="1"/>
  <c r="OK15" i="1"/>
  <c r="OJ15" i="1"/>
  <c r="OI15" i="1"/>
  <c r="OH15" i="1"/>
  <c r="OE15" i="1"/>
  <c r="OD15" i="1"/>
  <c r="OC15" i="1"/>
  <c r="OG25" i="1" s="1"/>
  <c r="OB15" i="1"/>
  <c r="NY15" i="1"/>
  <c r="NX15" i="1"/>
  <c r="NW15" i="1"/>
  <c r="NZ25" i="1" s="1"/>
  <c r="NV15" i="1"/>
  <c r="NS15" i="1"/>
  <c r="NR15" i="1"/>
  <c r="NQ15" i="1"/>
  <c r="NT25" i="1" s="1"/>
  <c r="NP15" i="1"/>
  <c r="NM15" i="1"/>
  <c r="NL15" i="1"/>
  <c r="NK15" i="1"/>
  <c r="NJ15" i="1"/>
  <c r="NG15" i="1"/>
  <c r="NF15" i="1"/>
  <c r="NE15" i="1"/>
  <c r="NI25" i="1" s="1"/>
  <c r="ND15" i="1"/>
  <c r="NA15" i="1"/>
  <c r="MZ15" i="1"/>
  <c r="MY15" i="1"/>
  <c r="NC25" i="1" s="1"/>
  <c r="MX15" i="1"/>
  <c r="MU15" i="1"/>
  <c r="MT15" i="1"/>
  <c r="MS15" i="1"/>
  <c r="MR15" i="1"/>
  <c r="MO15" i="1"/>
  <c r="MN15" i="1"/>
  <c r="MM15" i="1"/>
  <c r="MQ25" i="1" s="1"/>
  <c r="ML15" i="1"/>
  <c r="MI15" i="1"/>
  <c r="MH15" i="1"/>
  <c r="MG15" i="1"/>
  <c r="MJ25" i="1" s="1"/>
  <c r="MF15" i="1"/>
  <c r="MC15" i="1"/>
  <c r="MB15" i="1"/>
  <c r="MA15" i="1"/>
  <c r="ME25" i="1" s="1"/>
  <c r="LZ15" i="1"/>
  <c r="LW15" i="1"/>
  <c r="LV15" i="1"/>
  <c r="LU15" i="1"/>
  <c r="LT15" i="1"/>
  <c r="LQ15" i="1"/>
  <c r="LP15" i="1"/>
  <c r="LO15" i="1"/>
  <c r="LS25" i="1" s="1"/>
  <c r="LN15" i="1"/>
  <c r="LK15" i="1"/>
  <c r="LJ15" i="1"/>
  <c r="LI15" i="1"/>
  <c r="LM25" i="1" s="1"/>
  <c r="LH15" i="1"/>
  <c r="LE15" i="1"/>
  <c r="LD15" i="1"/>
  <c r="LC15" i="1"/>
  <c r="LG25" i="1" s="1"/>
  <c r="LB15" i="1"/>
  <c r="KY15" i="1"/>
  <c r="KX15" i="1"/>
  <c r="KW15" i="1"/>
  <c r="KZ25" i="1" s="1"/>
  <c r="KV15" i="1"/>
  <c r="KS15" i="1"/>
  <c r="KR15" i="1"/>
  <c r="KQ15" i="1"/>
  <c r="KP15" i="1"/>
  <c r="KM15" i="1"/>
  <c r="KL15" i="1"/>
  <c r="KK15" i="1"/>
  <c r="KN25" i="1" s="1"/>
  <c r="KJ15" i="1"/>
  <c r="KG15" i="1"/>
  <c r="KF15" i="1"/>
  <c r="KE15" i="1"/>
  <c r="KD15" i="1"/>
  <c r="KA15" i="1"/>
  <c r="JZ15" i="1"/>
  <c r="JY15" i="1"/>
  <c r="KB25" i="1" s="1"/>
  <c r="JX15" i="1"/>
  <c r="JU15" i="1"/>
  <c r="JT15" i="1"/>
  <c r="JS15" i="1"/>
  <c r="JW25" i="1" s="1"/>
  <c r="JR15" i="1"/>
  <c r="JO15" i="1"/>
  <c r="JN15" i="1"/>
  <c r="JM15" i="1"/>
  <c r="JQ25" i="1" s="1"/>
  <c r="JL15" i="1"/>
  <c r="JI15" i="1"/>
  <c r="JH15" i="1"/>
  <c r="JG15" i="1"/>
  <c r="JK25" i="1" s="1"/>
  <c r="JF15" i="1"/>
  <c r="JC15" i="1"/>
  <c r="JB15" i="1"/>
  <c r="JA15" i="1"/>
  <c r="IZ15" i="1"/>
  <c r="IW15" i="1"/>
  <c r="IV15" i="1"/>
  <c r="IU15" i="1"/>
  <c r="IY25" i="1" s="1"/>
  <c r="IT15" i="1"/>
  <c r="IQ15" i="1"/>
  <c r="IP15" i="1"/>
  <c r="IO15" i="1"/>
  <c r="IN15" i="1"/>
  <c r="IK15" i="1"/>
  <c r="IJ15" i="1"/>
  <c r="II15" i="1"/>
  <c r="IM25" i="1" s="1"/>
  <c r="IH15" i="1"/>
  <c r="IE15" i="1"/>
  <c r="ID15" i="1"/>
  <c r="IC15" i="1"/>
  <c r="IF25" i="1" s="1"/>
  <c r="IB15" i="1"/>
  <c r="HY15" i="1"/>
  <c r="HX15" i="1"/>
  <c r="HW15" i="1"/>
  <c r="IA25" i="1" s="1"/>
  <c r="HV15" i="1"/>
  <c r="HS15" i="1"/>
  <c r="HR15" i="1"/>
  <c r="HQ15" i="1"/>
  <c r="HU25" i="1" s="1"/>
  <c r="HP15" i="1"/>
  <c r="HM15" i="1"/>
  <c r="HL15" i="1"/>
  <c r="HK15" i="1"/>
  <c r="HJ15" i="1"/>
  <c r="HG15" i="1"/>
  <c r="HF15" i="1"/>
  <c r="HE15" i="1"/>
  <c r="HH25" i="1" s="1"/>
  <c r="HD15" i="1"/>
  <c r="HA15" i="1"/>
  <c r="GZ15" i="1"/>
  <c r="GY15" i="1"/>
  <c r="GX15" i="1"/>
  <c r="GU15" i="1"/>
  <c r="GT15" i="1"/>
  <c r="GS15" i="1"/>
  <c r="GV25" i="1" s="1"/>
  <c r="GR15" i="1"/>
  <c r="GO15" i="1"/>
  <c r="GN15" i="1"/>
  <c r="GM15" i="1"/>
  <c r="GP25" i="1" s="1"/>
  <c r="GL15" i="1"/>
  <c r="GI15" i="1"/>
  <c r="GH15" i="1"/>
  <c r="GG15" i="1"/>
  <c r="GJ25" i="1" s="1"/>
  <c r="GF15" i="1"/>
  <c r="GC15" i="1"/>
  <c r="GB15" i="1"/>
  <c r="GA15" i="1"/>
  <c r="GE25" i="1" s="1"/>
  <c r="FZ15" i="1"/>
  <c r="FW15" i="1"/>
  <c r="FV15" i="1"/>
  <c r="FU15" i="1"/>
  <c r="FT15" i="1"/>
  <c r="FQ15" i="1"/>
  <c r="FP15" i="1"/>
  <c r="FO15" i="1"/>
  <c r="FS25" i="1" s="1"/>
  <c r="FN15" i="1"/>
  <c r="FJ15" i="1"/>
  <c r="FI15" i="1"/>
  <c r="FH15" i="1"/>
  <c r="FE15" i="1"/>
  <c r="FD15" i="1"/>
  <c r="FC15" i="1"/>
  <c r="FB15" i="1"/>
  <c r="EZ15" i="1"/>
  <c r="EY15" i="1"/>
  <c r="EX15" i="1"/>
  <c r="EW15" i="1"/>
  <c r="EY25" i="1" s="1"/>
  <c r="EU25" i="1" s="1"/>
  <c r="EV15" i="1"/>
  <c r="EU15" i="1"/>
  <c r="ET15" i="1"/>
  <c r="ES15" i="1"/>
  <c r="ER15" i="1"/>
  <c r="EQ15" i="1"/>
  <c r="EP15" i="1"/>
  <c r="EO15" i="1"/>
  <c r="ET25" i="1" s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EB25" i="1" s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C15" i="1"/>
  <c r="DB15" i="1"/>
  <c r="DA15" i="1"/>
  <c r="CZ15" i="1"/>
  <c r="CY15" i="1"/>
  <c r="CX15" i="1"/>
  <c r="CW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J25" i="1" s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X25" i="1" s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E15" i="1"/>
  <c r="BD15" i="1"/>
  <c r="BC15" i="1"/>
  <c r="BB15" i="1"/>
  <c r="BE25" i="1" s="1"/>
  <c r="BA15" i="1"/>
  <c r="AZ15" i="1"/>
  <c r="AY15" i="1"/>
  <c r="AX15" i="1"/>
  <c r="AW15" i="1"/>
  <c r="AV15" i="1"/>
  <c r="BA25" i="1" s="1"/>
  <c r="AS15" i="1"/>
  <c r="AR15" i="1"/>
  <c r="AQ15" i="1"/>
  <c r="AP15" i="1"/>
  <c r="AO15" i="1"/>
  <c r="AN15" i="1"/>
  <c r="AM15" i="1"/>
  <c r="AL15" i="1"/>
  <c r="AK15" i="1"/>
  <c r="AJ15" i="1"/>
  <c r="AL25" i="1" s="1"/>
  <c r="AI15" i="1"/>
  <c r="AH15" i="1"/>
  <c r="AG15" i="1"/>
  <c r="AF15" i="1"/>
  <c r="AE15" i="1"/>
  <c r="AD15" i="1"/>
  <c r="AC15" i="1"/>
  <c r="AB15" i="1"/>
  <c r="AA15" i="1"/>
  <c r="Z15" i="1"/>
  <c r="Y15" i="1"/>
  <c r="X15" i="1"/>
  <c r="Z25" i="1" s="1"/>
  <c r="W15" i="1"/>
  <c r="V15" i="1"/>
  <c r="S15" i="1"/>
  <c r="R15" i="1"/>
  <c r="Q15" i="1"/>
  <c r="P15" i="1"/>
  <c r="O15" i="1"/>
  <c r="N15" i="1"/>
  <c r="M15" i="1"/>
  <c r="L15" i="1"/>
  <c r="K15" i="1"/>
  <c r="J15" i="1"/>
  <c r="M25" i="1" s="1"/>
  <c r="I15" i="1"/>
  <c r="H15" i="1"/>
  <c r="G15" i="1"/>
  <c r="F15" i="1"/>
  <c r="E15" i="1"/>
  <c r="D15" i="1"/>
  <c r="C15" i="1"/>
  <c r="B15" i="1"/>
  <c r="F25" i="1" s="1"/>
  <c r="AHJ14" i="1"/>
  <c r="AHI14" i="1"/>
  <c r="AHJ24" i="1" s="1"/>
  <c r="AHG14" i="1"/>
  <c r="AHF14" i="1"/>
  <c r="AHD14" i="1"/>
  <c r="AHC14" i="1"/>
  <c r="AHD24" i="1" s="1"/>
  <c r="AHA14" i="1"/>
  <c r="AGZ14" i="1"/>
  <c r="AGX14" i="1"/>
  <c r="AGW14" i="1"/>
  <c r="AGU14" i="1"/>
  <c r="AGT14" i="1"/>
  <c r="AGV24" i="1" s="1"/>
  <c r="AGR14" i="1"/>
  <c r="AGQ14" i="1"/>
  <c r="AGR24" i="1" s="1"/>
  <c r="AGO14" i="1"/>
  <c r="AGN14" i="1"/>
  <c r="AGL14" i="1"/>
  <c r="AGK14" i="1"/>
  <c r="AGI14" i="1"/>
  <c r="AGH14" i="1"/>
  <c r="AGJ24" i="1" s="1"/>
  <c r="AGF14" i="1"/>
  <c r="AGE14" i="1"/>
  <c r="AGC14" i="1"/>
  <c r="AGB14" i="1"/>
  <c r="AGD24" i="1" s="1"/>
  <c r="AFZ14" i="1"/>
  <c r="AFY14" i="1"/>
  <c r="AGA24" i="1" s="1"/>
  <c r="AFW14" i="1"/>
  <c r="AFV14" i="1"/>
  <c r="AFT14" i="1"/>
  <c r="AFS14" i="1"/>
  <c r="AFO14" i="1"/>
  <c r="AFN14" i="1"/>
  <c r="AFM14" i="1"/>
  <c r="AFL14" i="1"/>
  <c r="AFK14" i="1"/>
  <c r="AFJ14" i="1"/>
  <c r="AFI14" i="1"/>
  <c r="AFH14" i="1"/>
  <c r="AFG14" i="1"/>
  <c r="AFF14" i="1"/>
  <c r="AFE14" i="1"/>
  <c r="AFD14" i="1"/>
  <c r="AFC14" i="1"/>
  <c r="AFB14" i="1"/>
  <c r="AFC24" i="1" s="1"/>
  <c r="AFA14" i="1"/>
  <c r="AEZ14" i="1"/>
  <c r="AEY14" i="1"/>
  <c r="AEX14" i="1"/>
  <c r="AEW14" i="1"/>
  <c r="AEV14" i="1"/>
  <c r="AEU14" i="1"/>
  <c r="AEV24" i="1" s="1"/>
  <c r="AET14" i="1"/>
  <c r="AES14" i="1"/>
  <c r="AER14" i="1"/>
  <c r="AEQ14" i="1"/>
  <c r="AEP14" i="1"/>
  <c r="AEQ24" i="1" s="1"/>
  <c r="AEO14" i="1"/>
  <c r="AEN14" i="1"/>
  <c r="AEM14" i="1"/>
  <c r="AEL14" i="1"/>
  <c r="AEN24" i="1" s="1"/>
  <c r="AEK14" i="1"/>
  <c r="AEJ14" i="1"/>
  <c r="AEI14" i="1"/>
  <c r="AEH14" i="1"/>
  <c r="AEG14" i="1"/>
  <c r="AEF14" i="1"/>
  <c r="AEE14" i="1"/>
  <c r="AED14" i="1"/>
  <c r="AEC14" i="1"/>
  <c r="AEB14" i="1"/>
  <c r="AEA14" i="1"/>
  <c r="ADZ14" i="1"/>
  <c r="AEA24" i="1" s="1"/>
  <c r="ADY14" i="1"/>
  <c r="ADX14" i="1"/>
  <c r="ADW14" i="1"/>
  <c r="ADV14" i="1"/>
  <c r="ADU14" i="1"/>
  <c r="ADT14" i="1"/>
  <c r="ADU24" i="1" s="1"/>
  <c r="ADS14" i="1"/>
  <c r="ADR14" i="1"/>
  <c r="ADS24" i="1" s="1"/>
  <c r="ADQ14" i="1"/>
  <c r="ADP14" i="1"/>
  <c r="ADO14" i="1"/>
  <c r="ADN14" i="1"/>
  <c r="ADM14" i="1"/>
  <c r="ADL14" i="1"/>
  <c r="ADK14" i="1"/>
  <c r="ADM24" i="1" s="1"/>
  <c r="ADJ14" i="1"/>
  <c r="ADI14" i="1"/>
  <c r="ADH14" i="1"/>
  <c r="ADG14" i="1"/>
  <c r="ADF14" i="1"/>
  <c r="ADG24" i="1" s="1"/>
  <c r="ADE14" i="1"/>
  <c r="ADD14" i="1"/>
  <c r="ADC14" i="1"/>
  <c r="ADB14" i="1"/>
  <c r="ADD24" i="1" s="1"/>
  <c r="ACY14" i="1"/>
  <c r="ACX14" i="1"/>
  <c r="ACZ24" i="1" s="1"/>
  <c r="ACV14" i="1"/>
  <c r="ACU14" i="1"/>
  <c r="ACS14" i="1"/>
  <c r="ACR14" i="1"/>
  <c r="ACP14" i="1"/>
  <c r="ACO14" i="1"/>
  <c r="ACP24" i="1" s="1"/>
  <c r="ACM14" i="1"/>
  <c r="ACL14" i="1"/>
  <c r="ACJ14" i="1"/>
  <c r="ACI14" i="1"/>
  <c r="ACG14" i="1"/>
  <c r="ACF14" i="1"/>
  <c r="ACD14" i="1"/>
  <c r="ACC14" i="1"/>
  <c r="ACA14" i="1"/>
  <c r="ABZ14" i="1"/>
  <c r="ABX14" i="1"/>
  <c r="ABW14" i="1"/>
  <c r="ABU14" i="1"/>
  <c r="ABT14" i="1"/>
  <c r="ABU24" i="1" s="1"/>
  <c r="ABR14" i="1"/>
  <c r="ABQ14" i="1"/>
  <c r="ABO14" i="1"/>
  <c r="ABN14" i="1"/>
  <c r="ABP24" i="1" s="1"/>
  <c r="ABL14" i="1"/>
  <c r="ABK14" i="1"/>
  <c r="ABI14" i="1"/>
  <c r="ABH14" i="1"/>
  <c r="ABJ24" i="1" s="1"/>
  <c r="ABF14" i="1"/>
  <c r="ABE14" i="1"/>
  <c r="ABG24" i="1" s="1"/>
  <c r="ABC14" i="1"/>
  <c r="ABB14" i="1"/>
  <c r="ABD24" i="1" s="1"/>
  <c r="AAZ14" i="1"/>
  <c r="AAY14" i="1"/>
  <c r="ABA24" i="1" s="1"/>
  <c r="AAW14" i="1"/>
  <c r="AAV14" i="1"/>
  <c r="AAX24" i="1" s="1"/>
  <c r="AAT14" i="1"/>
  <c r="AAS14" i="1"/>
  <c r="AAU24" i="1" s="1"/>
  <c r="AAQ14" i="1"/>
  <c r="AAP14" i="1"/>
  <c r="AAR24" i="1" s="1"/>
  <c r="AAN14" i="1"/>
  <c r="AAM14" i="1"/>
  <c r="AAO24" i="1" s="1"/>
  <c r="AAJ14" i="1"/>
  <c r="AAH14" i="1"/>
  <c r="AAG14" i="1"/>
  <c r="AAE14" i="1"/>
  <c r="AAE24" i="1" s="1"/>
  <c r="AAD14" i="1"/>
  <c r="AAB14" i="1"/>
  <c r="AAA14" i="1"/>
  <c r="AAC24" i="1" s="1"/>
  <c r="ZY14" i="1"/>
  <c r="ZX14" i="1"/>
  <c r="ZV14" i="1"/>
  <c r="ZU14" i="1"/>
  <c r="ZS14" i="1"/>
  <c r="ZT24" i="1" s="1"/>
  <c r="ZR14" i="1"/>
  <c r="ZP14" i="1"/>
  <c r="ZO14" i="1"/>
  <c r="ZM14" i="1"/>
  <c r="ZN24" i="1" s="1"/>
  <c r="ZL14" i="1"/>
  <c r="ZJ14" i="1"/>
  <c r="ZI14" i="1"/>
  <c r="ZK24" i="1" s="1"/>
  <c r="ZG14" i="1"/>
  <c r="ZG24" i="1" s="1"/>
  <c r="ZF14" i="1"/>
  <c r="ZD14" i="1"/>
  <c r="ZC14" i="1"/>
  <c r="ZA14" i="1"/>
  <c r="ZB24" i="1" s="1"/>
  <c r="YZ14" i="1"/>
  <c r="YX14" i="1"/>
  <c r="YW14" i="1"/>
  <c r="YX24" i="1" s="1"/>
  <c r="YU14" i="1"/>
  <c r="YV24" i="1" s="1"/>
  <c r="YT14" i="1"/>
  <c r="YR14" i="1"/>
  <c r="YQ14" i="1"/>
  <c r="YS24" i="1" s="1"/>
  <c r="YO14" i="1"/>
  <c r="YN14" i="1"/>
  <c r="YK14" i="1"/>
  <c r="YJ14" i="1"/>
  <c r="YH14" i="1"/>
  <c r="YG14" i="1"/>
  <c r="XA14" i="1"/>
  <c r="XB24" i="1" s="1"/>
  <c r="WZ14" i="1"/>
  <c r="WX14" i="1"/>
  <c r="WW14" i="1"/>
  <c r="WT14" i="1"/>
  <c r="WT24" i="1" s="1"/>
  <c r="WS14" i="1"/>
  <c r="WQ14" i="1"/>
  <c r="WP14" i="1"/>
  <c r="WN14" i="1"/>
  <c r="WM14" i="1"/>
  <c r="WK14" i="1"/>
  <c r="WK24" i="1" s="1"/>
  <c r="WJ14" i="1"/>
  <c r="WH14" i="1"/>
  <c r="WH24" i="1" s="1"/>
  <c r="WG14" i="1"/>
  <c r="WE14" i="1"/>
  <c r="WD14" i="1"/>
  <c r="WB14" i="1"/>
  <c r="WA14" i="1"/>
  <c r="VY14" i="1"/>
  <c r="VX14" i="1"/>
  <c r="VY24" i="1" s="1"/>
  <c r="VT14" i="1"/>
  <c r="VS14" i="1"/>
  <c r="VR14" i="1"/>
  <c r="VO14" i="1"/>
  <c r="VN14" i="1"/>
  <c r="VM14" i="1"/>
  <c r="VL14" i="1"/>
  <c r="VH14" i="1"/>
  <c r="VG14" i="1"/>
  <c r="VJ24" i="1" s="1"/>
  <c r="VF14" i="1"/>
  <c r="VC14" i="1"/>
  <c r="VB14" i="1"/>
  <c r="VA14" i="1"/>
  <c r="UZ14" i="1"/>
  <c r="UV14" i="1"/>
  <c r="UU14" i="1"/>
  <c r="UT14" i="1"/>
  <c r="UQ14" i="1"/>
  <c r="UP14" i="1"/>
  <c r="UO14" i="1"/>
  <c r="UN14" i="1"/>
  <c r="UJ14" i="1"/>
  <c r="UI14" i="1"/>
  <c r="UH14" i="1"/>
  <c r="UE14" i="1"/>
  <c r="UD14" i="1"/>
  <c r="UC14" i="1"/>
  <c r="UB14" i="1"/>
  <c r="UF24" i="1" s="1"/>
  <c r="TX14" i="1"/>
  <c r="TW14" i="1"/>
  <c r="TV14" i="1"/>
  <c r="TR14" i="1"/>
  <c r="TQ14" i="1"/>
  <c r="TU24" i="1" s="1"/>
  <c r="TP14" i="1"/>
  <c r="TT24" i="1" s="1"/>
  <c r="TL14" i="1"/>
  <c r="TK14" i="1"/>
  <c r="TJ14" i="1"/>
  <c r="TF14" i="1"/>
  <c r="TE14" i="1"/>
  <c r="TD14" i="1"/>
  <c r="TH24" i="1" s="1"/>
  <c r="SZ14" i="1"/>
  <c r="TC24" i="1" s="1"/>
  <c r="SY14" i="1"/>
  <c r="SX14" i="1"/>
  <c r="SU14" i="1"/>
  <c r="ST14" i="1"/>
  <c r="SS14" i="1"/>
  <c r="SR14" i="1"/>
  <c r="SN14" i="1"/>
  <c r="SM14" i="1"/>
  <c r="SL14" i="1"/>
  <c r="SI14" i="1"/>
  <c r="SH14" i="1"/>
  <c r="SG14" i="1"/>
  <c r="SF14" i="1"/>
  <c r="SC14" i="1"/>
  <c r="SB14" i="1"/>
  <c r="SA14" i="1"/>
  <c r="SD24" i="1" s="1"/>
  <c r="RZ14" i="1"/>
  <c r="SE24" i="1" s="1"/>
  <c r="RW14" i="1"/>
  <c r="RV14" i="1"/>
  <c r="RU14" i="1"/>
  <c r="RT14" i="1"/>
  <c r="RP14" i="1"/>
  <c r="RO14" i="1"/>
  <c r="RN14" i="1"/>
  <c r="RK14" i="1"/>
  <c r="RJ14" i="1"/>
  <c r="RI14" i="1"/>
  <c r="RH14" i="1"/>
  <c r="RE14" i="1"/>
  <c r="RD14" i="1"/>
  <c r="RC14" i="1"/>
  <c r="RB14" i="1"/>
  <c r="QY14" i="1"/>
  <c r="QX14" i="1"/>
  <c r="QW14" i="1"/>
  <c r="QV14" i="1"/>
  <c r="RA24" i="1" s="1"/>
  <c r="QS14" i="1"/>
  <c r="QR14" i="1"/>
  <c r="QQ14" i="1"/>
  <c r="QP14" i="1"/>
  <c r="QM14" i="1"/>
  <c r="QL14" i="1"/>
  <c r="QK14" i="1"/>
  <c r="QJ14" i="1"/>
  <c r="QG14" i="1"/>
  <c r="QF14" i="1"/>
  <c r="QE14" i="1"/>
  <c r="QD14" i="1"/>
  <c r="QA14" i="1"/>
  <c r="PZ14" i="1"/>
  <c r="PY14" i="1"/>
  <c r="PX14" i="1"/>
  <c r="PU14" i="1"/>
  <c r="PT14" i="1"/>
  <c r="PS14" i="1"/>
  <c r="PR14" i="1"/>
  <c r="PO14" i="1"/>
  <c r="PN14" i="1"/>
  <c r="PM14" i="1"/>
  <c r="PL14" i="1"/>
  <c r="PI14" i="1"/>
  <c r="PH14" i="1"/>
  <c r="PG14" i="1"/>
  <c r="PF14" i="1"/>
  <c r="PJ24" i="1" s="1"/>
  <c r="PC14" i="1"/>
  <c r="PB14" i="1"/>
  <c r="PA14" i="1"/>
  <c r="OZ14" i="1"/>
  <c r="OW14" i="1"/>
  <c r="OV14" i="1"/>
  <c r="OU14" i="1"/>
  <c r="OT14" i="1"/>
  <c r="OQ14" i="1"/>
  <c r="OP14" i="1"/>
  <c r="OO14" i="1"/>
  <c r="ON14" i="1"/>
  <c r="OK14" i="1"/>
  <c r="OJ14" i="1"/>
  <c r="OI14" i="1"/>
  <c r="OH14" i="1"/>
  <c r="OE14" i="1"/>
  <c r="OD14" i="1"/>
  <c r="OC14" i="1"/>
  <c r="OB14" i="1"/>
  <c r="NY14" i="1"/>
  <c r="NX14" i="1"/>
  <c r="NW14" i="1"/>
  <c r="NV14" i="1"/>
  <c r="NS14" i="1"/>
  <c r="NR14" i="1"/>
  <c r="NQ14" i="1"/>
  <c r="NP14" i="1"/>
  <c r="NM14" i="1"/>
  <c r="NL14" i="1"/>
  <c r="NK14" i="1"/>
  <c r="NJ14" i="1"/>
  <c r="NG14" i="1"/>
  <c r="NF14" i="1"/>
  <c r="NE14" i="1"/>
  <c r="ND14" i="1"/>
  <c r="NA14" i="1"/>
  <c r="MZ14" i="1"/>
  <c r="MY14" i="1"/>
  <c r="MX14" i="1"/>
  <c r="MU14" i="1"/>
  <c r="MT14" i="1"/>
  <c r="MS14" i="1"/>
  <c r="MR14" i="1"/>
  <c r="MO14" i="1"/>
  <c r="MN14" i="1"/>
  <c r="MM14" i="1"/>
  <c r="ML14" i="1"/>
  <c r="MI14" i="1"/>
  <c r="MH14" i="1"/>
  <c r="MG14" i="1"/>
  <c r="MF14" i="1"/>
  <c r="MC14" i="1"/>
  <c r="MB14" i="1"/>
  <c r="MA14" i="1"/>
  <c r="LZ14" i="1"/>
  <c r="LW14" i="1"/>
  <c r="LV14" i="1"/>
  <c r="LU14" i="1"/>
  <c r="LT14" i="1"/>
  <c r="LQ14" i="1"/>
  <c r="LP14" i="1"/>
  <c r="LO14" i="1"/>
  <c r="LN14" i="1"/>
  <c r="LK14" i="1"/>
  <c r="LJ14" i="1"/>
  <c r="LI14" i="1"/>
  <c r="LH14" i="1"/>
  <c r="LE14" i="1"/>
  <c r="LD14" i="1"/>
  <c r="LC14" i="1"/>
  <c r="LB14" i="1"/>
  <c r="KY14" i="1"/>
  <c r="KX14" i="1"/>
  <c r="KW14" i="1"/>
  <c r="KV14" i="1"/>
  <c r="KS14" i="1"/>
  <c r="KR14" i="1"/>
  <c r="KQ14" i="1"/>
  <c r="KP14" i="1"/>
  <c r="KM14" i="1"/>
  <c r="KL14" i="1"/>
  <c r="KK14" i="1"/>
  <c r="KJ14" i="1"/>
  <c r="KG14" i="1"/>
  <c r="KF14" i="1"/>
  <c r="KE14" i="1"/>
  <c r="KD14" i="1"/>
  <c r="KA14" i="1"/>
  <c r="JZ14" i="1"/>
  <c r="JY14" i="1"/>
  <c r="JX14" i="1"/>
  <c r="JU14" i="1"/>
  <c r="JT14" i="1"/>
  <c r="JS14" i="1"/>
  <c r="JR14" i="1"/>
  <c r="JO14" i="1"/>
  <c r="JN14" i="1"/>
  <c r="JM14" i="1"/>
  <c r="JL14" i="1"/>
  <c r="JI14" i="1"/>
  <c r="JH14" i="1"/>
  <c r="JG14" i="1"/>
  <c r="JF14" i="1"/>
  <c r="JC14" i="1"/>
  <c r="JB14" i="1"/>
  <c r="JA14" i="1"/>
  <c r="IZ14" i="1"/>
  <c r="IW14" i="1"/>
  <c r="IV14" i="1"/>
  <c r="IU14" i="1"/>
  <c r="IT14" i="1"/>
  <c r="IQ14" i="1"/>
  <c r="IP14" i="1"/>
  <c r="IO14" i="1"/>
  <c r="IN14" i="1"/>
  <c r="IK14" i="1"/>
  <c r="IJ14" i="1"/>
  <c r="II14" i="1"/>
  <c r="IH14" i="1"/>
  <c r="IE14" i="1"/>
  <c r="ID14" i="1"/>
  <c r="IC14" i="1"/>
  <c r="IB14" i="1"/>
  <c r="HY14" i="1"/>
  <c r="HX14" i="1"/>
  <c r="HW14" i="1"/>
  <c r="HV14" i="1"/>
  <c r="HS14" i="1"/>
  <c r="HR14" i="1"/>
  <c r="HQ14" i="1"/>
  <c r="HP14" i="1"/>
  <c r="HM14" i="1"/>
  <c r="HL14" i="1"/>
  <c r="HK14" i="1"/>
  <c r="HJ14" i="1"/>
  <c r="HG14" i="1"/>
  <c r="HF14" i="1"/>
  <c r="HE14" i="1"/>
  <c r="HD14" i="1"/>
  <c r="HA14" i="1"/>
  <c r="GZ14" i="1"/>
  <c r="GY14" i="1"/>
  <c r="GX14" i="1"/>
  <c r="GU14" i="1"/>
  <c r="GT14" i="1"/>
  <c r="GS14" i="1"/>
  <c r="GR14" i="1"/>
  <c r="GO14" i="1"/>
  <c r="GN14" i="1"/>
  <c r="GM14" i="1"/>
  <c r="GL14" i="1"/>
  <c r="GK14" i="1"/>
  <c r="GJ14" i="1"/>
  <c r="GI14" i="1"/>
  <c r="GH14" i="1"/>
  <c r="GG14" i="1"/>
  <c r="GF14" i="1"/>
  <c r="GC14" i="1"/>
  <c r="GB14" i="1"/>
  <c r="GA14" i="1"/>
  <c r="FZ14" i="1"/>
  <c r="FW14" i="1"/>
  <c r="FV14" i="1"/>
  <c r="FY24" i="1" s="1"/>
  <c r="FU14" i="1"/>
  <c r="FT14" i="1"/>
  <c r="FP14" i="1"/>
  <c r="FO14" i="1"/>
  <c r="FN14" i="1"/>
  <c r="FJ14" i="1"/>
  <c r="FI14" i="1"/>
  <c r="FH14" i="1"/>
  <c r="FD14" i="1"/>
  <c r="FC14" i="1"/>
  <c r="FB14" i="1"/>
  <c r="EZ14" i="1"/>
  <c r="EY14" i="1"/>
  <c r="EX14" i="1"/>
  <c r="EW14" i="1"/>
  <c r="EV14" i="1"/>
  <c r="EY24" i="1" s="1"/>
  <c r="EU14" i="1"/>
  <c r="EZ24" i="1" s="1"/>
  <c r="ET14" i="1"/>
  <c r="ES14" i="1"/>
  <c r="ER14" i="1"/>
  <c r="EQ14" i="1"/>
  <c r="EP14" i="1"/>
  <c r="EO14" i="1"/>
  <c r="EN14" i="1"/>
  <c r="EM14" i="1"/>
  <c r="EL14" i="1"/>
  <c r="EK14" i="1"/>
  <c r="EJ14" i="1"/>
  <c r="EN24" i="1" s="1"/>
  <c r="EI14" i="1"/>
  <c r="EH14" i="1"/>
  <c r="EG14" i="1"/>
  <c r="EF14" i="1"/>
  <c r="EE14" i="1"/>
  <c r="ED14" i="1"/>
  <c r="EC14" i="1"/>
  <c r="EG24" i="1" s="1"/>
  <c r="EB14" i="1"/>
  <c r="DZ14" i="1"/>
  <c r="DY14" i="1"/>
  <c r="DX14" i="1"/>
  <c r="DW14" i="1"/>
  <c r="DV14" i="1"/>
  <c r="DU14" i="1"/>
  <c r="DT14" i="1"/>
  <c r="DS14" i="1"/>
  <c r="DU24" i="1" s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J24" i="1" s="1"/>
  <c r="DF14" i="1"/>
  <c r="DE14" i="1"/>
  <c r="DI24" i="1" s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D14" i="1"/>
  <c r="CC14" i="1"/>
  <c r="CB14" i="1"/>
  <c r="CA14" i="1"/>
  <c r="BZ14" i="1"/>
  <c r="BY14" i="1"/>
  <c r="CC24" i="1" s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D14" i="1"/>
  <c r="BC14" i="1"/>
  <c r="BD24" i="1" s="1"/>
  <c r="BB14" i="1"/>
  <c r="BA14" i="1"/>
  <c r="AZ14" i="1"/>
  <c r="AY14" i="1"/>
  <c r="AX14" i="1"/>
  <c r="AW14" i="1"/>
  <c r="AV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M24" i="1" s="1"/>
  <c r="AG14" i="1"/>
  <c r="AF14" i="1"/>
  <c r="AE14" i="1"/>
  <c r="AD14" i="1"/>
  <c r="AC14" i="1"/>
  <c r="AG24" i="1" s="1"/>
  <c r="AB14" i="1"/>
  <c r="AA14" i="1"/>
  <c r="Z14" i="1"/>
  <c r="Y14" i="1"/>
  <c r="X14" i="1"/>
  <c r="W14" i="1"/>
  <c r="V14" i="1"/>
  <c r="S14" i="1"/>
  <c r="R14" i="1"/>
  <c r="Q14" i="1"/>
  <c r="P14" i="1"/>
  <c r="O14" i="1"/>
  <c r="N14" i="1"/>
  <c r="M14" i="1"/>
  <c r="L14" i="1"/>
  <c r="K14" i="1"/>
  <c r="J14" i="1"/>
  <c r="I14" i="1"/>
  <c r="H14" i="1"/>
  <c r="L24" i="1" s="1"/>
  <c r="G14" i="1"/>
  <c r="F14" i="1"/>
  <c r="E14" i="1"/>
  <c r="D14" i="1"/>
  <c r="C14" i="1"/>
  <c r="B14" i="1"/>
  <c r="AHJ13" i="1"/>
  <c r="AHI13" i="1"/>
  <c r="AHG13" i="1"/>
  <c r="AHF13" i="1"/>
  <c r="AHD13" i="1"/>
  <c r="AHC13" i="1"/>
  <c r="AHE23" i="1" s="1"/>
  <c r="AHA13" i="1"/>
  <c r="AGZ13" i="1"/>
  <c r="AGX13" i="1"/>
  <c r="AGW13" i="1"/>
  <c r="AGU13" i="1"/>
  <c r="AGV23" i="1" s="1"/>
  <c r="AGT13" i="1"/>
  <c r="AGR13" i="1"/>
  <c r="AGQ13" i="1"/>
  <c r="AGO13" i="1"/>
  <c r="AGP23" i="1" s="1"/>
  <c r="AGN13" i="1"/>
  <c r="AGL13" i="1"/>
  <c r="AGK13" i="1"/>
  <c r="AGI13" i="1"/>
  <c r="AGH13" i="1"/>
  <c r="AGF13" i="1"/>
  <c r="AGE13" i="1"/>
  <c r="AGF23" i="1" s="1"/>
  <c r="AGC13" i="1"/>
  <c r="AGB13" i="1"/>
  <c r="AFZ13" i="1"/>
  <c r="AFY13" i="1"/>
  <c r="AGA23" i="1" s="1"/>
  <c r="AFW13" i="1"/>
  <c r="AFV13" i="1"/>
  <c r="AFT13" i="1"/>
  <c r="AFS13" i="1"/>
  <c r="AFT23" i="1" s="1"/>
  <c r="AFQ13" i="1"/>
  <c r="AFP13" i="1"/>
  <c r="AFO13" i="1"/>
  <c r="AFN13" i="1"/>
  <c r="AFM13" i="1"/>
  <c r="AFL13" i="1"/>
  <c r="AFK13" i="1"/>
  <c r="AFJ13" i="1"/>
  <c r="AFI13" i="1"/>
  <c r="AFH13" i="1"/>
  <c r="AFG13" i="1"/>
  <c r="AFF13" i="1"/>
  <c r="AFE13" i="1"/>
  <c r="AFD13" i="1"/>
  <c r="AFC13" i="1"/>
  <c r="AFB13" i="1"/>
  <c r="AFA13" i="1"/>
  <c r="AEZ13" i="1"/>
  <c r="AEY13" i="1"/>
  <c r="AEX13" i="1"/>
  <c r="AEZ23" i="1" s="1"/>
  <c r="AEW13" i="1"/>
  <c r="AEV13" i="1"/>
  <c r="AEU13" i="1"/>
  <c r="AET13" i="1"/>
  <c r="AES13" i="1"/>
  <c r="AER13" i="1"/>
  <c r="AES23" i="1" s="1"/>
  <c r="AEQ13" i="1"/>
  <c r="AEP13" i="1"/>
  <c r="AEO13" i="1"/>
  <c r="AEN13" i="1"/>
  <c r="AEM13" i="1"/>
  <c r="AEL13" i="1"/>
  <c r="AEM23" i="1" s="1"/>
  <c r="AEK13" i="1"/>
  <c r="AEJ13" i="1"/>
  <c r="AEI13" i="1"/>
  <c r="AEH13" i="1"/>
  <c r="AEG13" i="1"/>
  <c r="AEG23" i="1" s="1"/>
  <c r="AEF13" i="1"/>
  <c r="AEE13" i="1"/>
  <c r="AED13" i="1"/>
  <c r="AEC13" i="1"/>
  <c r="AEB13" i="1"/>
  <c r="AEA13" i="1"/>
  <c r="ADZ13" i="1"/>
  <c r="AEA23" i="1" s="1"/>
  <c r="ADY13" i="1"/>
  <c r="ADX13" i="1"/>
  <c r="ADW13" i="1"/>
  <c r="ADV13" i="1"/>
  <c r="ADU13" i="1"/>
  <c r="ADT13" i="1"/>
  <c r="ADS13" i="1"/>
  <c r="ADR13" i="1"/>
  <c r="ADQ13" i="1"/>
  <c r="ADP13" i="1"/>
  <c r="ADO13" i="1"/>
  <c r="ADN13" i="1"/>
  <c r="ADM13" i="1"/>
  <c r="ADL23" i="1" s="1"/>
  <c r="ADL13" i="1"/>
  <c r="ADK13" i="1"/>
  <c r="ADM23" i="1" s="1"/>
  <c r="ADJ13" i="1"/>
  <c r="ADI13" i="1"/>
  <c r="ADH13" i="1"/>
  <c r="ADG13" i="1"/>
  <c r="ADF13" i="1"/>
  <c r="ADE13" i="1"/>
  <c r="ADD13" i="1"/>
  <c r="ADC13" i="1"/>
  <c r="ADB13" i="1"/>
  <c r="ADD23" i="1" s="1"/>
  <c r="ACY13" i="1"/>
  <c r="ACZ23" i="1" s="1"/>
  <c r="ACX13" i="1"/>
  <c r="ACV13" i="1"/>
  <c r="ACU13" i="1"/>
  <c r="ACS13" i="1"/>
  <c r="ACT23" i="1" s="1"/>
  <c r="ACR13" i="1"/>
  <c r="ACS23" i="1" s="1"/>
  <c r="ACP13" i="1"/>
  <c r="ACO13" i="1"/>
  <c r="ACM13" i="1"/>
  <c r="ACL13" i="1"/>
  <c r="ACM23" i="1" s="1"/>
  <c r="ACJ13" i="1"/>
  <c r="ACI13" i="1"/>
  <c r="ACJ23" i="1" s="1"/>
  <c r="ACG13" i="1"/>
  <c r="ACF13" i="1"/>
  <c r="ACD13" i="1"/>
  <c r="ACC13" i="1"/>
  <c r="ACD23" i="1" s="1"/>
  <c r="ACA13" i="1"/>
  <c r="ABZ13" i="1"/>
  <c r="ABX13" i="1"/>
  <c r="ABW13" i="1"/>
  <c r="ABU13" i="1"/>
  <c r="ABU23" i="1" s="1"/>
  <c r="ABT13" i="1"/>
  <c r="ABV23" i="1" s="1"/>
  <c r="ABR13" i="1"/>
  <c r="ABQ13" i="1"/>
  <c r="ABO13" i="1"/>
  <c r="ABO23" i="1" s="1"/>
  <c r="ABN13" i="1"/>
  <c r="ABL13" i="1"/>
  <c r="ABK13" i="1"/>
  <c r="ABL23" i="1" s="1"/>
  <c r="ABI13" i="1"/>
  <c r="ABH13" i="1"/>
  <c r="ABF13" i="1"/>
  <c r="ABE13" i="1"/>
  <c r="ABC13" i="1"/>
  <c r="ABB13" i="1"/>
  <c r="AAZ13" i="1"/>
  <c r="AAY13" i="1"/>
  <c r="AAW13" i="1"/>
  <c r="AAV13" i="1"/>
  <c r="AAT13" i="1"/>
  <c r="AAS13" i="1"/>
  <c r="AAQ13" i="1"/>
  <c r="AAP13" i="1"/>
  <c r="AAN13" i="1"/>
  <c r="AAM13" i="1"/>
  <c r="AAK13" i="1"/>
  <c r="AAJ13" i="1"/>
  <c r="AAH13" i="1"/>
  <c r="AAG13" i="1"/>
  <c r="AAH23" i="1" s="1"/>
  <c r="AAE13" i="1"/>
  <c r="AAF23" i="1" s="1"/>
  <c r="AAD13" i="1"/>
  <c r="AAB13" i="1"/>
  <c r="AAA13" i="1"/>
  <c r="ZY13" i="1"/>
  <c r="ZZ23" i="1" s="1"/>
  <c r="ZX13" i="1"/>
  <c r="ZY23" i="1" s="1"/>
  <c r="ZV13" i="1"/>
  <c r="ZU13" i="1"/>
  <c r="ZS13" i="1"/>
  <c r="ZR13" i="1"/>
  <c r="ZS23" i="1" s="1"/>
  <c r="ZP13" i="1"/>
  <c r="ZO13" i="1"/>
  <c r="ZP23" i="1" s="1"/>
  <c r="ZM13" i="1"/>
  <c r="ZL13" i="1"/>
  <c r="ZJ13" i="1"/>
  <c r="ZI13" i="1"/>
  <c r="ZJ23" i="1" s="1"/>
  <c r="ZG13" i="1"/>
  <c r="ZF13" i="1"/>
  <c r="ZD13" i="1"/>
  <c r="ZC13" i="1"/>
  <c r="ZA13" i="1"/>
  <c r="ZA23" i="1" s="1"/>
  <c r="YZ13" i="1"/>
  <c r="ZB23" i="1" s="1"/>
  <c r="YX13" i="1"/>
  <c r="YW13" i="1"/>
  <c r="YU13" i="1"/>
  <c r="YU23" i="1" s="1"/>
  <c r="YT13" i="1"/>
  <c r="YR13" i="1"/>
  <c r="YQ13" i="1"/>
  <c r="YR23" i="1" s="1"/>
  <c r="YO13" i="1"/>
  <c r="YN13" i="1"/>
  <c r="YK13" i="1"/>
  <c r="YJ13" i="1"/>
  <c r="YK23" i="1" s="1"/>
  <c r="YH13" i="1"/>
  <c r="YI23" i="1" s="1"/>
  <c r="YG13" i="1"/>
  <c r="XA13" i="1"/>
  <c r="WZ13" i="1"/>
  <c r="WX13" i="1"/>
  <c r="WY23" i="1" s="1"/>
  <c r="WW13" i="1"/>
  <c r="WX23" i="1" s="1"/>
  <c r="WT13" i="1"/>
  <c r="WQ13" i="1"/>
  <c r="WP13" i="1"/>
  <c r="WQ23" i="1" s="1"/>
  <c r="WN13" i="1"/>
  <c r="WM13" i="1"/>
  <c r="WN23" i="1" s="1"/>
  <c r="WK13" i="1"/>
  <c r="WJ13" i="1"/>
  <c r="WH13" i="1"/>
  <c r="WG13" i="1"/>
  <c r="WH23" i="1" s="1"/>
  <c r="WE13" i="1"/>
  <c r="WD13" i="1"/>
  <c r="WB13" i="1"/>
  <c r="WA13" i="1"/>
  <c r="VY13" i="1"/>
  <c r="VY23" i="1" s="1"/>
  <c r="VX13" i="1"/>
  <c r="VZ23" i="1" s="1"/>
  <c r="VT13" i="1"/>
  <c r="VS13" i="1"/>
  <c r="VR13" i="1"/>
  <c r="VO13" i="1"/>
  <c r="VN13" i="1"/>
  <c r="VM13" i="1"/>
  <c r="VL13" i="1"/>
  <c r="VH13" i="1"/>
  <c r="VG13" i="1"/>
  <c r="VF13" i="1"/>
  <c r="VJ23" i="1" s="1"/>
  <c r="VC13" i="1"/>
  <c r="VB13" i="1"/>
  <c r="VA13" i="1"/>
  <c r="UZ13" i="1"/>
  <c r="UV13" i="1"/>
  <c r="UU13" i="1"/>
  <c r="UT13" i="1"/>
  <c r="UQ13" i="1"/>
  <c r="UP13" i="1"/>
  <c r="US23" i="1" s="1"/>
  <c r="UO13" i="1"/>
  <c r="UN13" i="1"/>
  <c r="UJ13" i="1"/>
  <c r="UI13" i="1"/>
  <c r="UH13" i="1"/>
  <c r="UE13" i="1"/>
  <c r="UD13" i="1"/>
  <c r="UC13" i="1"/>
  <c r="UG23" i="1" s="1"/>
  <c r="UB13" i="1"/>
  <c r="UF23" i="1" s="1"/>
  <c r="TX13" i="1"/>
  <c r="TW13" i="1"/>
  <c r="TV13" i="1"/>
  <c r="TR13" i="1"/>
  <c r="TQ13" i="1"/>
  <c r="TP13" i="1"/>
  <c r="TU23" i="1" s="1"/>
  <c r="TL13" i="1"/>
  <c r="TO23" i="1" s="1"/>
  <c r="TK13" i="1"/>
  <c r="TJ13" i="1"/>
  <c r="TF13" i="1"/>
  <c r="TE13" i="1"/>
  <c r="TD13" i="1"/>
  <c r="SZ13" i="1"/>
  <c r="SY13" i="1"/>
  <c r="SX13" i="1"/>
  <c r="SU13" i="1"/>
  <c r="ST13" i="1"/>
  <c r="SS13" i="1"/>
  <c r="SR13" i="1"/>
  <c r="SN13" i="1"/>
  <c r="SM13" i="1"/>
  <c r="SL13" i="1"/>
  <c r="SI13" i="1"/>
  <c r="SH13" i="1"/>
  <c r="SG13" i="1"/>
  <c r="SF13" i="1"/>
  <c r="SK23" i="1" s="1"/>
  <c r="SC13" i="1"/>
  <c r="SB13" i="1"/>
  <c r="SA13" i="1"/>
  <c r="RZ13" i="1"/>
  <c r="RW13" i="1"/>
  <c r="RV13" i="1"/>
  <c r="RU13" i="1"/>
  <c r="RT13" i="1"/>
  <c r="RY23" i="1" s="1"/>
  <c r="RP13" i="1"/>
  <c r="RO13" i="1"/>
  <c r="RN13" i="1"/>
  <c r="RK13" i="1"/>
  <c r="RJ13" i="1"/>
  <c r="RI13" i="1"/>
  <c r="RH13" i="1"/>
  <c r="RE13" i="1"/>
  <c r="RD13" i="1"/>
  <c r="RC13" i="1"/>
  <c r="RB13" i="1"/>
  <c r="QY13" i="1"/>
  <c r="QX13" i="1"/>
  <c r="RA23" i="1" s="1"/>
  <c r="QW13" i="1"/>
  <c r="QV13" i="1"/>
  <c r="QS13" i="1"/>
  <c r="QR13" i="1"/>
  <c r="QQ13" i="1"/>
  <c r="QP13" i="1"/>
  <c r="QM13" i="1"/>
  <c r="QL13" i="1"/>
  <c r="QO23" i="1" s="1"/>
  <c r="QK13" i="1"/>
  <c r="QJ13" i="1"/>
  <c r="QN23" i="1" s="1"/>
  <c r="QG13" i="1"/>
  <c r="QF13" i="1"/>
  <c r="QE13" i="1"/>
  <c r="QD13" i="1"/>
  <c r="QA13" i="1"/>
  <c r="PZ13" i="1"/>
  <c r="PY13" i="1"/>
  <c r="PX13" i="1"/>
  <c r="PU13" i="1"/>
  <c r="PT13" i="1"/>
  <c r="PW23" i="1" s="1"/>
  <c r="PS13" i="1"/>
  <c r="PR13" i="1"/>
  <c r="PO13" i="1"/>
  <c r="PN13" i="1"/>
  <c r="PM13" i="1"/>
  <c r="PL13" i="1"/>
  <c r="PI13" i="1"/>
  <c r="PH13" i="1"/>
  <c r="PK23" i="1" s="1"/>
  <c r="PG13" i="1"/>
  <c r="PF13" i="1"/>
  <c r="PC13" i="1"/>
  <c r="PB13" i="1"/>
  <c r="PA13" i="1"/>
  <c r="OZ13" i="1"/>
  <c r="OW13" i="1"/>
  <c r="OV13" i="1"/>
  <c r="OU13" i="1"/>
  <c r="OT13" i="1"/>
  <c r="OQ13" i="1"/>
  <c r="OP13" i="1"/>
  <c r="OR23" i="1" s="1"/>
  <c r="OO13" i="1"/>
  <c r="ON13" i="1"/>
  <c r="OS23" i="1" s="1"/>
  <c r="OK13" i="1"/>
  <c r="OJ13" i="1"/>
  <c r="OI13" i="1"/>
  <c r="OH13" i="1"/>
  <c r="OE13" i="1"/>
  <c r="OD13" i="1"/>
  <c r="OF23" i="1" s="1"/>
  <c r="OC13" i="1"/>
  <c r="OB13" i="1"/>
  <c r="NY13" i="1"/>
  <c r="NX13" i="1"/>
  <c r="NW13" i="1"/>
  <c r="NV13" i="1"/>
  <c r="NS13" i="1"/>
  <c r="NR13" i="1"/>
  <c r="NQ13" i="1"/>
  <c r="NP13" i="1"/>
  <c r="NM13" i="1"/>
  <c r="NL13" i="1"/>
  <c r="NK13" i="1"/>
  <c r="NJ13" i="1"/>
  <c r="NG13" i="1"/>
  <c r="NF13" i="1"/>
  <c r="NI23" i="1" s="1"/>
  <c r="NE13" i="1"/>
  <c r="ND13" i="1"/>
  <c r="NA13" i="1"/>
  <c r="MZ13" i="1"/>
  <c r="MY13" i="1"/>
  <c r="MX13" i="1"/>
  <c r="MU13" i="1"/>
  <c r="MT13" i="1"/>
  <c r="MW23" i="1" s="1"/>
  <c r="MS13" i="1"/>
  <c r="MR13" i="1"/>
  <c r="MV23" i="1" s="1"/>
  <c r="MO13" i="1"/>
  <c r="MN13" i="1"/>
  <c r="MM13" i="1"/>
  <c r="ML13" i="1"/>
  <c r="MI13" i="1"/>
  <c r="MH13" i="1"/>
  <c r="MG13" i="1"/>
  <c r="MF13" i="1"/>
  <c r="MK23" i="1" s="1"/>
  <c r="MC13" i="1"/>
  <c r="MB13" i="1"/>
  <c r="MA13" i="1"/>
  <c r="LZ13" i="1"/>
  <c r="MD23" i="1" s="1"/>
  <c r="LW13" i="1"/>
  <c r="LV13" i="1"/>
  <c r="LU13" i="1"/>
  <c r="LT13" i="1"/>
  <c r="LQ13" i="1"/>
  <c r="LP13" i="1"/>
  <c r="LO13" i="1"/>
  <c r="LN13" i="1"/>
  <c r="LK13" i="1"/>
  <c r="LJ13" i="1"/>
  <c r="LI13" i="1"/>
  <c r="LH13" i="1"/>
  <c r="LE13" i="1"/>
  <c r="LD13" i="1"/>
  <c r="LC13" i="1"/>
  <c r="LB13" i="1"/>
  <c r="KY13" i="1"/>
  <c r="KX13" i="1"/>
  <c r="KW13" i="1"/>
  <c r="KV13" i="1"/>
  <c r="LA23" i="1" s="1"/>
  <c r="KS13" i="1"/>
  <c r="KR13" i="1"/>
  <c r="KQ13" i="1"/>
  <c r="KP13" i="1"/>
  <c r="KM13" i="1"/>
  <c r="KL13" i="1"/>
  <c r="KK13" i="1"/>
  <c r="KJ13" i="1"/>
  <c r="KG13" i="1"/>
  <c r="KF13" i="1"/>
  <c r="KE13" i="1"/>
  <c r="KD13" i="1"/>
  <c r="KA13" i="1"/>
  <c r="JZ13" i="1"/>
  <c r="JY13" i="1"/>
  <c r="JX13" i="1"/>
  <c r="JU13" i="1"/>
  <c r="JT13" i="1"/>
  <c r="JS13" i="1"/>
  <c r="JR13" i="1"/>
  <c r="JO13" i="1"/>
  <c r="JN13" i="1"/>
  <c r="JM13" i="1"/>
  <c r="JL13" i="1"/>
  <c r="JI13" i="1"/>
  <c r="JH13" i="1"/>
  <c r="JG13" i="1"/>
  <c r="JF13" i="1"/>
  <c r="JC13" i="1"/>
  <c r="JB13" i="1"/>
  <c r="JA13" i="1"/>
  <c r="IZ13" i="1"/>
  <c r="JD23" i="1" s="1"/>
  <c r="IW13" i="1"/>
  <c r="IV13" i="1"/>
  <c r="IU13" i="1"/>
  <c r="IT13" i="1"/>
  <c r="IQ13" i="1"/>
  <c r="IP13" i="1"/>
  <c r="IO13" i="1"/>
  <c r="IN13" i="1"/>
  <c r="IK13" i="1"/>
  <c r="IJ13" i="1"/>
  <c r="II13" i="1"/>
  <c r="IH13" i="1"/>
  <c r="IE13" i="1"/>
  <c r="ID13" i="1"/>
  <c r="IC13" i="1"/>
  <c r="IB13" i="1"/>
  <c r="HY13" i="1"/>
  <c r="HX13" i="1"/>
  <c r="HW13" i="1"/>
  <c r="HV13" i="1"/>
  <c r="HS13" i="1"/>
  <c r="HR13" i="1"/>
  <c r="HQ13" i="1"/>
  <c r="HP13" i="1"/>
  <c r="HM13" i="1"/>
  <c r="HL13" i="1"/>
  <c r="HK13" i="1"/>
  <c r="HJ13" i="1"/>
  <c r="HG13" i="1"/>
  <c r="HF13" i="1"/>
  <c r="HE13" i="1"/>
  <c r="HD13" i="1"/>
  <c r="HI23" i="1" s="1"/>
  <c r="HA13" i="1"/>
  <c r="GZ13" i="1"/>
  <c r="GY13" i="1"/>
  <c r="GX13" i="1"/>
  <c r="GU13" i="1"/>
  <c r="GT13" i="1"/>
  <c r="GS13" i="1"/>
  <c r="GR13" i="1"/>
  <c r="GO13" i="1"/>
  <c r="GN13" i="1"/>
  <c r="GM13" i="1"/>
  <c r="GL13" i="1"/>
  <c r="GI13" i="1"/>
  <c r="GH13" i="1"/>
  <c r="GG13" i="1"/>
  <c r="GF13" i="1"/>
  <c r="GB13" i="1"/>
  <c r="GA13" i="1"/>
  <c r="FZ13" i="1"/>
  <c r="GE23" i="1" s="1"/>
  <c r="FV13" i="1"/>
  <c r="FU13" i="1"/>
  <c r="FT13" i="1"/>
  <c r="FP13" i="1"/>
  <c r="FO13" i="1"/>
  <c r="FN13" i="1"/>
  <c r="FI13" i="1"/>
  <c r="FM23" i="1" s="1"/>
  <c r="FH13" i="1"/>
  <c r="FL23" i="1" s="1"/>
  <c r="FD13" i="1"/>
  <c r="FC13" i="1"/>
  <c r="FB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EB23" i="1" s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C13" i="1"/>
  <c r="DB13" i="1"/>
  <c r="DA13" i="1"/>
  <c r="CZ13" i="1"/>
  <c r="CY13" i="1"/>
  <c r="CX13" i="1"/>
  <c r="CV13" i="1"/>
  <c r="CU13" i="1"/>
  <c r="CT13" i="1"/>
  <c r="CS13" i="1"/>
  <c r="CR13" i="1"/>
  <c r="CW23" i="1" s="1"/>
  <c r="CQ13" i="1"/>
  <c r="CP13" i="1"/>
  <c r="CO13" i="1"/>
  <c r="CN13" i="1"/>
  <c r="CM13" i="1"/>
  <c r="CL13" i="1"/>
  <c r="CJ13" i="1"/>
  <c r="CI13" i="1"/>
  <c r="CH13" i="1"/>
  <c r="CG13" i="1"/>
  <c r="CF13" i="1"/>
  <c r="CK23" i="1" s="1"/>
  <c r="CD13" i="1"/>
  <c r="CC13" i="1"/>
  <c r="CB13" i="1"/>
  <c r="CA13" i="1"/>
  <c r="BZ13" i="1"/>
  <c r="BY13" i="1"/>
  <c r="BW13" i="1"/>
  <c r="BV13" i="1"/>
  <c r="BU13" i="1"/>
  <c r="BT13" i="1"/>
  <c r="BS13" i="1"/>
  <c r="BR13" i="1"/>
  <c r="BQ13" i="1"/>
  <c r="BP13" i="1"/>
  <c r="BO13" i="1"/>
  <c r="BN13" i="1"/>
  <c r="BM13" i="1"/>
  <c r="BK13" i="1"/>
  <c r="BJ13" i="1"/>
  <c r="BI13" i="1"/>
  <c r="BH13" i="1"/>
  <c r="BG13" i="1"/>
  <c r="BE13" i="1"/>
  <c r="BD13" i="1"/>
  <c r="BC13" i="1"/>
  <c r="BD23" i="1" s="1"/>
  <c r="BB13" i="1"/>
  <c r="AZ13" i="1"/>
  <c r="AY13" i="1"/>
  <c r="AX13" i="1"/>
  <c r="AW13" i="1"/>
  <c r="AV13" i="1"/>
  <c r="AS13" i="1"/>
  <c r="AR13" i="1"/>
  <c r="AQ13" i="1"/>
  <c r="AP13" i="1"/>
  <c r="AO13" i="1"/>
  <c r="AN13" i="1"/>
  <c r="AL13" i="1"/>
  <c r="AK13" i="1"/>
  <c r="AJ13" i="1"/>
  <c r="AI13" i="1"/>
  <c r="AM23" i="1" s="1"/>
  <c r="AH13" i="1"/>
  <c r="AG13" i="1"/>
  <c r="AF13" i="1"/>
  <c r="AE13" i="1"/>
  <c r="AD13" i="1"/>
  <c r="AC13" i="1"/>
  <c r="AB13" i="1"/>
  <c r="AA13" i="1"/>
  <c r="Z13" i="1"/>
  <c r="Y13" i="1"/>
  <c r="X13" i="1"/>
  <c r="W13" i="1"/>
  <c r="AA23" i="1" s="1"/>
  <c r="V13" i="1"/>
  <c r="Z23" i="1" s="1"/>
  <c r="S13" i="1"/>
  <c r="R13" i="1"/>
  <c r="Q13" i="1"/>
  <c r="P13" i="1"/>
  <c r="O13" i="1"/>
  <c r="N13" i="1"/>
  <c r="M13" i="1"/>
  <c r="L13" i="1"/>
  <c r="K13" i="1"/>
  <c r="J13" i="1"/>
  <c r="I13" i="1"/>
  <c r="L23" i="1" s="1"/>
  <c r="H13" i="1"/>
  <c r="M23" i="1" s="1"/>
  <c r="G13" i="1"/>
  <c r="F13" i="1"/>
  <c r="E13" i="1"/>
  <c r="D13" i="1"/>
  <c r="C13" i="1"/>
  <c r="B13" i="1"/>
  <c r="AHJ12" i="1"/>
  <c r="AHI12" i="1"/>
  <c r="AHG12" i="1"/>
  <c r="AHF12" i="1"/>
  <c r="AHD12" i="1"/>
  <c r="AHE22" i="1" s="1"/>
  <c r="AHC12" i="1"/>
  <c r="AHA12" i="1"/>
  <c r="AGZ12" i="1"/>
  <c r="AHB22" i="1" s="1"/>
  <c r="AGX12" i="1"/>
  <c r="AGW12" i="1"/>
  <c r="AGU12" i="1"/>
  <c r="AGT12" i="1"/>
  <c r="AGU22" i="1" s="1"/>
  <c r="AGR12" i="1"/>
  <c r="AGQ12" i="1"/>
  <c r="AGO12" i="1"/>
  <c r="AGN12" i="1"/>
  <c r="AGO22" i="1" s="1"/>
  <c r="AGL12" i="1"/>
  <c r="AGK12" i="1"/>
  <c r="AGI12" i="1"/>
  <c r="AGH12" i="1"/>
  <c r="AGI22" i="1" s="1"/>
  <c r="AGF12" i="1"/>
  <c r="AGF22" i="1" s="1"/>
  <c r="AGE12" i="1"/>
  <c r="AGC12" i="1"/>
  <c r="AGB12" i="1"/>
  <c r="AGC22" i="1" s="1"/>
  <c r="AFZ12" i="1"/>
  <c r="AFY12" i="1"/>
  <c r="AFZ22" i="1" s="1"/>
  <c r="AFW12" i="1"/>
  <c r="AFV12" i="1"/>
  <c r="AFT12" i="1"/>
  <c r="AFU22" i="1" s="1"/>
  <c r="AFS12" i="1"/>
  <c r="AFT22" i="1" s="1"/>
  <c r="AFN12" i="1"/>
  <c r="AFM12" i="1"/>
  <c r="AFO22" i="1" s="1"/>
  <c r="AFK12" i="1"/>
  <c r="AFJ12" i="1"/>
  <c r="AFH12" i="1"/>
  <c r="AFG12" i="1"/>
  <c r="AFH22" i="1" s="1"/>
  <c r="AFF12" i="1"/>
  <c r="AFE12" i="1"/>
  <c r="AFD12" i="1"/>
  <c r="AFF22" i="1" s="1"/>
  <c r="AFC12" i="1"/>
  <c r="AFB12" i="1"/>
  <c r="AFA12" i="1"/>
  <c r="AEZ12" i="1"/>
  <c r="AEY12" i="1"/>
  <c r="AEX12" i="1"/>
  <c r="AEW12" i="1"/>
  <c r="AEV12" i="1"/>
  <c r="AEU12" i="1"/>
  <c r="AET12" i="1"/>
  <c r="AES12" i="1"/>
  <c r="AER12" i="1"/>
  <c r="AES22" i="1" s="1"/>
  <c r="AEQ12" i="1"/>
  <c r="AEP12" i="1"/>
  <c r="AEO12" i="1"/>
  <c r="AEN12" i="1"/>
  <c r="AEM12" i="1"/>
  <c r="AEL12" i="1"/>
  <c r="AEK12" i="1"/>
  <c r="AEJ12" i="1"/>
  <c r="AEI12" i="1"/>
  <c r="AEK22" i="1" s="1"/>
  <c r="AEH12" i="1"/>
  <c r="AEG12" i="1"/>
  <c r="AEF12" i="1"/>
  <c r="AEG22" i="1" s="1"/>
  <c r="AEE12" i="1"/>
  <c r="AED12" i="1"/>
  <c r="AEC12" i="1"/>
  <c r="AED22" i="1" s="1"/>
  <c r="AEB12" i="1"/>
  <c r="AEA12" i="1"/>
  <c r="ADZ12" i="1"/>
  <c r="ADY12" i="1"/>
  <c r="ADX12" i="1"/>
  <c r="ADW12" i="1"/>
  <c r="ADX22" i="1" s="1"/>
  <c r="ADV12" i="1"/>
  <c r="ADU12" i="1"/>
  <c r="ADT12" i="1"/>
  <c r="ADS12" i="1"/>
  <c r="ADR12" i="1"/>
  <c r="ADR22" i="1" s="1"/>
  <c r="ADQ12" i="1"/>
  <c r="ADP12" i="1"/>
  <c r="ADO12" i="1"/>
  <c r="ADN12" i="1"/>
  <c r="ADM12" i="1"/>
  <c r="ADL12" i="1"/>
  <c r="ADK12" i="1"/>
  <c r="ADL22" i="1" s="1"/>
  <c r="ADJ12" i="1"/>
  <c r="ADI12" i="1"/>
  <c r="ADH12" i="1"/>
  <c r="ADJ22" i="1" s="1"/>
  <c r="ADG12" i="1"/>
  <c r="ADF12" i="1"/>
  <c r="ADE12" i="1"/>
  <c r="ADD12" i="1"/>
  <c r="ADC12" i="1"/>
  <c r="ADB12" i="1"/>
  <c r="ACY12" i="1"/>
  <c r="ACX12" i="1"/>
  <c r="ACV12" i="1"/>
  <c r="ACU12" i="1"/>
  <c r="ACW22" i="1" s="1"/>
  <c r="ACS12" i="1"/>
  <c r="ACR12" i="1"/>
  <c r="ACP12" i="1"/>
  <c r="ACO12" i="1"/>
  <c r="ACM12" i="1"/>
  <c r="ACL12" i="1"/>
  <c r="ACN22" i="1" s="1"/>
  <c r="ACJ12" i="1"/>
  <c r="ACI12" i="1"/>
  <c r="ACG12" i="1"/>
  <c r="ACF12" i="1"/>
  <c r="ACH22" i="1" s="1"/>
  <c r="ACD12" i="1"/>
  <c r="ACC12" i="1"/>
  <c r="ACA12" i="1"/>
  <c r="ABZ12" i="1"/>
  <c r="ACB22" i="1" s="1"/>
  <c r="ABX12" i="1"/>
  <c r="ABW12" i="1"/>
  <c r="ABU12" i="1"/>
  <c r="ABT12" i="1"/>
  <c r="ABV22" i="1" s="1"/>
  <c r="ABR12" i="1"/>
  <c r="ABQ12" i="1"/>
  <c r="ABO12" i="1"/>
  <c r="ABN12" i="1"/>
  <c r="ABO22" i="1" s="1"/>
  <c r="ABL12" i="1"/>
  <c r="ABK12" i="1"/>
  <c r="ABI12" i="1"/>
  <c r="ABH12" i="1"/>
  <c r="ABJ22" i="1" s="1"/>
  <c r="ABF12" i="1"/>
  <c r="ABE12" i="1"/>
  <c r="ABG22" i="1" s="1"/>
  <c r="ABC12" i="1"/>
  <c r="ABB12" i="1"/>
  <c r="ABD22" i="1" s="1"/>
  <c r="AAZ12" i="1"/>
  <c r="AAY12" i="1"/>
  <c r="ABA22" i="1" s="1"/>
  <c r="AAW12" i="1"/>
  <c r="AAV12" i="1"/>
  <c r="AAX22" i="1" s="1"/>
  <c r="AAT12" i="1"/>
  <c r="AAS12" i="1"/>
  <c r="AAU22" i="1" s="1"/>
  <c r="AAQ12" i="1"/>
  <c r="AAP12" i="1"/>
  <c r="AAR22" i="1" s="1"/>
  <c r="AAN12" i="1"/>
  <c r="AAM12" i="1"/>
  <c r="AAO22" i="1" s="1"/>
  <c r="AAK12" i="1"/>
  <c r="AAJ12" i="1"/>
  <c r="AAL22" i="1" s="1"/>
  <c r="AAH12" i="1"/>
  <c r="AAG12" i="1"/>
  <c r="AAE12" i="1"/>
  <c r="AAD12" i="1"/>
  <c r="AAE22" i="1" s="1"/>
  <c r="AAB12" i="1"/>
  <c r="AAA12" i="1"/>
  <c r="ZY12" i="1"/>
  <c r="ZX12" i="1"/>
  <c r="ZZ22" i="1" s="1"/>
  <c r="ZV12" i="1"/>
  <c r="ZU12" i="1"/>
  <c r="ZS12" i="1"/>
  <c r="ZR12" i="1"/>
  <c r="ZS22" i="1" s="1"/>
  <c r="ZP12" i="1"/>
  <c r="ZO12" i="1"/>
  <c r="ZM12" i="1"/>
  <c r="ZL12" i="1"/>
  <c r="ZJ12" i="1"/>
  <c r="ZI12" i="1"/>
  <c r="ZG12" i="1"/>
  <c r="ZF12" i="1"/>
  <c r="ZD12" i="1"/>
  <c r="ZC12" i="1"/>
  <c r="ZE22" i="1" s="1"/>
  <c r="ZA12" i="1"/>
  <c r="YZ12" i="1"/>
  <c r="YX12" i="1"/>
  <c r="YW12" i="1"/>
  <c r="YU12" i="1"/>
  <c r="YT12" i="1"/>
  <c r="YV22" i="1" s="1"/>
  <c r="YR12" i="1"/>
  <c r="YQ12" i="1"/>
  <c r="YO12" i="1"/>
  <c r="YN12" i="1"/>
  <c r="YP22" i="1" s="1"/>
  <c r="YK12" i="1"/>
  <c r="YJ12" i="1"/>
  <c r="YH12" i="1"/>
  <c r="YG12" i="1"/>
  <c r="YI22" i="1" s="1"/>
  <c r="XA12" i="1"/>
  <c r="WZ12" i="1"/>
  <c r="WX12" i="1"/>
  <c r="WW12" i="1"/>
  <c r="WY22" i="1" s="1"/>
  <c r="WT12" i="1"/>
  <c r="WS12" i="1"/>
  <c r="WQ12" i="1"/>
  <c r="WP12" i="1"/>
  <c r="WR22" i="1" s="1"/>
  <c r="WN12" i="1"/>
  <c r="WM12" i="1"/>
  <c r="WK12" i="1"/>
  <c r="WJ12" i="1"/>
  <c r="WK22" i="1" s="1"/>
  <c r="WH12" i="1"/>
  <c r="WG12" i="1"/>
  <c r="WE12" i="1"/>
  <c r="WD12" i="1"/>
  <c r="WF22" i="1" s="1"/>
  <c r="WB12" i="1"/>
  <c r="WA12" i="1"/>
  <c r="VY12" i="1"/>
  <c r="VX12" i="1"/>
  <c r="VY22" i="1" s="1"/>
  <c r="VT12" i="1"/>
  <c r="VS12" i="1"/>
  <c r="VR12" i="1"/>
  <c r="VV22" i="1" s="1"/>
  <c r="VO12" i="1"/>
  <c r="VN12" i="1"/>
  <c r="VM12" i="1"/>
  <c r="VL12" i="1"/>
  <c r="VI12" i="1"/>
  <c r="VH12" i="1"/>
  <c r="VG12" i="1"/>
  <c r="VK22" i="1" s="1"/>
  <c r="VF12" i="1"/>
  <c r="VC12" i="1"/>
  <c r="VB12" i="1"/>
  <c r="VA12" i="1"/>
  <c r="UZ12" i="1"/>
  <c r="UV12" i="1"/>
  <c r="UU12" i="1"/>
  <c r="UT12" i="1"/>
  <c r="UY22" i="1" s="1"/>
  <c r="UQ12" i="1"/>
  <c r="UP12" i="1"/>
  <c r="UO12" i="1"/>
  <c r="UN12" i="1"/>
  <c r="UJ12" i="1"/>
  <c r="UI12" i="1"/>
  <c r="UH12" i="1"/>
  <c r="UL22" i="1" s="1"/>
  <c r="UE12" i="1"/>
  <c r="UD12" i="1"/>
  <c r="UC12" i="1"/>
  <c r="UB12" i="1"/>
  <c r="UG22" i="1" s="1"/>
  <c r="TX12" i="1"/>
  <c r="TW12" i="1"/>
  <c r="TV12" i="1"/>
  <c r="TZ22" i="1" s="1"/>
  <c r="TR12" i="1"/>
  <c r="TQ12" i="1"/>
  <c r="TT22" i="1" s="1"/>
  <c r="TP12" i="1"/>
  <c r="TL12" i="1"/>
  <c r="TK12" i="1"/>
  <c r="TJ12" i="1"/>
  <c r="TF12" i="1"/>
  <c r="TE12" i="1"/>
  <c r="TD12" i="1"/>
  <c r="TI22" i="1" s="1"/>
  <c r="TA12" i="1"/>
  <c r="SZ12" i="1"/>
  <c r="SY12" i="1"/>
  <c r="SX12" i="1"/>
  <c r="SU12" i="1"/>
  <c r="ST12" i="1"/>
  <c r="SS12" i="1"/>
  <c r="SR12" i="1"/>
  <c r="SW22" i="1" s="1"/>
  <c r="SO12" i="1"/>
  <c r="SN12" i="1"/>
  <c r="SM12" i="1"/>
  <c r="SL12" i="1"/>
  <c r="SI12" i="1"/>
  <c r="SH12" i="1"/>
  <c r="SG12" i="1"/>
  <c r="SF12" i="1"/>
  <c r="SJ22" i="1" s="1"/>
  <c r="SC12" i="1"/>
  <c r="SB12" i="1"/>
  <c r="SA12" i="1"/>
  <c r="RZ12" i="1"/>
  <c r="SE22" i="1" s="1"/>
  <c r="RW12" i="1"/>
  <c r="RV12" i="1"/>
  <c r="RU12" i="1"/>
  <c r="RT12" i="1"/>
  <c r="RP12" i="1"/>
  <c r="RO12" i="1"/>
  <c r="RN12" i="1"/>
  <c r="RR22" i="1" s="1"/>
  <c r="RK12" i="1"/>
  <c r="RJ12" i="1"/>
  <c r="RI12" i="1"/>
  <c r="RH12" i="1"/>
  <c r="RE12" i="1"/>
  <c r="RD12" i="1"/>
  <c r="RC12" i="1"/>
  <c r="RB12" i="1"/>
  <c r="RF22" i="1" s="1"/>
  <c r="QY12" i="1"/>
  <c r="QX12" i="1"/>
  <c r="QW12" i="1"/>
  <c r="QV12" i="1"/>
  <c r="QS12" i="1"/>
  <c r="QR12" i="1"/>
  <c r="QQ12" i="1"/>
  <c r="QP12" i="1"/>
  <c r="QM12" i="1"/>
  <c r="QL12" i="1"/>
  <c r="QK12" i="1"/>
  <c r="QJ12" i="1"/>
  <c r="QG12" i="1"/>
  <c r="QF12" i="1"/>
  <c r="QE12" i="1"/>
  <c r="QD12" i="1"/>
  <c r="QA12" i="1"/>
  <c r="PZ12" i="1"/>
  <c r="PY12" i="1"/>
  <c r="PX12" i="1"/>
  <c r="PU12" i="1"/>
  <c r="PT12" i="1"/>
  <c r="PS12" i="1"/>
  <c r="PR12" i="1"/>
  <c r="PO12" i="1"/>
  <c r="PN12" i="1"/>
  <c r="PM12" i="1"/>
  <c r="PL12" i="1"/>
  <c r="PP22" i="1" s="1"/>
  <c r="PI12" i="1"/>
  <c r="PH12" i="1"/>
  <c r="PG12" i="1"/>
  <c r="PF12" i="1"/>
  <c r="PC12" i="1"/>
  <c r="PB12" i="1"/>
  <c r="PA12" i="1"/>
  <c r="OZ12" i="1"/>
  <c r="OW12" i="1"/>
  <c r="OV12" i="1"/>
  <c r="OU12" i="1"/>
  <c r="OT12" i="1"/>
  <c r="OQ12" i="1"/>
  <c r="OP12" i="1"/>
  <c r="OO12" i="1"/>
  <c r="ON12" i="1"/>
  <c r="OK12" i="1"/>
  <c r="OJ12" i="1"/>
  <c r="OI12" i="1"/>
  <c r="OH12" i="1"/>
  <c r="OE12" i="1"/>
  <c r="OD12" i="1"/>
  <c r="OC12" i="1"/>
  <c r="OB12" i="1"/>
  <c r="NY12" i="1"/>
  <c r="NX12" i="1"/>
  <c r="NW12" i="1"/>
  <c r="NV12" i="1"/>
  <c r="NS12" i="1"/>
  <c r="NR12" i="1"/>
  <c r="NQ12" i="1"/>
  <c r="NP12" i="1"/>
  <c r="NM12" i="1"/>
  <c r="NL12" i="1"/>
  <c r="NK12" i="1"/>
  <c r="NJ12" i="1"/>
  <c r="NO22" i="1" s="1"/>
  <c r="NG12" i="1"/>
  <c r="NF12" i="1"/>
  <c r="NE12" i="1"/>
  <c r="ND12" i="1"/>
  <c r="NA12" i="1"/>
  <c r="MZ12" i="1"/>
  <c r="MY12" i="1"/>
  <c r="MX12" i="1"/>
  <c r="MU12" i="1"/>
  <c r="MT12" i="1"/>
  <c r="MS12" i="1"/>
  <c r="MR12" i="1"/>
  <c r="MW22" i="1" s="1"/>
  <c r="MO12" i="1"/>
  <c r="MN12" i="1"/>
  <c r="MM12" i="1"/>
  <c r="ML12" i="1"/>
  <c r="MP22" i="1" s="1"/>
  <c r="MI12" i="1"/>
  <c r="MH12" i="1"/>
  <c r="MG12" i="1"/>
  <c r="MF12" i="1"/>
  <c r="MC12" i="1"/>
  <c r="MB12" i="1"/>
  <c r="MA12" i="1"/>
  <c r="LZ12" i="1"/>
  <c r="LW12" i="1"/>
  <c r="LV12" i="1"/>
  <c r="LU12" i="1"/>
  <c r="LT12" i="1"/>
  <c r="LY22" i="1" s="1"/>
  <c r="LQ12" i="1"/>
  <c r="LP12" i="1"/>
  <c r="LO12" i="1"/>
  <c r="LN12" i="1"/>
  <c r="LS22" i="1" s="1"/>
  <c r="LK12" i="1"/>
  <c r="LJ12" i="1"/>
  <c r="LI12" i="1"/>
  <c r="LH12" i="1"/>
  <c r="LE12" i="1"/>
  <c r="LD12" i="1"/>
  <c r="LC12" i="1"/>
  <c r="LB12" i="1"/>
  <c r="KY12" i="1"/>
  <c r="KX12" i="1"/>
  <c r="KW12" i="1"/>
  <c r="KV12" i="1"/>
  <c r="KZ22" i="1" s="1"/>
  <c r="KS12" i="1"/>
  <c r="KR12" i="1"/>
  <c r="KQ12" i="1"/>
  <c r="KP12" i="1"/>
  <c r="KU22" i="1" s="1"/>
  <c r="KM12" i="1"/>
  <c r="KL12" i="1"/>
  <c r="KK12" i="1"/>
  <c r="KJ12" i="1"/>
  <c r="KG12" i="1"/>
  <c r="KF12" i="1"/>
  <c r="KE12" i="1"/>
  <c r="KD12" i="1"/>
  <c r="KA12" i="1"/>
  <c r="JZ12" i="1"/>
  <c r="JY12" i="1"/>
  <c r="JX12" i="1"/>
  <c r="KC22" i="1" s="1"/>
  <c r="JU12" i="1"/>
  <c r="JT12" i="1"/>
  <c r="JS12" i="1"/>
  <c r="JR12" i="1"/>
  <c r="JW22" i="1" s="1"/>
  <c r="JO12" i="1"/>
  <c r="JN12" i="1"/>
  <c r="JM12" i="1"/>
  <c r="JL12" i="1"/>
  <c r="JI12" i="1"/>
  <c r="JH12" i="1"/>
  <c r="JG12" i="1"/>
  <c r="JF12" i="1"/>
  <c r="JC12" i="1"/>
  <c r="JB12" i="1"/>
  <c r="JA12" i="1"/>
  <c r="IZ12" i="1"/>
  <c r="JE22" i="1" s="1"/>
  <c r="IW12" i="1"/>
  <c r="IV12" i="1"/>
  <c r="IU12" i="1"/>
  <c r="IT12" i="1"/>
  <c r="IX22" i="1" s="1"/>
  <c r="IQ12" i="1"/>
  <c r="IP12" i="1"/>
  <c r="IO12" i="1"/>
  <c r="IN12" i="1"/>
  <c r="IK12" i="1"/>
  <c r="IJ12" i="1"/>
  <c r="II12" i="1"/>
  <c r="IH12" i="1"/>
  <c r="IE12" i="1"/>
  <c r="ID12" i="1"/>
  <c r="IC12" i="1"/>
  <c r="IB12" i="1"/>
  <c r="IG22" i="1" s="1"/>
  <c r="HY12" i="1"/>
  <c r="HX12" i="1"/>
  <c r="HW12" i="1"/>
  <c r="HV12" i="1"/>
  <c r="IA22" i="1" s="1"/>
  <c r="HS12" i="1"/>
  <c r="HR12" i="1"/>
  <c r="HQ12" i="1"/>
  <c r="HP12" i="1"/>
  <c r="HM12" i="1"/>
  <c r="HL12" i="1"/>
  <c r="HK12" i="1"/>
  <c r="HJ12" i="1"/>
  <c r="HG12" i="1"/>
  <c r="HF12" i="1"/>
  <c r="HE12" i="1"/>
  <c r="HD12" i="1"/>
  <c r="HH22" i="1" s="1"/>
  <c r="HA12" i="1"/>
  <c r="GZ12" i="1"/>
  <c r="GY12" i="1"/>
  <c r="GX12" i="1"/>
  <c r="HC22" i="1" s="1"/>
  <c r="GU12" i="1"/>
  <c r="GT12" i="1"/>
  <c r="GS12" i="1"/>
  <c r="GR12" i="1"/>
  <c r="GO12" i="1"/>
  <c r="GN12" i="1"/>
  <c r="GM12" i="1"/>
  <c r="GL12" i="1"/>
  <c r="GI12" i="1"/>
  <c r="GH12" i="1"/>
  <c r="GG12" i="1"/>
  <c r="GF12" i="1"/>
  <c r="GK22" i="1" s="1"/>
  <c r="GC12" i="1"/>
  <c r="GB12" i="1"/>
  <c r="GA12" i="1"/>
  <c r="FZ12" i="1"/>
  <c r="GE22" i="1" s="1"/>
  <c r="FW12" i="1"/>
  <c r="FV12" i="1"/>
  <c r="FU12" i="1"/>
  <c r="FT12" i="1"/>
  <c r="FQ12" i="1"/>
  <c r="FP12" i="1"/>
  <c r="FO12" i="1"/>
  <c r="FN12" i="1"/>
  <c r="FK12" i="1"/>
  <c r="FJ12" i="1"/>
  <c r="FI12" i="1"/>
  <c r="FH12" i="1"/>
  <c r="FM22" i="1" s="1"/>
  <c r="FF12" i="1"/>
  <c r="FE12" i="1"/>
  <c r="FD12" i="1"/>
  <c r="FC12" i="1"/>
  <c r="FB12" i="1"/>
  <c r="FF22" i="1" s="1"/>
  <c r="EZ12" i="1"/>
  <c r="EY12" i="1"/>
  <c r="EX12" i="1"/>
  <c r="EW12" i="1"/>
  <c r="EV12" i="1"/>
  <c r="EY22" i="1" s="1"/>
  <c r="EU12" i="1"/>
  <c r="ET12" i="1"/>
  <c r="ES12" i="1"/>
  <c r="ER12" i="1"/>
  <c r="EQ12" i="1"/>
  <c r="EP12" i="1"/>
  <c r="EO12" i="1"/>
  <c r="ES22" i="1" s="1"/>
  <c r="EN12" i="1"/>
  <c r="EM12" i="1"/>
  <c r="EL12" i="1"/>
  <c r="EK12" i="1"/>
  <c r="EJ12" i="1"/>
  <c r="EN22" i="1" s="1"/>
  <c r="EI12" i="1"/>
  <c r="EH12" i="1"/>
  <c r="EG12" i="1"/>
  <c r="EF12" i="1"/>
  <c r="EE12" i="1"/>
  <c r="ED12" i="1"/>
  <c r="EC12" i="1"/>
  <c r="EH22" i="1" s="1"/>
  <c r="EB12" i="1"/>
  <c r="EA12" i="1"/>
  <c r="DZ12" i="1"/>
  <c r="DY12" i="1"/>
  <c r="DX12" i="1"/>
  <c r="EA22" i="1" s="1"/>
  <c r="DW12" i="1"/>
  <c r="DV12" i="1"/>
  <c r="DU12" i="1"/>
  <c r="DT12" i="1"/>
  <c r="DS12" i="1"/>
  <c r="DR12" i="1"/>
  <c r="DQ12" i="1"/>
  <c r="DU22" i="1" s="1"/>
  <c r="DP12" i="1"/>
  <c r="DO12" i="1"/>
  <c r="DN12" i="1"/>
  <c r="DM12" i="1"/>
  <c r="DL12" i="1"/>
  <c r="DP22" i="1" s="1"/>
  <c r="DK12" i="1"/>
  <c r="DO22" i="1" s="1"/>
  <c r="DJ12" i="1"/>
  <c r="DI12" i="1"/>
  <c r="DH12" i="1"/>
  <c r="DG12" i="1"/>
  <c r="DF12" i="1"/>
  <c r="DE12" i="1"/>
  <c r="DJ22" i="1" s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V22" i="1" s="1"/>
  <c r="CQ12" i="1"/>
  <c r="CP12" i="1"/>
  <c r="CO12" i="1"/>
  <c r="CN12" i="1"/>
  <c r="CM12" i="1"/>
  <c r="CL12" i="1"/>
  <c r="CQ22" i="1" s="1"/>
  <c r="CK12" i="1"/>
  <c r="CJ12" i="1"/>
  <c r="CI12" i="1"/>
  <c r="CH12" i="1"/>
  <c r="CG12" i="1"/>
  <c r="CF12" i="1"/>
  <c r="CK22" i="1" s="1"/>
  <c r="CD12" i="1"/>
  <c r="CC12" i="1"/>
  <c r="CB12" i="1"/>
  <c r="CA12" i="1"/>
  <c r="BZ12" i="1"/>
  <c r="BY12" i="1"/>
  <c r="CC22" i="1" s="1"/>
  <c r="BX12" i="1"/>
  <c r="BW12" i="1"/>
  <c r="BV12" i="1"/>
  <c r="BU12" i="1"/>
  <c r="BT12" i="1"/>
  <c r="BS12" i="1"/>
  <c r="BW22" i="1" s="1"/>
  <c r="BR12" i="1"/>
  <c r="BQ12" i="1"/>
  <c r="BP12" i="1"/>
  <c r="BO12" i="1"/>
  <c r="BN12" i="1"/>
  <c r="BQ22" i="1" s="1"/>
  <c r="BM12" i="1"/>
  <c r="BR22" i="1" s="1"/>
  <c r="BL12" i="1"/>
  <c r="BK12" i="1"/>
  <c r="BJ12" i="1"/>
  <c r="BI12" i="1"/>
  <c r="BH12" i="1"/>
  <c r="BG12" i="1"/>
  <c r="BK22" i="1" s="1"/>
  <c r="BE12" i="1"/>
  <c r="BC12" i="1"/>
  <c r="BB12" i="1"/>
  <c r="BA12" i="1"/>
  <c r="AZ12" i="1"/>
  <c r="AY12" i="1"/>
  <c r="AX12" i="1"/>
  <c r="AW12" i="1"/>
  <c r="AV12" i="1"/>
  <c r="AS12" i="1"/>
  <c r="AR12" i="1"/>
  <c r="AQ12" i="1"/>
  <c r="AP12" i="1"/>
  <c r="AO12" i="1"/>
  <c r="AN12" i="1"/>
  <c r="AS22" i="1" s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G22" i="1" s="1"/>
  <c r="AA12" i="1"/>
  <c r="Z12" i="1"/>
  <c r="Y12" i="1"/>
  <c r="X12" i="1"/>
  <c r="W12" i="1"/>
  <c r="Z22" i="1" s="1"/>
  <c r="V12" i="1"/>
  <c r="S12" i="1"/>
  <c r="R12" i="1"/>
  <c r="Q12" i="1"/>
  <c r="P12" i="1"/>
  <c r="O12" i="1"/>
  <c r="N12" i="1"/>
  <c r="S22" i="1" s="1"/>
  <c r="M12" i="1"/>
  <c r="L12" i="1"/>
  <c r="K12" i="1"/>
  <c r="J12" i="1"/>
  <c r="I12" i="1"/>
  <c r="M22" i="1" s="1"/>
  <c r="H12" i="1"/>
  <c r="G12" i="1"/>
  <c r="F12" i="1"/>
  <c r="E12" i="1"/>
  <c r="D12" i="1"/>
  <c r="C12" i="1"/>
  <c r="B12" i="1"/>
  <c r="G22" i="1" s="1"/>
  <c r="CO7" i="1"/>
  <c r="CO17" i="1" s="1"/>
  <c r="CN7" i="1"/>
  <c r="CM7" i="1"/>
  <c r="CM17" i="1" s="1"/>
  <c r="CQ27" i="1" s="1"/>
  <c r="BD6" i="1"/>
  <c r="BD16" i="1" s="1"/>
  <c r="WX5" i="1"/>
  <c r="WX15" i="1" s="1"/>
  <c r="DE5" i="1"/>
  <c r="CV5" i="1"/>
  <c r="CV15" i="1" s="1"/>
  <c r="WS3" i="1"/>
  <c r="WS13" i="1" s="1"/>
  <c r="BF3" i="1"/>
  <c r="BF13" i="1" s="1"/>
  <c r="BE2" i="1"/>
  <c r="BD2" i="1"/>
  <c r="BD12" i="1" s="1"/>
  <c r="NP25" i="1" l="1"/>
  <c r="UT25" i="1"/>
  <c r="ADQ22" i="1"/>
  <c r="OZ25" i="1"/>
  <c r="DE24" i="1"/>
  <c r="FB22" i="1"/>
  <c r="DK22" i="1"/>
  <c r="AGE22" i="1"/>
  <c r="WT23" i="1"/>
  <c r="WU23" i="1"/>
  <c r="KV22" i="1"/>
  <c r="RN22" i="1"/>
  <c r="ADK23" i="1"/>
  <c r="DQ24" i="1"/>
  <c r="ZI25" i="1"/>
  <c r="BE22" i="1"/>
  <c r="AEW22" i="1"/>
  <c r="AEV22" i="1"/>
  <c r="AFW22" i="1"/>
  <c r="AFV22" i="1" s="1"/>
  <c r="AFX22" i="1"/>
  <c r="G23" i="1"/>
  <c r="F23" i="1"/>
  <c r="R23" i="1"/>
  <c r="S23" i="1"/>
  <c r="FR23" i="1"/>
  <c r="FS23" i="1"/>
  <c r="SD23" i="1"/>
  <c r="SE23" i="1"/>
  <c r="SP23" i="1"/>
  <c r="SQ23" i="1"/>
  <c r="WB23" i="1"/>
  <c r="WC23" i="1"/>
  <c r="XA23" i="1"/>
  <c r="XB23" i="1"/>
  <c r="ZD23" i="1"/>
  <c r="ZE23" i="1"/>
  <c r="ZV23" i="1"/>
  <c r="ZW23" i="1"/>
  <c r="AAB23" i="1"/>
  <c r="AAC23" i="1"/>
  <c r="FR22" i="1"/>
  <c r="FY22" i="1"/>
  <c r="GP22" i="1"/>
  <c r="GW22" i="1"/>
  <c r="HN22" i="1"/>
  <c r="HU22" i="1"/>
  <c r="IL22" i="1"/>
  <c r="IS22" i="1"/>
  <c r="JJ22" i="1"/>
  <c r="JQ22" i="1"/>
  <c r="KH22" i="1"/>
  <c r="KO22" i="1"/>
  <c r="LF22" i="1"/>
  <c r="LM22" i="1"/>
  <c r="MD22" i="1"/>
  <c r="MK22" i="1"/>
  <c r="NB22" i="1"/>
  <c r="NI22" i="1"/>
  <c r="NT22" i="1"/>
  <c r="NZ22" i="1"/>
  <c r="OG22" i="1"/>
  <c r="OF22" i="1"/>
  <c r="OB22" i="1" s="1"/>
  <c r="OM22" i="1"/>
  <c r="OR22" i="1"/>
  <c r="OX22" i="1"/>
  <c r="OY22" i="1"/>
  <c r="PE22" i="1"/>
  <c r="PK22" i="1"/>
  <c r="PJ22" i="1"/>
  <c r="PV22" i="1"/>
  <c r="PR22" i="1" s="1"/>
  <c r="PW22" i="1"/>
  <c r="QC22" i="1"/>
  <c r="QH22" i="1"/>
  <c r="QO22" i="1"/>
  <c r="QT22" i="1"/>
  <c r="RA22" i="1"/>
  <c r="QZ22" i="1"/>
  <c r="RM22" i="1"/>
  <c r="RL22" i="1"/>
  <c r="ZB22" i="1"/>
  <c r="ZA22" i="1"/>
  <c r="ZH22" i="1"/>
  <c r="ZG22" i="1"/>
  <c r="ZN22" i="1"/>
  <c r="ZM22" i="1"/>
  <c r="ACT22" i="1"/>
  <c r="ACS22" i="1"/>
  <c r="ACZ22" i="1"/>
  <c r="ACY22" i="1"/>
  <c r="ADV22" i="1"/>
  <c r="ADU22" i="1"/>
  <c r="ADT22" i="1" s="1"/>
  <c r="BA23" i="1"/>
  <c r="AZ23" i="1"/>
  <c r="AV23" i="1" s="1"/>
  <c r="DB23" i="1"/>
  <c r="DO23" i="1"/>
  <c r="EM23" i="1"/>
  <c r="EZ23" i="1"/>
  <c r="GK23" i="1"/>
  <c r="GJ23" i="1"/>
  <c r="GP23" i="1"/>
  <c r="GW23" i="1"/>
  <c r="HB23" i="1"/>
  <c r="HC23" i="1"/>
  <c r="HN23" i="1"/>
  <c r="HO23" i="1"/>
  <c r="HT23" i="1"/>
  <c r="HZ23" i="1"/>
  <c r="IG23" i="1"/>
  <c r="IF23" i="1"/>
  <c r="IL23" i="1"/>
  <c r="IS23" i="1"/>
  <c r="IX23" i="1"/>
  <c r="IY23" i="1"/>
  <c r="JJ23" i="1"/>
  <c r="JK23" i="1"/>
  <c r="JP23" i="1"/>
  <c r="JV23" i="1"/>
  <c r="KC23" i="1"/>
  <c r="KB23" i="1"/>
  <c r="KH23" i="1"/>
  <c r="KO23" i="1"/>
  <c r="KT23" i="1"/>
  <c r="KU23" i="1"/>
  <c r="LF23" i="1"/>
  <c r="LG23" i="1"/>
  <c r="LL23" i="1"/>
  <c r="LR23" i="1"/>
  <c r="LY23" i="1"/>
  <c r="LX23" i="1"/>
  <c r="TN22" i="1"/>
  <c r="TO22" i="1"/>
  <c r="US22" i="1"/>
  <c r="UR22" i="1"/>
  <c r="UN22" i="1" s="1"/>
  <c r="WB22" i="1"/>
  <c r="WC22" i="1"/>
  <c r="WI22" i="1"/>
  <c r="WH22" i="1"/>
  <c r="WG22" i="1" s="1"/>
  <c r="WN22" i="1"/>
  <c r="WO22" i="1"/>
  <c r="WT22" i="1"/>
  <c r="XA22" i="1"/>
  <c r="WZ22" i="1" s="1"/>
  <c r="YK22" i="1"/>
  <c r="YL22" i="1"/>
  <c r="YR22" i="1"/>
  <c r="YX22" i="1"/>
  <c r="YW22" i="1" s="1"/>
  <c r="ZJ22" i="1"/>
  <c r="ZQ22" i="1"/>
  <c r="ZV22" i="1"/>
  <c r="ZW22" i="1"/>
  <c r="AAC22" i="1"/>
  <c r="AAB22" i="1"/>
  <c r="AAH22" i="1"/>
  <c r="AAI22" i="1"/>
  <c r="ABM22" i="1"/>
  <c r="ABR22" i="1"/>
  <c r="ABS22" i="1"/>
  <c r="ABY22" i="1"/>
  <c r="ABX22" i="1"/>
  <c r="ACD22" i="1"/>
  <c r="ACE22" i="1"/>
  <c r="ACJ22" i="1"/>
  <c r="ACI22" i="1" s="1"/>
  <c r="ACP22" i="1"/>
  <c r="ADC22" i="1"/>
  <c r="ADO22" i="1"/>
  <c r="ADN22" i="1" s="1"/>
  <c r="ADP22" i="1"/>
  <c r="AEA22" i="1"/>
  <c r="AEB22" i="1"/>
  <c r="AEM22" i="1"/>
  <c r="AEY22" i="1"/>
  <c r="AEX22" i="1" s="1"/>
  <c r="AR23" i="1"/>
  <c r="BK23" i="1"/>
  <c r="CD23" i="1"/>
  <c r="CC23" i="1"/>
  <c r="BY23" i="1" s="1"/>
  <c r="DJ23" i="1"/>
  <c r="DV23" i="1"/>
  <c r="DU23" i="1"/>
  <c r="EH23" i="1"/>
  <c r="EG23" i="1"/>
  <c r="ET23" i="1"/>
  <c r="ES23" i="1"/>
  <c r="FF23" i="1"/>
  <c r="FG23" i="1"/>
  <c r="FX23" i="1"/>
  <c r="SV23" i="1"/>
  <c r="TB23" i="1"/>
  <c r="TZ23" i="1"/>
  <c r="UA23" i="1"/>
  <c r="VQ23" i="1"/>
  <c r="VV23" i="1"/>
  <c r="VW23" i="1"/>
  <c r="ADF23" i="1"/>
  <c r="ADR23" i="1"/>
  <c r="AED23" i="1"/>
  <c r="AEC23" i="1" s="1"/>
  <c r="AEE23" i="1"/>
  <c r="AEP23" i="1"/>
  <c r="AEQ23" i="1"/>
  <c r="AFB23" i="1"/>
  <c r="AFA23" i="1" s="1"/>
  <c r="BQ24" i="1"/>
  <c r="CP24" i="1"/>
  <c r="DC24" i="1"/>
  <c r="DB24" i="1"/>
  <c r="CX24" i="1" s="1"/>
  <c r="DO24" i="1"/>
  <c r="DP24" i="1"/>
  <c r="EA24" i="1"/>
  <c r="EB24" i="1"/>
  <c r="FL24" i="1"/>
  <c r="GQ24" i="1"/>
  <c r="GW24" i="1"/>
  <c r="GV24" i="1"/>
  <c r="GR24" i="1" s="1"/>
  <c r="HB24" i="1"/>
  <c r="HH24" i="1"/>
  <c r="HI24" i="1"/>
  <c r="HO24" i="1"/>
  <c r="HN24" i="1"/>
  <c r="HT24" i="1"/>
  <c r="IA24" i="1"/>
  <c r="HZ24" i="1"/>
  <c r="HV24" i="1" s="1"/>
  <c r="IF24" i="1"/>
  <c r="IM24" i="1"/>
  <c r="IL24" i="1"/>
  <c r="IR24" i="1"/>
  <c r="IN24" i="1" s="1"/>
  <c r="IY24" i="1"/>
  <c r="JD24" i="1"/>
  <c r="JE24" i="1"/>
  <c r="JK24" i="1"/>
  <c r="JJ24" i="1"/>
  <c r="JQ24" i="1"/>
  <c r="JP24" i="1"/>
  <c r="JV24" i="1"/>
  <c r="JR24" i="1" s="1"/>
  <c r="KB24" i="1"/>
  <c r="KC24" i="1"/>
  <c r="KI24" i="1"/>
  <c r="KH24" i="1"/>
  <c r="KD24" i="1" s="1"/>
  <c r="KO24" i="1"/>
  <c r="KU24" i="1"/>
  <c r="KT24" i="1"/>
  <c r="KZ24" i="1"/>
  <c r="KV24" i="1" s="1"/>
  <c r="LA24" i="1"/>
  <c r="LG24" i="1"/>
  <c r="LF24" i="1"/>
  <c r="LL24" i="1"/>
  <c r="LH24" i="1" s="1"/>
  <c r="LS24" i="1"/>
  <c r="LX24" i="1"/>
  <c r="LY24" i="1"/>
  <c r="ME24" i="1"/>
  <c r="MK24" i="1"/>
  <c r="MJ24" i="1"/>
  <c r="MQ24" i="1"/>
  <c r="MV24" i="1"/>
  <c r="MR24" i="1" s="1"/>
  <c r="MW24" i="1"/>
  <c r="NC24" i="1"/>
  <c r="NB24" i="1"/>
  <c r="NI24" i="1"/>
  <c r="NN24" i="1"/>
  <c r="NO24" i="1"/>
  <c r="NT24" i="1"/>
  <c r="OA24" i="1"/>
  <c r="NZ24" i="1"/>
  <c r="OG24" i="1"/>
  <c r="OM24" i="1"/>
  <c r="OR24" i="1"/>
  <c r="ON24" i="1" s="1"/>
  <c r="OS24" i="1"/>
  <c r="OY24" i="1"/>
  <c r="PD24" i="1"/>
  <c r="PE24" i="1"/>
  <c r="PP24" i="1"/>
  <c r="PQ24" i="1"/>
  <c r="PW24" i="1"/>
  <c r="QC24" i="1"/>
  <c r="QI24" i="1"/>
  <c r="QH24" i="1"/>
  <c r="QN24" i="1"/>
  <c r="QU24" i="1"/>
  <c r="QT24" i="1"/>
  <c r="RF24" i="1"/>
  <c r="RG24" i="1"/>
  <c r="RL24" i="1"/>
  <c r="RH24" i="1" s="1"/>
  <c r="RS24" i="1"/>
  <c r="TO24" i="1"/>
  <c r="TN24" i="1"/>
  <c r="UR24" i="1"/>
  <c r="UN24" i="1" s="1"/>
  <c r="UX24" i="1"/>
  <c r="ZS24" i="1"/>
  <c r="LL25" i="1"/>
  <c r="NB25" i="1"/>
  <c r="MX25" i="1" s="1"/>
  <c r="OF25" i="1"/>
  <c r="PE25" i="1"/>
  <c r="PV25" i="1"/>
  <c r="QU25" i="1"/>
  <c r="TO25" i="1"/>
  <c r="ADM25" i="1"/>
  <c r="ADY25" i="1"/>
  <c r="AFQ25" i="1"/>
  <c r="AFP25" i="1" s="1"/>
  <c r="AFR25" i="1"/>
  <c r="AFW25" i="1"/>
  <c r="AFV25" i="1" s="1"/>
  <c r="AGD25" i="1"/>
  <c r="AGC25" i="1"/>
  <c r="AGB25" i="1" s="1"/>
  <c r="AGI25" i="1"/>
  <c r="AGH25" i="1" s="1"/>
  <c r="AGO25" i="1"/>
  <c r="AGN25" i="1" s="1"/>
  <c r="AGV25" i="1"/>
  <c r="AGU25" i="1"/>
  <c r="AGT25" i="1" s="1"/>
  <c r="AHB25" i="1"/>
  <c r="AHA25" i="1"/>
  <c r="AGZ25" i="1" s="1"/>
  <c r="AHG25" i="1"/>
  <c r="AHF25" i="1" s="1"/>
  <c r="AHH25" i="1"/>
  <c r="G26" i="1"/>
  <c r="F26" i="1"/>
  <c r="AGQ26" i="1" s="1"/>
  <c r="S26" i="1"/>
  <c r="AF26" i="1"/>
  <c r="AG26" i="1"/>
  <c r="AS26" i="1"/>
  <c r="AR26" i="1"/>
  <c r="BE26" i="1"/>
  <c r="BD26" i="1"/>
  <c r="LK30" i="1"/>
  <c r="RT26" i="1"/>
  <c r="SD26" i="1"/>
  <c r="RZ26" i="1" s="1"/>
  <c r="SE26" i="1"/>
  <c r="SK26" i="1"/>
  <c r="SJ26" i="1"/>
  <c r="SF26" i="1" s="1"/>
  <c r="SQ26" i="1"/>
  <c r="SP26" i="1"/>
  <c r="SL26" i="1" s="1"/>
  <c r="TT26" i="1"/>
  <c r="TP26" i="1" s="1"/>
  <c r="TU26" i="1"/>
  <c r="VP26" i="1"/>
  <c r="VL26" i="1" s="1"/>
  <c r="VQ26" i="1"/>
  <c r="VR26" i="1"/>
  <c r="WY26" i="1"/>
  <c r="WX26" i="1"/>
  <c r="WW26" i="1" s="1"/>
  <c r="AFR26" i="1"/>
  <c r="AFQ26" i="1"/>
  <c r="AFP26" i="1" s="1"/>
  <c r="AFW26" i="1"/>
  <c r="AFX26" i="1"/>
  <c r="AGJ26" i="1"/>
  <c r="AGI26" i="1"/>
  <c r="AGH26" i="1" s="1"/>
  <c r="AGU26" i="1"/>
  <c r="AGV26" i="1"/>
  <c r="AHH26" i="1"/>
  <c r="AHG26" i="1"/>
  <c r="AHF26" i="1" s="1"/>
  <c r="AA27" i="1"/>
  <c r="Z27" i="1"/>
  <c r="BR27" i="1"/>
  <c r="BQ27" i="1"/>
  <c r="CK27" i="1"/>
  <c r="CJ27" i="1"/>
  <c r="YL27" i="1"/>
  <c r="YK27" i="1"/>
  <c r="YJ27" i="1" s="1"/>
  <c r="YR27" i="1"/>
  <c r="YS27" i="1"/>
  <c r="YX27" i="1"/>
  <c r="YY27" i="1"/>
  <c r="ZD27" i="1"/>
  <c r="ZE27" i="1"/>
  <c r="ZJ27" i="1"/>
  <c r="ZK27" i="1"/>
  <c r="ZQ27" i="1"/>
  <c r="ZP27" i="1"/>
  <c r="ZV27" i="1"/>
  <c r="ZW27" i="1"/>
  <c r="AAC27" i="1"/>
  <c r="AAB27" i="1"/>
  <c r="AAH27" i="1"/>
  <c r="AAI27" i="1"/>
  <c r="AAO27" i="1"/>
  <c r="AAU27" i="1"/>
  <c r="ABA27" i="1"/>
  <c r="ABG27" i="1"/>
  <c r="ABM27" i="1"/>
  <c r="ABL27" i="1"/>
  <c r="ABR27" i="1"/>
  <c r="ABS27" i="1"/>
  <c r="ABY27" i="1"/>
  <c r="ABX27" i="1"/>
  <c r="ACD27" i="1"/>
  <c r="ACE27" i="1"/>
  <c r="ACK27" i="1"/>
  <c r="ACJ27" i="1"/>
  <c r="ACP27" i="1"/>
  <c r="ACQ27" i="1"/>
  <c r="ACW27" i="1"/>
  <c r="ACV27" i="1"/>
  <c r="ADC27" i="1"/>
  <c r="ADO27" i="1"/>
  <c r="ADN27" i="1" s="1"/>
  <c r="ADP27" i="1"/>
  <c r="AEB27" i="1"/>
  <c r="AEA27" i="1"/>
  <c r="AEN27" i="1"/>
  <c r="AEM27" i="1"/>
  <c r="AEZ27" i="1"/>
  <c r="AEY27" i="1"/>
  <c r="AFL27" i="1"/>
  <c r="AFK27" i="1"/>
  <c r="AFN27" i="1"/>
  <c r="AFX27" i="1"/>
  <c r="AFW27" i="1"/>
  <c r="AFV27" i="1" s="1"/>
  <c r="AGJ27" i="1"/>
  <c r="AGI27" i="1"/>
  <c r="AGV27" i="1"/>
  <c r="AGU27" i="1"/>
  <c r="AGT27" i="1" s="1"/>
  <c r="AHH27" i="1"/>
  <c r="AHG27" i="1"/>
  <c r="IY28" i="1"/>
  <c r="IX28" i="1"/>
  <c r="IT28" i="1" s="1"/>
  <c r="JW28" i="1"/>
  <c r="JV28" i="1"/>
  <c r="KU28" i="1"/>
  <c r="OY28" i="1"/>
  <c r="OX28" i="1"/>
  <c r="L22" i="1"/>
  <c r="AR22" i="1"/>
  <c r="BL22" i="1"/>
  <c r="BX22" i="1"/>
  <c r="CJ22" i="1"/>
  <c r="EM22" i="1"/>
  <c r="FG22" i="1"/>
  <c r="FS22" i="1"/>
  <c r="GD22" i="1"/>
  <c r="HI22" i="1"/>
  <c r="HT22" i="1"/>
  <c r="HP22" i="1" s="1"/>
  <c r="IF22" i="1"/>
  <c r="IY22" i="1"/>
  <c r="JK22" i="1"/>
  <c r="JV22" i="1"/>
  <c r="JR22" i="1" s="1"/>
  <c r="LA22" i="1"/>
  <c r="LL22" i="1"/>
  <c r="LX22" i="1"/>
  <c r="MQ22" i="1"/>
  <c r="NC22" i="1"/>
  <c r="NN22" i="1"/>
  <c r="OA22" i="1"/>
  <c r="PQ22" i="1"/>
  <c r="QN22" i="1"/>
  <c r="RG22" i="1"/>
  <c r="SD22" i="1"/>
  <c r="WL22" i="1"/>
  <c r="WX22" i="1"/>
  <c r="YO22" i="1"/>
  <c r="ZK22" i="1"/>
  <c r="AAF22" i="1"/>
  <c r="ABL22" i="1"/>
  <c r="ACG22" i="1"/>
  <c r="ADD22" i="1"/>
  <c r="ADY22" i="1"/>
  <c r="AEJ22" i="1"/>
  <c r="AET22" i="1"/>
  <c r="AFE22" i="1"/>
  <c r="AGP22" i="1"/>
  <c r="AHA22" i="1"/>
  <c r="CV23" i="1"/>
  <c r="EN23" i="1"/>
  <c r="GV23" i="1"/>
  <c r="IA23" i="1"/>
  <c r="JE23" i="1"/>
  <c r="KN23" i="1"/>
  <c r="LS23" i="1"/>
  <c r="RX23" i="1"/>
  <c r="TC23" i="1"/>
  <c r="VP23" i="1"/>
  <c r="WI23" i="1"/>
  <c r="ZK23" i="1"/>
  <c r="ACE23" i="1"/>
  <c r="ADS23" i="1"/>
  <c r="AEN23" i="1"/>
  <c r="AEY23" i="1"/>
  <c r="AHD23" i="1"/>
  <c r="CD24" i="1"/>
  <c r="HU24" i="1"/>
  <c r="IX24" i="1"/>
  <c r="MD24" i="1"/>
  <c r="NH24" i="1"/>
  <c r="OL24" i="1"/>
  <c r="OH24" i="1" s="1"/>
  <c r="PK24" i="1"/>
  <c r="QO24" i="1"/>
  <c r="RR24" i="1"/>
  <c r="UY24" i="1"/>
  <c r="VZ24" i="1"/>
  <c r="ACQ24" i="1"/>
  <c r="AGI24" i="1"/>
  <c r="ES25" i="1"/>
  <c r="EO25" i="1" s="1"/>
  <c r="HT25" i="1"/>
  <c r="KO25" i="1"/>
  <c r="MD25" i="1"/>
  <c r="TH25" i="1"/>
  <c r="TD25" i="1" s="1"/>
  <c r="ZB25" i="1"/>
  <c r="ACQ25" i="1"/>
  <c r="ADL25" i="1"/>
  <c r="ADK25" i="1" s="1"/>
  <c r="AFX25" i="1"/>
  <c r="AGP25" i="1"/>
  <c r="LL26" i="1"/>
  <c r="LH26" i="1" s="1"/>
  <c r="VW26" i="1"/>
  <c r="YL26" i="1"/>
  <c r="ZW26" i="1"/>
  <c r="ACK26" i="1"/>
  <c r="AGG27" i="1"/>
  <c r="CS64" i="1"/>
  <c r="RY22" i="1"/>
  <c r="RX22" i="1"/>
  <c r="RT22" i="1" s="1"/>
  <c r="SP22" i="1"/>
  <c r="SQ22" i="1"/>
  <c r="TC22" i="1"/>
  <c r="TB22" i="1"/>
  <c r="ADK22" i="1"/>
  <c r="AFG22" i="1"/>
  <c r="AHG22" i="1"/>
  <c r="AHH22" i="1"/>
  <c r="AF23" i="1"/>
  <c r="AG23" i="1"/>
  <c r="BQ23" i="1"/>
  <c r="BR23" i="1"/>
  <c r="VE23" i="1"/>
  <c r="VD23" i="1"/>
  <c r="YX23" i="1"/>
  <c r="YY23" i="1"/>
  <c r="ABR23" i="1"/>
  <c r="ABS23" i="1"/>
  <c r="ABX23" i="1"/>
  <c r="ABY23" i="1"/>
  <c r="ACP23" i="1"/>
  <c r="ACQ23" i="1"/>
  <c r="ACV23" i="1"/>
  <c r="ACW23" i="1"/>
  <c r="ADP23" i="1"/>
  <c r="ADO23" i="1"/>
  <c r="AGM23" i="1"/>
  <c r="AGL23" i="1"/>
  <c r="AGS23" i="1"/>
  <c r="AGR23" i="1"/>
  <c r="AGY23" i="1"/>
  <c r="AGX23" i="1"/>
  <c r="AHK23" i="1"/>
  <c r="AHJ23" i="1"/>
  <c r="H24" i="1"/>
  <c r="Z24" i="1"/>
  <c r="AA24" i="1"/>
  <c r="ET24" i="1"/>
  <c r="ES24" i="1"/>
  <c r="FG24" i="1"/>
  <c r="FF24" i="1"/>
  <c r="TD24" i="1"/>
  <c r="UM24" i="1"/>
  <c r="UL24" i="1"/>
  <c r="WE24" i="1"/>
  <c r="WD24" i="1" s="1"/>
  <c r="WF24" i="1"/>
  <c r="ABM24" i="1"/>
  <c r="ABL24" i="1"/>
  <c r="ABK24" i="1" s="1"/>
  <c r="ABR24" i="1"/>
  <c r="ABS24" i="1"/>
  <c r="ABY24" i="1"/>
  <c r="ABX24" i="1"/>
  <c r="ABW24" i="1" s="1"/>
  <c r="ACE24" i="1"/>
  <c r="ACD24" i="1"/>
  <c r="ACK24" i="1"/>
  <c r="ACJ24" i="1"/>
  <c r="ACI24" i="1" s="1"/>
  <c r="ACW24" i="1"/>
  <c r="ACV24" i="1"/>
  <c r="ADO24" i="1"/>
  <c r="ADP24" i="1"/>
  <c r="AEZ24" i="1"/>
  <c r="AEY24" i="1"/>
  <c r="AFX24" i="1"/>
  <c r="AFW24" i="1"/>
  <c r="AGP24" i="1"/>
  <c r="AGO24" i="1"/>
  <c r="AHB24" i="1"/>
  <c r="AHA24" i="1"/>
  <c r="AHH24" i="1"/>
  <c r="AHG24" i="1"/>
  <c r="AC50" i="1"/>
  <c r="AFM25" i="1"/>
  <c r="B25" i="1"/>
  <c r="AFG25" i="1"/>
  <c r="S25" i="1"/>
  <c r="R25" i="1"/>
  <c r="N25" i="1" s="1"/>
  <c r="AG25" i="1"/>
  <c r="AF25" i="1"/>
  <c r="AS25" i="1"/>
  <c r="AR25" i="1"/>
  <c r="BK25" i="1"/>
  <c r="BG25" i="1" s="1"/>
  <c r="BL25" i="1"/>
  <c r="CF25" i="1"/>
  <c r="CW25" i="1"/>
  <c r="CV25" i="1"/>
  <c r="CR25" i="1" s="1"/>
  <c r="DI25" i="1"/>
  <c r="DE25" i="1" s="1"/>
  <c r="DJ25" i="1"/>
  <c r="DU25" i="1"/>
  <c r="DQ25" i="1" s="1"/>
  <c r="DV25" i="1"/>
  <c r="EG25" i="1"/>
  <c r="EC25" i="1" s="1"/>
  <c r="EH25" i="1"/>
  <c r="FF25" i="1"/>
  <c r="FG25" i="1"/>
  <c r="FM25" i="1"/>
  <c r="FL25" i="1"/>
  <c r="FH25" i="1" s="1"/>
  <c r="KJ25" i="1"/>
  <c r="PX25" i="1"/>
  <c r="UG25" i="1"/>
  <c r="UF25" i="1"/>
  <c r="UM25" i="1"/>
  <c r="UL25" i="1"/>
  <c r="UR25" i="1"/>
  <c r="US25" i="1"/>
  <c r="UZ25" i="1"/>
  <c r="XB25" i="1"/>
  <c r="XA25" i="1"/>
  <c r="YI25" i="1"/>
  <c r="YH25" i="1"/>
  <c r="YP25" i="1"/>
  <c r="YO25" i="1"/>
  <c r="YV25" i="1"/>
  <c r="YU25" i="1"/>
  <c r="ZH25" i="1"/>
  <c r="ZG25" i="1"/>
  <c r="ZF25" i="1" s="1"/>
  <c r="ZT25" i="1"/>
  <c r="ZS25" i="1"/>
  <c r="ZZ25" i="1"/>
  <c r="ZY25" i="1"/>
  <c r="AAL25" i="1"/>
  <c r="AAK25" i="1"/>
  <c r="ABV25" i="1"/>
  <c r="ABU25" i="1"/>
  <c r="ACH25" i="1"/>
  <c r="ACG25" i="1"/>
  <c r="ACN25" i="1"/>
  <c r="ACM25" i="1"/>
  <c r="ACS25" i="1"/>
  <c r="ACT25" i="1"/>
  <c r="ACZ25" i="1"/>
  <c r="ACY25" i="1"/>
  <c r="ADI25" i="1"/>
  <c r="ADH25" i="1" s="1"/>
  <c r="ADJ25" i="1"/>
  <c r="ADT25" i="1"/>
  <c r="KV26" i="1"/>
  <c r="YJ26" i="1"/>
  <c r="YR26" i="1"/>
  <c r="YQ26" i="1" s="1"/>
  <c r="YS26" i="1"/>
  <c r="YY26" i="1"/>
  <c r="YX26" i="1"/>
  <c r="YW26" i="1" s="1"/>
  <c r="ZD26" i="1"/>
  <c r="ZC26" i="1" s="1"/>
  <c r="ZE26" i="1"/>
  <c r="ZI26" i="1"/>
  <c r="ZP26" i="1"/>
  <c r="ZO26" i="1" s="1"/>
  <c r="ZQ26" i="1"/>
  <c r="ZU26" i="1"/>
  <c r="AAB26" i="1"/>
  <c r="AAA26" i="1" s="1"/>
  <c r="AAC26" i="1"/>
  <c r="AAI26" i="1"/>
  <c r="AAH26" i="1"/>
  <c r="AAG26" i="1" s="1"/>
  <c r="ABL26" i="1"/>
  <c r="ABK26" i="1" s="1"/>
  <c r="ABM26" i="1"/>
  <c r="ABS26" i="1"/>
  <c r="ABR26" i="1"/>
  <c r="ABQ26" i="1" s="1"/>
  <c r="ABW26" i="1"/>
  <c r="ACE26" i="1"/>
  <c r="ACD26" i="1"/>
  <c r="ACC26" i="1" s="1"/>
  <c r="ACI26" i="1"/>
  <c r="ACQ26" i="1"/>
  <c r="ACP26" i="1"/>
  <c r="ACO26" i="1" s="1"/>
  <c r="ACV26" i="1"/>
  <c r="ACU26" i="1" s="1"/>
  <c r="ACW26" i="1"/>
  <c r="ADC26" i="1"/>
  <c r="ADD26" i="1"/>
  <c r="ADO26" i="1"/>
  <c r="ADN26" i="1" s="1"/>
  <c r="ADP26" i="1"/>
  <c r="CV27" i="1"/>
  <c r="CW27" i="1"/>
  <c r="EA27" i="1"/>
  <c r="EB27" i="1"/>
  <c r="EY27" i="1"/>
  <c r="EZ27" i="1"/>
  <c r="IA27" i="1"/>
  <c r="HZ27" i="1"/>
  <c r="HV27" i="1" s="1"/>
  <c r="JW27" i="1"/>
  <c r="JV27" i="1"/>
  <c r="LS27" i="1"/>
  <c r="LR27" i="1"/>
  <c r="OM27" i="1"/>
  <c r="OL27" i="1"/>
  <c r="QN27" i="1"/>
  <c r="QJ27" i="1" s="1"/>
  <c r="QO27" i="1"/>
  <c r="RL27" i="1"/>
  <c r="RM27" i="1"/>
  <c r="UX27" i="1"/>
  <c r="UT27" i="1" s="1"/>
  <c r="UY27" i="1"/>
  <c r="XB27" i="1"/>
  <c r="XA27" i="1"/>
  <c r="ADM27" i="1"/>
  <c r="ADL27" i="1"/>
  <c r="ADX27" i="1"/>
  <c r="ADY27" i="1"/>
  <c r="AEJ27" i="1"/>
  <c r="AEI27" i="1" s="1"/>
  <c r="AEK27" i="1"/>
  <c r="AEV27" i="1"/>
  <c r="AEW27" i="1"/>
  <c r="AFH27" i="1"/>
  <c r="AFG27" i="1" s="1"/>
  <c r="AFI27" i="1"/>
  <c r="AFT27" i="1"/>
  <c r="AFU27" i="1"/>
  <c r="AGE27" i="1"/>
  <c r="AGR27" i="1"/>
  <c r="AGS27" i="1"/>
  <c r="AHD27" i="1"/>
  <c r="AHE27" i="1"/>
  <c r="IS28" i="1"/>
  <c r="IR28" i="1"/>
  <c r="JQ28" i="1"/>
  <c r="JP28" i="1"/>
  <c r="JL28" i="1" s="1"/>
  <c r="KO28" i="1"/>
  <c r="KN28" i="1"/>
  <c r="LG28" i="1"/>
  <c r="LF28" i="1"/>
  <c r="LB28" i="1" s="1"/>
  <c r="LS28" i="1"/>
  <c r="LR28" i="1"/>
  <c r="MK28" i="1"/>
  <c r="MJ28" i="1"/>
  <c r="MF28" i="1" s="1"/>
  <c r="MV28" i="1"/>
  <c r="MW28" i="1"/>
  <c r="NI28" i="1"/>
  <c r="NH28" i="1"/>
  <c r="ND28" i="1" s="1"/>
  <c r="NT28" i="1"/>
  <c r="NU28" i="1"/>
  <c r="OG28" i="1"/>
  <c r="OF28" i="1"/>
  <c r="OB28" i="1" s="1"/>
  <c r="OR28" i="1"/>
  <c r="OS28" i="1"/>
  <c r="PK28" i="1"/>
  <c r="PJ28" i="1"/>
  <c r="PF28" i="1" s="1"/>
  <c r="VY28" i="1"/>
  <c r="VZ28" i="1"/>
  <c r="WF28" i="1"/>
  <c r="WE28" i="1"/>
  <c r="WD28" i="1" s="1"/>
  <c r="WK28" i="1"/>
  <c r="WL28" i="1"/>
  <c r="WR28" i="1"/>
  <c r="WQ28" i="1"/>
  <c r="WP28" i="1" s="1"/>
  <c r="AF22" i="1"/>
  <c r="BD22" i="1"/>
  <c r="CW22" i="1"/>
  <c r="DI22" i="1"/>
  <c r="DE22" i="1" s="1"/>
  <c r="FL22" i="1"/>
  <c r="GQ22" i="1"/>
  <c r="HB22" i="1"/>
  <c r="IR22" i="1"/>
  <c r="IN22" i="1" s="1"/>
  <c r="JD22" i="1"/>
  <c r="KI22" i="1"/>
  <c r="KT22" i="1"/>
  <c r="MJ22" i="1"/>
  <c r="MF22" i="1" s="1"/>
  <c r="MV22" i="1"/>
  <c r="PD22" i="1"/>
  <c r="QU22" i="1"/>
  <c r="SK22" i="1"/>
  <c r="TH22" i="1"/>
  <c r="UA22" i="1"/>
  <c r="UX22" i="1"/>
  <c r="WE22" i="1"/>
  <c r="WD22" i="1" s="1"/>
  <c r="XB22" i="1"/>
  <c r="YH22" i="1"/>
  <c r="YS22" i="1"/>
  <c r="ZD22" i="1"/>
  <c r="ZC22" i="1" s="1"/>
  <c r="ZY22" i="1"/>
  <c r="ABP22" i="1"/>
  <c r="ACA22" i="1"/>
  <c r="ACK22" i="1"/>
  <c r="ACV22" i="1"/>
  <c r="AEN22" i="1"/>
  <c r="AFI22" i="1"/>
  <c r="AGJ22" i="1"/>
  <c r="BL23" i="1"/>
  <c r="CJ23" i="1"/>
  <c r="DC23" i="1"/>
  <c r="EA23" i="1"/>
  <c r="DW23" i="1" s="1"/>
  <c r="FY23" i="1"/>
  <c r="HH23" i="1"/>
  <c r="IM23" i="1"/>
  <c r="JQ23" i="1"/>
  <c r="KZ23" i="1"/>
  <c r="ME23" i="1"/>
  <c r="SJ23" i="1"/>
  <c r="WO23" i="1"/>
  <c r="ZQ23" i="1"/>
  <c r="ACK23" i="1"/>
  <c r="AFC23" i="1"/>
  <c r="AGG23" i="1"/>
  <c r="CQ24" i="1"/>
  <c r="HC24" i="1"/>
  <c r="IG24" i="1"/>
  <c r="LM24" i="1"/>
  <c r="MP24" i="1"/>
  <c r="PV24" i="1"/>
  <c r="QZ24" i="1"/>
  <c r="UG24" i="1"/>
  <c r="ZH24" i="1"/>
  <c r="AEM24" i="1"/>
  <c r="AEL24" i="1" s="1"/>
  <c r="BW25" i="1"/>
  <c r="BS25" i="1" s="1"/>
  <c r="JJ25" i="1"/>
  <c r="UY25" i="1"/>
  <c r="WD25" i="1"/>
  <c r="YK25" i="1"/>
  <c r="ACA25" i="1"/>
  <c r="R26" i="1"/>
  <c r="WA26" i="1"/>
  <c r="YT26" i="1"/>
  <c r="ZX26" i="1"/>
  <c r="ACR26" i="1"/>
  <c r="CY56" i="1"/>
  <c r="CT64" i="1" s="1"/>
  <c r="CT71" i="1" s="1"/>
  <c r="CW48" i="1"/>
  <c r="MP23" i="1"/>
  <c r="MQ23" i="1"/>
  <c r="NB23" i="1"/>
  <c r="NC23" i="1"/>
  <c r="NH23" i="1"/>
  <c r="NN23" i="1"/>
  <c r="NU23" i="1"/>
  <c r="NT23" i="1"/>
  <c r="NZ23" i="1"/>
  <c r="OG23" i="1"/>
  <c r="OL23" i="1"/>
  <c r="OM23" i="1"/>
  <c r="OX23" i="1"/>
  <c r="OY23" i="1"/>
  <c r="PD23" i="1"/>
  <c r="PJ23" i="1"/>
  <c r="PQ23" i="1"/>
  <c r="PP23" i="1"/>
  <c r="PV23" i="1"/>
  <c r="QC23" i="1"/>
  <c r="QH23" i="1"/>
  <c r="QI23" i="1"/>
  <c r="QT23" i="1"/>
  <c r="QU23" i="1"/>
  <c r="QZ23" i="1"/>
  <c r="RF23" i="1"/>
  <c r="RM23" i="1"/>
  <c r="RL23" i="1"/>
  <c r="RR23" i="1"/>
  <c r="TN23" i="1"/>
  <c r="UR23" i="1"/>
  <c r="UX23" i="1"/>
  <c r="ADY23" i="1"/>
  <c r="AEK23" i="1"/>
  <c r="AEJ23" i="1"/>
  <c r="AEI23" i="1" s="1"/>
  <c r="AEV23" i="1"/>
  <c r="BA24" i="1"/>
  <c r="BL24" i="1"/>
  <c r="BK24" i="1"/>
  <c r="BG24" i="1" s="1"/>
  <c r="BX24" i="1"/>
  <c r="BW24" i="1"/>
  <c r="CJ24" i="1"/>
  <c r="CK24" i="1"/>
  <c r="CW24" i="1"/>
  <c r="DV24" i="1"/>
  <c r="FX24" i="1"/>
  <c r="GD24" i="1"/>
  <c r="FZ24" i="1" s="1"/>
  <c r="GJ24" i="1"/>
  <c r="GK24" i="1"/>
  <c r="SV24" i="1"/>
  <c r="SW24" i="1"/>
  <c r="TB24" i="1"/>
  <c r="UA24" i="1"/>
  <c r="TZ24" i="1"/>
  <c r="VP24" i="1"/>
  <c r="VL24" i="1" s="1"/>
  <c r="VQ24" i="1"/>
  <c r="VW24" i="1"/>
  <c r="VV24" i="1"/>
  <c r="YL24" i="1"/>
  <c r="YK24" i="1"/>
  <c r="ZE24" i="1"/>
  <c r="ZD24" i="1"/>
  <c r="ZC24" i="1" s="1"/>
  <c r="ZQ24" i="1"/>
  <c r="ZP24" i="1"/>
  <c r="ZV24" i="1"/>
  <c r="ZW24" i="1"/>
  <c r="AAH24" i="1"/>
  <c r="AAI24" i="1"/>
  <c r="ADY24" i="1"/>
  <c r="ADX24" i="1"/>
  <c r="ADW24" i="1" s="1"/>
  <c r="AEJ24" i="1"/>
  <c r="AEK24" i="1"/>
  <c r="SW25" i="1"/>
  <c r="TB25" i="1"/>
  <c r="SX25" i="1" s="1"/>
  <c r="TC25" i="1"/>
  <c r="VZ25" i="1"/>
  <c r="VY25" i="1"/>
  <c r="VX25" i="1" s="1"/>
  <c r="WR25" i="1"/>
  <c r="WQ25" i="1"/>
  <c r="WY25" i="1"/>
  <c r="WX25" i="1"/>
  <c r="WW25" i="1" s="1"/>
  <c r="ADG25" i="1"/>
  <c r="ADS25" i="1"/>
  <c r="ADR25" i="1"/>
  <c r="ADQ25" i="1" s="1"/>
  <c r="AFS25" i="1"/>
  <c r="CP26" i="1"/>
  <c r="EM26" i="1"/>
  <c r="FY26" i="1"/>
  <c r="FX26" i="1"/>
  <c r="FT26" i="1" s="1"/>
  <c r="GD26" i="1"/>
  <c r="FZ26" i="1" s="1"/>
  <c r="GK26" i="1"/>
  <c r="HC26" i="1"/>
  <c r="HO26" i="1"/>
  <c r="IF26" i="1"/>
  <c r="IB26" i="1" s="1"/>
  <c r="JE26" i="1"/>
  <c r="KB26" i="1"/>
  <c r="JX26" i="1" s="1"/>
  <c r="LA26" i="1"/>
  <c r="LI30" i="1"/>
  <c r="ME26" i="1"/>
  <c r="MK26" i="1"/>
  <c r="OY26" i="1"/>
  <c r="PD26" i="1"/>
  <c r="OZ26" i="1" s="1"/>
  <c r="QC26" i="1"/>
  <c r="QI26" i="1"/>
  <c r="TI26" i="1"/>
  <c r="TH26" i="1"/>
  <c r="TD26" i="1" s="1"/>
  <c r="UG26" i="1"/>
  <c r="UF26" i="1"/>
  <c r="UB26" i="1" s="1"/>
  <c r="UM26" i="1"/>
  <c r="UL26" i="1"/>
  <c r="UH26" i="1" s="1"/>
  <c r="UR26" i="1"/>
  <c r="UN26" i="1" s="1"/>
  <c r="UX26" i="1"/>
  <c r="UT26" i="1" s="1"/>
  <c r="UY26" i="1"/>
  <c r="VD26" i="1"/>
  <c r="UZ26" i="1" s="1"/>
  <c r="XB26" i="1"/>
  <c r="XA26" i="1"/>
  <c r="WZ26" i="1" s="1"/>
  <c r="ADM26" i="1"/>
  <c r="ADL26" i="1"/>
  <c r="ADK26" i="1" s="1"/>
  <c r="ADY26" i="1"/>
  <c r="ADX26" i="1"/>
  <c r="AGC26" i="1"/>
  <c r="AGB26" i="1" s="1"/>
  <c r="AGD26" i="1"/>
  <c r="AGP26" i="1"/>
  <c r="AGO26" i="1"/>
  <c r="AHB26" i="1"/>
  <c r="AHA26" i="1"/>
  <c r="G27" i="1"/>
  <c r="F27" i="1"/>
  <c r="BX27" i="1"/>
  <c r="BW27" i="1"/>
  <c r="CP27" i="1"/>
  <c r="DO27" i="1"/>
  <c r="DP27" i="1"/>
  <c r="ES27" i="1"/>
  <c r="ET27" i="1"/>
  <c r="HU27" i="1"/>
  <c r="HT27" i="1"/>
  <c r="HP27" i="1" s="1"/>
  <c r="JQ27" i="1"/>
  <c r="JP27" i="1"/>
  <c r="LM27" i="1"/>
  <c r="LL27" i="1"/>
  <c r="LH27" i="1" s="1"/>
  <c r="OF27" i="1"/>
  <c r="OG27" i="1"/>
  <c r="QH27" i="1"/>
  <c r="QI27" i="1"/>
  <c r="RG27" i="1"/>
  <c r="RF27" i="1"/>
  <c r="UM27" i="1"/>
  <c r="UL27" i="1"/>
  <c r="UH27" i="1" s="1"/>
  <c r="VY27" i="1"/>
  <c r="VZ27" i="1"/>
  <c r="WF27" i="1"/>
  <c r="WE27" i="1"/>
  <c r="WD27" i="1" s="1"/>
  <c r="WK27" i="1"/>
  <c r="WL27" i="1"/>
  <c r="WR27" i="1"/>
  <c r="WQ27" i="1"/>
  <c r="WP27" i="1" s="1"/>
  <c r="YH27" i="1"/>
  <c r="YI27" i="1"/>
  <c r="YP27" i="1"/>
  <c r="YO27" i="1"/>
  <c r="YN27" i="1" s="1"/>
  <c r="YV27" i="1"/>
  <c r="YU27" i="1"/>
  <c r="ZB27" i="1"/>
  <c r="ZA27" i="1"/>
  <c r="YZ27" i="1" s="1"/>
  <c r="ZH27" i="1"/>
  <c r="ZG27" i="1"/>
  <c r="ZN27" i="1"/>
  <c r="ZM27" i="1"/>
  <c r="ZL27" i="1" s="1"/>
  <c r="ZT27" i="1"/>
  <c r="ZS27" i="1"/>
  <c r="ZZ27" i="1"/>
  <c r="ZY27" i="1"/>
  <c r="ZX27" i="1" s="1"/>
  <c r="AAE27" i="1"/>
  <c r="AAF27" i="1"/>
  <c r="AAL27" i="1"/>
  <c r="AAK27" i="1"/>
  <c r="AAJ27" i="1" s="1"/>
  <c r="ABP27" i="1"/>
  <c r="ABO27" i="1"/>
  <c r="ABV27" i="1"/>
  <c r="ABU27" i="1"/>
  <c r="ABT27" i="1" s="1"/>
  <c r="ACA27" i="1"/>
  <c r="ACB27" i="1"/>
  <c r="ACH27" i="1"/>
  <c r="ACG27" i="1"/>
  <c r="ACF27" i="1" s="1"/>
  <c r="ACN27" i="1"/>
  <c r="ACM27" i="1"/>
  <c r="ACT27" i="1"/>
  <c r="ACS27" i="1"/>
  <c r="ACR27" i="1" s="1"/>
  <c r="ACY27" i="1"/>
  <c r="ACZ27" i="1"/>
  <c r="ADJ27" i="1"/>
  <c r="ADI27" i="1"/>
  <c r="ADH27" i="1" s="1"/>
  <c r="ADV27" i="1"/>
  <c r="ADU27" i="1"/>
  <c r="AEG27" i="1"/>
  <c r="AEF27" i="1" s="1"/>
  <c r="AEH27" i="1"/>
  <c r="AET27" i="1"/>
  <c r="AES27" i="1"/>
  <c r="AFE27" i="1"/>
  <c r="AFD27" i="1" s="1"/>
  <c r="AFF27" i="1"/>
  <c r="AFR27" i="1"/>
  <c r="AFQ27" i="1"/>
  <c r="AGC27" i="1"/>
  <c r="AGB27" i="1" s="1"/>
  <c r="AGD27" i="1"/>
  <c r="AGP27" i="1"/>
  <c r="AGO27" i="1"/>
  <c r="AHA27" i="1"/>
  <c r="AGZ27" i="1" s="1"/>
  <c r="AHB27" i="1"/>
  <c r="JK28" i="1"/>
  <c r="JJ28" i="1"/>
  <c r="KI28" i="1"/>
  <c r="KH28" i="1"/>
  <c r="KD28" i="1" s="1"/>
  <c r="ME28" i="1"/>
  <c r="MD28" i="1"/>
  <c r="F22" i="1"/>
  <c r="R22" i="1"/>
  <c r="N22" i="1" s="1"/>
  <c r="CP22" i="1"/>
  <c r="DV22" i="1"/>
  <c r="EG22" i="1"/>
  <c r="EC22" i="1" s="1"/>
  <c r="FX22" i="1"/>
  <c r="FT22" i="1" s="1"/>
  <c r="GJ22" i="1"/>
  <c r="HO22" i="1"/>
  <c r="HZ22" i="1"/>
  <c r="HV22" i="1" s="1"/>
  <c r="JP22" i="1"/>
  <c r="JL22" i="1" s="1"/>
  <c r="KB22" i="1"/>
  <c r="LG22" i="1"/>
  <c r="LR22" i="1"/>
  <c r="LN22" i="1" s="1"/>
  <c r="NH22" i="1"/>
  <c r="ND22" i="1" s="1"/>
  <c r="NU22" i="1"/>
  <c r="OL22" i="1"/>
  <c r="QB22" i="1"/>
  <c r="PX22" i="1" s="1"/>
  <c r="RS22" i="1"/>
  <c r="UF22" i="1"/>
  <c r="WQ22" i="1"/>
  <c r="YU22" i="1"/>
  <c r="YT22" i="1" s="1"/>
  <c r="ZP22" i="1"/>
  <c r="ZO22" i="1" s="1"/>
  <c r="AAK22" i="1"/>
  <c r="ACM22" i="1"/>
  <c r="ADI22" i="1"/>
  <c r="ADH22" i="1" s="1"/>
  <c r="AEZ22" i="1"/>
  <c r="AGV22" i="1"/>
  <c r="AS23" i="1"/>
  <c r="DI23" i="1"/>
  <c r="EY23" i="1"/>
  <c r="EU23" i="1" s="1"/>
  <c r="IR23" i="1"/>
  <c r="JW23" i="1"/>
  <c r="MJ23" i="1"/>
  <c r="NO23" i="1"/>
  <c r="QB23" i="1"/>
  <c r="RG23" i="1"/>
  <c r="TT23" i="1"/>
  <c r="UY23" i="1"/>
  <c r="YL23" i="1"/>
  <c r="AAI23" i="1"/>
  <c r="ADC23" i="1"/>
  <c r="ADX23" i="1"/>
  <c r="ADW23" i="1" s="1"/>
  <c r="AFU23" i="1"/>
  <c r="AL24" i="1"/>
  <c r="BR24" i="1"/>
  <c r="CV24" i="1"/>
  <c r="CR24" i="1" s="1"/>
  <c r="GE24" i="1"/>
  <c r="KN24" i="1"/>
  <c r="LR24" i="1"/>
  <c r="NU24" i="1"/>
  <c r="OX24" i="1"/>
  <c r="QB24" i="1"/>
  <c r="TI24" i="1"/>
  <c r="YR24" i="1"/>
  <c r="YQ24" i="1" s="1"/>
  <c r="ZJ24" i="1"/>
  <c r="ABO24" i="1"/>
  <c r="ADC24" i="1"/>
  <c r="AFZ24" i="1"/>
  <c r="AFY24" i="1" s="1"/>
  <c r="AGS24" i="1"/>
  <c r="AHK24" i="1"/>
  <c r="CK25" i="1"/>
  <c r="EA25" i="1"/>
  <c r="DW25" i="1" s="1"/>
  <c r="GW25" i="1"/>
  <c r="IL25" i="1"/>
  <c r="UA25" i="1"/>
  <c r="VP25" i="1"/>
  <c r="VL25" i="1" s="1"/>
  <c r="WK25" i="1"/>
  <c r="ABO25" i="1"/>
  <c r="ADV25" i="1"/>
  <c r="AFJ25" i="1"/>
  <c r="CQ26" i="1"/>
  <c r="RY26" i="1"/>
  <c r="US26" i="1"/>
  <c r="ABU26" i="1"/>
  <c r="ABT26" i="1" s="1"/>
  <c r="ADF26" i="1"/>
  <c r="ADE26" i="1" s="1"/>
  <c r="AL27" i="1"/>
  <c r="ADD27" i="1"/>
  <c r="AA22" i="1"/>
  <c r="AM22" i="1"/>
  <c r="AZ22" i="1"/>
  <c r="CD22" i="1"/>
  <c r="DC22" i="1"/>
  <c r="EB22" i="1"/>
  <c r="EZ22" i="1"/>
  <c r="TU22" i="1"/>
  <c r="VE22" i="1"/>
  <c r="VD22" i="1"/>
  <c r="VJ22" i="1"/>
  <c r="VQ22" i="1"/>
  <c r="VP22" i="1"/>
  <c r="VL22" i="1" s="1"/>
  <c r="VW22" i="1"/>
  <c r="ADG22" i="1"/>
  <c r="ADF22" i="1"/>
  <c r="ADE22" i="1" s="1"/>
  <c r="ADS22" i="1"/>
  <c r="AEE22" i="1"/>
  <c r="AEQ22" i="1"/>
  <c r="AEP22" i="1"/>
  <c r="AEO22" i="1" s="1"/>
  <c r="AFC22" i="1"/>
  <c r="AFB22" i="1"/>
  <c r="AFK22" i="1"/>
  <c r="AFL22" i="1"/>
  <c r="AGA22" i="1"/>
  <c r="AGG22" i="1"/>
  <c r="AGM22" i="1"/>
  <c r="AGL22" i="1"/>
  <c r="AGK22" i="1" s="1"/>
  <c r="AGS22" i="1"/>
  <c r="AGR22" i="1"/>
  <c r="AGY22" i="1"/>
  <c r="AGX22" i="1"/>
  <c r="AGW22" i="1" s="1"/>
  <c r="AHD22" i="1"/>
  <c r="AHC22" i="1" s="1"/>
  <c r="AHK22" i="1"/>
  <c r="AL23" i="1"/>
  <c r="BE23" i="1"/>
  <c r="BX23" i="1"/>
  <c r="CP23" i="1"/>
  <c r="CQ23" i="1"/>
  <c r="GD23" i="1"/>
  <c r="TI23" i="1"/>
  <c r="TH23" i="1"/>
  <c r="UL23" i="1"/>
  <c r="UM23" i="1"/>
  <c r="WE23" i="1"/>
  <c r="WL23" i="1"/>
  <c r="WK23" i="1"/>
  <c r="WR23" i="1"/>
  <c r="YH23" i="1"/>
  <c r="YP23" i="1"/>
  <c r="YO23" i="1"/>
  <c r="YV23" i="1"/>
  <c r="ZG23" i="1"/>
  <c r="ZN23" i="1"/>
  <c r="ZM23" i="1"/>
  <c r="ZT23" i="1"/>
  <c r="AAE23" i="1"/>
  <c r="AAL23" i="1"/>
  <c r="AAK23" i="1"/>
  <c r="ABP23" i="1"/>
  <c r="ACA23" i="1"/>
  <c r="ACH23" i="1"/>
  <c r="ACG23" i="1"/>
  <c r="ACN23" i="1"/>
  <c r="ACY23" i="1"/>
  <c r="ADJ23" i="1"/>
  <c r="ADI23" i="1"/>
  <c r="ADV23" i="1"/>
  <c r="ADU23" i="1"/>
  <c r="ADT23" i="1" s="1"/>
  <c r="AEH23" i="1"/>
  <c r="AET23" i="1"/>
  <c r="AFF23" i="1"/>
  <c r="AFE23" i="1"/>
  <c r="AFD23" i="1" s="1"/>
  <c r="AFR23" i="1"/>
  <c r="AFQ23" i="1"/>
  <c r="AFW23" i="1"/>
  <c r="AFX23" i="1"/>
  <c r="AGD23" i="1"/>
  <c r="AGC23" i="1"/>
  <c r="AGI23" i="1"/>
  <c r="AGJ23" i="1"/>
  <c r="AGO23" i="1"/>
  <c r="AGU23" i="1"/>
  <c r="AHA23" i="1"/>
  <c r="AHG23" i="1"/>
  <c r="AHF23" i="1" s="1"/>
  <c r="AHH23" i="1"/>
  <c r="G24" i="1"/>
  <c r="F24" i="1"/>
  <c r="R24" i="1"/>
  <c r="N24" i="1" s="1"/>
  <c r="S24" i="1"/>
  <c r="AF24" i="1"/>
  <c r="AR24" i="1"/>
  <c r="AS24" i="1"/>
  <c r="BE24" i="1"/>
  <c r="EM24" i="1"/>
  <c r="FS24" i="1"/>
  <c r="FR24" i="1"/>
  <c r="FN24" i="1" s="1"/>
  <c r="RY24" i="1"/>
  <c r="RX24" i="1"/>
  <c r="SJ24" i="1"/>
  <c r="SK24" i="1"/>
  <c r="SQ24" i="1"/>
  <c r="VD24" i="1"/>
  <c r="VE24" i="1"/>
  <c r="VK24" i="1"/>
  <c r="WB24" i="1"/>
  <c r="WC24" i="1"/>
  <c r="WI24" i="1"/>
  <c r="WO24" i="1"/>
  <c r="WN24" i="1"/>
  <c r="WU24" i="1"/>
  <c r="XA24" i="1"/>
  <c r="ABT24" i="1"/>
  <c r="ACB24" i="1"/>
  <c r="ACA24" i="1"/>
  <c r="ACG24" i="1"/>
  <c r="ACH24" i="1"/>
  <c r="ACM24" i="1"/>
  <c r="ACN24" i="1"/>
  <c r="ACS24" i="1"/>
  <c r="ACT24" i="1"/>
  <c r="ADJ24" i="1"/>
  <c r="ADI24" i="1"/>
  <c r="ADV24" i="1"/>
  <c r="AEH24" i="1"/>
  <c r="AEG24" i="1"/>
  <c r="AET24" i="1"/>
  <c r="AES24" i="1"/>
  <c r="AER24" i="1" s="1"/>
  <c r="AFF24" i="1"/>
  <c r="AFE24" i="1"/>
  <c r="AFT24" i="1"/>
  <c r="AFU24" i="1"/>
  <c r="AGF24" i="1"/>
  <c r="AGE24" i="1" s="1"/>
  <c r="AGG24" i="1"/>
  <c r="AGL24" i="1"/>
  <c r="AGM24" i="1"/>
  <c r="AGQ24" i="1"/>
  <c r="AGY24" i="1"/>
  <c r="AGX24" i="1"/>
  <c r="AHI24" i="1"/>
  <c r="AA25" i="1"/>
  <c r="AM25" i="1"/>
  <c r="AZ25" i="1"/>
  <c r="AV25" i="1" s="1"/>
  <c r="BR25" i="1"/>
  <c r="BQ25" i="1"/>
  <c r="BM25" i="1" s="1"/>
  <c r="CC25" i="1"/>
  <c r="BY25" i="1" s="1"/>
  <c r="CD25" i="1"/>
  <c r="CQ25" i="1"/>
  <c r="CP25" i="1"/>
  <c r="CL25" i="1" s="1"/>
  <c r="DC25" i="1"/>
  <c r="DB25" i="1"/>
  <c r="CX25" i="1" s="1"/>
  <c r="DP25" i="1"/>
  <c r="DO25" i="1"/>
  <c r="DK25" i="1" s="1"/>
  <c r="EN25" i="1"/>
  <c r="EM25" i="1"/>
  <c r="EI25" i="1" s="1"/>
  <c r="EZ25" i="1"/>
  <c r="RY25" i="1"/>
  <c r="SD25" i="1"/>
  <c r="SE25" i="1"/>
  <c r="SK25" i="1"/>
  <c r="SJ25" i="1"/>
  <c r="SF25" i="1" s="1"/>
  <c r="SP25" i="1"/>
  <c r="TU25" i="1"/>
  <c r="TT25" i="1"/>
  <c r="TP25" i="1" s="1"/>
  <c r="VV25" i="1"/>
  <c r="VR25" i="1" s="1"/>
  <c r="VW25" i="1"/>
  <c r="YX25" i="1"/>
  <c r="AAH25" i="1"/>
  <c r="AAG25" i="1" s="1"/>
  <c r="AAO25" i="1"/>
  <c r="AAU25" i="1"/>
  <c r="ACE25" i="1"/>
  <c r="Z26" i="1"/>
  <c r="BK26" i="1"/>
  <c r="BG26" i="1" s="1"/>
  <c r="BL26" i="1"/>
  <c r="BW26" i="1"/>
  <c r="CK26" i="1"/>
  <c r="CJ26" i="1"/>
  <c r="CF26" i="1" s="1"/>
  <c r="CV26" i="1"/>
  <c r="CW26" i="1"/>
  <c r="DI26" i="1"/>
  <c r="DJ26" i="1"/>
  <c r="DU26" i="1"/>
  <c r="EH26" i="1"/>
  <c r="EG26" i="1"/>
  <c r="ES26" i="1"/>
  <c r="EO26" i="1" s="1"/>
  <c r="FF26" i="1"/>
  <c r="FB26" i="1" s="1"/>
  <c r="FG26" i="1"/>
  <c r="FL26" i="1"/>
  <c r="FH26" i="1" s="1"/>
  <c r="FM26" i="1"/>
  <c r="FR26" i="1"/>
  <c r="FN26" i="1" s="1"/>
  <c r="FS26" i="1"/>
  <c r="LJ30" i="1"/>
  <c r="SW26" i="1"/>
  <c r="SV26" i="1"/>
  <c r="SR26" i="1" s="1"/>
  <c r="TB26" i="1"/>
  <c r="SX26" i="1" s="1"/>
  <c r="TC26" i="1"/>
  <c r="TZ26" i="1"/>
  <c r="TV26" i="1" s="1"/>
  <c r="UA26" i="1"/>
  <c r="VZ26" i="1"/>
  <c r="VY26" i="1"/>
  <c r="VX26" i="1" s="1"/>
  <c r="WF26" i="1"/>
  <c r="WE26" i="1"/>
  <c r="WD26" i="1" s="1"/>
  <c r="WL26" i="1"/>
  <c r="WK26" i="1"/>
  <c r="WJ26" i="1" s="1"/>
  <c r="WQ26" i="1"/>
  <c r="WP26" i="1" s="1"/>
  <c r="WR26" i="1"/>
  <c r="YI26" i="1"/>
  <c r="YH26" i="1"/>
  <c r="YG26" i="1" s="1"/>
  <c r="YO26" i="1"/>
  <c r="YN26" i="1" s="1"/>
  <c r="YP26" i="1"/>
  <c r="ZA26" i="1"/>
  <c r="YZ26" i="1" s="1"/>
  <c r="ZB26" i="1"/>
  <c r="ZH26" i="1"/>
  <c r="ZG26" i="1"/>
  <c r="ZF26" i="1" s="1"/>
  <c r="ZN26" i="1"/>
  <c r="ZM26" i="1"/>
  <c r="ZL26" i="1" s="1"/>
  <c r="ZT26" i="1"/>
  <c r="ZS26" i="1"/>
  <c r="ZR26" i="1" s="1"/>
  <c r="AAF26" i="1"/>
  <c r="AAE26" i="1"/>
  <c r="AAD26" i="1" s="1"/>
  <c r="AAK26" i="1"/>
  <c r="AAJ26" i="1" s="1"/>
  <c r="AAL26" i="1"/>
  <c r="ABP26" i="1"/>
  <c r="ABO26" i="1"/>
  <c r="ABN26" i="1" s="1"/>
  <c r="ACB26" i="1"/>
  <c r="ACA26" i="1"/>
  <c r="ABZ26" i="1" s="1"/>
  <c r="ACG26" i="1"/>
  <c r="ACF26" i="1" s="1"/>
  <c r="ACH26" i="1"/>
  <c r="ACN26" i="1"/>
  <c r="ACM26" i="1"/>
  <c r="ACL26" i="1" s="1"/>
  <c r="ACZ26" i="1"/>
  <c r="ACY26" i="1"/>
  <c r="ACX26" i="1" s="1"/>
  <c r="ADI26" i="1"/>
  <c r="ADH26" i="1" s="1"/>
  <c r="ADJ26" i="1"/>
  <c r="ADU26" i="1"/>
  <c r="ADT26" i="1" s="1"/>
  <c r="AFU26" i="1"/>
  <c r="AFT26" i="1"/>
  <c r="AFS26" i="1" s="1"/>
  <c r="AGA26" i="1"/>
  <c r="AFZ26" i="1"/>
  <c r="AGL26" i="1"/>
  <c r="AGM26" i="1"/>
  <c r="AGX26" i="1"/>
  <c r="AGW26" i="1" s="1"/>
  <c r="AHJ26" i="1"/>
  <c r="AHK26" i="1"/>
  <c r="AZ27" i="1"/>
  <c r="AV27" i="1" s="1"/>
  <c r="BA27" i="1"/>
  <c r="DI27" i="1"/>
  <c r="DV27" i="1"/>
  <c r="DU27" i="1"/>
  <c r="FG27" i="1"/>
  <c r="FF27" i="1"/>
  <c r="FL27" i="1"/>
  <c r="FM27" i="1"/>
  <c r="FS27" i="1"/>
  <c r="FR27" i="1"/>
  <c r="GE27" i="1"/>
  <c r="GD27" i="1"/>
  <c r="FZ27" i="1" s="1"/>
  <c r="HO27" i="1"/>
  <c r="HN27" i="1"/>
  <c r="JK27" i="1"/>
  <c r="JJ27" i="1"/>
  <c r="JF27" i="1" s="1"/>
  <c r="LG27" i="1"/>
  <c r="LF27" i="1"/>
  <c r="OA27" i="1"/>
  <c r="NZ27" i="1"/>
  <c r="NV27" i="1" s="1"/>
  <c r="PW27" i="1"/>
  <c r="PV27" i="1"/>
  <c r="QC27" i="1"/>
  <c r="RA27" i="1"/>
  <c r="QZ27" i="1"/>
  <c r="QV27" i="1" s="1"/>
  <c r="TU27" i="1"/>
  <c r="TT27" i="1"/>
  <c r="TZ27" i="1"/>
  <c r="TV27" i="1" s="1"/>
  <c r="UF27" i="1"/>
  <c r="UB27" i="1" s="1"/>
  <c r="UG27" i="1"/>
  <c r="VV27" i="1"/>
  <c r="WX27" i="1"/>
  <c r="WW27" i="1" s="1"/>
  <c r="WY27" i="1"/>
  <c r="AL22" i="1"/>
  <c r="BA22" i="1"/>
  <c r="DB22" i="1"/>
  <c r="CX22" i="1" s="1"/>
  <c r="ET22" i="1"/>
  <c r="GV22" i="1"/>
  <c r="IM22" i="1"/>
  <c r="KN22" i="1"/>
  <c r="KJ22" i="1" s="1"/>
  <c r="ME22" i="1"/>
  <c r="OS22" i="1"/>
  <c r="QI22" i="1"/>
  <c r="SV22" i="1"/>
  <c r="SR22" i="1" s="1"/>
  <c r="UM22" i="1"/>
  <c r="VZ22" i="1"/>
  <c r="WU22" i="1"/>
  <c r="YY22" i="1"/>
  <c r="ZT22" i="1"/>
  <c r="ABU22" i="1"/>
  <c r="ACQ22" i="1"/>
  <c r="ADM22" i="1"/>
  <c r="AEH22" i="1"/>
  <c r="AFN22" i="1"/>
  <c r="AGD22" i="1"/>
  <c r="AHJ22" i="1"/>
  <c r="AHI22" i="1" s="1"/>
  <c r="BW23" i="1"/>
  <c r="BS23" i="1" s="1"/>
  <c r="DP23" i="1"/>
  <c r="GQ23" i="1"/>
  <c r="HU23" i="1"/>
  <c r="KI23" i="1"/>
  <c r="LM23" i="1"/>
  <c r="OA23" i="1"/>
  <c r="PE23" i="1"/>
  <c r="RS23" i="1"/>
  <c r="SW23" i="1"/>
  <c r="VK23" i="1"/>
  <c r="WF23" i="1"/>
  <c r="YS23" i="1"/>
  <c r="ZH23" i="1"/>
  <c r="ABM23" i="1"/>
  <c r="ACB23" i="1"/>
  <c r="ADG23" i="1"/>
  <c r="AEB23" i="1"/>
  <c r="AEW23" i="1"/>
  <c r="AFZ23" i="1"/>
  <c r="AFY23" i="1" s="1"/>
  <c r="AHB23" i="1"/>
  <c r="M24" i="1"/>
  <c r="AZ24" i="1"/>
  <c r="AV24" i="1" s="1"/>
  <c r="EH24" i="1"/>
  <c r="FM24" i="1"/>
  <c r="GP24" i="1"/>
  <c r="IS24" i="1"/>
  <c r="JW24" i="1"/>
  <c r="OF24" i="1"/>
  <c r="OB24" i="1" s="1"/>
  <c r="RM24" i="1"/>
  <c r="SP24" i="1"/>
  <c r="US24" i="1"/>
  <c r="YY24" i="1"/>
  <c r="ABV24" i="1"/>
  <c r="AEB24" i="1"/>
  <c r="AGC24" i="1"/>
  <c r="AGB24" i="1" s="1"/>
  <c r="AGU24" i="1"/>
  <c r="AGT24" i="1" s="1"/>
  <c r="G25" i="1"/>
  <c r="BD25" i="1"/>
  <c r="BB25" i="1" s="1"/>
  <c r="FR25" i="1"/>
  <c r="FN25" i="1" s="1"/>
  <c r="SV25" i="1"/>
  <c r="SR25" i="1" s="1"/>
  <c r="WN25" i="1"/>
  <c r="ZN25" i="1"/>
  <c r="AAE25" i="1"/>
  <c r="AAD25" i="1" s="1"/>
  <c r="ADF25" i="1"/>
  <c r="ADE25" i="1" s="1"/>
  <c r="ADX25" i="1"/>
  <c r="ADW25" i="1" s="1"/>
  <c r="AGJ25" i="1"/>
  <c r="ZK26" i="1"/>
  <c r="ABY26" i="1"/>
  <c r="QB27" i="1"/>
  <c r="KT28" i="1"/>
  <c r="KP28" i="1" s="1"/>
  <c r="HP28" i="1"/>
  <c r="M49" i="1"/>
  <c r="M42" i="1"/>
  <c r="CN48" i="1"/>
  <c r="CN56" i="1" s="1"/>
  <c r="DL64" i="1" s="1"/>
  <c r="CM48" i="1"/>
  <c r="DL48" i="1"/>
  <c r="DL56" i="1" s="1"/>
  <c r="DM48" i="1"/>
  <c r="DM56" i="1" s="1"/>
  <c r="DH64" i="1" s="1"/>
  <c r="DX48" i="1"/>
  <c r="DX56" i="1" s="1"/>
  <c r="DY48" i="1"/>
  <c r="DY56" i="1" s="1"/>
  <c r="DI64" i="1" s="1"/>
  <c r="EJ48" i="1"/>
  <c r="EJ56" i="1" s="1"/>
  <c r="CW64" i="1" s="1"/>
  <c r="CW71" i="1" s="1"/>
  <c r="EK48" i="1"/>
  <c r="EK56" i="1" s="1"/>
  <c r="DJ64" i="1" s="1"/>
  <c r="DC71" i="1"/>
  <c r="D48" i="1"/>
  <c r="C48" i="1"/>
  <c r="J48" i="1"/>
  <c r="I48" i="1"/>
  <c r="U48" i="1"/>
  <c r="V48" i="1"/>
  <c r="AE48" i="1"/>
  <c r="AD48" i="1"/>
  <c r="DL49" i="1"/>
  <c r="DM49" i="1"/>
  <c r="DE58" i="1"/>
  <c r="CZ66" i="1" s="1"/>
  <c r="DC51" i="1"/>
  <c r="H47" i="1"/>
  <c r="WL24" i="1"/>
  <c r="WQ24" i="1"/>
  <c r="WR24" i="1"/>
  <c r="WX24" i="1"/>
  <c r="WW24" i="1" s="1"/>
  <c r="YI24" i="1"/>
  <c r="YO24" i="1"/>
  <c r="YP24" i="1"/>
  <c r="YU24" i="1"/>
  <c r="YT24" i="1" s="1"/>
  <c r="ZA24" i="1"/>
  <c r="YZ24" i="1" s="1"/>
  <c r="ZM24" i="1"/>
  <c r="ZY24" i="1"/>
  <c r="AAF24" i="1"/>
  <c r="AAK24" i="1"/>
  <c r="AAJ24" i="1" s="1"/>
  <c r="AAL24" i="1"/>
  <c r="ADF24" i="1"/>
  <c r="ADE24" i="1" s="1"/>
  <c r="ADR24" i="1"/>
  <c r="ADQ24" i="1" s="1"/>
  <c r="AED24" i="1"/>
  <c r="AEC24" i="1" s="1"/>
  <c r="AEE24" i="1"/>
  <c r="AEP24" i="1"/>
  <c r="AEO24" i="1" s="1"/>
  <c r="AFB24" i="1"/>
  <c r="AFA24" i="1" s="1"/>
  <c r="L25" i="1"/>
  <c r="H25" i="1" s="1"/>
  <c r="FX25" i="1"/>
  <c r="GD25" i="1"/>
  <c r="FZ25" i="1" s="1"/>
  <c r="GK25" i="1"/>
  <c r="GQ25" i="1"/>
  <c r="HB25" i="1"/>
  <c r="HC25" i="1"/>
  <c r="HI25" i="1"/>
  <c r="HN25" i="1"/>
  <c r="HJ25" i="1" s="1"/>
  <c r="HZ25" i="1"/>
  <c r="IG25" i="1"/>
  <c r="IS25" i="1"/>
  <c r="IX25" i="1"/>
  <c r="IT25" i="1" s="1"/>
  <c r="JE25" i="1"/>
  <c r="JD25" i="1"/>
  <c r="IZ25" i="1" s="1"/>
  <c r="JP25" i="1"/>
  <c r="JL25" i="1" s="1"/>
  <c r="JV25" i="1"/>
  <c r="JR25" i="1" s="1"/>
  <c r="KC25" i="1"/>
  <c r="KI25" i="1"/>
  <c r="KT25" i="1"/>
  <c r="KP25" i="1" s="1"/>
  <c r="KU25" i="1"/>
  <c r="LA25" i="1"/>
  <c r="LF25" i="1"/>
  <c r="LB25" i="1" s="1"/>
  <c r="LR25" i="1"/>
  <c r="LN25" i="1" s="1"/>
  <c r="LY25" i="1"/>
  <c r="MK25" i="1"/>
  <c r="MP25" i="1"/>
  <c r="ML25" i="1" s="1"/>
  <c r="MW25" i="1"/>
  <c r="MV25" i="1"/>
  <c r="MR25" i="1" s="1"/>
  <c r="NH25" i="1"/>
  <c r="NN25" i="1"/>
  <c r="NJ25" i="1" s="1"/>
  <c r="NU25" i="1"/>
  <c r="OA25" i="1"/>
  <c r="OL25" i="1"/>
  <c r="OM25" i="1"/>
  <c r="OS25" i="1"/>
  <c r="OX25" i="1"/>
  <c r="OT25" i="1" s="1"/>
  <c r="PJ25" i="1"/>
  <c r="PQ25" i="1"/>
  <c r="QC25" i="1"/>
  <c r="QH25" i="1"/>
  <c r="QD25" i="1" s="1"/>
  <c r="QO25" i="1"/>
  <c r="QN25" i="1"/>
  <c r="QJ25" i="1" s="1"/>
  <c r="QZ25" i="1"/>
  <c r="QV25" i="1" s="1"/>
  <c r="RF25" i="1"/>
  <c r="RB25" i="1" s="1"/>
  <c r="RM25" i="1"/>
  <c r="RS25" i="1"/>
  <c r="VE25" i="1"/>
  <c r="VK25" i="1"/>
  <c r="WB25" i="1"/>
  <c r="WH25" i="1"/>
  <c r="WG25" i="1" s="1"/>
  <c r="WT25" i="1"/>
  <c r="WS25" i="1" s="1"/>
  <c r="YR25" i="1"/>
  <c r="YQ25" i="1" s="1"/>
  <c r="ZD25" i="1"/>
  <c r="ZK25" i="1"/>
  <c r="ZP25" i="1"/>
  <c r="ZO25" i="1" s="1"/>
  <c r="ZQ25" i="1"/>
  <c r="ZV25" i="1"/>
  <c r="AAB25" i="1"/>
  <c r="AAA25" i="1" s="1"/>
  <c r="ABG25" i="1"/>
  <c r="ABL25" i="1"/>
  <c r="ABK25" i="1" s="1"/>
  <c r="ABM25" i="1"/>
  <c r="ABR25" i="1"/>
  <c r="ABQ25" i="1" s="1"/>
  <c r="ABX25" i="1"/>
  <c r="ABW25" i="1" s="1"/>
  <c r="ACJ25" i="1"/>
  <c r="ACI25" i="1" s="1"/>
  <c r="ACV25" i="1"/>
  <c r="ADD25" i="1"/>
  <c r="ADO25" i="1"/>
  <c r="ADN25" i="1" s="1"/>
  <c r="AGA25" i="1"/>
  <c r="AGG25" i="1"/>
  <c r="AGM25" i="1"/>
  <c r="AGL25" i="1"/>
  <c r="AGK25" i="1" s="1"/>
  <c r="AGR25" i="1"/>
  <c r="AGQ25" i="1" s="1"/>
  <c r="AGX25" i="1"/>
  <c r="AGW25" i="1" s="1"/>
  <c r="AGY25" i="1"/>
  <c r="AHE25" i="1"/>
  <c r="AHJ25" i="1"/>
  <c r="AHI25" i="1" s="1"/>
  <c r="M26" i="1"/>
  <c r="AA26" i="1"/>
  <c r="AM26" i="1"/>
  <c r="AZ26" i="1"/>
  <c r="AV26" i="1" s="1"/>
  <c r="BQ26" i="1"/>
  <c r="CD26" i="1"/>
  <c r="DC26" i="1"/>
  <c r="DO26" i="1"/>
  <c r="DK26" i="1" s="1"/>
  <c r="EB26" i="1"/>
  <c r="EA26" i="1"/>
  <c r="EN26" i="1"/>
  <c r="EZ26" i="1"/>
  <c r="EY26" i="1"/>
  <c r="GE26" i="1"/>
  <c r="GJ26" i="1"/>
  <c r="GF26" i="1" s="1"/>
  <c r="GP26" i="1"/>
  <c r="GL26" i="1" s="1"/>
  <c r="GQ26" i="1"/>
  <c r="GW26" i="1"/>
  <c r="GV26" i="1"/>
  <c r="GR26" i="1" s="1"/>
  <c r="HB26" i="1"/>
  <c r="GX26" i="1" s="1"/>
  <c r="HI26" i="1"/>
  <c r="HN26" i="1"/>
  <c r="HJ26" i="1" s="1"/>
  <c r="HU26" i="1"/>
  <c r="HZ26" i="1"/>
  <c r="HV26" i="1" s="1"/>
  <c r="IG26" i="1"/>
  <c r="IL26" i="1"/>
  <c r="IH26" i="1" s="1"/>
  <c r="IM26" i="1"/>
  <c r="IS26" i="1"/>
  <c r="IR26" i="1"/>
  <c r="IN26" i="1" s="1"/>
  <c r="IY26" i="1"/>
  <c r="JD26" i="1"/>
  <c r="IZ26" i="1" s="1"/>
  <c r="JJ26" i="1"/>
  <c r="JF26" i="1" s="1"/>
  <c r="JQ26" i="1"/>
  <c r="JP26" i="1"/>
  <c r="JL26" i="1" s="1"/>
  <c r="JW26" i="1"/>
  <c r="KC26" i="1"/>
  <c r="KH26" i="1"/>
  <c r="KD26" i="1" s="1"/>
  <c r="KI26" i="1"/>
  <c r="KO26" i="1"/>
  <c r="KT26" i="1"/>
  <c r="KP26" i="1" s="1"/>
  <c r="LF26" i="1"/>
  <c r="LB26" i="1" s="1"/>
  <c r="LG26" i="1"/>
  <c r="LH30" i="1"/>
  <c r="LM26" i="1"/>
  <c r="LR26" i="1"/>
  <c r="LN26" i="1" s="1"/>
  <c r="LY26" i="1"/>
  <c r="LX26" i="1"/>
  <c r="LT26" i="1" s="1"/>
  <c r="MD26" i="1"/>
  <c r="LZ26" i="1" s="1"/>
  <c r="MJ26" i="1"/>
  <c r="MF26" i="1" s="1"/>
  <c r="MP26" i="1"/>
  <c r="ML26" i="1" s="1"/>
  <c r="MQ26" i="1"/>
  <c r="MW26" i="1"/>
  <c r="NC26" i="1"/>
  <c r="NH26" i="1"/>
  <c r="ND26" i="1" s="1"/>
  <c r="NI26" i="1"/>
  <c r="NN26" i="1"/>
  <c r="NJ26" i="1" s="1"/>
  <c r="NO26" i="1"/>
  <c r="NU26" i="1"/>
  <c r="NT26" i="1"/>
  <c r="NP26" i="1" s="1"/>
  <c r="NZ26" i="1"/>
  <c r="NV26" i="1" s="1"/>
  <c r="OA26" i="1"/>
  <c r="OG26" i="1"/>
  <c r="OL26" i="1"/>
  <c r="OH26" i="1" s="1"/>
  <c r="OS26" i="1"/>
  <c r="OR26" i="1"/>
  <c r="ON26" i="1" s="1"/>
  <c r="OX26" i="1"/>
  <c r="OT26" i="1" s="1"/>
  <c r="PE26" i="1"/>
  <c r="PJ26" i="1"/>
  <c r="PF26" i="1" s="1"/>
  <c r="PK26" i="1"/>
  <c r="PQ26" i="1"/>
  <c r="PP26" i="1"/>
  <c r="PL26" i="1" s="1"/>
  <c r="PW26" i="1"/>
  <c r="QB26" i="1"/>
  <c r="PX26" i="1" s="1"/>
  <c r="QH26" i="1"/>
  <c r="QD26" i="1" s="1"/>
  <c r="QO26" i="1"/>
  <c r="QN26" i="1"/>
  <c r="QJ26" i="1" s="1"/>
  <c r="QU26" i="1"/>
  <c r="RA26" i="1"/>
  <c r="QZ26" i="1"/>
  <c r="QV26" i="1" s="1"/>
  <c r="RF26" i="1"/>
  <c r="RB26" i="1" s="1"/>
  <c r="RG26" i="1"/>
  <c r="RM26" i="1"/>
  <c r="RR26" i="1"/>
  <c r="RN26" i="1" s="1"/>
  <c r="RS26" i="1"/>
  <c r="VE26" i="1"/>
  <c r="VJ26" i="1"/>
  <c r="VF26" i="1" s="1"/>
  <c r="VK26" i="1"/>
  <c r="WH26" i="1"/>
  <c r="WG26" i="1" s="1"/>
  <c r="WI26" i="1"/>
  <c r="WT26" i="1"/>
  <c r="WS26" i="1" s="1"/>
  <c r="ADS26" i="1"/>
  <c r="ADR26" i="1"/>
  <c r="ADQ26" i="1" s="1"/>
  <c r="AGF26" i="1"/>
  <c r="AGS26" i="1"/>
  <c r="AHE26" i="1"/>
  <c r="AHD26" i="1"/>
  <c r="AHC26" i="1" s="1"/>
  <c r="AG27" i="1"/>
  <c r="AF27" i="1"/>
  <c r="AS27" i="1"/>
  <c r="AR27" i="1"/>
  <c r="BK27" i="1"/>
  <c r="BL27" i="1"/>
  <c r="CC27" i="1"/>
  <c r="BY27" i="1" s="1"/>
  <c r="DC27" i="1"/>
  <c r="DB27" i="1"/>
  <c r="EM27" i="1"/>
  <c r="EN27" i="1"/>
  <c r="GV27" i="1"/>
  <c r="GR27" i="1" s="1"/>
  <c r="GW27" i="1"/>
  <c r="HC27" i="1"/>
  <c r="HB27" i="1"/>
  <c r="GX27" i="1" s="1"/>
  <c r="HH27" i="1"/>
  <c r="HD27" i="1" s="1"/>
  <c r="IF27" i="1"/>
  <c r="IM27" i="1"/>
  <c r="IL27" i="1"/>
  <c r="IH27" i="1" s="1"/>
  <c r="IR27" i="1"/>
  <c r="IN27" i="1" s="1"/>
  <c r="IX27" i="1"/>
  <c r="IY27" i="1"/>
  <c r="JD27" i="1"/>
  <c r="IZ27" i="1" s="1"/>
  <c r="JE27" i="1"/>
  <c r="KB27" i="1"/>
  <c r="KC27" i="1"/>
  <c r="KI27" i="1"/>
  <c r="KN27" i="1"/>
  <c r="KJ27" i="1" s="1"/>
  <c r="KT27" i="1"/>
  <c r="KU27" i="1"/>
  <c r="KZ27" i="1"/>
  <c r="KV27" i="1" s="1"/>
  <c r="LA27" i="1"/>
  <c r="LX27" i="1"/>
  <c r="LY27" i="1"/>
  <c r="ME27" i="1"/>
  <c r="MD27" i="1"/>
  <c r="LZ27" i="1" s="1"/>
  <c r="MJ27" i="1"/>
  <c r="MP27" i="1"/>
  <c r="MV27" i="1"/>
  <c r="MR27" i="1" s="1"/>
  <c r="MW27" i="1"/>
  <c r="NC27" i="1"/>
  <c r="NB27" i="1"/>
  <c r="NI27" i="1"/>
  <c r="NN27" i="1"/>
  <c r="NJ27" i="1" s="1"/>
  <c r="NT27" i="1"/>
  <c r="NU27" i="1"/>
  <c r="OR27" i="1"/>
  <c r="ON27" i="1" s="1"/>
  <c r="OY27" i="1"/>
  <c r="PD27" i="1"/>
  <c r="PE27" i="1"/>
  <c r="PK27" i="1"/>
  <c r="PP27" i="1"/>
  <c r="PL27" i="1" s="1"/>
  <c r="PQ27" i="1"/>
  <c r="QU27" i="1"/>
  <c r="QT27" i="1"/>
  <c r="QP27" i="1" s="1"/>
  <c r="RS27" i="1"/>
  <c r="RR27" i="1"/>
  <c r="VK27" i="1"/>
  <c r="VJ27" i="1"/>
  <c r="VF27" i="1" s="1"/>
  <c r="WC27" i="1"/>
  <c r="WB27" i="1"/>
  <c r="WH27" i="1"/>
  <c r="WO27" i="1"/>
  <c r="WN27" i="1"/>
  <c r="WM27" i="1" s="1"/>
  <c r="WT27" i="1"/>
  <c r="WU27" i="1"/>
  <c r="ADG27" i="1"/>
  <c r="ADF27" i="1"/>
  <c r="ADE27" i="1" s="1"/>
  <c r="ADS27" i="1"/>
  <c r="ADR27" i="1"/>
  <c r="ADQ27" i="1" s="1"/>
  <c r="AEE27" i="1"/>
  <c r="AED27" i="1"/>
  <c r="AEC27" i="1" s="1"/>
  <c r="AEQ27" i="1"/>
  <c r="AEP27" i="1"/>
  <c r="AEO27" i="1" s="1"/>
  <c r="AFC27" i="1"/>
  <c r="AFB27" i="1"/>
  <c r="AFA27" i="1" s="1"/>
  <c r="AFO27" i="1"/>
  <c r="AGA27" i="1"/>
  <c r="AFZ27" i="1"/>
  <c r="AFY27" i="1" s="1"/>
  <c r="AGM27" i="1"/>
  <c r="AGL27" i="1"/>
  <c r="AGY27" i="1"/>
  <c r="AGX27" i="1"/>
  <c r="AGW27" i="1" s="1"/>
  <c r="AHK27" i="1"/>
  <c r="JD28" i="1"/>
  <c r="JE28" i="1"/>
  <c r="KB28" i="1"/>
  <c r="JX28" i="1" s="1"/>
  <c r="KC28" i="1"/>
  <c r="KZ28" i="1"/>
  <c r="LA28" i="1"/>
  <c r="LM28" i="1"/>
  <c r="LL28" i="1"/>
  <c r="LH28" i="1" s="1"/>
  <c r="LX28" i="1"/>
  <c r="LY28" i="1"/>
  <c r="MQ28" i="1"/>
  <c r="NC28" i="1"/>
  <c r="NB28" i="1"/>
  <c r="NO28" i="1"/>
  <c r="NN28" i="1"/>
  <c r="NJ28" i="1" s="1"/>
  <c r="OA28" i="1"/>
  <c r="NZ28" i="1"/>
  <c r="OM28" i="1"/>
  <c r="PE28" i="1"/>
  <c r="PD28" i="1"/>
  <c r="OZ28" i="1" s="1"/>
  <c r="WC28" i="1"/>
  <c r="WB28" i="1"/>
  <c r="WA28" i="1" s="1"/>
  <c r="WI28" i="1"/>
  <c r="WH28" i="1"/>
  <c r="WG28" i="1" s="1"/>
  <c r="WO28" i="1"/>
  <c r="WN28" i="1"/>
  <c r="WM28" i="1" s="1"/>
  <c r="WY24" i="1"/>
  <c r="YH24" i="1"/>
  <c r="YG24" i="1" s="1"/>
  <c r="ZZ24" i="1"/>
  <c r="FY25" i="1"/>
  <c r="HO25" i="1"/>
  <c r="IR25" i="1"/>
  <c r="IN25" i="1" s="1"/>
  <c r="KH25" i="1"/>
  <c r="LX25" i="1"/>
  <c r="LT25" i="1" s="1"/>
  <c r="NO25" i="1"/>
  <c r="OR25" i="1"/>
  <c r="ON25" i="1" s="1"/>
  <c r="QI25" i="1"/>
  <c r="RL25" i="1"/>
  <c r="RH25" i="1" s="1"/>
  <c r="WC25" i="1"/>
  <c r="ZE25" i="1"/>
  <c r="ABY25" i="1"/>
  <c r="ADP25" i="1"/>
  <c r="AFZ25" i="1"/>
  <c r="AFY25" i="1" s="1"/>
  <c r="L26" i="1"/>
  <c r="H26" i="1" s="1"/>
  <c r="AL26" i="1"/>
  <c r="CC26" i="1"/>
  <c r="DP26" i="1"/>
  <c r="HH26" i="1"/>
  <c r="HD26" i="1" s="1"/>
  <c r="IA26" i="1"/>
  <c r="JK26" i="1"/>
  <c r="LS26" i="1"/>
  <c r="MV26" i="1"/>
  <c r="MR26" i="1" s="1"/>
  <c r="RL26" i="1"/>
  <c r="RH26" i="1" s="1"/>
  <c r="AGG26" i="1"/>
  <c r="IG27" i="1"/>
  <c r="NH27" i="1"/>
  <c r="ND27" i="1" s="1"/>
  <c r="OX27" i="1"/>
  <c r="AHJ27" i="1"/>
  <c r="AHI27" i="1" s="1"/>
  <c r="OL28" i="1"/>
  <c r="OH28" i="1" s="1"/>
  <c r="AFP24" i="1"/>
  <c r="DC72" i="1"/>
  <c r="CM58" i="1"/>
  <c r="CK51" i="1"/>
  <c r="CQ52" i="1"/>
  <c r="CS59" i="1"/>
  <c r="GX28" i="1"/>
  <c r="D47" i="1"/>
  <c r="C47" i="1"/>
  <c r="X47" i="1"/>
  <c r="RZ27" i="1"/>
  <c r="L48" i="1"/>
  <c r="CW50" i="1"/>
  <c r="CY57" i="1"/>
  <c r="CT65" i="1" s="1"/>
  <c r="CT72" i="1" s="1"/>
  <c r="CV66" i="1"/>
  <c r="DV58" i="1"/>
  <c r="CW74" i="1"/>
  <c r="AE72" i="1"/>
  <c r="AD72" i="1"/>
  <c r="AB48" i="1"/>
  <c r="AA48" i="1"/>
  <c r="Z48" i="1" s="1"/>
  <c r="CB49" i="1"/>
  <c r="CA49" i="1"/>
  <c r="CN49" i="1"/>
  <c r="CM49" i="1"/>
  <c r="CZ49" i="1"/>
  <c r="CY49" i="1"/>
  <c r="DY49" i="1"/>
  <c r="DX49" i="1"/>
  <c r="EK49" i="1"/>
  <c r="EJ49" i="1"/>
  <c r="D49" i="1"/>
  <c r="C49" i="1"/>
  <c r="J49" i="1"/>
  <c r="I49" i="1"/>
  <c r="H49" i="1" s="1"/>
  <c r="V47" i="1"/>
  <c r="U47" i="1"/>
  <c r="O49" i="1"/>
  <c r="AE49" i="1"/>
  <c r="AD49" i="1"/>
  <c r="AC49" i="1" s="1"/>
  <c r="V50" i="1"/>
  <c r="U50" i="1"/>
  <c r="CB51" i="1"/>
  <c r="CB58" i="1" s="1"/>
  <c r="DF66" i="1" s="1"/>
  <c r="CA51" i="1"/>
  <c r="CA58" i="1" s="1"/>
  <c r="CZ51" i="1"/>
  <c r="CZ58" i="1" s="1"/>
  <c r="DG66" i="1" s="1"/>
  <c r="CY51" i="1"/>
  <c r="DL51" i="1"/>
  <c r="DL58" i="1" s="1"/>
  <c r="DM51" i="1"/>
  <c r="DM58" i="1" s="1"/>
  <c r="DH66" i="1" s="1"/>
  <c r="EK51" i="1"/>
  <c r="EK58" i="1" s="1"/>
  <c r="DJ66" i="1" s="1"/>
  <c r="EJ51" i="1"/>
  <c r="EJ58" i="1" s="1"/>
  <c r="CW66" i="1" s="1"/>
  <c r="D51" i="1"/>
  <c r="C51" i="1"/>
  <c r="P51" i="1"/>
  <c r="O51" i="1"/>
  <c r="AB51" i="1"/>
  <c r="AA51" i="1"/>
  <c r="Z51" i="1" s="1"/>
  <c r="CH52" i="1"/>
  <c r="CH59" i="1" s="1"/>
  <c r="DK67" i="1" s="1"/>
  <c r="CG52" i="1"/>
  <c r="CG59" i="1" s="1"/>
  <c r="DF52" i="1"/>
  <c r="DF59" i="1" s="1"/>
  <c r="DM67" i="1" s="1"/>
  <c r="DE52" i="1"/>
  <c r="DR52" i="1"/>
  <c r="DS52" i="1"/>
  <c r="DS59" i="1" s="1"/>
  <c r="DN67" i="1" s="1"/>
  <c r="CA53" i="1"/>
  <c r="CA60" i="1" s="1"/>
  <c r="CB53" i="1"/>
  <c r="CB60" i="1" s="1"/>
  <c r="DF68" i="1" s="1"/>
  <c r="CH53" i="1"/>
  <c r="CH60" i="1" s="1"/>
  <c r="DK68" i="1" s="1"/>
  <c r="CG53" i="1"/>
  <c r="CG60" i="1" s="1"/>
  <c r="CN53" i="1"/>
  <c r="CN60" i="1" s="1"/>
  <c r="DL68" i="1" s="1"/>
  <c r="CM53" i="1"/>
  <c r="CM60" i="1" s="1"/>
  <c r="CT53" i="1"/>
  <c r="CT60" i="1" s="1"/>
  <c r="CS53" i="1"/>
  <c r="CS60" i="1" s="1"/>
  <c r="DF53" i="1"/>
  <c r="DF60" i="1" s="1"/>
  <c r="DM68" i="1" s="1"/>
  <c r="DE53" i="1"/>
  <c r="DE60" i="1" s="1"/>
  <c r="CZ68" i="1" s="1"/>
  <c r="CZ75" i="1" s="1"/>
  <c r="DS53" i="1"/>
  <c r="DS60" i="1" s="1"/>
  <c r="DN68" i="1" s="1"/>
  <c r="DR53" i="1"/>
  <c r="DR60" i="1" s="1"/>
  <c r="EP54" i="1"/>
  <c r="EP61" i="1" s="1"/>
  <c r="EQ54" i="1"/>
  <c r="EQ61" i="1" s="1"/>
  <c r="AD47" i="1"/>
  <c r="DR50" i="1"/>
  <c r="I51" i="1"/>
  <c r="H51" i="1" s="1"/>
  <c r="AD51" i="1"/>
  <c r="AC51" i="1" s="1"/>
  <c r="CA52" i="1"/>
  <c r="CA59" i="1" s="1"/>
  <c r="DL52" i="1"/>
  <c r="DL59" i="1" s="1"/>
  <c r="CZ53" i="1"/>
  <c r="CZ60" i="1" s="1"/>
  <c r="DG68" i="1" s="1"/>
  <c r="AK68" i="1"/>
  <c r="L72" i="1"/>
  <c r="M72" i="1"/>
  <c r="FZ28" i="1"/>
  <c r="HV28" i="1"/>
  <c r="G47" i="1"/>
  <c r="F47" i="1"/>
  <c r="E47" i="1" s="1"/>
  <c r="M47" i="1"/>
  <c r="L47" i="1"/>
  <c r="AB47" i="1"/>
  <c r="CH48" i="1"/>
  <c r="CH56" i="1" s="1"/>
  <c r="DK64" i="1" s="1"/>
  <c r="DE48" i="1"/>
  <c r="M48" i="1"/>
  <c r="S48" i="1"/>
  <c r="R48" i="1"/>
  <c r="X48" i="1"/>
  <c r="L49" i="1"/>
  <c r="Z49" i="1"/>
  <c r="CG50" i="1"/>
  <c r="CT50" i="1"/>
  <c r="CT57" i="1" s="1"/>
  <c r="CS50" i="1"/>
  <c r="DE50" i="1"/>
  <c r="DF50" i="1"/>
  <c r="DF57" i="1" s="1"/>
  <c r="DM65" i="1" s="1"/>
  <c r="EE50" i="1"/>
  <c r="EE57" i="1" s="1"/>
  <c r="DO65" i="1" s="1"/>
  <c r="ED50" i="1"/>
  <c r="ED57" i="1" s="1"/>
  <c r="J50" i="1"/>
  <c r="I50" i="1"/>
  <c r="H50" i="1" s="1"/>
  <c r="DL53" i="1"/>
  <c r="DL60" i="1" s="1"/>
  <c r="F69" i="1"/>
  <c r="G69" i="1"/>
  <c r="CS48" i="1"/>
  <c r="DS48" i="1"/>
  <c r="DS56" i="1" s="1"/>
  <c r="DN64" i="1" s="1"/>
  <c r="EE48" i="1"/>
  <c r="EE56" i="1" s="1"/>
  <c r="DO64" i="1" s="1"/>
  <c r="EQ48" i="1"/>
  <c r="EQ56" i="1" s="1"/>
  <c r="DP64" i="1" s="1"/>
  <c r="CH49" i="1"/>
  <c r="CG49" i="1"/>
  <c r="CT49" i="1"/>
  <c r="CS49" i="1"/>
  <c r="DF49" i="1"/>
  <c r="DE49" i="1"/>
  <c r="DS49" i="1"/>
  <c r="DR49" i="1"/>
  <c r="EE49" i="1"/>
  <c r="ED49" i="1"/>
  <c r="EQ49" i="1"/>
  <c r="EP49" i="1"/>
  <c r="F50" i="1"/>
  <c r="E50" i="1" s="1"/>
  <c r="P50" i="1"/>
  <c r="O50" i="1"/>
  <c r="AA50" i="1"/>
  <c r="Z50" i="1" s="1"/>
  <c r="CH51" i="1"/>
  <c r="CH58" i="1" s="1"/>
  <c r="DK66" i="1" s="1"/>
  <c r="CS51" i="1"/>
  <c r="DF51" i="1"/>
  <c r="DF58" i="1" s="1"/>
  <c r="DM66" i="1" s="1"/>
  <c r="DS51" i="1"/>
  <c r="DS58" i="1" s="1"/>
  <c r="DN66" i="1" s="1"/>
  <c r="DR51" i="1"/>
  <c r="EE51" i="1"/>
  <c r="EE58" i="1" s="1"/>
  <c r="DO66" i="1" s="1"/>
  <c r="ED51" i="1"/>
  <c r="ED58" i="1" s="1"/>
  <c r="EQ51" i="1"/>
  <c r="EQ58" i="1" s="1"/>
  <c r="DP66" i="1" s="1"/>
  <c r="EP51" i="1"/>
  <c r="EP58" i="1" s="1"/>
  <c r="DC66" i="1" s="1"/>
  <c r="DC73" i="1" s="1"/>
  <c r="CN52" i="1"/>
  <c r="CN59" i="1" s="1"/>
  <c r="DL67" i="1" s="1"/>
  <c r="CY52" i="1"/>
  <c r="DY52" i="1"/>
  <c r="DY59" i="1" s="1"/>
  <c r="DI67" i="1" s="1"/>
  <c r="EE52" i="1"/>
  <c r="EE59" i="1" s="1"/>
  <c r="DO67" i="1" s="1"/>
  <c r="ED52" i="1"/>
  <c r="ED59" i="1" s="1"/>
  <c r="EQ52" i="1"/>
  <c r="EQ59" i="1" s="1"/>
  <c r="DP67" i="1" s="1"/>
  <c r="EP52" i="1"/>
  <c r="EP59" i="1" s="1"/>
  <c r="DC67" i="1" s="1"/>
  <c r="DC74" i="1" s="1"/>
  <c r="DX53" i="1"/>
  <c r="DX60" i="1" s="1"/>
  <c r="EE53" i="1"/>
  <c r="EE60" i="1" s="1"/>
  <c r="DO68" i="1" s="1"/>
  <c r="ED53" i="1"/>
  <c r="ED60" i="1" s="1"/>
  <c r="EK53" i="1"/>
  <c r="EK60" i="1" s="1"/>
  <c r="DJ68" i="1" s="1"/>
  <c r="EQ53" i="1"/>
  <c r="EQ60" i="1" s="1"/>
  <c r="DP68" i="1" s="1"/>
  <c r="EP53" i="1"/>
  <c r="EP60" i="1" s="1"/>
  <c r="DC68" i="1" s="1"/>
  <c r="DC75" i="1" s="1"/>
  <c r="CB54" i="1"/>
  <c r="CB61" i="1" s="1"/>
  <c r="CA54" i="1"/>
  <c r="CA61" i="1" s="1"/>
  <c r="BY61" i="1" s="1"/>
  <c r="CH54" i="1"/>
  <c r="CH61" i="1" s="1"/>
  <c r="CN54" i="1"/>
  <c r="CN61" i="1" s="1"/>
  <c r="CM54" i="1"/>
  <c r="CM61" i="1" s="1"/>
  <c r="CS54" i="1"/>
  <c r="CS61" i="1" s="1"/>
  <c r="CZ54" i="1"/>
  <c r="CZ61" i="1" s="1"/>
  <c r="CY54" i="1"/>
  <c r="CY61" i="1" s="1"/>
  <c r="DF54" i="1"/>
  <c r="DF61" i="1" s="1"/>
  <c r="DM54" i="1"/>
  <c r="DM61" i="1" s="1"/>
  <c r="DL54" i="1"/>
  <c r="DL61" i="1" s="1"/>
  <c r="DJ61" i="1" s="1"/>
  <c r="DR54" i="1"/>
  <c r="DR61" i="1" s="1"/>
  <c r="DP61" i="1" s="1"/>
  <c r="DY54" i="1"/>
  <c r="DY61" i="1" s="1"/>
  <c r="DX54" i="1"/>
  <c r="DX61" i="1" s="1"/>
  <c r="DV61" i="1" s="1"/>
  <c r="EE54" i="1"/>
  <c r="EE61" i="1" s="1"/>
  <c r="EK54" i="1"/>
  <c r="EK61" i="1" s="1"/>
  <c r="EJ54" i="1"/>
  <c r="EJ61" i="1" s="1"/>
  <c r="AA47" i="1"/>
  <c r="Z47" i="1" s="1"/>
  <c r="CG48" i="1"/>
  <c r="ED48" i="1"/>
  <c r="ED56" i="1" s="1"/>
  <c r="X49" i="1"/>
  <c r="C50" i="1"/>
  <c r="L50" i="1"/>
  <c r="X50" i="1"/>
  <c r="CA50" i="1"/>
  <c r="CA57" i="1" s="1"/>
  <c r="CT51" i="1"/>
  <c r="CT58" i="1" s="1"/>
  <c r="CZ52" i="1"/>
  <c r="CZ59" i="1" s="1"/>
  <c r="DG67" i="1" s="1"/>
  <c r="DY53" i="1"/>
  <c r="DY60" i="1" s="1"/>
  <c r="DI68" i="1" s="1"/>
  <c r="CG54" i="1"/>
  <c r="CG61" i="1" s="1"/>
  <c r="ED54" i="1"/>
  <c r="ED61" i="1" s="1"/>
  <c r="EB61" i="1" s="1"/>
  <c r="V49" i="1"/>
  <c r="V42" i="1"/>
  <c r="U49" i="1" s="1"/>
  <c r="Y47" i="1"/>
  <c r="Y48" i="1"/>
  <c r="F49" i="1"/>
  <c r="E49" i="1" s="1"/>
  <c r="P49" i="1"/>
  <c r="CN50" i="1"/>
  <c r="CN57" i="1" s="1"/>
  <c r="DL65" i="1" s="1"/>
  <c r="CM50" i="1"/>
  <c r="DM50" i="1"/>
  <c r="DM57" i="1" s="1"/>
  <c r="DH65" i="1" s="1"/>
  <c r="DY50" i="1"/>
  <c r="DY57" i="1" s="1"/>
  <c r="DI65" i="1" s="1"/>
  <c r="DX50" i="1"/>
  <c r="DX57" i="1" s="1"/>
  <c r="EK50" i="1"/>
  <c r="EK57" i="1" s="1"/>
  <c r="DJ65" i="1" s="1"/>
  <c r="EJ50" i="1"/>
  <c r="EJ57" i="1" s="1"/>
  <c r="CW65" i="1" s="1"/>
  <c r="CW72" i="1" s="1"/>
  <c r="G51" i="1"/>
  <c r="S51" i="1"/>
  <c r="R51" i="1"/>
  <c r="CT48" i="1"/>
  <c r="CT56" i="1" s="1"/>
  <c r="DR48" i="1"/>
  <c r="DL50" i="1"/>
  <c r="DL57" i="1" s="1"/>
  <c r="F51" i="1"/>
  <c r="CG51" i="1"/>
  <c r="CM52" i="1"/>
  <c r="DX52" i="1"/>
  <c r="DX59" i="1" s="1"/>
  <c r="EJ53" i="1"/>
  <c r="EJ60" i="1" s="1"/>
  <c r="CW68" i="1" s="1"/>
  <c r="CT54" i="1"/>
  <c r="CT61" i="1" s="1"/>
  <c r="T69" i="1"/>
  <c r="AE69" i="1"/>
  <c r="AD69" i="1"/>
  <c r="S70" i="1"/>
  <c r="R70" i="1"/>
  <c r="F71" i="1"/>
  <c r="G71" i="1"/>
  <c r="T71" i="1"/>
  <c r="AE71" i="1"/>
  <c r="AD71" i="1"/>
  <c r="F70" i="1"/>
  <c r="G68" i="1"/>
  <c r="AD68" i="1"/>
  <c r="R69" i="1"/>
  <c r="F72" i="1"/>
  <c r="G72" i="1"/>
  <c r="Y72" i="1"/>
  <c r="X72" i="1"/>
  <c r="S71" i="1"/>
  <c r="S68" i="1"/>
  <c r="S72" i="1"/>
  <c r="R72" i="1"/>
  <c r="AK72" i="1"/>
  <c r="AJ72" i="1"/>
  <c r="X68" i="1"/>
  <c r="T68" i="1" s="1"/>
  <c r="L69" i="1"/>
  <c r="Y69" i="1"/>
  <c r="AK69" i="1"/>
  <c r="M70" i="1"/>
  <c r="X70" i="1"/>
  <c r="AJ70" i="1"/>
  <c r="L71" i="1"/>
  <c r="Y71" i="1"/>
  <c r="AK71" i="1"/>
  <c r="M69" i="1"/>
  <c r="AJ69" i="1"/>
  <c r="DR56" i="1" l="1"/>
  <c r="DP48" i="1"/>
  <c r="DB67" i="1"/>
  <c r="DB74" i="1" s="1"/>
  <c r="EB59" i="1"/>
  <c r="CU68" i="1"/>
  <c r="CU75" i="1" s="1"/>
  <c r="DJ60" i="1"/>
  <c r="CE51" i="1"/>
  <c r="CG58" i="1"/>
  <c r="CG56" i="1"/>
  <c r="CE48" i="1"/>
  <c r="DV60" i="1"/>
  <c r="CV68" i="1"/>
  <c r="CV75" i="1" s="1"/>
  <c r="CS56" i="1"/>
  <c r="CQ48" i="1"/>
  <c r="CG57" i="1"/>
  <c r="CE50" i="1"/>
  <c r="DE59" i="1"/>
  <c r="CZ67" i="1" s="1"/>
  <c r="CZ74" i="1" s="1"/>
  <c r="DC52" i="1"/>
  <c r="LL30" i="1"/>
  <c r="LM30" i="1"/>
  <c r="CK48" i="1"/>
  <c r="CM56" i="1"/>
  <c r="YB12" i="1"/>
  <c r="XV12" i="1"/>
  <c r="XP12" i="1"/>
  <c r="XJ12" i="1"/>
  <c r="XD12" i="1"/>
  <c r="XY12" i="1"/>
  <c r="XM12" i="1"/>
  <c r="YD12" i="1"/>
  <c r="XX12" i="1"/>
  <c r="XR12" i="1"/>
  <c r="XL12" i="1"/>
  <c r="XF12" i="1"/>
  <c r="YA12" i="1"/>
  <c r="XU12" i="1"/>
  <c r="XO12" i="1"/>
  <c r="XI12" i="1"/>
  <c r="XC12" i="1"/>
  <c r="YE12" i="1"/>
  <c r="XS12" i="1"/>
  <c r="XG12" i="1"/>
  <c r="AFG23" i="1"/>
  <c r="AFJ23" i="1"/>
  <c r="AFM23" i="1"/>
  <c r="B23" i="1"/>
  <c r="VF24" i="1"/>
  <c r="CX26" i="1"/>
  <c r="AER23" i="1"/>
  <c r="H23" i="1"/>
  <c r="AEL23" i="1"/>
  <c r="CW75" i="1"/>
  <c r="E51" i="1"/>
  <c r="CM57" i="1"/>
  <c r="CK50" i="1"/>
  <c r="DE57" i="1"/>
  <c r="CZ65" i="1" s="1"/>
  <c r="CZ72" i="1" s="1"/>
  <c r="DC50" i="1"/>
  <c r="CU67" i="1"/>
  <c r="CU74" i="1" s="1"/>
  <c r="DJ59" i="1"/>
  <c r="DP50" i="1"/>
  <c r="DR57" i="1"/>
  <c r="DA68" i="1"/>
  <c r="DA75" i="1" s="1"/>
  <c r="DP60" i="1"/>
  <c r="CT75" i="1"/>
  <c r="CS68" i="1"/>
  <c r="CS75" i="1" s="1"/>
  <c r="BY60" i="1"/>
  <c r="CU66" i="1"/>
  <c r="CU73" i="1" s="1"/>
  <c r="DJ58" i="1"/>
  <c r="SX27" i="1"/>
  <c r="E48" i="1"/>
  <c r="BY26" i="1"/>
  <c r="WG27" i="1"/>
  <c r="MX27" i="1"/>
  <c r="ML27" i="1"/>
  <c r="DW26" i="1"/>
  <c r="ZX24" i="1"/>
  <c r="AC48" i="1"/>
  <c r="H48" i="1"/>
  <c r="CV64" i="1"/>
  <c r="CV71" i="1" s="1"/>
  <c r="DV56" i="1"/>
  <c r="SL24" i="1"/>
  <c r="VR27" i="1"/>
  <c r="TP27" i="1"/>
  <c r="FH27" i="1"/>
  <c r="AGK26" i="1"/>
  <c r="EC26" i="1"/>
  <c r="ACR24" i="1"/>
  <c r="WZ24" i="1"/>
  <c r="AFG24" i="1"/>
  <c r="AFM24" i="1"/>
  <c r="AFJ24" i="1"/>
  <c r="B24" i="1"/>
  <c r="AHC24" i="1"/>
  <c r="AGH23" i="1"/>
  <c r="ADB24" i="1"/>
  <c r="LN24" i="1"/>
  <c r="ADB23" i="1"/>
  <c r="DE23" i="1"/>
  <c r="QD27" i="1"/>
  <c r="AGN26" i="1"/>
  <c r="YB16" i="1"/>
  <c r="XV16" i="1"/>
  <c r="XP16" i="1"/>
  <c r="XJ16" i="1"/>
  <c r="XD16" i="1"/>
  <c r="XY16" i="1"/>
  <c r="XR16" i="1"/>
  <c r="XI16" i="1"/>
  <c r="YE16" i="1"/>
  <c r="XX16" i="1"/>
  <c r="XO16" i="1"/>
  <c r="XG16" i="1"/>
  <c r="YD16" i="1"/>
  <c r="XU16" i="1"/>
  <c r="XM16" i="1"/>
  <c r="XF16" i="1"/>
  <c r="YA16" i="1"/>
  <c r="XS16" i="1"/>
  <c r="XL16" i="1"/>
  <c r="XC16" i="1"/>
  <c r="VR24" i="1"/>
  <c r="SR24" i="1"/>
  <c r="CF24" i="1"/>
  <c r="N26" i="1"/>
  <c r="QV24" i="1"/>
  <c r="UT22" i="1"/>
  <c r="KP22" i="1"/>
  <c r="AHC27" i="1"/>
  <c r="ACF25" i="1"/>
  <c r="AAJ25" i="1"/>
  <c r="ZR25" i="1"/>
  <c r="YN25" i="1"/>
  <c r="WZ25" i="1"/>
  <c r="UB25" i="1"/>
  <c r="NV25" i="1"/>
  <c r="IB25" i="1"/>
  <c r="AHF24" i="1"/>
  <c r="AGN24" i="1"/>
  <c r="AEX24" i="1"/>
  <c r="ADN24" i="1"/>
  <c r="UH24" i="1"/>
  <c r="EC24" i="1"/>
  <c r="AGQ23" i="1"/>
  <c r="AGH24" i="1"/>
  <c r="ND24" i="1"/>
  <c r="AFD22" i="1"/>
  <c r="ADZ27" i="1"/>
  <c r="ACO27" i="1"/>
  <c r="ABQ27" i="1"/>
  <c r="AAG27" i="1"/>
  <c r="ZI27" i="1"/>
  <c r="BB26" i="1"/>
  <c r="ACO25" i="1"/>
  <c r="LH25" i="1"/>
  <c r="MX24" i="1"/>
  <c r="KP24" i="1"/>
  <c r="JL24" i="1"/>
  <c r="ADQ23" i="1"/>
  <c r="DQ23" i="1"/>
  <c r="AEL22" i="1"/>
  <c r="AAG22" i="1"/>
  <c r="ZU22" i="1"/>
  <c r="WS22" i="1"/>
  <c r="QD22" i="1"/>
  <c r="CK52" i="1"/>
  <c r="CM59" i="1"/>
  <c r="DB64" i="1"/>
  <c r="DB71" i="1" s="1"/>
  <c r="EB56" i="1"/>
  <c r="CQ51" i="1"/>
  <c r="CS58" i="1"/>
  <c r="DR59" i="1"/>
  <c r="DP52" i="1"/>
  <c r="CK58" i="1"/>
  <c r="CY66" i="1"/>
  <c r="CY73" i="1" s="1"/>
  <c r="DR58" i="1"/>
  <c r="DP51" i="1"/>
  <c r="DE56" i="1"/>
  <c r="CZ64" i="1" s="1"/>
  <c r="CZ71" i="1" s="1"/>
  <c r="DC48" i="1"/>
  <c r="CY68" i="1"/>
  <c r="CY75" i="1" s="1"/>
  <c r="CK60" i="1"/>
  <c r="CS66" i="1"/>
  <c r="CS73" i="1" s="1"/>
  <c r="BY58" i="1"/>
  <c r="AAZ26" i="1"/>
  <c r="AAY26" i="1" s="1"/>
  <c r="AAN26" i="1"/>
  <c r="AAM26" i="1" s="1"/>
  <c r="ABF26" i="1"/>
  <c r="ABE26" i="1" s="1"/>
  <c r="AAQ26" i="1"/>
  <c r="AAP26" i="1" s="1"/>
  <c r="ABC26" i="1"/>
  <c r="ABB26" i="1" s="1"/>
  <c r="AAT26" i="1"/>
  <c r="AAS26" i="1" s="1"/>
  <c r="AAW26" i="1"/>
  <c r="AAV26" i="1" s="1"/>
  <c r="ABI26" i="1"/>
  <c r="ABH26" i="1" s="1"/>
  <c r="ABF27" i="1"/>
  <c r="ABE27" i="1" s="1"/>
  <c r="AAT27" i="1"/>
  <c r="AAS27" i="1" s="1"/>
  <c r="ABI27" i="1"/>
  <c r="ABH27" i="1" s="1"/>
  <c r="AAW27" i="1"/>
  <c r="AAV27" i="1" s="1"/>
  <c r="ABC27" i="1"/>
  <c r="ABB27" i="1" s="1"/>
  <c r="AAZ27" i="1"/>
  <c r="AAY27" i="1" s="1"/>
  <c r="AAQ27" i="1"/>
  <c r="AAP27" i="1" s="1"/>
  <c r="AAN27" i="1"/>
  <c r="AAM27" i="1" s="1"/>
  <c r="UZ27" i="1"/>
  <c r="TD27" i="1"/>
  <c r="SF27" i="1"/>
  <c r="TJ27" i="1"/>
  <c r="GF27" i="1"/>
  <c r="SL27" i="1"/>
  <c r="AFM26" i="1"/>
  <c r="RT27" i="1"/>
  <c r="FT27" i="1"/>
  <c r="AFJ26" i="1"/>
  <c r="B26" i="1"/>
  <c r="FT28" i="1"/>
  <c r="VL27" i="1"/>
  <c r="GL27" i="1"/>
  <c r="AFG26" i="1"/>
  <c r="SR27" i="1"/>
  <c r="DE26" i="1"/>
  <c r="ACF24" i="1"/>
  <c r="SF24" i="1"/>
  <c r="AGZ23" i="1"/>
  <c r="AFV23" i="1"/>
  <c r="B22" i="1"/>
  <c r="AFP22" i="1"/>
  <c r="IB28" i="1"/>
  <c r="HD28" i="1"/>
  <c r="GF28" i="1"/>
  <c r="FH28" i="1"/>
  <c r="IH28" i="1"/>
  <c r="GL28" i="1"/>
  <c r="GR28" i="1"/>
  <c r="FN28" i="1"/>
  <c r="HJ28" i="1"/>
  <c r="B27" i="1"/>
  <c r="ADW26" i="1"/>
  <c r="ZU24" i="1"/>
  <c r="TV24" i="1"/>
  <c r="FT24" i="1"/>
  <c r="ACX24" i="1"/>
  <c r="ABZ22" i="1"/>
  <c r="GX22" i="1"/>
  <c r="WZ27" i="1"/>
  <c r="OH27" i="1"/>
  <c r="KD27" i="1"/>
  <c r="FB24" i="1"/>
  <c r="AHI23" i="1"/>
  <c r="AGE23" i="1"/>
  <c r="LZ25" i="1"/>
  <c r="RN24" i="1"/>
  <c r="RZ22" i="1"/>
  <c r="LT22" i="1"/>
  <c r="EI22" i="1"/>
  <c r="AEX27" i="1"/>
  <c r="ADB27" i="1"/>
  <c r="ACC27" i="1"/>
  <c r="ZU27" i="1"/>
  <c r="YW27" i="1"/>
  <c r="PR25" i="1"/>
  <c r="TJ24" i="1"/>
  <c r="QJ24" i="1"/>
  <c r="OZ24" i="1"/>
  <c r="NP24" i="1"/>
  <c r="LB24" i="1"/>
  <c r="IH24" i="1"/>
  <c r="DW24" i="1"/>
  <c r="EO23" i="1"/>
  <c r="YQ22" i="1"/>
  <c r="EI23" i="1"/>
  <c r="ACX22" i="1"/>
  <c r="ABN22" i="1"/>
  <c r="ZF22" i="1"/>
  <c r="VX22" i="1"/>
  <c r="QV22" i="1"/>
  <c r="PF22" i="1"/>
  <c r="OT22" i="1"/>
  <c r="MX22" i="1"/>
  <c r="LB22" i="1"/>
  <c r="JF22" i="1"/>
  <c r="HJ22" i="1"/>
  <c r="FN22" i="1"/>
  <c r="AEU22" i="1"/>
  <c r="ADT24" i="1"/>
  <c r="RZ24" i="1"/>
  <c r="BY24" i="1"/>
  <c r="AER22" i="1"/>
  <c r="RB22" i="1"/>
  <c r="IT22" i="1"/>
  <c r="BS22" i="1"/>
  <c r="ACO24" i="1"/>
  <c r="DW22" i="1"/>
  <c r="BY22" i="1"/>
  <c r="AGT22" i="1"/>
  <c r="EO22" i="1"/>
  <c r="TP22" i="1"/>
  <c r="HD25" i="1"/>
  <c r="RT25" i="1"/>
  <c r="JX25" i="1"/>
  <c r="AFY22" i="1"/>
  <c r="T70" i="1"/>
  <c r="T72" i="1"/>
  <c r="CV67" i="1"/>
  <c r="CV74" i="1" s="1"/>
  <c r="DV59" i="1"/>
  <c r="DJ57" i="1"/>
  <c r="CU65" i="1"/>
  <c r="CU72" i="1" s="1"/>
  <c r="CV65" i="1"/>
  <c r="CV72" i="1" s="1"/>
  <c r="DV57" i="1"/>
  <c r="CE61" i="1"/>
  <c r="CS65" i="1"/>
  <c r="CS72" i="1" s="1"/>
  <c r="BY57" i="1"/>
  <c r="CK61" i="1"/>
  <c r="DB68" i="1"/>
  <c r="DB75" i="1" s="1"/>
  <c r="EB60" i="1"/>
  <c r="CY59" i="1"/>
  <c r="CT67" i="1" s="1"/>
  <c r="CT74" i="1" s="1"/>
  <c r="CW52" i="1"/>
  <c r="DB66" i="1"/>
  <c r="DB73" i="1" s="1"/>
  <c r="EB58" i="1"/>
  <c r="DB65" i="1"/>
  <c r="DB72" i="1" s="1"/>
  <c r="EB57" i="1"/>
  <c r="CS57" i="1"/>
  <c r="CQ50" i="1"/>
  <c r="BY59" i="1"/>
  <c r="CS67" i="1"/>
  <c r="AC47" i="1"/>
  <c r="CE60" i="1"/>
  <c r="CX68" i="1"/>
  <c r="CX75" i="1" s="1"/>
  <c r="CX67" i="1"/>
  <c r="CE59" i="1"/>
  <c r="CW73" i="1"/>
  <c r="CY58" i="1"/>
  <c r="CT66" i="1" s="1"/>
  <c r="CT73" i="1" s="1"/>
  <c r="CW51" i="1"/>
  <c r="CV73" i="1"/>
  <c r="FB28" i="1"/>
  <c r="UN27" i="1"/>
  <c r="OT27" i="1"/>
  <c r="KD25" i="1"/>
  <c r="NV28" i="1"/>
  <c r="MX28" i="1"/>
  <c r="LT28" i="1"/>
  <c r="KV28" i="1"/>
  <c r="IZ28" i="1"/>
  <c r="AGK27" i="1"/>
  <c r="WS27" i="1"/>
  <c r="WA27" i="1"/>
  <c r="RN27" i="1"/>
  <c r="OZ27" i="1"/>
  <c r="NP27" i="1"/>
  <c r="MF27" i="1"/>
  <c r="LT27" i="1"/>
  <c r="KP27" i="1"/>
  <c r="JX27" i="1"/>
  <c r="IT27" i="1"/>
  <c r="IB27" i="1"/>
  <c r="CX27" i="1"/>
  <c r="AGE26" i="1"/>
  <c r="EU26" i="1"/>
  <c r="BM26" i="1"/>
  <c r="ACU25" i="1"/>
  <c r="ZU25" i="1"/>
  <c r="ZC25" i="1"/>
  <c r="WA25" i="1"/>
  <c r="PF25" i="1"/>
  <c r="OH25" i="1"/>
  <c r="ND25" i="1"/>
  <c r="HV25" i="1"/>
  <c r="GX25" i="1"/>
  <c r="FT25" i="1"/>
  <c r="ZL24" i="1"/>
  <c r="YN24" i="1"/>
  <c r="WP24" i="1"/>
  <c r="CZ73" i="1"/>
  <c r="PX27" i="1"/>
  <c r="AFF15" i="1"/>
  <c r="AFB15" i="1"/>
  <c r="AEX15" i="1"/>
  <c r="AET15" i="1"/>
  <c r="AEP15" i="1"/>
  <c r="AEL15" i="1"/>
  <c r="AEH15" i="1"/>
  <c r="AED15" i="1"/>
  <c r="ADZ15" i="1"/>
  <c r="AFA15" i="1"/>
  <c r="AEV15" i="1"/>
  <c r="AEQ15" i="1"/>
  <c r="AEK15" i="1"/>
  <c r="AEF15" i="1"/>
  <c r="AEA15" i="1"/>
  <c r="AFE15" i="1"/>
  <c r="AEZ15" i="1"/>
  <c r="AEU15" i="1"/>
  <c r="AEO15" i="1"/>
  <c r="AEJ15" i="1"/>
  <c r="AEE15" i="1"/>
  <c r="AFD15" i="1"/>
  <c r="AEY15" i="1"/>
  <c r="AES15" i="1"/>
  <c r="AEN15" i="1"/>
  <c r="AEI15" i="1"/>
  <c r="AEC15" i="1"/>
  <c r="AFC15" i="1"/>
  <c r="AEW15" i="1"/>
  <c r="AER15" i="1"/>
  <c r="AEM15" i="1"/>
  <c r="AEG15" i="1"/>
  <c r="AEB15" i="1"/>
  <c r="WM25" i="1"/>
  <c r="GL24" i="1"/>
  <c r="AFM22" i="1"/>
  <c r="ABT22" i="1"/>
  <c r="GR22" i="1"/>
  <c r="PR27" i="1"/>
  <c r="LB27" i="1"/>
  <c r="HJ27" i="1"/>
  <c r="FN27" i="1"/>
  <c r="FB27" i="1"/>
  <c r="DE27" i="1"/>
  <c r="AHI26" i="1"/>
  <c r="AFY26" i="1"/>
  <c r="BS26" i="1"/>
  <c r="YW25" i="1"/>
  <c r="AGW24" i="1"/>
  <c r="AGK24" i="1"/>
  <c r="AFS24" i="1"/>
  <c r="ADH24" i="1"/>
  <c r="ABZ24" i="1"/>
  <c r="UZ24" i="1"/>
  <c r="RT24" i="1"/>
  <c r="EI24" i="1"/>
  <c r="AGT23" i="1"/>
  <c r="AGB23" i="1"/>
  <c r="AFP23" i="1"/>
  <c r="ADH23" i="1"/>
  <c r="AFJ22" i="1"/>
  <c r="VF22" i="1"/>
  <c r="AV22" i="1"/>
  <c r="ABN25" i="1"/>
  <c r="IH25" i="1"/>
  <c r="ABN24" i="1"/>
  <c r="PX24" i="1"/>
  <c r="KJ24" i="1"/>
  <c r="ACL22" i="1"/>
  <c r="WP22" i="1"/>
  <c r="OH22" i="1"/>
  <c r="LZ28" i="1"/>
  <c r="JF28" i="1"/>
  <c r="AGN27" i="1"/>
  <c r="AFP27" i="1"/>
  <c r="AER27" i="1"/>
  <c r="ADT27" i="1"/>
  <c r="ACL27" i="1"/>
  <c r="ABN27" i="1"/>
  <c r="ZR27" i="1"/>
  <c r="ZF27" i="1"/>
  <c r="YT27" i="1"/>
  <c r="RB27" i="1"/>
  <c r="JL27" i="1"/>
  <c r="CL27" i="1"/>
  <c r="EI26" i="1"/>
  <c r="WP25" i="1"/>
  <c r="TV25" i="1"/>
  <c r="ZO24" i="1"/>
  <c r="YW24" i="1"/>
  <c r="BS24" i="1"/>
  <c r="ABZ25" i="1"/>
  <c r="JF25" i="1"/>
  <c r="AAA24" i="1"/>
  <c r="PR24" i="1"/>
  <c r="CF23" i="1"/>
  <c r="YG22" i="1"/>
  <c r="OZ22" i="1"/>
  <c r="BB22" i="1"/>
  <c r="LN28" i="1"/>
  <c r="KJ28" i="1"/>
  <c r="IN28" i="1"/>
  <c r="AFS27" i="1"/>
  <c r="AEU27" i="1"/>
  <c r="RH27" i="1"/>
  <c r="JR27" i="1"/>
  <c r="ACR25" i="1"/>
  <c r="YZ25" i="1"/>
  <c r="UN25" i="1"/>
  <c r="MF25" i="1"/>
  <c r="GR25" i="1"/>
  <c r="ACU24" i="1"/>
  <c r="ACC24" i="1"/>
  <c r="ZF24" i="1"/>
  <c r="ADZ23" i="1"/>
  <c r="BM23" i="1"/>
  <c r="AHF22" i="1"/>
  <c r="UH22" i="1"/>
  <c r="SL22" i="1"/>
  <c r="CS71" i="1"/>
  <c r="LZ24" i="1"/>
  <c r="AHC23" i="1"/>
  <c r="CR23" i="1"/>
  <c r="ACF22" i="1"/>
  <c r="YN22" i="1"/>
  <c r="NJ22" i="1"/>
  <c r="LH22" i="1"/>
  <c r="FZ22" i="1"/>
  <c r="CF22" i="1"/>
  <c r="H22" i="1"/>
  <c r="JR28" i="1"/>
  <c r="AHF27" i="1"/>
  <c r="AGH27" i="1"/>
  <c r="AFM27" i="1"/>
  <c r="ACU27" i="1"/>
  <c r="ACI27" i="1"/>
  <c r="ABW27" i="1"/>
  <c r="ABK27" i="1"/>
  <c r="AAA27" i="1"/>
  <c r="ZO27" i="1"/>
  <c r="ACC25" i="1"/>
  <c r="ZR24" i="1"/>
  <c r="RB24" i="1"/>
  <c r="QD24" i="1"/>
  <c r="MF24" i="1"/>
  <c r="LT24" i="1"/>
  <c r="IZ24" i="1"/>
  <c r="HP24" i="1"/>
  <c r="HD24" i="1"/>
  <c r="CL24" i="1"/>
  <c r="AEO23" i="1"/>
  <c r="ADE23" i="1"/>
  <c r="BG23" i="1"/>
  <c r="ADB22" i="1"/>
  <c r="ACC22" i="1"/>
  <c r="ABQ22" i="1"/>
  <c r="AAA22" i="1"/>
  <c r="DK23" i="1"/>
  <c r="AEF22" i="1"/>
  <c r="ZR22" i="1"/>
  <c r="TV22" i="1"/>
  <c r="ON22" i="1"/>
  <c r="NV22" i="1"/>
  <c r="AGH22" i="1"/>
  <c r="WS24" i="1"/>
  <c r="PF24" i="1"/>
  <c r="BB24" i="1"/>
  <c r="AAD22" i="1"/>
  <c r="PL22" i="1"/>
  <c r="HD22" i="1"/>
  <c r="BG22" i="1"/>
  <c r="WJ24" i="1"/>
  <c r="BM22" i="1"/>
  <c r="AEU24" i="1"/>
  <c r="AGN22" i="1"/>
  <c r="DQ22" i="1"/>
  <c r="EU22" i="1"/>
  <c r="VX24" i="1"/>
  <c r="ML28" i="1"/>
  <c r="QP25" i="1"/>
  <c r="GF25" i="1"/>
  <c r="AFS22" i="1"/>
  <c r="ABI24" i="1"/>
  <c r="ABH24" i="1" s="1"/>
  <c r="AAW24" i="1"/>
  <c r="AAV24" i="1" s="1"/>
  <c r="AAQ24" i="1"/>
  <c r="AAP24" i="1" s="1"/>
  <c r="ABC24" i="1"/>
  <c r="ABB24" i="1" s="1"/>
  <c r="AAN24" i="1"/>
  <c r="AAM24" i="1" s="1"/>
  <c r="AAZ24" i="1"/>
  <c r="AAY24" i="1" s="1"/>
  <c r="AAT24" i="1"/>
  <c r="AAS24" i="1" s="1"/>
  <c r="ABF24" i="1"/>
  <c r="ABE24" i="1" s="1"/>
  <c r="CU64" i="1"/>
  <c r="CU71" i="1" s="1"/>
  <c r="DJ56" i="1"/>
  <c r="DQ26" i="1"/>
  <c r="CR26" i="1"/>
  <c r="SL25" i="1"/>
  <c r="RZ25" i="1"/>
  <c r="AFD24" i="1"/>
  <c r="AEF24" i="1"/>
  <c r="ACL24" i="1"/>
  <c r="WM24" i="1"/>
  <c r="WA24" i="1"/>
  <c r="AGN23" i="1"/>
  <c r="CL23" i="1"/>
  <c r="AGQ22" i="1"/>
  <c r="AFA22" i="1"/>
  <c r="UZ22" i="1"/>
  <c r="WJ25" i="1"/>
  <c r="ZI24" i="1"/>
  <c r="OT24" i="1"/>
  <c r="AAJ22" i="1"/>
  <c r="UB22" i="1"/>
  <c r="JX22" i="1"/>
  <c r="GF22" i="1"/>
  <c r="CL22" i="1"/>
  <c r="ACX27" i="1"/>
  <c r="ABZ27" i="1"/>
  <c r="AAD27" i="1"/>
  <c r="YG27" i="1"/>
  <c r="WJ27" i="1"/>
  <c r="VX27" i="1"/>
  <c r="OB27" i="1"/>
  <c r="BS27" i="1"/>
  <c r="AGZ26" i="1"/>
  <c r="CL26" i="1"/>
  <c r="AEI24" i="1"/>
  <c r="AAG24" i="1"/>
  <c r="YJ24" i="1"/>
  <c r="SX24" i="1"/>
  <c r="GF24" i="1"/>
  <c r="AEU23" i="1"/>
  <c r="YJ25" i="1"/>
  <c r="ML24" i="1"/>
  <c r="ACU22" i="1"/>
  <c r="ZX22" i="1"/>
  <c r="TD22" i="1"/>
  <c r="MR22" i="1"/>
  <c r="IZ22" i="1"/>
  <c r="FH22" i="1"/>
  <c r="WJ28" i="1"/>
  <c r="VX28" i="1"/>
  <c r="ON28" i="1"/>
  <c r="NP28" i="1"/>
  <c r="MR28" i="1"/>
  <c r="AGQ27" i="1"/>
  <c r="ADK27" i="1"/>
  <c r="LN27" i="1"/>
  <c r="CR27" i="1"/>
  <c r="ADB26" i="1"/>
  <c r="ACX25" i="1"/>
  <c r="ACL25" i="1"/>
  <c r="ABT25" i="1"/>
  <c r="ZX25" i="1"/>
  <c r="ZL25" i="1"/>
  <c r="YT25" i="1"/>
  <c r="YG25" i="1"/>
  <c r="VF25" i="1"/>
  <c r="UH25" i="1"/>
  <c r="RN25" i="1"/>
  <c r="KV25" i="1"/>
  <c r="GL25" i="1"/>
  <c r="FB25" i="1"/>
  <c r="AGZ24" i="1"/>
  <c r="AFV24" i="1"/>
  <c r="ADZ24" i="1"/>
  <c r="ABQ24" i="1"/>
  <c r="UB24" i="1"/>
  <c r="EO24" i="1"/>
  <c r="AGW23" i="1"/>
  <c r="AGK23" i="1"/>
  <c r="ADN23" i="1"/>
  <c r="AGB22" i="1"/>
  <c r="SX22" i="1"/>
  <c r="SF22" i="1"/>
  <c r="BY56" i="1"/>
  <c r="HP25" i="1"/>
  <c r="IT24" i="1"/>
  <c r="AEX23" i="1"/>
  <c r="AGZ22" i="1"/>
  <c r="AEI22" i="1"/>
  <c r="ABK22" i="1"/>
  <c r="WW22" i="1"/>
  <c r="QJ22" i="1"/>
  <c r="IB22" i="1"/>
  <c r="OT28" i="1"/>
  <c r="AFJ27" i="1"/>
  <c r="AEL27" i="1"/>
  <c r="ZC27" i="1"/>
  <c r="YQ27" i="1"/>
  <c r="AGT26" i="1"/>
  <c r="AFV26" i="1"/>
  <c r="OB25" i="1"/>
  <c r="UT24" i="1"/>
  <c r="QP24" i="1"/>
  <c r="PL24" i="1"/>
  <c r="NV24" i="1"/>
  <c r="NJ24" i="1"/>
  <c r="JX24" i="1"/>
  <c r="JF24" i="1"/>
  <c r="IB24" i="1"/>
  <c r="HJ24" i="1"/>
  <c r="GX24" i="1"/>
  <c r="FH24" i="1"/>
  <c r="DK24" i="1"/>
  <c r="BM24" i="1"/>
  <c r="EC23" i="1"/>
  <c r="ADZ22" i="1"/>
  <c r="ACO22" i="1"/>
  <c r="ABW22" i="1"/>
  <c r="ZI22" i="1"/>
  <c r="YJ22" i="1"/>
  <c r="WM22" i="1"/>
  <c r="WA22" i="1"/>
  <c r="TJ22" i="1"/>
  <c r="CX23" i="1"/>
  <c r="ACR22" i="1"/>
  <c r="ZL22" i="1"/>
  <c r="YZ22" i="1"/>
  <c r="RH22" i="1"/>
  <c r="QP22" i="1"/>
  <c r="NP22" i="1"/>
  <c r="LZ22" i="1"/>
  <c r="KD22" i="1"/>
  <c r="IH22" i="1"/>
  <c r="GL22" i="1"/>
  <c r="N23" i="1"/>
  <c r="WG24" i="1"/>
  <c r="EU24" i="1"/>
  <c r="AEF23" i="1"/>
  <c r="WJ22" i="1"/>
  <c r="ML22" i="1"/>
  <c r="ADK24" i="1"/>
  <c r="BB23" i="1"/>
  <c r="VR22" i="1"/>
  <c r="TP24" i="1"/>
  <c r="ADW22" i="1"/>
  <c r="CR22" i="1"/>
  <c r="TJ25" i="1"/>
  <c r="AAD24" i="1"/>
  <c r="PF27" i="1"/>
  <c r="PL25" i="1"/>
  <c r="AFS23" i="1"/>
  <c r="AEC22" i="1"/>
  <c r="XG26" i="1" l="1"/>
  <c r="XF26" i="1" s="1"/>
  <c r="XH26" i="1"/>
  <c r="YA14" i="1"/>
  <c r="XU14" i="1"/>
  <c r="XO14" i="1"/>
  <c r="XI14" i="1"/>
  <c r="XC14" i="1"/>
  <c r="YE14" i="1"/>
  <c r="XX14" i="1"/>
  <c r="XP14" i="1"/>
  <c r="XG14" i="1"/>
  <c r="YD14" i="1"/>
  <c r="XV14" i="1"/>
  <c r="XM14" i="1"/>
  <c r="XF14" i="1"/>
  <c r="YB14" i="1"/>
  <c r="XS14" i="1"/>
  <c r="XL14" i="1"/>
  <c r="XD14" i="1"/>
  <c r="XY14" i="1"/>
  <c r="XR14" i="1"/>
  <c r="XJ14" i="1"/>
  <c r="AEE25" i="1"/>
  <c r="AED25" i="1"/>
  <c r="AEC25" i="1" s="1"/>
  <c r="AEP25" i="1"/>
  <c r="AEO25" i="1" s="1"/>
  <c r="AEQ25" i="1"/>
  <c r="AEZ25" i="1"/>
  <c r="AEY25" i="1"/>
  <c r="AEX25" i="1" s="1"/>
  <c r="YB17" i="1"/>
  <c r="XV17" i="1"/>
  <c r="XP17" i="1"/>
  <c r="XJ17" i="1"/>
  <c r="XD17" i="1"/>
  <c r="YA17" i="1"/>
  <c r="XS17" i="1"/>
  <c r="XL17" i="1"/>
  <c r="XC17" i="1"/>
  <c r="XY17" i="1"/>
  <c r="XR17" i="1"/>
  <c r="XI17" i="1"/>
  <c r="YE17" i="1"/>
  <c r="XX17" i="1"/>
  <c r="XO17" i="1"/>
  <c r="XG17" i="1"/>
  <c r="YD17" i="1"/>
  <c r="XU17" i="1"/>
  <c r="XM17" i="1"/>
  <c r="XF17" i="1"/>
  <c r="DA66" i="1"/>
  <c r="DA73" i="1" s="1"/>
  <c r="DP58" i="1"/>
  <c r="DP59" i="1"/>
  <c r="DA67" i="1"/>
  <c r="DA74" i="1" s="1"/>
  <c r="XM26" i="1"/>
  <c r="XL26" i="1" s="1"/>
  <c r="XN26" i="1"/>
  <c r="XP26" i="1"/>
  <c r="XO26" i="1" s="1"/>
  <c r="XQ26" i="1"/>
  <c r="XS26" i="1"/>
  <c r="XR26" i="1" s="1"/>
  <c r="XT26" i="1"/>
  <c r="XE22" i="1"/>
  <c r="XD22" i="1"/>
  <c r="XC22" i="1" s="1"/>
  <c r="YC22" i="1"/>
  <c r="YB22" i="1"/>
  <c r="YA22" i="1" s="1"/>
  <c r="XY22" i="1"/>
  <c r="XX22" i="1" s="1"/>
  <c r="XZ22" i="1"/>
  <c r="CX65" i="1"/>
  <c r="CX72" i="1" s="1"/>
  <c r="CE57" i="1"/>
  <c r="AFA16" i="1"/>
  <c r="AEO16" i="1"/>
  <c r="AEC16" i="1"/>
  <c r="AER16" i="1"/>
  <c r="ADZ16" i="1"/>
  <c r="AFD16" i="1"/>
  <c r="AEL16" i="1"/>
  <c r="AEX16" i="1"/>
  <c r="AEI16" i="1"/>
  <c r="AEU16" i="1"/>
  <c r="AEF16" i="1"/>
  <c r="XD26" i="1"/>
  <c r="XC26" i="1" s="1"/>
  <c r="XE26" i="1"/>
  <c r="XK26" i="1"/>
  <c r="XJ26" i="1"/>
  <c r="XI26" i="1" s="1"/>
  <c r="XV22" i="1"/>
  <c r="XU22" i="1" s="1"/>
  <c r="XW22" i="1"/>
  <c r="ABF22" i="1"/>
  <c r="ABE22" i="1" s="1"/>
  <c r="AAT22" i="1"/>
  <c r="AAS22" i="1" s="1"/>
  <c r="ABI22" i="1"/>
  <c r="ABH22" i="1" s="1"/>
  <c r="AAN22" i="1"/>
  <c r="AAM22" i="1" s="1"/>
  <c r="ABC22" i="1"/>
  <c r="ABB22" i="1" s="1"/>
  <c r="AAW22" i="1"/>
  <c r="AAV22" i="1" s="1"/>
  <c r="AAZ22" i="1"/>
  <c r="AAY22" i="1" s="1"/>
  <c r="AAQ22" i="1"/>
  <c r="AAP22" i="1" s="1"/>
  <c r="AES25" i="1"/>
  <c r="AER25" i="1" s="1"/>
  <c r="AET25" i="1"/>
  <c r="AEK25" i="1"/>
  <c r="AEJ25" i="1"/>
  <c r="AEI25" i="1" s="1"/>
  <c r="AFE25" i="1"/>
  <c r="AFD25" i="1" s="1"/>
  <c r="AFF25" i="1"/>
  <c r="AEW25" i="1"/>
  <c r="AEV25" i="1"/>
  <c r="AEU25" i="1" s="1"/>
  <c r="AEG25" i="1"/>
  <c r="AEF25" i="1" s="1"/>
  <c r="AEH25" i="1"/>
  <c r="AFC25" i="1"/>
  <c r="AFB25" i="1"/>
  <c r="AFA25" i="1" s="1"/>
  <c r="AEM25" i="1"/>
  <c r="AEL25" i="1" s="1"/>
  <c r="AEN25" i="1"/>
  <c r="CK59" i="1"/>
  <c r="CY67" i="1"/>
  <c r="CY74" i="1" s="1"/>
  <c r="AAZ25" i="1"/>
  <c r="AAY25" i="1" s="1"/>
  <c r="AAN25" i="1"/>
  <c r="AAM25" i="1" s="1"/>
  <c r="AAW25" i="1"/>
  <c r="AAV25" i="1" s="1"/>
  <c r="AAQ25" i="1"/>
  <c r="AAP25" i="1" s="1"/>
  <c r="ABC25" i="1"/>
  <c r="ABB25" i="1" s="1"/>
  <c r="AAT25" i="1"/>
  <c r="AAS25" i="1" s="1"/>
  <c r="ABI25" i="1"/>
  <c r="ABH25" i="1" s="1"/>
  <c r="ABF25" i="1"/>
  <c r="ABE25" i="1" s="1"/>
  <c r="XW26" i="1"/>
  <c r="XV26" i="1"/>
  <c r="XU26" i="1" s="1"/>
  <c r="XZ26" i="1"/>
  <c r="XY26" i="1"/>
  <c r="XX26" i="1" s="1"/>
  <c r="CK57" i="1"/>
  <c r="CY65" i="1"/>
  <c r="CY72" i="1" s="1"/>
  <c r="XK22" i="1"/>
  <c r="XJ22" i="1"/>
  <c r="XI22" i="1" s="1"/>
  <c r="XG22" i="1"/>
  <c r="XF22" i="1" s="1"/>
  <c r="XH22" i="1"/>
  <c r="YF22" i="1"/>
  <c r="YE22" i="1"/>
  <c r="YD22" i="1" s="1"/>
  <c r="CY64" i="1"/>
  <c r="CY71" i="1" s="1"/>
  <c r="CK56" i="1"/>
  <c r="XT22" i="1"/>
  <c r="XS22" i="1"/>
  <c r="XR22" i="1" s="1"/>
  <c r="CX66" i="1"/>
  <c r="CX73" i="1" s="1"/>
  <c r="CE58" i="1"/>
  <c r="AEB25" i="1"/>
  <c r="AEA25" i="1"/>
  <c r="ADZ25" i="1" s="1"/>
  <c r="YD15" i="1"/>
  <c r="XX15" i="1"/>
  <c r="XR15" i="1"/>
  <c r="XL15" i="1"/>
  <c r="XF15" i="1"/>
  <c r="YB15" i="1"/>
  <c r="XU15" i="1"/>
  <c r="XM15" i="1"/>
  <c r="XD15" i="1"/>
  <c r="YA15" i="1"/>
  <c r="XS15" i="1"/>
  <c r="XJ15" i="1"/>
  <c r="XC15" i="1"/>
  <c r="XY15" i="1"/>
  <c r="XP15" i="1"/>
  <c r="XI15" i="1"/>
  <c r="YE15" i="1"/>
  <c r="XV15" i="1"/>
  <c r="XO15" i="1"/>
  <c r="XG15" i="1"/>
  <c r="YC26" i="1"/>
  <c r="YB26" i="1"/>
  <c r="YA26" i="1" s="1"/>
  <c r="YE26" i="1"/>
  <c r="YD26" i="1" s="1"/>
  <c r="YF26" i="1"/>
  <c r="DA65" i="1"/>
  <c r="DA72" i="1" s="1"/>
  <c r="DP57" i="1"/>
  <c r="XQ22" i="1"/>
  <c r="XP22" i="1"/>
  <c r="XO22" i="1" s="1"/>
  <c r="XM22" i="1"/>
  <c r="XL22" i="1" s="1"/>
  <c r="XN22" i="1"/>
  <c r="CX64" i="1"/>
  <c r="CX71" i="1" s="1"/>
  <c r="CE56" i="1"/>
  <c r="DP56" i="1"/>
  <c r="DA64" i="1"/>
  <c r="DA71" i="1" s="1"/>
  <c r="AFE26" i="1" l="1"/>
  <c r="AFD26" i="1" s="1"/>
  <c r="AFF26" i="1"/>
  <c r="XN27" i="1"/>
  <c r="XM27" i="1"/>
  <c r="XL27" i="1" s="1"/>
  <c r="YF24" i="1"/>
  <c r="YE24" i="1"/>
  <c r="YD24" i="1" s="1"/>
  <c r="XW24" i="1"/>
  <c r="XV24" i="1"/>
  <c r="XU24" i="1" s="1"/>
  <c r="XK25" i="1"/>
  <c r="XJ25" i="1"/>
  <c r="XI25" i="1" s="1"/>
  <c r="XN25" i="1"/>
  <c r="XM25" i="1"/>
  <c r="XL25" i="1" s="1"/>
  <c r="AEK26" i="1"/>
  <c r="AEJ26" i="1"/>
  <c r="AEI26" i="1" s="1"/>
  <c r="AEB26" i="1"/>
  <c r="AEA26" i="1"/>
  <c r="ADZ26" i="1" s="1"/>
  <c r="AFB26" i="1"/>
  <c r="AFA26" i="1" s="1"/>
  <c r="AFC26" i="1"/>
  <c r="XQ27" i="1"/>
  <c r="XP27" i="1"/>
  <c r="XO27" i="1" s="1"/>
  <c r="XS27" i="1"/>
  <c r="XR27" i="1" s="1"/>
  <c r="XT27" i="1"/>
  <c r="XH24" i="1"/>
  <c r="XG24" i="1"/>
  <c r="XF24" i="1" s="1"/>
  <c r="XD24" i="1"/>
  <c r="XC24" i="1" s="1"/>
  <c r="XE24" i="1"/>
  <c r="YB24" i="1"/>
  <c r="YA24" i="1" s="1"/>
  <c r="YC24" i="1"/>
  <c r="XD25" i="1"/>
  <c r="XC25" i="1" s="1"/>
  <c r="XE25" i="1"/>
  <c r="YE25" i="1"/>
  <c r="YD25" i="1" s="1"/>
  <c r="YF25" i="1"/>
  <c r="AEW26" i="1"/>
  <c r="AEV26" i="1"/>
  <c r="AEU26" i="1" s="1"/>
  <c r="AEP26" i="1"/>
  <c r="AEO26" i="1" s="1"/>
  <c r="AEQ26" i="1"/>
  <c r="XH27" i="1"/>
  <c r="XG27" i="1"/>
  <c r="XF27" i="1" s="1"/>
  <c r="XJ27" i="1"/>
  <c r="XI27" i="1" s="1"/>
  <c r="XK27" i="1"/>
  <c r="XQ25" i="1"/>
  <c r="XP25" i="1"/>
  <c r="XO25" i="1" s="1"/>
  <c r="XW25" i="1"/>
  <c r="XV25" i="1"/>
  <c r="XU25" i="1" s="1"/>
  <c r="XS25" i="1"/>
  <c r="XR25" i="1" s="1"/>
  <c r="XT25" i="1"/>
  <c r="AEY26" i="1"/>
  <c r="AEX26" i="1" s="1"/>
  <c r="AEZ26" i="1"/>
  <c r="AES26" i="1"/>
  <c r="AER26" i="1" s="1"/>
  <c r="AET26" i="1"/>
  <c r="XV27" i="1"/>
  <c r="XU27" i="1" s="1"/>
  <c r="XW27" i="1"/>
  <c r="XZ27" i="1"/>
  <c r="XY27" i="1"/>
  <c r="XX27" i="1" s="1"/>
  <c r="YC27" i="1"/>
  <c r="YB27" i="1"/>
  <c r="YA27" i="1" s="1"/>
  <c r="XN24" i="1"/>
  <c r="XM24" i="1"/>
  <c r="XL24" i="1" s="1"/>
  <c r="XJ24" i="1"/>
  <c r="XI24" i="1" s="1"/>
  <c r="XK24" i="1"/>
  <c r="XG25" i="1"/>
  <c r="XF25" i="1" s="1"/>
  <c r="XH25" i="1"/>
  <c r="YB25" i="1"/>
  <c r="YA25" i="1" s="1"/>
  <c r="YC25" i="1"/>
  <c r="XY25" i="1"/>
  <c r="XX25" i="1" s="1"/>
  <c r="XZ25" i="1"/>
  <c r="AEG26" i="1"/>
  <c r="AEF26" i="1" s="1"/>
  <c r="AEH26" i="1"/>
  <c r="AEN26" i="1"/>
  <c r="AEM26" i="1"/>
  <c r="AEL26" i="1" s="1"/>
  <c r="AED26" i="1"/>
  <c r="AEC26" i="1" s="1"/>
  <c r="AEE26" i="1"/>
  <c r="YF27" i="1"/>
  <c r="YE27" i="1"/>
  <c r="YD27" i="1" s="1"/>
  <c r="XE27" i="1"/>
  <c r="XD27" i="1"/>
  <c r="XC27" i="1" s="1"/>
  <c r="XT24" i="1"/>
  <c r="XS24" i="1"/>
  <c r="XR24" i="1" s="1"/>
  <c r="XY24" i="1"/>
  <c r="XX24" i="1" s="1"/>
  <c r="XZ24" i="1"/>
  <c r="XP24" i="1"/>
  <c r="XO24" i="1" s="1"/>
  <c r="XQ24" i="1"/>
</calcChain>
</file>

<file path=xl/sharedStrings.xml><?xml version="1.0" encoding="utf-8"?>
<sst xmlns="http://schemas.openxmlformats.org/spreadsheetml/2006/main" count="744" uniqueCount="272">
  <si>
    <t>Strength</t>
  </si>
  <si>
    <t>OPC</t>
  </si>
  <si>
    <t>MK30</t>
  </si>
  <si>
    <t>B45 Durcal 15</t>
  </si>
  <si>
    <t>AC30 India 1</t>
  </si>
  <si>
    <t>B45 India 1</t>
  </si>
  <si>
    <t>AC30 India 3</t>
  </si>
  <si>
    <t>B45 India 3</t>
  </si>
  <si>
    <t>B45 LGL</t>
  </si>
  <si>
    <t>B45 Durcal 5</t>
  </si>
  <si>
    <t>AC30 Brazil1</t>
  </si>
  <si>
    <t>B45 Brazil1</t>
  </si>
  <si>
    <t>AC30 Brazil2</t>
  </si>
  <si>
    <t>B45 Brazil2</t>
  </si>
  <si>
    <t>AC30 Suriname1</t>
  </si>
  <si>
    <t>B45 Suriname1</t>
  </si>
  <si>
    <t>AC30 B250</t>
  </si>
  <si>
    <t>B45 B250</t>
  </si>
  <si>
    <t>30 Fly ash</t>
  </si>
  <si>
    <t>AC30 Thailand</t>
  </si>
  <si>
    <t>B45 Thailand</t>
  </si>
  <si>
    <t>AC20 Suriname</t>
  </si>
  <si>
    <t>B45 Limestone Violette</t>
  </si>
  <si>
    <t>B45 Nanolimestone</t>
  </si>
  <si>
    <t>B45 Nanolimestone 2</t>
  </si>
  <si>
    <t>B45 Fil408</t>
  </si>
  <si>
    <t>AC30 India5</t>
  </si>
  <si>
    <t>B45 India5</t>
  </si>
  <si>
    <t>AC30 India2</t>
  </si>
  <si>
    <t>B45 India2</t>
  </si>
  <si>
    <t xml:space="preserve">B45 India2 CALCINED IN INDIA </t>
  </si>
  <si>
    <t>AC30 Surinam</t>
  </si>
  <si>
    <t>B45 Surinam</t>
  </si>
  <si>
    <t>AC30 South Africa</t>
  </si>
  <si>
    <t>B45 South Africa</t>
  </si>
  <si>
    <t>AC30 Imerys</t>
  </si>
  <si>
    <t>B45 Imerys</t>
  </si>
  <si>
    <t>AC30 Portugal St Gobain (old)</t>
  </si>
  <si>
    <t>B45 Portugal St Gobain (old)</t>
  </si>
  <si>
    <t>AC30 Pontezuela</t>
  </si>
  <si>
    <t>B45 Pontezuela</t>
  </si>
  <si>
    <t>AC30 Cayo Guam</t>
  </si>
  <si>
    <t>B45 Cayo Guam</t>
  </si>
  <si>
    <t>AC30 La Loma Gaspar</t>
  </si>
  <si>
    <t>B45 La Loma Gaspar</t>
  </si>
  <si>
    <t>AC30 El Yigre</t>
  </si>
  <si>
    <t>B45 El Yigre</t>
  </si>
  <si>
    <t>AC30 Imerys 2%</t>
  </si>
  <si>
    <t>B45 Imerys 2%</t>
  </si>
  <si>
    <t>AC30 Portugal 2nd batch</t>
  </si>
  <si>
    <t>B45 Portugal 2nd batch</t>
  </si>
  <si>
    <t>AC30 China Washing selected</t>
  </si>
  <si>
    <t>B45 China Washing selected</t>
  </si>
  <si>
    <t>AC30 Holcim United States 1</t>
  </si>
  <si>
    <t>B45 Holcim United States 1</t>
  </si>
  <si>
    <t>AC30 China screened selected</t>
  </si>
  <si>
    <t>B45 China screened selected</t>
  </si>
  <si>
    <t>AC30 China Washing selected 2</t>
  </si>
  <si>
    <t>B45 China Washing selected 2</t>
  </si>
  <si>
    <t>AC30 Holcim 3 U.S.</t>
  </si>
  <si>
    <t>B45 Holcim 3 U.S.</t>
  </si>
  <si>
    <t>AC30 VDZ</t>
  </si>
  <si>
    <t>B45 VDZ</t>
  </si>
  <si>
    <t>AC30 Holcim 2 Brazil</t>
  </si>
  <si>
    <t>B45 Holcim 2 Brazil</t>
  </si>
  <si>
    <t>AC30 Holcim 4 Brazil</t>
  </si>
  <si>
    <t>B45 Holcim 4 Brazil</t>
  </si>
  <si>
    <t>AC30 Holcim 5 Colombia</t>
  </si>
  <si>
    <t>B45 Holcim 5 Colombia</t>
  </si>
  <si>
    <t>AC30 Fluka</t>
  </si>
  <si>
    <t>B45 Fluka</t>
  </si>
  <si>
    <t>AC30 Newchem Surinam</t>
  </si>
  <si>
    <t>B45 Newchem Surinam</t>
  </si>
  <si>
    <t xml:space="preserve">AC30 Holcim 2 Brazil </t>
  </si>
  <si>
    <t>AC30 Sinoma</t>
  </si>
  <si>
    <t>B45 Sinoma</t>
  </si>
  <si>
    <t>AC30 Sinoma 2</t>
  </si>
  <si>
    <t>B45 Sinoma 2</t>
  </si>
  <si>
    <t>AC30 Argos AR</t>
  </si>
  <si>
    <t>B45 Argos AR</t>
  </si>
  <si>
    <t>AC30 Argos CU</t>
  </si>
  <si>
    <t>B45 Argos CU</t>
  </si>
  <si>
    <t>AC30 Argos SO</t>
  </si>
  <si>
    <t>B45 Argos SO</t>
  </si>
  <si>
    <t>LC3-65 Portugal</t>
  </si>
  <si>
    <t>LC3-65 VDZ</t>
  </si>
  <si>
    <t>AC30 Argos AR 2</t>
  </si>
  <si>
    <t>B45 Argos AR 2</t>
  </si>
  <si>
    <t>AC30 Argos CU 2</t>
  </si>
  <si>
    <t>B45 Argos CU 2</t>
  </si>
  <si>
    <t>AC30 Argos SO 2</t>
  </si>
  <si>
    <t>B45 Argos SO 2</t>
  </si>
  <si>
    <t>BOS</t>
  </si>
  <si>
    <t>Slag1</t>
  </si>
  <si>
    <t>Slag8</t>
  </si>
  <si>
    <t>SilicaFume</t>
  </si>
  <si>
    <t>Fly Ash Tarong</t>
  </si>
  <si>
    <t>Fly Ash 2</t>
  </si>
  <si>
    <t>LC3 Sinoma</t>
  </si>
  <si>
    <t>PC Repeatability</t>
  </si>
  <si>
    <t>PC New batch</t>
  </si>
  <si>
    <t>PC 1y old</t>
  </si>
  <si>
    <t>Lakshmi1</t>
  </si>
  <si>
    <t>Lakshmi2</t>
  </si>
  <si>
    <t>Laskhmi3</t>
  </si>
  <si>
    <t>Lakshmi4</t>
  </si>
  <si>
    <t>Nigeria1</t>
  </si>
  <si>
    <t>Nigeria2</t>
  </si>
  <si>
    <t>Nigeria3</t>
  </si>
  <si>
    <t>Artemisa1</t>
  </si>
  <si>
    <t>Artemisa2</t>
  </si>
  <si>
    <t>El Yigre</t>
  </si>
  <si>
    <t>GF</t>
  </si>
  <si>
    <t>GFU</t>
  </si>
  <si>
    <t>Cameroon</t>
  </si>
  <si>
    <t>GCC GBL</t>
  </si>
  <si>
    <t>GCC MJ1</t>
  </si>
  <si>
    <t>GCC MJ2</t>
  </si>
  <si>
    <t>Thyssen A</t>
  </si>
  <si>
    <t>Thyssen B</t>
  </si>
  <si>
    <t>Thyssen C</t>
  </si>
  <si>
    <t>Thyssen D</t>
  </si>
  <si>
    <t>Sinoma3</t>
  </si>
  <si>
    <t>Sinoma3 2</t>
  </si>
  <si>
    <t>Tinasillas</t>
  </si>
  <si>
    <t>Pyramides</t>
  </si>
  <si>
    <t>Dominican Republic</t>
  </si>
  <si>
    <t>K10</t>
  </si>
  <si>
    <t>K40</t>
  </si>
  <si>
    <t>PC Control</t>
  </si>
  <si>
    <t>Iran G1</t>
  </si>
  <si>
    <t>Iran G2</t>
  </si>
  <si>
    <t>Iran Z1</t>
  </si>
  <si>
    <t>Iran Z2</t>
  </si>
  <si>
    <t>Argex</t>
  </si>
  <si>
    <t>Chile</t>
  </si>
  <si>
    <t>3% Burgess</t>
  </si>
  <si>
    <t>4% Burgess</t>
  </si>
  <si>
    <t>Mulleih</t>
  </si>
  <si>
    <t>Yokshi</t>
  </si>
  <si>
    <t>PC 11/2017 from 04/2016</t>
  </si>
  <si>
    <t>Titan1</t>
  </si>
  <si>
    <t>Titan2</t>
  </si>
  <si>
    <t>Palestine</t>
  </si>
  <si>
    <t>France1</t>
  </si>
  <si>
    <t>France2</t>
  </si>
  <si>
    <t>France3</t>
  </si>
  <si>
    <t>BQ</t>
  </si>
  <si>
    <t>Guat Fumarola</t>
  </si>
  <si>
    <t>Guat Volcan Miriam</t>
  </si>
  <si>
    <t>Guat El Hato</t>
  </si>
  <si>
    <t>Guat Laguna San Juan</t>
  </si>
  <si>
    <t>PC 40°C</t>
  </si>
  <si>
    <t>Q</t>
  </si>
  <si>
    <t>I3</t>
  </si>
  <si>
    <t>Br</t>
  </si>
  <si>
    <t>T</t>
  </si>
  <si>
    <t>B2</t>
  </si>
  <si>
    <t>B</t>
  </si>
  <si>
    <t>PC from 12/2018 used 07/18</t>
  </si>
  <si>
    <t>F1</t>
  </si>
  <si>
    <t>F5</t>
  </si>
  <si>
    <t>F6</t>
  </si>
  <si>
    <t>G1</t>
  </si>
  <si>
    <t>G2</t>
  </si>
  <si>
    <t>G3</t>
  </si>
  <si>
    <t>Nigeria</t>
  </si>
  <si>
    <t>Thai D15</t>
  </si>
  <si>
    <t>Implenia</t>
  </si>
  <si>
    <t>PLC 10% Durcal5</t>
  </si>
  <si>
    <t>PLC 10% Implenia</t>
  </si>
  <si>
    <t>LC3 Ethiopia</t>
  </si>
  <si>
    <t>LC3 India Ind</t>
  </si>
  <si>
    <t>PC 10/2018 from 12/2017</t>
  </si>
  <si>
    <t>LC3 Ultracem</t>
  </si>
  <si>
    <t>PC 01/2019 from 11/2018</t>
  </si>
  <si>
    <t>Peru 1</t>
  </si>
  <si>
    <t>Peru 2</t>
  </si>
  <si>
    <t>Peru 3</t>
  </si>
  <si>
    <t>Peru 3 2nd batch</t>
  </si>
  <si>
    <t>PC 12/2018</t>
  </si>
  <si>
    <t>LC3 I2</t>
  </si>
  <si>
    <t>LC3 I2 0.01%</t>
  </si>
  <si>
    <t>LC3 I2 0.03%</t>
  </si>
  <si>
    <t>LC3 I2 0.1%</t>
  </si>
  <si>
    <t>LC3 I2 0.3%</t>
  </si>
  <si>
    <t>LC3 I2 1%</t>
  </si>
  <si>
    <t>LC3 I2 3%</t>
  </si>
  <si>
    <t>LC3 I2 10%</t>
  </si>
  <si>
    <t>1 day</t>
  </si>
  <si>
    <t>kN</t>
  </si>
  <si>
    <t>1d</t>
  </si>
  <si>
    <t>3 days</t>
  </si>
  <si>
    <t>Lab hike</t>
  </si>
  <si>
    <t>2d</t>
  </si>
  <si>
    <t>7 days</t>
  </si>
  <si>
    <t>3d</t>
  </si>
  <si>
    <t>28 days</t>
  </si>
  <si>
    <t>7d</t>
  </si>
  <si>
    <t>90 days</t>
  </si>
  <si>
    <t>28d</t>
  </si>
  <si>
    <t>1.2% SP</t>
  </si>
  <si>
    <t>1y</t>
  </si>
  <si>
    <t>1 year</t>
  </si>
  <si>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RECALCINER</t>
    </r>
  </si>
  <si>
    <t>90d</t>
  </si>
  <si>
    <t>5 y</t>
  </si>
  <si>
    <t>365d</t>
  </si>
  <si>
    <t>3y</t>
  </si>
  <si>
    <t>5y</t>
  </si>
  <si>
    <t>AC30 Portugal St Gobain</t>
  </si>
  <si>
    <t>B45 Portugal St Gobain</t>
  </si>
  <si>
    <t>MPa</t>
  </si>
  <si>
    <t>365 days</t>
  </si>
  <si>
    <t>Average</t>
  </si>
  <si>
    <t>Standard deviation</t>
  </si>
  <si>
    <t>B45</t>
  </si>
  <si>
    <t>30 Fly Ash</t>
  </si>
  <si>
    <t>CEM I 42.5 R</t>
  </si>
  <si>
    <t>OPC MK30 B45</t>
  </si>
  <si>
    <t>OPC MK30 B45D5 B45D15 B45LGL</t>
  </si>
  <si>
    <t>OPC MK30 B45 MK30I1 B45I1 MK30I3 B45I3</t>
  </si>
  <si>
    <t>OPC MK30 B45 AC30I1 B45I1 AC30I3 B45I3 0.6 et 1.2%</t>
  </si>
  <si>
    <t xml:space="preserve">STDEV </t>
  </si>
  <si>
    <t>AC30 India3</t>
  </si>
  <si>
    <t>B45 India3</t>
  </si>
  <si>
    <t>B45 Surinam recalcined</t>
  </si>
  <si>
    <t>AC30 Loma Sur</t>
  </si>
  <si>
    <t>B45 LomaSur</t>
  </si>
  <si>
    <t>AC30 GF</t>
  </si>
  <si>
    <t>B45 GF</t>
  </si>
  <si>
    <t>3 years</t>
  </si>
  <si>
    <t>RELATIVE STRENGHTS</t>
  </si>
  <si>
    <t>Age</t>
  </si>
  <si>
    <t>El Yigre industrial trial</t>
  </si>
  <si>
    <t>LGL</t>
  </si>
  <si>
    <t>Indian clay 1 750°C</t>
  </si>
  <si>
    <t>Indian clay 3 750°C</t>
  </si>
  <si>
    <t>1D</t>
  </si>
  <si>
    <t>SAI (%)</t>
  </si>
  <si>
    <t>Strength (MPa)</t>
  </si>
  <si>
    <t>Stdev</t>
  </si>
  <si>
    <t>2D</t>
  </si>
  <si>
    <t>1day</t>
  </si>
  <si>
    <t>3D</t>
  </si>
  <si>
    <t>2days</t>
  </si>
  <si>
    <t>7D</t>
  </si>
  <si>
    <t>3days</t>
  </si>
  <si>
    <t>28D</t>
  </si>
  <si>
    <t>7days</t>
  </si>
  <si>
    <t>90D</t>
  </si>
  <si>
    <t>28days</t>
  </si>
  <si>
    <t>0.6% SP</t>
  </si>
  <si>
    <t>90days</t>
  </si>
  <si>
    <t>B45 Ind1 750°C</t>
  </si>
  <si>
    <t>B45 Ind3 750°C</t>
  </si>
  <si>
    <t>NOT THE SAME ACTIVATED CLAY</t>
  </si>
  <si>
    <t>B45 SCG Raw</t>
  </si>
  <si>
    <t>B45 SCG 600</t>
  </si>
  <si>
    <t>B45 SCG Raw 700</t>
  </si>
  <si>
    <t>B45 SCG Raw 750</t>
  </si>
  <si>
    <t>B45 SCG Raw 800</t>
  </si>
  <si>
    <t>B45 SCG Raw 850</t>
  </si>
  <si>
    <t>2 DAYS RESULTS REMOVED</t>
  </si>
  <si>
    <t>STANDARD DEVIATIONS</t>
  </si>
  <si>
    <t>B45 Suriname 2</t>
  </si>
  <si>
    <t>B45 Loma Sur</t>
  </si>
  <si>
    <t>B45 SCG 700</t>
  </si>
  <si>
    <t>B45 SCG 750</t>
  </si>
  <si>
    <t>B45 SCG 800</t>
  </si>
  <si>
    <t>B45 SCG 850</t>
  </si>
  <si>
    <t>STRENGTH ACTIVITY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</si>
</sst>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AA45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2A233"/>
        <bgColor indexed="64"/>
      </patternFill>
    </fill>
    <fill>
      <patternFill patternType="solid">
        <fgColor rgb="FFBA7239"/>
        <bgColor indexed="64"/>
      </patternFill>
    </fill>
    <fill>
      <patternFill patternType="solid">
        <fgColor rgb="FFE2A55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BF0D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5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3" fillId="33" borderId="2" xfId="0" applyFont="1" applyFill="1" applyBorder="1" applyAlignment="1">
      <alignment horizontal="center"/>
    </xf>
    <xf numFmtId="0" fontId="3" fillId="33" borderId="3" xfId="0" applyFont="1" applyFill="1" applyBorder="1" applyAlignment="1">
      <alignment horizontal="center"/>
    </xf>
    <xf numFmtId="0" fontId="3" fillId="33" borderId="4" xfId="0" applyFont="1" applyFill="1" applyBorder="1" applyAlignment="1">
      <alignment horizontal="center"/>
    </xf>
    <xf numFmtId="0" fontId="3" fillId="34" borderId="2" xfId="0" applyFont="1" applyFill="1" applyBorder="1" applyAlignment="1">
      <alignment horizontal="center"/>
    </xf>
    <xf numFmtId="0" fontId="3" fillId="34" borderId="3" xfId="0" applyFont="1" applyFill="1" applyBorder="1" applyAlignment="1">
      <alignment horizontal="center"/>
    </xf>
    <xf numFmtId="0" fontId="3" fillId="34" borderId="4" xfId="0" applyFont="1" applyFill="1" applyBorder="1" applyAlignment="1">
      <alignment horizontal="center"/>
    </xf>
    <xf numFmtId="0" fontId="3" fillId="35" borderId="2" xfId="0" applyFont="1" applyFill="1" applyBorder="1" applyAlignment="1">
      <alignment horizontal="center"/>
    </xf>
    <xf numFmtId="0" fontId="3" fillId="35" borderId="3" xfId="0" applyFont="1" applyFill="1" applyBorder="1" applyAlignment="1">
      <alignment horizontal="center"/>
    </xf>
    <xf numFmtId="0" fontId="3" fillId="35" borderId="4" xfId="0" applyFont="1" applyFill="1" applyBorder="1" applyAlignment="1">
      <alignment horizontal="center"/>
    </xf>
    <xf numFmtId="0" fontId="3" fillId="36" borderId="2" xfId="0" applyFont="1" applyFill="1" applyBorder="1" applyAlignment="1">
      <alignment horizontal="center"/>
    </xf>
    <xf numFmtId="0" fontId="3" fillId="36" borderId="3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center"/>
    </xf>
    <xf numFmtId="0" fontId="3" fillId="37" borderId="2" xfId="0" applyFont="1" applyFill="1" applyBorder="1" applyAlignment="1">
      <alignment horizontal="center"/>
    </xf>
    <xf numFmtId="0" fontId="3" fillId="37" borderId="3" xfId="0" applyFont="1" applyFill="1" applyBorder="1" applyAlignment="1">
      <alignment horizontal="center"/>
    </xf>
    <xf numFmtId="0" fontId="3" fillId="37" borderId="4" xfId="0" applyFont="1" applyFill="1" applyBorder="1" applyAlignment="1">
      <alignment horizontal="center"/>
    </xf>
    <xf numFmtId="0" fontId="3" fillId="35" borderId="2" xfId="0" applyFont="1" applyFill="1" applyBorder="1" applyAlignment="1"/>
    <xf numFmtId="0" fontId="3" fillId="35" borderId="3" xfId="0" applyFont="1" applyFill="1" applyBorder="1" applyAlignment="1"/>
    <xf numFmtId="0" fontId="3" fillId="35" borderId="6" xfId="0" applyFont="1" applyFill="1" applyBorder="1" applyAlignment="1"/>
    <xf numFmtId="0" fontId="3" fillId="35" borderId="4" xfId="0" applyFont="1" applyFill="1" applyBorder="1" applyAlignment="1"/>
    <xf numFmtId="0" fontId="3" fillId="38" borderId="2" xfId="0" applyFont="1" applyFill="1" applyBorder="1"/>
    <xf numFmtId="0" fontId="0" fillId="0" borderId="7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39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5" xfId="0" applyFont="1" applyBorder="1"/>
    <xf numFmtId="0" fontId="3" fillId="0" borderId="0" xfId="0" applyFont="1"/>
    <xf numFmtId="0" fontId="3" fillId="0" borderId="8" xfId="0" applyFont="1" applyBorder="1"/>
    <xf numFmtId="0" fontId="3" fillId="0" borderId="0" xfId="0" applyFont="1" applyBorder="1"/>
    <xf numFmtId="16" fontId="3" fillId="0" borderId="0" xfId="0" applyNumberFormat="1" applyFont="1"/>
    <xf numFmtId="17" fontId="3" fillId="0" borderId="0" xfId="0" applyNumberFormat="1" applyFont="1"/>
    <xf numFmtId="0" fontId="0" fillId="39" borderId="5" xfId="0" applyFill="1" applyBorder="1"/>
    <xf numFmtId="0" fontId="1" fillId="0" borderId="8" xfId="1" applyFill="1" applyBorder="1"/>
    <xf numFmtId="0" fontId="3" fillId="40" borderId="0" xfId="0" applyFont="1" applyFill="1"/>
    <xf numFmtId="0" fontId="3" fillId="0" borderId="0" xfId="0" applyFont="1" applyFill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3" fillId="0" borderId="13" xfId="0" applyFont="1" applyBorder="1"/>
    <xf numFmtId="0" fontId="3" fillId="0" borderId="6" xfId="0" applyFont="1" applyBorder="1"/>
    <xf numFmtId="0" fontId="3" fillId="0" borderId="14" xfId="0" applyFont="1" applyBorder="1"/>
    <xf numFmtId="0" fontId="0" fillId="0" borderId="7" xfId="0" applyFill="1" applyBorder="1"/>
    <xf numFmtId="0" fontId="0" fillId="0" borderId="8" xfId="0" applyFill="1" applyBorder="1"/>
    <xf numFmtId="0" fontId="0" fillId="39" borderId="7" xfId="0" applyFill="1" applyBorder="1"/>
    <xf numFmtId="0" fontId="0" fillId="0" borderId="5" xfId="0" applyFill="1" applyBorder="1"/>
    <xf numFmtId="0" fontId="3" fillId="35" borderId="0" xfId="0" applyFont="1" applyFill="1" applyBorder="1" applyAlignment="1"/>
    <xf numFmtId="0" fontId="0" fillId="0" borderId="15" xfId="0" applyBorder="1"/>
    <xf numFmtId="0" fontId="3" fillId="0" borderId="7" xfId="0" applyFont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18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6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4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3" fillId="42" borderId="2" xfId="0" applyFont="1" applyFill="1" applyBorder="1" applyAlignment="1"/>
    <xf numFmtId="0" fontId="0" fillId="15" borderId="0" xfId="0" applyFill="1"/>
    <xf numFmtId="0" fontId="4" fillId="0" borderId="2" xfId="0" applyFont="1" applyFill="1" applyBorder="1"/>
    <xf numFmtId="0" fontId="4" fillId="0" borderId="0" xfId="0" applyFont="1" applyFill="1"/>
    <xf numFmtId="0" fontId="4" fillId="0" borderId="0" xfId="0" applyFont="1" applyFill="1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27" borderId="9" xfId="0" applyFont="1" applyFill="1" applyBorder="1" applyAlignment="1">
      <alignment horizontal="center"/>
    </xf>
    <xf numFmtId="0" fontId="3" fillId="27" borderId="10" xfId="0" applyFont="1" applyFill="1" applyBorder="1" applyAlignment="1">
      <alignment horizontal="center"/>
    </xf>
    <xf numFmtId="0" fontId="3" fillId="27" borderId="11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43" borderId="9" xfId="0" applyFont="1" applyFill="1" applyBorder="1" applyAlignment="1">
      <alignment horizontal="center"/>
    </xf>
    <xf numFmtId="0" fontId="3" fillId="43" borderId="10" xfId="0" applyFont="1" applyFill="1" applyBorder="1" applyAlignment="1">
      <alignment horizontal="center"/>
    </xf>
    <xf numFmtId="0" fontId="3" fillId="43" borderId="11" xfId="0" applyFont="1" applyFill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5" borderId="5" xfId="0" applyFont="1" applyFill="1" applyBorder="1" applyAlignment="1"/>
    <xf numFmtId="0" fontId="3" fillId="35" borderId="8" xfId="0" applyFont="1" applyFill="1" applyBorder="1" applyAlignment="1"/>
    <xf numFmtId="0" fontId="0" fillId="0" borderId="9" xfId="0" applyBorder="1" applyAlignment="1">
      <alignment horizontal="center"/>
    </xf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Calcination EPFL</c:v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Sheet1!$FY$22:$FY$27</c:f>
                <c:numCache>
                  <c:formatCode>General</c:formatCode>
                  <c:ptCount val="6"/>
                  <c:pt idx="0">
                    <c:v>0.51620548133309607</c:v>
                  </c:pt>
                  <c:pt idx="1">
                    <c:v>0.98806023137930887</c:v>
                  </c:pt>
                  <c:pt idx="2">
                    <c:v>1.201138782572605</c:v>
                  </c:pt>
                  <c:pt idx="3">
                    <c:v>0.60838327420576876</c:v>
                  </c:pt>
                  <c:pt idx="4">
                    <c:v>0.76893629179102607</c:v>
                  </c:pt>
                  <c:pt idx="5">
                    <c:v>2.0127393749978331</c:v>
                  </c:pt>
                </c:numCache>
              </c:numRef>
            </c:plus>
            <c:minus>
              <c:numRef>
                <c:f>Sheet1!$FY$22:$FY$27</c:f>
                <c:numCache>
                  <c:formatCode>General</c:formatCode>
                  <c:ptCount val="6"/>
                  <c:pt idx="0">
                    <c:v>0.51620548133309607</c:v>
                  </c:pt>
                  <c:pt idx="1">
                    <c:v>0.98806023137930887</c:v>
                  </c:pt>
                  <c:pt idx="2">
                    <c:v>1.201138782572605</c:v>
                  </c:pt>
                  <c:pt idx="3">
                    <c:v>0.60838327420576876</c:v>
                  </c:pt>
                  <c:pt idx="4">
                    <c:v>0.76893629179102607</c:v>
                  </c:pt>
                  <c:pt idx="5">
                    <c:v>2.0127393749978331</c:v>
                  </c:pt>
                </c:numCache>
              </c:numRef>
            </c:minus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errBars>
          <c:cat>
            <c:strRef>
              <c:f>Sheet1!$EW$33:$EW$38</c:f>
              <c:strCache>
                <c:ptCount val="6"/>
                <c:pt idx="0">
                  <c:v>1day</c:v>
                </c:pt>
                <c:pt idx="1">
                  <c:v>2days</c:v>
                </c:pt>
                <c:pt idx="2">
                  <c:v>3days</c:v>
                </c:pt>
                <c:pt idx="3">
                  <c:v>7days</c:v>
                </c:pt>
                <c:pt idx="4">
                  <c:v>28days</c:v>
                </c:pt>
                <c:pt idx="5">
                  <c:v>90days</c:v>
                </c:pt>
              </c:strCache>
            </c:strRef>
          </c:cat>
          <c:val>
            <c:numRef>
              <c:f>Sheet1!$FX$22:$FX$27</c:f>
              <c:numCache>
                <c:formatCode>General</c:formatCode>
                <c:ptCount val="6"/>
                <c:pt idx="0">
                  <c:v>9.8546875000000007</c:v>
                </c:pt>
                <c:pt idx="1">
                  <c:v>17.989583333333332</c:v>
                </c:pt>
                <c:pt idx="2">
                  <c:v>23.387500000000003</c:v>
                </c:pt>
                <c:pt idx="3">
                  <c:v>39.75</c:v>
                </c:pt>
                <c:pt idx="4">
                  <c:v>54.789583333333333</c:v>
                </c:pt>
                <c:pt idx="5">
                  <c:v>60.349999999999994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9-2245-984C-38B85CC0AF15}"/>
            </c:ext>
          </c:extLst>
        </c:ser>
        <c:ser>
          <c:idx val="0"/>
          <c:order val="1"/>
          <c:tx>
            <c:v>Calcination India</c:v>
          </c:tx>
          <c:spPr>
            <a:solidFill>
              <a:srgbClr val="77B684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Sheet1!$GE$22:$GE$27</c:f>
                <c:numCache>
                  <c:formatCode>General</c:formatCode>
                  <c:ptCount val="6"/>
                  <c:pt idx="0">
                    <c:v>0.32697715898820862</c:v>
                  </c:pt>
                  <c:pt idx="1">
                    <c:v>0.17188446943611088</c:v>
                  </c:pt>
                  <c:pt idx="2">
                    <c:v>0.89168613685907783</c:v>
                  </c:pt>
                  <c:pt idx="3">
                    <c:v>1.448889436416158</c:v>
                  </c:pt>
                  <c:pt idx="4">
                    <c:v>1.5576037870047901</c:v>
                  </c:pt>
                  <c:pt idx="5">
                    <c:v>0.64409375934978097</c:v>
                  </c:pt>
                </c:numCache>
              </c:numRef>
            </c:plus>
            <c:minus>
              <c:numRef>
                <c:f>Sheet1!$GE$22:$GE$27</c:f>
                <c:numCache>
                  <c:formatCode>General</c:formatCode>
                  <c:ptCount val="6"/>
                  <c:pt idx="0">
                    <c:v>0.32697715898820862</c:v>
                  </c:pt>
                  <c:pt idx="1">
                    <c:v>0.17188446943611088</c:v>
                  </c:pt>
                  <c:pt idx="2">
                    <c:v>0.89168613685907783</c:v>
                  </c:pt>
                  <c:pt idx="3">
                    <c:v>1.448889436416158</c:v>
                  </c:pt>
                  <c:pt idx="4">
                    <c:v>1.5576037870047901</c:v>
                  </c:pt>
                  <c:pt idx="5">
                    <c:v>0.64409375934978097</c:v>
                  </c:pt>
                </c:numCache>
              </c:numRef>
            </c:minus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errBars>
          <c:cat>
            <c:strRef>
              <c:f>Sheet1!$EW$33:$EW$38</c:f>
              <c:strCache>
                <c:ptCount val="6"/>
                <c:pt idx="0">
                  <c:v>1day</c:v>
                </c:pt>
                <c:pt idx="1">
                  <c:v>2days</c:v>
                </c:pt>
                <c:pt idx="2">
                  <c:v>3days</c:v>
                </c:pt>
                <c:pt idx="3">
                  <c:v>7days</c:v>
                </c:pt>
                <c:pt idx="4">
                  <c:v>28days</c:v>
                </c:pt>
                <c:pt idx="5">
                  <c:v>90days</c:v>
                </c:pt>
              </c:strCache>
            </c:strRef>
          </c:cat>
          <c:val>
            <c:numRef>
              <c:f>Sheet1!$GD$22:$GD$27</c:f>
              <c:numCache>
                <c:formatCode>General</c:formatCode>
                <c:ptCount val="6"/>
                <c:pt idx="0">
                  <c:v>10.284374999999999</c:v>
                </c:pt>
                <c:pt idx="1">
                  <c:v>18.154166666666669</c:v>
                </c:pt>
                <c:pt idx="2">
                  <c:v>25.643750000000001</c:v>
                </c:pt>
                <c:pt idx="3">
                  <c:v>44.1796875</c:v>
                </c:pt>
                <c:pt idx="4">
                  <c:v>58.792187499999997</c:v>
                </c:pt>
                <c:pt idx="5">
                  <c:v>63.427083333333336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9-2245-984C-38B85CC0A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084536"/>
        <c:axId val="2115087448"/>
      </c:barChart>
      <c:catAx>
        <c:axId val="2115084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15087448"/>
        <c:crosses val="autoZero"/>
        <c:auto val="1"/>
        <c:lblAlgn val="ctr"/>
        <c:lblOffset val="100"/>
        <c:noMultiLvlLbl val="0"/>
      </c:catAx>
      <c:valAx>
        <c:axId val="21150874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5084536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PPC30 (0%)</c:v>
          </c:tx>
          <c:spPr>
            <a:solidFill>
              <a:srgbClr val="CCFFCC"/>
            </a:solidFill>
          </c:spPr>
          <c:invertIfNegative val="0"/>
          <c:val>
            <c:numRef>
              <c:f>(Sheet1!$CV$22,Sheet1!$CU$28,Sheet1!$CV$23:$CV$27)</c:f>
              <c:numCache>
                <c:formatCode>General</c:formatCode>
                <c:ptCount val="7"/>
                <c:pt idx="0">
                  <c:v>11.846250000000001</c:v>
                </c:pt>
                <c:pt idx="2">
                  <c:v>23.990000000000002</c:v>
                </c:pt>
                <c:pt idx="3">
                  <c:v>29.9575</c:v>
                </c:pt>
                <c:pt idx="4">
                  <c:v>36.935555555555553</c:v>
                </c:pt>
                <c:pt idx="5">
                  <c:v>38.651562499999997</c:v>
                </c:pt>
                <c:pt idx="6">
                  <c:v>39.137499999999996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5-654C-A38C-DD981EC13057}"/>
            </c:ext>
          </c:extLst>
        </c:ser>
        <c:ser>
          <c:idx val="0"/>
          <c:order val="1"/>
          <c:tx>
            <c:v>PPC30 (15%) South Africa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Sheet1!$GV$22:$GV$26</c:f>
              <c:numCache>
                <c:formatCode>General</c:formatCode>
                <c:ptCount val="5"/>
                <c:pt idx="0">
                  <c:v>14.540625</c:v>
                </c:pt>
                <c:pt idx="1">
                  <c:v>20.890625</c:v>
                </c:pt>
                <c:pt idx="2">
                  <c:v>25.137499999999999</c:v>
                </c:pt>
                <c:pt idx="3">
                  <c:v>30.537500000000001</c:v>
                </c:pt>
                <c:pt idx="4">
                  <c:v>39.446874999999999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5-654C-A38C-DD981EC13057}"/>
            </c:ext>
          </c:extLst>
        </c:ser>
        <c:ser>
          <c:idx val="9"/>
          <c:order val="2"/>
          <c:tx>
            <c:v>PPC30 (17%)</c:v>
          </c:tx>
          <c:spPr>
            <a:solidFill>
              <a:srgbClr val="77B684"/>
            </a:solidFill>
          </c:spPr>
          <c:invertIfNegative val="0"/>
          <c:val>
            <c:numRef>
              <c:f>Sheet1!$CA$48:$CA$53</c:f>
              <c:numCache>
                <c:formatCode>General</c:formatCode>
                <c:ptCount val="6"/>
                <c:pt idx="0">
                  <c:v>14.054166666666667</c:v>
                </c:pt>
                <c:pt idx="1">
                  <c:v>22.724999999999998</c:v>
                </c:pt>
                <c:pt idx="2">
                  <c:v>27.548958333333331</c:v>
                </c:pt>
                <c:pt idx="3">
                  <c:v>33.38645833333333</c:v>
                </c:pt>
                <c:pt idx="4">
                  <c:v>41.692187500000003</c:v>
                </c:pt>
                <c:pt idx="5">
                  <c:v>45.984375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5-654C-A38C-DD981EC13057}"/>
            </c:ext>
          </c:extLst>
        </c:ser>
        <c:ser>
          <c:idx val="13"/>
          <c:order val="3"/>
          <c:tx>
            <c:v>PPC30 (31%) LaLomaGaspar</c:v>
          </c:tx>
          <c:spPr>
            <a:solidFill>
              <a:schemeClr val="accent5">
                <a:lumMod val="20000"/>
                <a:lumOff val="80000"/>
              </a:schemeClr>
            </a:solidFill>
          </c:spPr>
          <c:invertIfNegative val="0"/>
          <c:val>
            <c:numRef>
              <c:f>Sheet1!$JD$22:$JD$26</c:f>
              <c:numCache>
                <c:formatCode>General</c:formatCode>
                <c:ptCount val="5"/>
                <c:pt idx="0">
                  <c:v>14.048437499999999</c:v>
                </c:pt>
                <c:pt idx="1">
                  <c:v>21.35</c:v>
                </c:pt>
                <c:pt idx="2">
                  <c:v>26.537499999999998</c:v>
                </c:pt>
                <c:pt idx="3">
                  <c:v>34.946874999999999</c:v>
                </c:pt>
                <c:pt idx="4">
                  <c:v>45.098437500000003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D5-654C-A38C-DD981EC13057}"/>
            </c:ext>
          </c:extLst>
        </c:ser>
        <c:ser>
          <c:idx val="14"/>
          <c:order val="4"/>
          <c:tx>
            <c:v>PPC30 (31%) El Yigre</c:v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val>
            <c:numRef>
              <c:f>Sheet1!$JP$22:$JP$26</c:f>
              <c:numCache>
                <c:formatCode>General</c:formatCode>
                <c:ptCount val="5"/>
                <c:pt idx="0">
                  <c:v>15.428124999999998</c:v>
                </c:pt>
                <c:pt idx="1">
                  <c:v>23.753125000000001</c:v>
                </c:pt>
                <c:pt idx="2">
                  <c:v>28.376562500000002</c:v>
                </c:pt>
                <c:pt idx="3">
                  <c:v>36.892187499999999</c:v>
                </c:pt>
                <c:pt idx="4">
                  <c:v>50.354687499999997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D5-654C-A38C-DD981EC13057}"/>
            </c:ext>
          </c:extLst>
        </c:ser>
        <c:ser>
          <c:idx val="8"/>
          <c:order val="5"/>
          <c:tx>
            <c:v>PPC30 (39%) LomaSur</c:v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val>
            <c:numRef>
              <c:f>Sheet1!$DX$48:$DX$53</c:f>
              <c:numCache>
                <c:formatCode>General</c:formatCode>
                <c:ptCount val="6"/>
                <c:pt idx="0">
                  <c:v>15.38125</c:v>
                </c:pt>
                <c:pt idx="1">
                  <c:v>23.695312499999996</c:v>
                </c:pt>
                <c:pt idx="2">
                  <c:v>27.546249999999997</c:v>
                </c:pt>
                <c:pt idx="3">
                  <c:v>38.932499999999997</c:v>
                </c:pt>
                <c:pt idx="4">
                  <c:v>54.475000000000001</c:v>
                </c:pt>
                <c:pt idx="5">
                  <c:v>53.967187500000001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D5-654C-A38C-DD981EC13057}"/>
            </c:ext>
          </c:extLst>
        </c:ser>
        <c:ser>
          <c:idx val="5"/>
          <c:order val="6"/>
          <c:tx>
            <c:v>PPC30 (50%)</c:v>
          </c:tx>
          <c:spPr>
            <a:solidFill>
              <a:srgbClr val="50AD5A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('[Compressive strength.xlsx]Sheet1'!$DO$22,'[Compressive strength.xlsx]Sheet1'!#REF!,'[Compressive strength.xlsx]Sheet1'!$DO$23:$DO$27)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D5-654C-A38C-DD981EC13057}"/>
            </c:ext>
          </c:extLst>
        </c:ser>
        <c:ser>
          <c:idx val="3"/>
          <c:order val="7"/>
          <c:tx>
            <c:v>PPC30 (51%) India 2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Sheet1!$FR$22:$FR$27</c:f>
              <c:numCache>
                <c:formatCode>General</c:formatCode>
                <c:ptCount val="6"/>
                <c:pt idx="0">
                  <c:v>14.478125</c:v>
                </c:pt>
                <c:pt idx="1">
                  <c:v>21.929166666666664</c:v>
                </c:pt>
                <c:pt idx="2">
                  <c:v>26.652083333333334</c:v>
                </c:pt>
                <c:pt idx="3">
                  <c:v>41.690625000000004</c:v>
                </c:pt>
                <c:pt idx="4">
                  <c:v>59.172916666666673</c:v>
                </c:pt>
                <c:pt idx="5">
                  <c:v>61.818750000000001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D5-654C-A38C-DD981EC13057}"/>
            </c:ext>
          </c:extLst>
        </c:ser>
        <c:ser>
          <c:idx val="10"/>
          <c:order val="8"/>
          <c:tx>
            <c:v>PPC30 (51%) Pontezuela</c:v>
          </c:tx>
          <c:spPr>
            <a:solidFill>
              <a:schemeClr val="accent5"/>
            </a:solidFill>
          </c:spPr>
          <c:invertIfNegative val="0"/>
          <c:val>
            <c:numRef>
              <c:f>Sheet1!$IF$22:$IF$26</c:f>
              <c:numCache>
                <c:formatCode>General</c:formatCode>
                <c:ptCount val="5"/>
                <c:pt idx="0">
                  <c:v>15.824999999999999</c:v>
                </c:pt>
                <c:pt idx="1">
                  <c:v>22.859375</c:v>
                </c:pt>
                <c:pt idx="2">
                  <c:v>27.4140625</c:v>
                </c:pt>
                <c:pt idx="3">
                  <c:v>39.829687499999999</c:v>
                </c:pt>
                <c:pt idx="4">
                  <c:v>54.089062500000004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D5-654C-A38C-DD981EC13057}"/>
            </c:ext>
          </c:extLst>
        </c:ser>
        <c:ser>
          <c:idx val="11"/>
          <c:order val="9"/>
          <c:tx>
            <c:v>PPC30 (59%) CayoGuam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val>
            <c:numRef>
              <c:f>Sheet1!$IR$22:$IR$26</c:f>
              <c:numCache>
                <c:formatCode>General</c:formatCode>
                <c:ptCount val="5"/>
                <c:pt idx="0">
                  <c:v>15.846875000000001</c:v>
                </c:pt>
                <c:pt idx="1">
                  <c:v>23.779687500000001</c:v>
                </c:pt>
                <c:pt idx="2">
                  <c:v>28.25</c:v>
                </c:pt>
                <c:pt idx="3">
                  <c:v>42.2109375</c:v>
                </c:pt>
                <c:pt idx="4">
                  <c:v>57.712499999999999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D5-654C-A38C-DD981EC13057}"/>
            </c:ext>
          </c:extLst>
        </c:ser>
        <c:ser>
          <c:idx val="2"/>
          <c:order val="10"/>
          <c:tx>
            <c:v>PPC30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Sheet1!$GJ$22:$GJ$26</c:f>
              <c:numCache>
                <c:formatCode>General</c:formatCode>
                <c:ptCount val="5"/>
                <c:pt idx="0">
                  <c:v>18.1484375</c:v>
                </c:pt>
                <c:pt idx="1">
                  <c:v>27.115624999999998</c:v>
                </c:pt>
                <c:pt idx="2">
                  <c:v>32.877083333333331</c:v>
                </c:pt>
                <c:pt idx="3">
                  <c:v>51.78125</c:v>
                </c:pt>
                <c:pt idx="4">
                  <c:v>65.496875000000003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D5-654C-A38C-DD981EC13057}"/>
            </c:ext>
          </c:extLst>
        </c:ser>
        <c:ser>
          <c:idx val="1"/>
          <c:order val="11"/>
          <c:tx>
            <c:v>PPC30 (90%) Imerys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Sheet1!$HH$22:$HH$26</c:f>
              <c:numCache>
                <c:formatCode>General</c:formatCode>
                <c:ptCount val="5"/>
                <c:pt idx="0">
                  <c:v>20.751562499999999</c:v>
                </c:pt>
                <c:pt idx="1">
                  <c:v>31.070312499999996</c:v>
                </c:pt>
                <c:pt idx="2">
                  <c:v>42.7734375</c:v>
                </c:pt>
                <c:pt idx="3">
                  <c:v>55.651562500000004</c:v>
                </c:pt>
                <c:pt idx="4">
                  <c:v>65.831249999999997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D5-654C-A38C-DD981EC13057}"/>
            </c:ext>
          </c:extLst>
        </c:ser>
        <c:ser>
          <c:idx val="12"/>
          <c:order val="12"/>
          <c:tx>
            <c:v>PPC30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(Sheet1!$F$47,Sheet1!$F$52,Sheet1!$F$48:$F$51)</c:f>
              <c:numCache>
                <c:formatCode>General</c:formatCode>
                <c:ptCount val="6"/>
                <c:pt idx="0">
                  <c:v>20.255555555555556</c:v>
                </c:pt>
                <c:pt idx="2">
                  <c:v>37.640625</c:v>
                </c:pt>
                <c:pt idx="3">
                  <c:v>59.774999999999999</c:v>
                </c:pt>
                <c:pt idx="4">
                  <c:v>77.216666666666654</c:v>
                </c:pt>
                <c:pt idx="5">
                  <c:v>75.0625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D5-654C-A38C-DD981EC13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316952"/>
        <c:axId val="2093320328"/>
      </c:barChart>
      <c:catAx>
        <c:axId val="2093316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93320328"/>
        <c:crosses val="autoZero"/>
        <c:auto val="1"/>
        <c:lblAlgn val="ctr"/>
        <c:lblOffset val="100"/>
        <c:noMultiLvlLbl val="0"/>
      </c:catAx>
      <c:valAx>
        <c:axId val="2093320328"/>
        <c:scaling>
          <c:orientation val="minMax"/>
          <c:max val="8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93316952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LC3-50 (0%)</c:v>
          </c:tx>
          <c:spPr>
            <a:solidFill>
              <a:srgbClr val="CCFFCC"/>
            </a:solidFill>
          </c:spPr>
          <c:invertIfNegative val="0"/>
          <c:val>
            <c:numRef>
              <c:f>('[Compressive strength.xlsx]Sheet1'!$DB$22,'[Compressive strength.xlsx]Sheet1'!#REF!,'[Compressive strength.xlsx]Sheet1'!$DB$23:$DB$27)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A-CB41-8AAC-45D99BADD749}"/>
            </c:ext>
          </c:extLst>
        </c:ser>
        <c:ser>
          <c:idx val="0"/>
          <c:order val="1"/>
          <c:tx>
            <c:v>LC3-50 (15%) South Africa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Sheet1!$HB$22:$HB$26</c:f>
              <c:numCache>
                <c:formatCode>General</c:formatCode>
                <c:ptCount val="5"/>
                <c:pt idx="0">
                  <c:v>9.3874999999999993</c:v>
                </c:pt>
                <c:pt idx="1">
                  <c:v>15.067187499999999</c:v>
                </c:pt>
                <c:pt idx="2">
                  <c:v>19.310937500000001</c:v>
                </c:pt>
                <c:pt idx="3">
                  <c:v>26.745312499999997</c:v>
                </c:pt>
                <c:pt idx="4">
                  <c:v>33.459375000000009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EA-CB41-8AAC-45D99BADD749}"/>
            </c:ext>
          </c:extLst>
        </c:ser>
        <c:ser>
          <c:idx val="9"/>
          <c:order val="2"/>
          <c:tx>
            <c:v>LC3-50 (17%)</c:v>
          </c:tx>
          <c:spPr>
            <a:solidFill>
              <a:srgbClr val="77B684"/>
            </a:solidFill>
          </c:spPr>
          <c:invertIfNegative val="0"/>
          <c:val>
            <c:numRef>
              <c:f>Sheet1!$CG$48:$CG$53</c:f>
              <c:numCache>
                <c:formatCode>General</c:formatCode>
                <c:ptCount val="6"/>
                <c:pt idx="0">
                  <c:v>9.4031250000000011</c:v>
                </c:pt>
                <c:pt idx="1">
                  <c:v>17.65625</c:v>
                </c:pt>
                <c:pt idx="2">
                  <c:v>21.560416666666669</c:v>
                </c:pt>
                <c:pt idx="3">
                  <c:v>29.157499999999999</c:v>
                </c:pt>
                <c:pt idx="4">
                  <c:v>37.515625</c:v>
                </c:pt>
                <c:pt idx="5">
                  <c:v>40.345312499999999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EA-CB41-8AAC-45D99BADD749}"/>
            </c:ext>
          </c:extLst>
        </c:ser>
        <c:ser>
          <c:idx val="13"/>
          <c:order val="3"/>
          <c:tx>
            <c:v>LC3-50 (31%) LaLomaGaspar</c:v>
          </c:tx>
          <c:spPr>
            <a:solidFill>
              <a:schemeClr val="accent5">
                <a:lumMod val="20000"/>
                <a:lumOff val="80000"/>
              </a:schemeClr>
            </a:solidFill>
          </c:spPr>
          <c:invertIfNegative val="0"/>
          <c:val>
            <c:numRef>
              <c:f>Sheet1!$JJ$22:$JJ$26</c:f>
              <c:numCache>
                <c:formatCode>General</c:formatCode>
                <c:ptCount val="5"/>
                <c:pt idx="0">
                  <c:v>9.6843749999999993</c:v>
                </c:pt>
                <c:pt idx="1">
                  <c:v>16.837499999999999</c:v>
                </c:pt>
                <c:pt idx="2">
                  <c:v>20.610937499999999</c:v>
                </c:pt>
                <c:pt idx="3">
                  <c:v>32.931249999999999</c:v>
                </c:pt>
                <c:pt idx="4">
                  <c:v>40.099999999999994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EA-CB41-8AAC-45D99BADD749}"/>
            </c:ext>
          </c:extLst>
        </c:ser>
        <c:ser>
          <c:idx val="14"/>
          <c:order val="4"/>
          <c:tx>
            <c:v>LC3-50 (31%) El Yigre</c:v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val>
            <c:numRef>
              <c:f>Sheet1!$JV$22:$JV$26</c:f>
              <c:numCache>
                <c:formatCode>General</c:formatCode>
                <c:ptCount val="5"/>
                <c:pt idx="0">
                  <c:v>9.1687499999999993</c:v>
                </c:pt>
                <c:pt idx="1">
                  <c:v>15.714062499999999</c:v>
                </c:pt>
                <c:pt idx="2">
                  <c:v>21.534375000000004</c:v>
                </c:pt>
                <c:pt idx="3">
                  <c:v>33.328125</c:v>
                </c:pt>
                <c:pt idx="4">
                  <c:v>42.8203125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EA-CB41-8AAC-45D99BADD749}"/>
            </c:ext>
          </c:extLst>
        </c:ser>
        <c:ser>
          <c:idx val="8"/>
          <c:order val="5"/>
          <c:tx>
            <c:v>LC3-50 (39%) Loma Sur</c:v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val>
            <c:numRef>
              <c:f>Sheet1!$ED$48:$ED$53</c:f>
              <c:numCache>
                <c:formatCode>General</c:formatCode>
                <c:ptCount val="6"/>
                <c:pt idx="0">
                  <c:v>10.081250000000001</c:v>
                </c:pt>
                <c:pt idx="1">
                  <c:v>17.6875</c:v>
                </c:pt>
                <c:pt idx="2">
                  <c:v>23.618749999999999</c:v>
                </c:pt>
                <c:pt idx="3">
                  <c:v>38.528750000000002</c:v>
                </c:pt>
                <c:pt idx="4">
                  <c:v>49.446874999999999</c:v>
                </c:pt>
                <c:pt idx="5">
                  <c:v>51.4296875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EA-CB41-8AAC-45D99BADD749}"/>
            </c:ext>
          </c:extLst>
        </c:ser>
        <c:ser>
          <c:idx val="5"/>
          <c:order val="6"/>
          <c:tx>
            <c:v>LC3-50 (50%)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(Sheet1!$DU$22,Sheet1!$DS$27,Sheet1!$DU$23:$DU$27)</c:f>
              <c:numCache>
                <c:formatCode>General</c:formatCode>
                <c:ptCount val="7"/>
                <c:pt idx="0">
                  <c:v>10.08375</c:v>
                </c:pt>
                <c:pt idx="2">
                  <c:v>25.482500000000002</c:v>
                </c:pt>
                <c:pt idx="3">
                  <c:v>41.887500000000003</c:v>
                </c:pt>
                <c:pt idx="4">
                  <c:v>54.911249999999995</c:v>
                </c:pt>
                <c:pt idx="5">
                  <c:v>58.546250000000001</c:v>
                </c:pt>
                <c:pt idx="6">
                  <c:v>63.262500000000003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EA-CB41-8AAC-45D99BADD749}"/>
            </c:ext>
          </c:extLst>
        </c:ser>
        <c:ser>
          <c:idx val="3"/>
          <c:order val="7"/>
          <c:tx>
            <c:v>LC3-50 (51%) India 2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Sheet1!$FX$22:$FX$27</c:f>
              <c:numCache>
                <c:formatCode>General</c:formatCode>
                <c:ptCount val="6"/>
                <c:pt idx="0">
                  <c:v>9.8546875000000007</c:v>
                </c:pt>
                <c:pt idx="1">
                  <c:v>17.989583333333332</c:v>
                </c:pt>
                <c:pt idx="2">
                  <c:v>23.387500000000003</c:v>
                </c:pt>
                <c:pt idx="3">
                  <c:v>39.75</c:v>
                </c:pt>
                <c:pt idx="4">
                  <c:v>54.789583333333333</c:v>
                </c:pt>
                <c:pt idx="5">
                  <c:v>60.349999999999994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EA-CB41-8AAC-45D99BADD749}"/>
            </c:ext>
          </c:extLst>
        </c:ser>
        <c:ser>
          <c:idx val="10"/>
          <c:order val="8"/>
          <c:tx>
            <c:v>LC3-50 (51%) Pontezuela</c:v>
          </c:tx>
          <c:spPr>
            <a:solidFill>
              <a:schemeClr val="accent5"/>
            </a:solidFill>
          </c:spPr>
          <c:invertIfNegative val="0"/>
          <c:val>
            <c:numRef>
              <c:f>Sheet1!$IL$22:$IL$26</c:f>
              <c:numCache>
                <c:formatCode>General</c:formatCode>
                <c:ptCount val="5"/>
                <c:pt idx="0">
                  <c:v>10.620312500000001</c:v>
                </c:pt>
                <c:pt idx="1">
                  <c:v>17.079687499999999</c:v>
                </c:pt>
                <c:pt idx="2">
                  <c:v>22.784375000000001</c:v>
                </c:pt>
                <c:pt idx="3">
                  <c:v>39.0859375</c:v>
                </c:pt>
                <c:pt idx="4">
                  <c:v>50.440624999999997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EA-CB41-8AAC-45D99BADD749}"/>
            </c:ext>
          </c:extLst>
        </c:ser>
        <c:ser>
          <c:idx val="11"/>
          <c:order val="9"/>
          <c:tx>
            <c:v>LC3-50 (59%) CayoGuam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val>
            <c:numRef>
              <c:f>Sheet1!$IX$22:$IX$26</c:f>
              <c:numCache>
                <c:formatCode>General</c:formatCode>
                <c:ptCount val="5"/>
                <c:pt idx="0">
                  <c:v>10.5484375</c:v>
                </c:pt>
                <c:pt idx="1">
                  <c:v>17.590624999999999</c:v>
                </c:pt>
                <c:pt idx="2">
                  <c:v>24.996874999999996</c:v>
                </c:pt>
                <c:pt idx="3">
                  <c:v>41.145312500000003</c:v>
                </c:pt>
                <c:pt idx="4">
                  <c:v>52.098437499999996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EA-CB41-8AAC-45D99BADD749}"/>
            </c:ext>
          </c:extLst>
        </c:ser>
        <c:ser>
          <c:idx val="2"/>
          <c:order val="10"/>
          <c:tx>
            <c:v>LC3-50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Sheet1!$GP$22:$GP$26</c:f>
              <c:numCache>
                <c:formatCode>General</c:formatCode>
                <c:ptCount val="5"/>
                <c:pt idx="0">
                  <c:v>13.8375</c:v>
                </c:pt>
                <c:pt idx="1">
                  <c:v>23.407812500000002</c:v>
                </c:pt>
                <c:pt idx="2">
                  <c:v>33.832812500000003</c:v>
                </c:pt>
                <c:pt idx="3">
                  <c:v>49.7109375</c:v>
                </c:pt>
                <c:pt idx="4">
                  <c:v>57.896874999999994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EA-CB41-8AAC-45D99BADD749}"/>
            </c:ext>
          </c:extLst>
        </c:ser>
        <c:ser>
          <c:idx val="1"/>
          <c:order val="11"/>
          <c:tx>
            <c:v>LC3-50 (90%) Imerys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Sheet1!$HN$22:$HN$26</c:f>
              <c:numCache>
                <c:formatCode>General</c:formatCode>
                <c:ptCount val="5"/>
                <c:pt idx="0">
                  <c:v>18.590625000000003</c:v>
                </c:pt>
                <c:pt idx="1">
                  <c:v>34.729687499999997</c:v>
                </c:pt>
                <c:pt idx="2">
                  <c:v>40.537500000000001</c:v>
                </c:pt>
                <c:pt idx="3">
                  <c:v>50.714062499999997</c:v>
                </c:pt>
                <c:pt idx="4">
                  <c:v>53.771874999999994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EA-CB41-8AAC-45D99BADD749}"/>
            </c:ext>
          </c:extLst>
        </c:ser>
        <c:ser>
          <c:idx val="12"/>
          <c:order val="12"/>
          <c:tx>
            <c:v>LC3-50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(Sheet1!$BD$22,Sheet1!$BB$30,Sheet1!$BD$23:$BD$26)</c:f>
              <c:numCache>
                <c:formatCode>General</c:formatCode>
                <c:ptCount val="6"/>
                <c:pt idx="0">
                  <c:v>14.972395833333334</c:v>
                </c:pt>
                <c:pt idx="2">
                  <c:v>38.297499999999999</c:v>
                </c:pt>
                <c:pt idx="3">
                  <c:v>59.202083333333327</c:v>
                </c:pt>
                <c:pt idx="4">
                  <c:v>67.34375</c:v>
                </c:pt>
                <c:pt idx="5">
                  <c:v>68.942187500000003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6EA-CB41-8AAC-45D99BADD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326744"/>
        <c:axId val="2115330136"/>
      </c:barChart>
      <c:catAx>
        <c:axId val="2115326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330136"/>
        <c:crosses val="autoZero"/>
        <c:auto val="1"/>
        <c:lblAlgn val="ctr"/>
        <c:lblOffset val="100"/>
        <c:noMultiLvlLbl val="0"/>
      </c:catAx>
      <c:valAx>
        <c:axId val="2115330136"/>
        <c:scaling>
          <c:orientation val="minMax"/>
          <c:max val="8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326744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999457657078594E-2"/>
          <c:y val="3.3545647558386398E-2"/>
          <c:w val="0.57289731640687802"/>
          <c:h val="0.88302923917949705"/>
        </c:manualLayout>
      </c:layout>
      <c:barChart>
        <c:barDir val="col"/>
        <c:grouping val="clustered"/>
        <c:varyColors val="0"/>
        <c:ser>
          <c:idx val="7"/>
          <c:order val="0"/>
          <c:tx>
            <c:v>PPC30 (0%)</c:v>
          </c:tx>
          <c:spPr>
            <a:solidFill>
              <a:srgbClr val="CCFFCC"/>
            </a:solidFill>
          </c:spPr>
          <c:invertIfNegative val="0"/>
          <c:val>
            <c:numRef>
              <c:f>(Sheet1!$CV$22,Sheet1!$CU$28,Sheet1!$CV$23:$CV$27)</c:f>
              <c:numCache>
                <c:formatCode>General</c:formatCode>
                <c:ptCount val="7"/>
                <c:pt idx="0">
                  <c:v>11.846250000000001</c:v>
                </c:pt>
                <c:pt idx="2">
                  <c:v>23.990000000000002</c:v>
                </c:pt>
                <c:pt idx="3">
                  <c:v>29.9575</c:v>
                </c:pt>
                <c:pt idx="4">
                  <c:v>36.935555555555553</c:v>
                </c:pt>
                <c:pt idx="5">
                  <c:v>38.651562499999997</c:v>
                </c:pt>
                <c:pt idx="6">
                  <c:v>39.137499999999996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2-B94E-8BEB-F62196944C09}"/>
            </c:ext>
          </c:extLst>
        </c:ser>
        <c:ser>
          <c:idx val="9"/>
          <c:order val="1"/>
          <c:tx>
            <c:v>PPC30 (17%)</c:v>
          </c:tx>
          <c:spPr>
            <a:solidFill>
              <a:srgbClr val="77B684"/>
            </a:solidFill>
          </c:spPr>
          <c:invertIfNegative val="0"/>
          <c:val>
            <c:numRef>
              <c:f>Sheet1!$CA$48:$CA$53</c:f>
              <c:numCache>
                <c:formatCode>General</c:formatCode>
                <c:ptCount val="6"/>
                <c:pt idx="0">
                  <c:v>14.054166666666667</c:v>
                </c:pt>
                <c:pt idx="1">
                  <c:v>22.724999999999998</c:v>
                </c:pt>
                <c:pt idx="2">
                  <c:v>27.548958333333331</c:v>
                </c:pt>
                <c:pt idx="3">
                  <c:v>33.38645833333333</c:v>
                </c:pt>
                <c:pt idx="4">
                  <c:v>41.692187500000003</c:v>
                </c:pt>
                <c:pt idx="5">
                  <c:v>45.984375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12-B94E-8BEB-F62196944C09}"/>
            </c:ext>
          </c:extLst>
        </c:ser>
        <c:ser>
          <c:idx val="13"/>
          <c:order val="2"/>
          <c:tx>
            <c:v>PPC30 (31%) LaLomaGaspar</c:v>
          </c:tx>
          <c:spPr>
            <a:solidFill>
              <a:schemeClr val="accent5">
                <a:lumMod val="20000"/>
                <a:lumOff val="80000"/>
              </a:schemeClr>
            </a:solidFill>
          </c:spPr>
          <c:invertIfNegative val="0"/>
          <c:val>
            <c:numRef>
              <c:f>Sheet1!$JD$22:$JD$26</c:f>
              <c:numCache>
                <c:formatCode>General</c:formatCode>
                <c:ptCount val="5"/>
                <c:pt idx="0">
                  <c:v>14.048437499999999</c:v>
                </c:pt>
                <c:pt idx="1">
                  <c:v>21.35</c:v>
                </c:pt>
                <c:pt idx="2">
                  <c:v>26.537499999999998</c:v>
                </c:pt>
                <c:pt idx="3">
                  <c:v>34.946874999999999</c:v>
                </c:pt>
                <c:pt idx="4">
                  <c:v>45.098437500000003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12-B94E-8BEB-F62196944C09}"/>
            </c:ext>
          </c:extLst>
        </c:ser>
        <c:ser>
          <c:idx val="14"/>
          <c:order val="3"/>
          <c:tx>
            <c:v>PPC30 (31%) El Yigre</c:v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val>
            <c:numRef>
              <c:f>Sheet1!$JP$22:$JP$26</c:f>
              <c:numCache>
                <c:formatCode>General</c:formatCode>
                <c:ptCount val="5"/>
                <c:pt idx="0">
                  <c:v>15.428124999999998</c:v>
                </c:pt>
                <c:pt idx="1">
                  <c:v>23.753125000000001</c:v>
                </c:pt>
                <c:pt idx="2">
                  <c:v>28.376562500000002</c:v>
                </c:pt>
                <c:pt idx="3">
                  <c:v>36.892187499999999</c:v>
                </c:pt>
                <c:pt idx="4">
                  <c:v>50.354687499999997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12-B94E-8BEB-F62196944C09}"/>
            </c:ext>
          </c:extLst>
        </c:ser>
        <c:ser>
          <c:idx val="8"/>
          <c:order val="4"/>
          <c:tx>
            <c:v>PPC30 (39%) LomaSur</c:v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val>
            <c:numRef>
              <c:f>Sheet1!$DX$48:$DX$53</c:f>
              <c:numCache>
                <c:formatCode>General</c:formatCode>
                <c:ptCount val="6"/>
                <c:pt idx="0">
                  <c:v>15.38125</c:v>
                </c:pt>
                <c:pt idx="1">
                  <c:v>23.695312499999996</c:v>
                </c:pt>
                <c:pt idx="2">
                  <c:v>27.546249999999997</c:v>
                </c:pt>
                <c:pt idx="3">
                  <c:v>38.932499999999997</c:v>
                </c:pt>
                <c:pt idx="4">
                  <c:v>54.475000000000001</c:v>
                </c:pt>
                <c:pt idx="5">
                  <c:v>53.967187500000001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12-B94E-8BEB-F62196944C09}"/>
            </c:ext>
          </c:extLst>
        </c:ser>
        <c:ser>
          <c:idx val="5"/>
          <c:order val="5"/>
          <c:tx>
            <c:v>PPC30 (50%)</c:v>
          </c:tx>
          <c:spPr>
            <a:solidFill>
              <a:srgbClr val="50AD5A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('[Compressive strength.xlsx]Sheet1'!$DO$22,'[Compressive strength.xlsx]Sheet1'!#REF!,'[Compressive strength.xlsx]Sheet1'!$DO$23:$DO$27)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12-B94E-8BEB-F62196944C09}"/>
            </c:ext>
          </c:extLst>
        </c:ser>
        <c:ser>
          <c:idx val="10"/>
          <c:order val="6"/>
          <c:tx>
            <c:v>PPC30 (51%) Pontezuela</c:v>
          </c:tx>
          <c:spPr>
            <a:solidFill>
              <a:schemeClr val="accent5"/>
            </a:solidFill>
          </c:spPr>
          <c:invertIfNegative val="0"/>
          <c:val>
            <c:numRef>
              <c:f>Sheet1!$IF$22:$IF$26</c:f>
              <c:numCache>
                <c:formatCode>General</c:formatCode>
                <c:ptCount val="5"/>
                <c:pt idx="0">
                  <c:v>15.824999999999999</c:v>
                </c:pt>
                <c:pt idx="1">
                  <c:v>22.859375</c:v>
                </c:pt>
                <c:pt idx="2">
                  <c:v>27.4140625</c:v>
                </c:pt>
                <c:pt idx="3">
                  <c:v>39.829687499999999</c:v>
                </c:pt>
                <c:pt idx="4">
                  <c:v>54.089062500000004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12-B94E-8BEB-F62196944C09}"/>
            </c:ext>
          </c:extLst>
        </c:ser>
        <c:ser>
          <c:idx val="11"/>
          <c:order val="7"/>
          <c:tx>
            <c:v>PPC30 (59%) CayoGuam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val>
            <c:numRef>
              <c:f>Sheet1!$IR$22:$IR$26</c:f>
              <c:numCache>
                <c:formatCode>General</c:formatCode>
                <c:ptCount val="5"/>
                <c:pt idx="0">
                  <c:v>15.846875000000001</c:v>
                </c:pt>
                <c:pt idx="1">
                  <c:v>23.779687500000001</c:v>
                </c:pt>
                <c:pt idx="2">
                  <c:v>28.25</c:v>
                </c:pt>
                <c:pt idx="3">
                  <c:v>42.2109375</c:v>
                </c:pt>
                <c:pt idx="4">
                  <c:v>57.712499999999999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12-B94E-8BEB-F62196944C09}"/>
            </c:ext>
          </c:extLst>
        </c:ser>
        <c:ser>
          <c:idx val="2"/>
          <c:order val="8"/>
          <c:tx>
            <c:v>PPC30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Sheet1!$GJ$22:$GJ$26</c:f>
              <c:numCache>
                <c:formatCode>General</c:formatCode>
                <c:ptCount val="5"/>
                <c:pt idx="0">
                  <c:v>18.1484375</c:v>
                </c:pt>
                <c:pt idx="1">
                  <c:v>27.115624999999998</c:v>
                </c:pt>
                <c:pt idx="2">
                  <c:v>32.877083333333331</c:v>
                </c:pt>
                <c:pt idx="3">
                  <c:v>51.78125</c:v>
                </c:pt>
                <c:pt idx="4">
                  <c:v>65.496875000000003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12-B94E-8BEB-F62196944C09}"/>
            </c:ext>
          </c:extLst>
        </c:ser>
        <c:ser>
          <c:idx val="12"/>
          <c:order val="9"/>
          <c:tx>
            <c:v>PPC30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(Sheet1!$F$47,Sheet1!$F$52,Sheet1!$F$48:$F$51)</c:f>
              <c:numCache>
                <c:formatCode>General</c:formatCode>
                <c:ptCount val="6"/>
                <c:pt idx="0">
                  <c:v>20.255555555555556</c:v>
                </c:pt>
                <c:pt idx="2">
                  <c:v>37.640625</c:v>
                </c:pt>
                <c:pt idx="3">
                  <c:v>59.774999999999999</c:v>
                </c:pt>
                <c:pt idx="4">
                  <c:v>77.216666666666654</c:v>
                </c:pt>
                <c:pt idx="5">
                  <c:v>75.0625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512-B94E-8BEB-F62196944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402168"/>
        <c:axId val="2115405416"/>
      </c:barChart>
      <c:catAx>
        <c:axId val="2115402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405416"/>
        <c:crosses val="autoZero"/>
        <c:auto val="1"/>
        <c:lblAlgn val="ctr"/>
        <c:lblOffset val="100"/>
        <c:noMultiLvlLbl val="0"/>
      </c:catAx>
      <c:valAx>
        <c:axId val="2115405416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402168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LC3-50 (0%)</c:v>
          </c:tx>
          <c:spPr>
            <a:solidFill>
              <a:srgbClr val="CCFFCC"/>
            </a:solidFill>
          </c:spPr>
          <c:invertIfNegative val="0"/>
          <c:val>
            <c:numRef>
              <c:f>('[Compressive strength.xlsx]Sheet1'!$DB$22,'[Compressive strength.xlsx]Sheet1'!#REF!,'[Compressive strength.xlsx]Sheet1'!$DB$23:$DB$27)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5-B640-8366-AC31F5559FC7}"/>
            </c:ext>
          </c:extLst>
        </c:ser>
        <c:ser>
          <c:idx val="9"/>
          <c:order val="1"/>
          <c:tx>
            <c:v>LC3-50 (17%)</c:v>
          </c:tx>
          <c:spPr>
            <a:solidFill>
              <a:srgbClr val="77B684"/>
            </a:solidFill>
          </c:spPr>
          <c:invertIfNegative val="0"/>
          <c:val>
            <c:numRef>
              <c:f>Sheet1!$CG$48:$CG$53</c:f>
              <c:numCache>
                <c:formatCode>General</c:formatCode>
                <c:ptCount val="6"/>
                <c:pt idx="0">
                  <c:v>9.4031250000000011</c:v>
                </c:pt>
                <c:pt idx="1">
                  <c:v>17.65625</c:v>
                </c:pt>
                <c:pt idx="2">
                  <c:v>21.560416666666669</c:v>
                </c:pt>
                <c:pt idx="3">
                  <c:v>29.157499999999999</c:v>
                </c:pt>
                <c:pt idx="4">
                  <c:v>37.515625</c:v>
                </c:pt>
                <c:pt idx="5">
                  <c:v>40.345312499999999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D5-B640-8366-AC31F5559FC7}"/>
            </c:ext>
          </c:extLst>
        </c:ser>
        <c:ser>
          <c:idx val="13"/>
          <c:order val="2"/>
          <c:tx>
            <c:v>LC3-50 (31%) LaLomaGaspar</c:v>
          </c:tx>
          <c:spPr>
            <a:solidFill>
              <a:schemeClr val="accent5">
                <a:lumMod val="20000"/>
                <a:lumOff val="80000"/>
              </a:schemeClr>
            </a:solidFill>
          </c:spPr>
          <c:invertIfNegative val="0"/>
          <c:val>
            <c:numRef>
              <c:f>Sheet1!$JJ$22:$JJ$26</c:f>
              <c:numCache>
                <c:formatCode>General</c:formatCode>
                <c:ptCount val="5"/>
                <c:pt idx="0">
                  <c:v>9.6843749999999993</c:v>
                </c:pt>
                <c:pt idx="1">
                  <c:v>16.837499999999999</c:v>
                </c:pt>
                <c:pt idx="2">
                  <c:v>20.610937499999999</c:v>
                </c:pt>
                <c:pt idx="3">
                  <c:v>32.931249999999999</c:v>
                </c:pt>
                <c:pt idx="4">
                  <c:v>40.099999999999994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D5-B640-8366-AC31F5559FC7}"/>
            </c:ext>
          </c:extLst>
        </c:ser>
        <c:ser>
          <c:idx val="14"/>
          <c:order val="3"/>
          <c:tx>
            <c:v>LC3-50 (31%) El Yigre</c:v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val>
            <c:numRef>
              <c:f>Sheet1!$JV$22:$JV$26</c:f>
              <c:numCache>
                <c:formatCode>General</c:formatCode>
                <c:ptCount val="5"/>
                <c:pt idx="0">
                  <c:v>9.1687499999999993</c:v>
                </c:pt>
                <c:pt idx="1">
                  <c:v>15.714062499999999</c:v>
                </c:pt>
                <c:pt idx="2">
                  <c:v>21.534375000000004</c:v>
                </c:pt>
                <c:pt idx="3">
                  <c:v>33.328125</c:v>
                </c:pt>
                <c:pt idx="4">
                  <c:v>42.8203125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D5-B640-8366-AC31F5559FC7}"/>
            </c:ext>
          </c:extLst>
        </c:ser>
        <c:ser>
          <c:idx val="8"/>
          <c:order val="4"/>
          <c:tx>
            <c:v>LC3-50 (39%) Loma Sur</c:v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val>
            <c:numRef>
              <c:f>Sheet1!$ED$48:$ED$53</c:f>
              <c:numCache>
                <c:formatCode>General</c:formatCode>
                <c:ptCount val="6"/>
                <c:pt idx="0">
                  <c:v>10.081250000000001</c:v>
                </c:pt>
                <c:pt idx="1">
                  <c:v>17.6875</c:v>
                </c:pt>
                <c:pt idx="2">
                  <c:v>23.618749999999999</c:v>
                </c:pt>
                <c:pt idx="3">
                  <c:v>38.528750000000002</c:v>
                </c:pt>
                <c:pt idx="4">
                  <c:v>49.446874999999999</c:v>
                </c:pt>
                <c:pt idx="5">
                  <c:v>51.4296875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D5-B640-8366-AC31F5559FC7}"/>
            </c:ext>
          </c:extLst>
        </c:ser>
        <c:ser>
          <c:idx val="5"/>
          <c:order val="5"/>
          <c:tx>
            <c:v>LC3-50 (50%)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(Sheet1!$DU$22,Sheet1!$DS$27,Sheet1!$DU$23:$DU$27)</c:f>
              <c:numCache>
                <c:formatCode>General</c:formatCode>
                <c:ptCount val="7"/>
                <c:pt idx="0">
                  <c:v>10.08375</c:v>
                </c:pt>
                <c:pt idx="2">
                  <c:v>25.482500000000002</c:v>
                </c:pt>
                <c:pt idx="3">
                  <c:v>41.887500000000003</c:v>
                </c:pt>
                <c:pt idx="4">
                  <c:v>54.911249999999995</c:v>
                </c:pt>
                <c:pt idx="5">
                  <c:v>58.546250000000001</c:v>
                </c:pt>
                <c:pt idx="6">
                  <c:v>63.262500000000003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D5-B640-8366-AC31F5559FC7}"/>
            </c:ext>
          </c:extLst>
        </c:ser>
        <c:ser>
          <c:idx val="10"/>
          <c:order val="6"/>
          <c:tx>
            <c:v>LC3-50 (51%) Pontezuela</c:v>
          </c:tx>
          <c:spPr>
            <a:solidFill>
              <a:schemeClr val="accent5"/>
            </a:solidFill>
          </c:spPr>
          <c:invertIfNegative val="0"/>
          <c:val>
            <c:numRef>
              <c:f>Sheet1!$IL$22:$IL$26</c:f>
              <c:numCache>
                <c:formatCode>General</c:formatCode>
                <c:ptCount val="5"/>
                <c:pt idx="0">
                  <c:v>10.620312500000001</c:v>
                </c:pt>
                <c:pt idx="1">
                  <c:v>17.079687499999999</c:v>
                </c:pt>
                <c:pt idx="2">
                  <c:v>22.784375000000001</c:v>
                </c:pt>
                <c:pt idx="3">
                  <c:v>39.0859375</c:v>
                </c:pt>
                <c:pt idx="4">
                  <c:v>50.440624999999997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D5-B640-8366-AC31F5559FC7}"/>
            </c:ext>
          </c:extLst>
        </c:ser>
        <c:ser>
          <c:idx val="11"/>
          <c:order val="7"/>
          <c:tx>
            <c:v>LC3-50 (59%) CayoGuam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val>
            <c:numRef>
              <c:f>Sheet1!$IX$22:$IX$26</c:f>
              <c:numCache>
                <c:formatCode>General</c:formatCode>
                <c:ptCount val="5"/>
                <c:pt idx="0">
                  <c:v>10.5484375</c:v>
                </c:pt>
                <c:pt idx="1">
                  <c:v>17.590624999999999</c:v>
                </c:pt>
                <c:pt idx="2">
                  <c:v>24.996874999999996</c:v>
                </c:pt>
                <c:pt idx="3">
                  <c:v>41.145312500000003</c:v>
                </c:pt>
                <c:pt idx="4">
                  <c:v>52.098437499999996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D5-B640-8366-AC31F5559FC7}"/>
            </c:ext>
          </c:extLst>
        </c:ser>
        <c:ser>
          <c:idx val="2"/>
          <c:order val="8"/>
          <c:tx>
            <c:v>LC3-50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Sheet1!$GP$22:$GP$26</c:f>
              <c:numCache>
                <c:formatCode>General</c:formatCode>
                <c:ptCount val="5"/>
                <c:pt idx="0">
                  <c:v>13.8375</c:v>
                </c:pt>
                <c:pt idx="1">
                  <c:v>23.407812500000002</c:v>
                </c:pt>
                <c:pt idx="2">
                  <c:v>33.832812500000003</c:v>
                </c:pt>
                <c:pt idx="3">
                  <c:v>49.7109375</c:v>
                </c:pt>
                <c:pt idx="4">
                  <c:v>57.896874999999994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D5-B640-8366-AC31F5559FC7}"/>
            </c:ext>
          </c:extLst>
        </c:ser>
        <c:ser>
          <c:idx val="12"/>
          <c:order val="9"/>
          <c:tx>
            <c:v>LC3-50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(Sheet1!$BD$22,Sheet1!$BB$30,Sheet1!$BD$23:$BD$26)</c:f>
              <c:numCache>
                <c:formatCode>General</c:formatCode>
                <c:ptCount val="6"/>
                <c:pt idx="0">
                  <c:v>14.972395833333334</c:v>
                </c:pt>
                <c:pt idx="2">
                  <c:v>38.297499999999999</c:v>
                </c:pt>
                <c:pt idx="3">
                  <c:v>59.202083333333327</c:v>
                </c:pt>
                <c:pt idx="4">
                  <c:v>67.34375</c:v>
                </c:pt>
                <c:pt idx="5">
                  <c:v>68.942187500000003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D5-B640-8366-AC31F5559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460248"/>
        <c:axId val="2115463512"/>
      </c:barChart>
      <c:catAx>
        <c:axId val="2115460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463512"/>
        <c:crosses val="autoZero"/>
        <c:auto val="1"/>
        <c:lblAlgn val="ctr"/>
        <c:lblOffset val="100"/>
        <c:noMultiLvlLbl val="0"/>
      </c:catAx>
      <c:valAx>
        <c:axId val="2115463512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460248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PPC30 (0%)</c:v>
          </c:tx>
          <c:spPr>
            <a:solidFill>
              <a:srgbClr val="CCFFCC"/>
            </a:solidFill>
          </c:spPr>
          <c:invertIfNegative val="0"/>
          <c:val>
            <c:numRef>
              <c:f>(Sheet1!$CV$22,Sheet1!$CU$28,Sheet1!$CV$23:$CV$27)</c:f>
              <c:numCache>
                <c:formatCode>General</c:formatCode>
                <c:ptCount val="7"/>
                <c:pt idx="0">
                  <c:v>11.846250000000001</c:v>
                </c:pt>
                <c:pt idx="2">
                  <c:v>23.990000000000002</c:v>
                </c:pt>
                <c:pt idx="3">
                  <c:v>29.9575</c:v>
                </c:pt>
                <c:pt idx="4">
                  <c:v>36.935555555555553</c:v>
                </c:pt>
                <c:pt idx="5">
                  <c:v>38.651562499999997</c:v>
                </c:pt>
                <c:pt idx="6">
                  <c:v>39.137499999999996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8147-B0E6-0A212D30899C}"/>
            </c:ext>
          </c:extLst>
        </c:ser>
        <c:ser>
          <c:idx val="0"/>
          <c:order val="1"/>
          <c:tx>
            <c:v>PPC30 (15%) South Africa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Sheet1!$GV$22:$GV$26</c:f>
              <c:numCache>
                <c:formatCode>General</c:formatCode>
                <c:ptCount val="5"/>
                <c:pt idx="0">
                  <c:v>14.540625</c:v>
                </c:pt>
                <c:pt idx="1">
                  <c:v>20.890625</c:v>
                </c:pt>
                <c:pt idx="2">
                  <c:v>25.137499999999999</c:v>
                </c:pt>
                <c:pt idx="3">
                  <c:v>30.537500000000001</c:v>
                </c:pt>
                <c:pt idx="4">
                  <c:v>39.446874999999999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8147-B0E6-0A212D30899C}"/>
            </c:ext>
          </c:extLst>
        </c:ser>
        <c:ser>
          <c:idx val="9"/>
          <c:order val="2"/>
          <c:tx>
            <c:v>PPC30 (17%)</c:v>
          </c:tx>
          <c:spPr>
            <a:solidFill>
              <a:srgbClr val="77B684"/>
            </a:solidFill>
          </c:spPr>
          <c:invertIfNegative val="0"/>
          <c:val>
            <c:numRef>
              <c:f>Sheet1!$CA$48:$CA$53</c:f>
              <c:numCache>
                <c:formatCode>General</c:formatCode>
                <c:ptCount val="6"/>
                <c:pt idx="0">
                  <c:v>14.054166666666667</c:v>
                </c:pt>
                <c:pt idx="1">
                  <c:v>22.724999999999998</c:v>
                </c:pt>
                <c:pt idx="2">
                  <c:v>27.548958333333331</c:v>
                </c:pt>
                <c:pt idx="3">
                  <c:v>33.38645833333333</c:v>
                </c:pt>
                <c:pt idx="4">
                  <c:v>41.692187500000003</c:v>
                </c:pt>
                <c:pt idx="5">
                  <c:v>45.984375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8147-B0E6-0A212D30899C}"/>
            </c:ext>
          </c:extLst>
        </c:ser>
        <c:ser>
          <c:idx val="5"/>
          <c:order val="3"/>
          <c:tx>
            <c:v>PPC30 (50%)</c:v>
          </c:tx>
          <c:spPr>
            <a:solidFill>
              <a:srgbClr val="50AD5A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('[Compressive strength.xlsx]Sheet1'!$DO$22,'[Compressive strength.xlsx]Sheet1'!#REF!,'[Compressive strength.xlsx]Sheet1'!$DO$23:$DO$27)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8147-B0E6-0A212D30899C}"/>
            </c:ext>
          </c:extLst>
        </c:ser>
        <c:ser>
          <c:idx val="2"/>
          <c:order val="4"/>
          <c:tx>
            <c:v>PPC30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Sheet1!$GJ$22:$GJ$26</c:f>
              <c:numCache>
                <c:formatCode>General</c:formatCode>
                <c:ptCount val="5"/>
                <c:pt idx="0">
                  <c:v>18.1484375</c:v>
                </c:pt>
                <c:pt idx="1">
                  <c:v>27.115624999999998</c:v>
                </c:pt>
                <c:pt idx="2">
                  <c:v>32.877083333333331</c:v>
                </c:pt>
                <c:pt idx="3">
                  <c:v>51.78125</c:v>
                </c:pt>
                <c:pt idx="4">
                  <c:v>65.496875000000003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8147-B0E6-0A212D30899C}"/>
            </c:ext>
          </c:extLst>
        </c:ser>
        <c:ser>
          <c:idx val="12"/>
          <c:order val="5"/>
          <c:tx>
            <c:v>PPC30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(Sheet1!$F$47,Sheet1!$F$52,Sheet1!$F$48:$F$51)</c:f>
              <c:numCache>
                <c:formatCode>General</c:formatCode>
                <c:ptCount val="6"/>
                <c:pt idx="0">
                  <c:v>20.255555555555556</c:v>
                </c:pt>
                <c:pt idx="2">
                  <c:v>37.640625</c:v>
                </c:pt>
                <c:pt idx="3">
                  <c:v>59.774999999999999</c:v>
                </c:pt>
                <c:pt idx="4">
                  <c:v>77.216666666666654</c:v>
                </c:pt>
                <c:pt idx="5">
                  <c:v>75.0625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8147-B0E6-0A212D30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503400"/>
        <c:axId val="2115506792"/>
      </c:barChart>
      <c:catAx>
        <c:axId val="2115503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506792"/>
        <c:crosses val="autoZero"/>
        <c:auto val="1"/>
        <c:lblAlgn val="ctr"/>
        <c:lblOffset val="100"/>
        <c:noMultiLvlLbl val="0"/>
      </c:catAx>
      <c:valAx>
        <c:axId val="2115506792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503400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LC3-50 (0%)</c:v>
          </c:tx>
          <c:spPr>
            <a:solidFill>
              <a:srgbClr val="CCFFCC"/>
            </a:solidFill>
          </c:spPr>
          <c:invertIfNegative val="0"/>
          <c:val>
            <c:numRef>
              <c:f>('[Compressive strength.xlsx]Sheet1'!$DB$22,'[Compressive strength.xlsx]Sheet1'!#REF!,'[Compressive strength.xlsx]Sheet1'!$DB$23:$DB$27)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5-B04A-9B41-4F285F4045A4}"/>
            </c:ext>
          </c:extLst>
        </c:ser>
        <c:ser>
          <c:idx val="0"/>
          <c:order val="1"/>
          <c:tx>
            <c:v>LC3-50 (15%) South Africa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Sheet1!$HB$22:$HB$26</c:f>
              <c:numCache>
                <c:formatCode>General</c:formatCode>
                <c:ptCount val="5"/>
                <c:pt idx="0">
                  <c:v>9.3874999999999993</c:v>
                </c:pt>
                <c:pt idx="1">
                  <c:v>15.067187499999999</c:v>
                </c:pt>
                <c:pt idx="2">
                  <c:v>19.310937500000001</c:v>
                </c:pt>
                <c:pt idx="3">
                  <c:v>26.745312499999997</c:v>
                </c:pt>
                <c:pt idx="4">
                  <c:v>33.459375000000009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05-B04A-9B41-4F285F4045A4}"/>
            </c:ext>
          </c:extLst>
        </c:ser>
        <c:ser>
          <c:idx val="9"/>
          <c:order val="2"/>
          <c:tx>
            <c:v>LC3-50 (17%)</c:v>
          </c:tx>
          <c:spPr>
            <a:solidFill>
              <a:srgbClr val="77B684"/>
            </a:solidFill>
          </c:spPr>
          <c:invertIfNegative val="0"/>
          <c:val>
            <c:numRef>
              <c:f>Sheet1!$CG$48:$CG$53</c:f>
              <c:numCache>
                <c:formatCode>General</c:formatCode>
                <c:ptCount val="6"/>
                <c:pt idx="0">
                  <c:v>9.4031250000000011</c:v>
                </c:pt>
                <c:pt idx="1">
                  <c:v>17.65625</c:v>
                </c:pt>
                <c:pt idx="2">
                  <c:v>21.560416666666669</c:v>
                </c:pt>
                <c:pt idx="3">
                  <c:v>29.157499999999999</c:v>
                </c:pt>
                <c:pt idx="4">
                  <c:v>37.515625</c:v>
                </c:pt>
                <c:pt idx="5">
                  <c:v>40.345312499999999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05-B04A-9B41-4F285F4045A4}"/>
            </c:ext>
          </c:extLst>
        </c:ser>
        <c:ser>
          <c:idx val="5"/>
          <c:order val="3"/>
          <c:tx>
            <c:v>LC3-50 (50%)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(Sheet1!$DU$22,Sheet1!$DS$27,Sheet1!$DU$23:$DU$27)</c:f>
              <c:numCache>
                <c:formatCode>General</c:formatCode>
                <c:ptCount val="7"/>
                <c:pt idx="0">
                  <c:v>10.08375</c:v>
                </c:pt>
                <c:pt idx="2">
                  <c:v>25.482500000000002</c:v>
                </c:pt>
                <c:pt idx="3">
                  <c:v>41.887500000000003</c:v>
                </c:pt>
                <c:pt idx="4">
                  <c:v>54.911249999999995</c:v>
                </c:pt>
                <c:pt idx="5">
                  <c:v>58.546250000000001</c:v>
                </c:pt>
                <c:pt idx="6">
                  <c:v>63.262500000000003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05-B04A-9B41-4F285F4045A4}"/>
            </c:ext>
          </c:extLst>
        </c:ser>
        <c:ser>
          <c:idx val="2"/>
          <c:order val="4"/>
          <c:tx>
            <c:v>LC3-50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Sheet1!$GP$22:$GP$26</c:f>
              <c:numCache>
                <c:formatCode>General</c:formatCode>
                <c:ptCount val="5"/>
                <c:pt idx="0">
                  <c:v>13.8375</c:v>
                </c:pt>
                <c:pt idx="1">
                  <c:v>23.407812500000002</c:v>
                </c:pt>
                <c:pt idx="2">
                  <c:v>33.832812500000003</c:v>
                </c:pt>
                <c:pt idx="3">
                  <c:v>49.7109375</c:v>
                </c:pt>
                <c:pt idx="4">
                  <c:v>57.896874999999994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05-B04A-9B41-4F285F4045A4}"/>
            </c:ext>
          </c:extLst>
        </c:ser>
        <c:ser>
          <c:idx val="12"/>
          <c:order val="5"/>
          <c:tx>
            <c:v>LC3-50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(Sheet1!$BD$22,Sheet1!$BB$30,Sheet1!$BD$23:$BD$26)</c:f>
              <c:numCache>
                <c:formatCode>General</c:formatCode>
                <c:ptCount val="6"/>
                <c:pt idx="0">
                  <c:v>14.972395833333334</c:v>
                </c:pt>
                <c:pt idx="2">
                  <c:v>38.297499999999999</c:v>
                </c:pt>
                <c:pt idx="3">
                  <c:v>59.202083333333327</c:v>
                </c:pt>
                <c:pt idx="4">
                  <c:v>67.34375</c:v>
                </c:pt>
                <c:pt idx="5">
                  <c:v>68.942187500000003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05-B04A-9B41-4F285F404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152792"/>
        <c:axId val="2114156216"/>
      </c:barChart>
      <c:catAx>
        <c:axId val="2114152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4156216"/>
        <c:crosses val="autoZero"/>
        <c:auto val="1"/>
        <c:lblAlgn val="ctr"/>
        <c:lblOffset val="100"/>
        <c:noMultiLvlLbl val="0"/>
      </c:catAx>
      <c:valAx>
        <c:axId val="2114156216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4152792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999457657078594E-2"/>
          <c:y val="3.3545647558386398E-2"/>
          <c:w val="0.56588954282500403"/>
          <c:h val="0.88302923917949705"/>
        </c:manualLayout>
      </c:layout>
      <c:barChart>
        <c:barDir val="col"/>
        <c:grouping val="clustered"/>
        <c:varyColors val="0"/>
        <c:ser>
          <c:idx val="7"/>
          <c:order val="0"/>
          <c:tx>
            <c:v>PPC30 (0%)</c:v>
          </c:tx>
          <c:spPr>
            <a:solidFill>
              <a:srgbClr val="CCFFCC"/>
            </a:solidFill>
          </c:spPr>
          <c:invertIfNegative val="0"/>
          <c:val>
            <c:numRef>
              <c:f>(Sheet1!$CV$22,Sheet1!$CU$28,Sheet1!$CV$23:$CV$27)</c:f>
              <c:numCache>
                <c:formatCode>General</c:formatCode>
                <c:ptCount val="7"/>
                <c:pt idx="0">
                  <c:v>11.846250000000001</c:v>
                </c:pt>
                <c:pt idx="2">
                  <c:v>23.990000000000002</c:v>
                </c:pt>
                <c:pt idx="3">
                  <c:v>29.9575</c:v>
                </c:pt>
                <c:pt idx="4">
                  <c:v>36.935555555555553</c:v>
                </c:pt>
                <c:pt idx="5">
                  <c:v>38.651562499999997</c:v>
                </c:pt>
                <c:pt idx="6">
                  <c:v>39.137499999999996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0-424D-ABCF-0FD51759E0BD}"/>
            </c:ext>
          </c:extLst>
        </c:ser>
        <c:ser>
          <c:idx val="9"/>
          <c:order val="1"/>
          <c:tx>
            <c:v>PPC30 (17%)</c:v>
          </c:tx>
          <c:spPr>
            <a:solidFill>
              <a:srgbClr val="77B684"/>
            </a:solidFill>
          </c:spPr>
          <c:invertIfNegative val="0"/>
          <c:val>
            <c:numRef>
              <c:f>Sheet1!$CA$48:$CA$53</c:f>
              <c:numCache>
                <c:formatCode>General</c:formatCode>
                <c:ptCount val="6"/>
                <c:pt idx="0">
                  <c:v>14.054166666666667</c:v>
                </c:pt>
                <c:pt idx="1">
                  <c:v>22.724999999999998</c:v>
                </c:pt>
                <c:pt idx="2">
                  <c:v>27.548958333333331</c:v>
                </c:pt>
                <c:pt idx="3">
                  <c:v>33.38645833333333</c:v>
                </c:pt>
                <c:pt idx="4">
                  <c:v>41.692187500000003</c:v>
                </c:pt>
                <c:pt idx="5">
                  <c:v>45.984375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60-424D-ABCF-0FD51759E0BD}"/>
            </c:ext>
          </c:extLst>
        </c:ser>
        <c:ser>
          <c:idx val="5"/>
          <c:order val="2"/>
          <c:tx>
            <c:v>PPC30 (50%)</c:v>
          </c:tx>
          <c:spPr>
            <a:solidFill>
              <a:srgbClr val="50AD5A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('[Compressive strength.xlsx]Sheet1'!$DO$22,'[Compressive strength.xlsx]Sheet1'!#REF!,'[Compressive strength.xlsx]Sheet1'!$DO$23:$DO$27)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60-424D-ABCF-0FD51759E0BD}"/>
            </c:ext>
          </c:extLst>
        </c:ser>
        <c:ser>
          <c:idx val="3"/>
          <c:order val="3"/>
          <c:tx>
            <c:v>PPC30 (51%) India 2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Sheet1!$FR$22:$FR$27</c:f>
              <c:numCache>
                <c:formatCode>General</c:formatCode>
                <c:ptCount val="6"/>
                <c:pt idx="0">
                  <c:v>14.478125</c:v>
                </c:pt>
                <c:pt idx="1">
                  <c:v>21.929166666666664</c:v>
                </c:pt>
                <c:pt idx="2">
                  <c:v>26.652083333333334</c:v>
                </c:pt>
                <c:pt idx="3">
                  <c:v>41.690625000000004</c:v>
                </c:pt>
                <c:pt idx="4">
                  <c:v>59.172916666666673</c:v>
                </c:pt>
                <c:pt idx="5">
                  <c:v>61.818750000000001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60-424D-ABCF-0FD51759E0BD}"/>
            </c:ext>
          </c:extLst>
        </c:ser>
        <c:ser>
          <c:idx val="2"/>
          <c:order val="4"/>
          <c:tx>
            <c:v>PPC30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Sheet1!$GJ$22:$GJ$26</c:f>
              <c:numCache>
                <c:formatCode>General</c:formatCode>
                <c:ptCount val="5"/>
                <c:pt idx="0">
                  <c:v>18.1484375</c:v>
                </c:pt>
                <c:pt idx="1">
                  <c:v>27.115624999999998</c:v>
                </c:pt>
                <c:pt idx="2">
                  <c:v>32.877083333333331</c:v>
                </c:pt>
                <c:pt idx="3">
                  <c:v>51.78125</c:v>
                </c:pt>
                <c:pt idx="4">
                  <c:v>65.496875000000003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60-424D-ABCF-0FD51759E0BD}"/>
            </c:ext>
          </c:extLst>
        </c:ser>
        <c:ser>
          <c:idx val="12"/>
          <c:order val="5"/>
          <c:tx>
            <c:v>PPC30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(Sheet1!$F$47,Sheet1!$F$52,Sheet1!$F$48:$F$51)</c:f>
              <c:numCache>
                <c:formatCode>General</c:formatCode>
                <c:ptCount val="6"/>
                <c:pt idx="0">
                  <c:v>20.255555555555556</c:v>
                </c:pt>
                <c:pt idx="2">
                  <c:v>37.640625</c:v>
                </c:pt>
                <c:pt idx="3">
                  <c:v>59.774999999999999</c:v>
                </c:pt>
                <c:pt idx="4">
                  <c:v>77.216666666666654</c:v>
                </c:pt>
                <c:pt idx="5">
                  <c:v>75.0625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60-424D-ABCF-0FD51759E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367864"/>
        <c:axId val="2093371288"/>
      </c:barChart>
      <c:catAx>
        <c:axId val="2093367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93371288"/>
        <c:crosses val="autoZero"/>
        <c:auto val="1"/>
        <c:lblAlgn val="ctr"/>
        <c:lblOffset val="100"/>
        <c:noMultiLvlLbl val="0"/>
      </c:catAx>
      <c:valAx>
        <c:axId val="2093371288"/>
        <c:scaling>
          <c:orientation val="minMax"/>
          <c:max val="8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93367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332777599228701"/>
          <c:y val="0.32124914322015502"/>
          <c:w val="0.230141611762815"/>
          <c:h val="0.353255429058629"/>
        </c:manualLayout>
      </c:layout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LC3-50 (0%)</c:v>
          </c:tx>
          <c:spPr>
            <a:solidFill>
              <a:srgbClr val="CCFFCC"/>
            </a:solidFill>
          </c:spPr>
          <c:invertIfNegative val="0"/>
          <c:val>
            <c:numRef>
              <c:f>('[Compressive strength.xlsx]Sheet1'!$DB$22,'[Compressive strength.xlsx]Sheet1'!#REF!,'[Compressive strength.xlsx]Sheet1'!$DB$23:$DB$27)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4-1045-9E79-A2B5877E41F3}"/>
            </c:ext>
          </c:extLst>
        </c:ser>
        <c:ser>
          <c:idx val="9"/>
          <c:order val="1"/>
          <c:tx>
            <c:v>LC3-50 (17%)</c:v>
          </c:tx>
          <c:spPr>
            <a:solidFill>
              <a:srgbClr val="77B684"/>
            </a:solidFill>
          </c:spPr>
          <c:invertIfNegative val="0"/>
          <c:val>
            <c:numRef>
              <c:f>Sheet1!$CG$48:$CG$53</c:f>
              <c:numCache>
                <c:formatCode>General</c:formatCode>
                <c:ptCount val="6"/>
                <c:pt idx="0">
                  <c:v>9.4031250000000011</c:v>
                </c:pt>
                <c:pt idx="1">
                  <c:v>17.65625</c:v>
                </c:pt>
                <c:pt idx="2">
                  <c:v>21.560416666666669</c:v>
                </c:pt>
                <c:pt idx="3">
                  <c:v>29.157499999999999</c:v>
                </c:pt>
                <c:pt idx="4">
                  <c:v>37.515625</c:v>
                </c:pt>
                <c:pt idx="5">
                  <c:v>40.345312499999999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4-1045-9E79-A2B5877E41F3}"/>
            </c:ext>
          </c:extLst>
        </c:ser>
        <c:ser>
          <c:idx val="5"/>
          <c:order val="2"/>
          <c:tx>
            <c:v>LC3-50 (50%)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(Sheet1!$DU$22,Sheet1!$DS$27,Sheet1!$DU$23:$DU$27)</c:f>
              <c:numCache>
                <c:formatCode>General</c:formatCode>
                <c:ptCount val="7"/>
                <c:pt idx="0">
                  <c:v>10.08375</c:v>
                </c:pt>
                <c:pt idx="2">
                  <c:v>25.482500000000002</c:v>
                </c:pt>
                <c:pt idx="3">
                  <c:v>41.887500000000003</c:v>
                </c:pt>
                <c:pt idx="4">
                  <c:v>54.911249999999995</c:v>
                </c:pt>
                <c:pt idx="5">
                  <c:v>58.546250000000001</c:v>
                </c:pt>
                <c:pt idx="6">
                  <c:v>63.262500000000003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4-1045-9E79-A2B5877E41F3}"/>
            </c:ext>
          </c:extLst>
        </c:ser>
        <c:ser>
          <c:idx val="3"/>
          <c:order val="3"/>
          <c:tx>
            <c:v>LC3-50 (51%) India 2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Sheet1!$FX$22:$FX$27</c:f>
              <c:numCache>
                <c:formatCode>General</c:formatCode>
                <c:ptCount val="6"/>
                <c:pt idx="0">
                  <c:v>9.8546875000000007</c:v>
                </c:pt>
                <c:pt idx="1">
                  <c:v>17.989583333333332</c:v>
                </c:pt>
                <c:pt idx="2">
                  <c:v>23.387500000000003</c:v>
                </c:pt>
                <c:pt idx="3">
                  <c:v>39.75</c:v>
                </c:pt>
                <c:pt idx="4">
                  <c:v>54.789583333333333</c:v>
                </c:pt>
                <c:pt idx="5">
                  <c:v>60.349999999999994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4-1045-9E79-A2B5877E41F3}"/>
            </c:ext>
          </c:extLst>
        </c:ser>
        <c:ser>
          <c:idx val="0"/>
          <c:order val="4"/>
          <c:tx>
            <c:v>LC3-50 (51%) India 2 Pilot</c:v>
          </c:tx>
          <c:spPr>
            <a:solidFill>
              <a:srgbClr val="E58400"/>
            </a:solidFill>
          </c:spPr>
          <c:invertIfNegative val="0"/>
          <c:val>
            <c:numRef>
              <c:f>Sheet1!$GD$22:$GD$27</c:f>
              <c:numCache>
                <c:formatCode>General</c:formatCode>
                <c:ptCount val="6"/>
                <c:pt idx="0">
                  <c:v>10.284374999999999</c:v>
                </c:pt>
                <c:pt idx="1">
                  <c:v>18.154166666666669</c:v>
                </c:pt>
                <c:pt idx="2">
                  <c:v>25.643750000000001</c:v>
                </c:pt>
                <c:pt idx="3">
                  <c:v>44.1796875</c:v>
                </c:pt>
                <c:pt idx="4">
                  <c:v>58.792187499999997</c:v>
                </c:pt>
                <c:pt idx="5">
                  <c:v>63.427083333333336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A4-1045-9E79-A2B5877E41F3}"/>
            </c:ext>
          </c:extLst>
        </c:ser>
        <c:ser>
          <c:idx val="2"/>
          <c:order val="5"/>
          <c:tx>
            <c:v>LC3-50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Sheet1!$GP$22:$GP$26</c:f>
              <c:numCache>
                <c:formatCode>General</c:formatCode>
                <c:ptCount val="5"/>
                <c:pt idx="0">
                  <c:v>13.8375</c:v>
                </c:pt>
                <c:pt idx="1">
                  <c:v>23.407812500000002</c:v>
                </c:pt>
                <c:pt idx="2">
                  <c:v>33.832812500000003</c:v>
                </c:pt>
                <c:pt idx="3">
                  <c:v>49.7109375</c:v>
                </c:pt>
                <c:pt idx="4">
                  <c:v>57.896874999999994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A4-1045-9E79-A2B5877E41F3}"/>
            </c:ext>
          </c:extLst>
        </c:ser>
        <c:ser>
          <c:idx val="12"/>
          <c:order val="6"/>
          <c:tx>
            <c:v>LC3-50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(Sheet1!$BD$22,Sheet1!$BB$30,Sheet1!$BD$23:$BD$26)</c:f>
              <c:numCache>
                <c:formatCode>General</c:formatCode>
                <c:ptCount val="6"/>
                <c:pt idx="0">
                  <c:v>14.972395833333334</c:v>
                </c:pt>
                <c:pt idx="2">
                  <c:v>38.297499999999999</c:v>
                </c:pt>
                <c:pt idx="3">
                  <c:v>59.202083333333327</c:v>
                </c:pt>
                <c:pt idx="4">
                  <c:v>67.34375</c:v>
                </c:pt>
                <c:pt idx="5">
                  <c:v>68.942187500000003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A4-1045-9E79-A2B5877E4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536440"/>
        <c:axId val="2115539704"/>
      </c:barChart>
      <c:catAx>
        <c:axId val="2115536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539704"/>
        <c:crosses val="autoZero"/>
        <c:auto val="1"/>
        <c:lblAlgn val="ctr"/>
        <c:lblOffset val="100"/>
        <c:noMultiLvlLbl val="0"/>
      </c:catAx>
      <c:valAx>
        <c:axId val="2115539704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536440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PPC30 (0%)</c:v>
          </c:tx>
          <c:spPr>
            <a:solidFill>
              <a:srgbClr val="CCFFCC"/>
            </a:solidFill>
          </c:spPr>
          <c:invertIfNegative val="0"/>
          <c:val>
            <c:numRef>
              <c:f>(Sheet1!$CV$22,Sheet1!$CU$28,Sheet1!$CV$23:$CV$27)</c:f>
              <c:numCache>
                <c:formatCode>General</c:formatCode>
                <c:ptCount val="7"/>
                <c:pt idx="0">
                  <c:v>11.846250000000001</c:v>
                </c:pt>
                <c:pt idx="2">
                  <c:v>23.990000000000002</c:v>
                </c:pt>
                <c:pt idx="3">
                  <c:v>29.9575</c:v>
                </c:pt>
                <c:pt idx="4">
                  <c:v>36.935555555555553</c:v>
                </c:pt>
                <c:pt idx="5">
                  <c:v>38.651562499999997</c:v>
                </c:pt>
                <c:pt idx="6">
                  <c:v>39.137499999999996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6-5D44-BF86-265CEF63C39C}"/>
            </c:ext>
          </c:extLst>
        </c:ser>
        <c:ser>
          <c:idx val="9"/>
          <c:order val="1"/>
          <c:tx>
            <c:v>PPC30 (17%)</c:v>
          </c:tx>
          <c:spPr>
            <a:solidFill>
              <a:srgbClr val="77B684"/>
            </a:solidFill>
          </c:spPr>
          <c:invertIfNegative val="0"/>
          <c:val>
            <c:numRef>
              <c:f>Sheet1!$CA$48:$CA$53</c:f>
              <c:numCache>
                <c:formatCode>General</c:formatCode>
                <c:ptCount val="6"/>
                <c:pt idx="0">
                  <c:v>14.054166666666667</c:v>
                </c:pt>
                <c:pt idx="1">
                  <c:v>22.724999999999998</c:v>
                </c:pt>
                <c:pt idx="2">
                  <c:v>27.548958333333331</c:v>
                </c:pt>
                <c:pt idx="3">
                  <c:v>33.38645833333333</c:v>
                </c:pt>
                <c:pt idx="4">
                  <c:v>41.692187500000003</c:v>
                </c:pt>
                <c:pt idx="5">
                  <c:v>45.984375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6-5D44-BF86-265CEF63C39C}"/>
            </c:ext>
          </c:extLst>
        </c:ser>
        <c:ser>
          <c:idx val="5"/>
          <c:order val="2"/>
          <c:tx>
            <c:v>PPC30 (50%)</c:v>
          </c:tx>
          <c:spPr>
            <a:solidFill>
              <a:srgbClr val="50AD5A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('[Compressive strength.xlsx]Sheet1'!$DO$22,'[Compressive strength.xlsx]Sheet1'!#REF!,'[Compressive strength.xlsx]Sheet1'!$DO$23:$DO$27)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26-5D44-BF86-265CEF63C39C}"/>
            </c:ext>
          </c:extLst>
        </c:ser>
        <c:ser>
          <c:idx val="2"/>
          <c:order val="3"/>
          <c:tx>
            <c:v>PPC30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Sheet1!$GJ$22:$GJ$26</c:f>
              <c:numCache>
                <c:formatCode>General</c:formatCode>
                <c:ptCount val="5"/>
                <c:pt idx="0">
                  <c:v>18.1484375</c:v>
                </c:pt>
                <c:pt idx="1">
                  <c:v>27.115624999999998</c:v>
                </c:pt>
                <c:pt idx="2">
                  <c:v>32.877083333333331</c:v>
                </c:pt>
                <c:pt idx="3">
                  <c:v>51.78125</c:v>
                </c:pt>
                <c:pt idx="4">
                  <c:v>65.496875000000003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26-5D44-BF86-265CEF63C39C}"/>
            </c:ext>
          </c:extLst>
        </c:ser>
        <c:ser>
          <c:idx val="1"/>
          <c:order val="4"/>
          <c:tx>
            <c:v>PPC30 (90%) Imerys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Sheet1!$HH$22:$HH$26</c:f>
              <c:numCache>
                <c:formatCode>General</c:formatCode>
                <c:ptCount val="5"/>
                <c:pt idx="0">
                  <c:v>20.751562499999999</c:v>
                </c:pt>
                <c:pt idx="1">
                  <c:v>31.070312499999996</c:v>
                </c:pt>
                <c:pt idx="2">
                  <c:v>42.7734375</c:v>
                </c:pt>
                <c:pt idx="3">
                  <c:v>55.651562500000004</c:v>
                </c:pt>
                <c:pt idx="4">
                  <c:v>65.831249999999997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26-5D44-BF86-265CEF63C39C}"/>
            </c:ext>
          </c:extLst>
        </c:ser>
        <c:ser>
          <c:idx val="12"/>
          <c:order val="5"/>
          <c:tx>
            <c:v>PPC30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(Sheet1!$F$47,Sheet1!$F$52,Sheet1!$F$48:$F$51)</c:f>
              <c:numCache>
                <c:formatCode>General</c:formatCode>
                <c:ptCount val="6"/>
                <c:pt idx="0">
                  <c:v>20.255555555555556</c:v>
                </c:pt>
                <c:pt idx="2">
                  <c:v>37.640625</c:v>
                </c:pt>
                <c:pt idx="3">
                  <c:v>59.774999999999999</c:v>
                </c:pt>
                <c:pt idx="4">
                  <c:v>77.216666666666654</c:v>
                </c:pt>
                <c:pt idx="5">
                  <c:v>75.0625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26-5D44-BF86-265CEF63C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590584"/>
        <c:axId val="2115593976"/>
      </c:barChart>
      <c:catAx>
        <c:axId val="211559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593976"/>
        <c:crosses val="autoZero"/>
        <c:auto val="1"/>
        <c:lblAlgn val="ctr"/>
        <c:lblOffset val="100"/>
        <c:noMultiLvlLbl val="0"/>
      </c:catAx>
      <c:valAx>
        <c:axId val="2115593976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5590584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LC3-50 (0%)</c:v>
          </c:tx>
          <c:spPr>
            <a:solidFill>
              <a:srgbClr val="CCFFCC"/>
            </a:solidFill>
          </c:spPr>
          <c:invertIfNegative val="0"/>
          <c:val>
            <c:numRef>
              <c:f>('[Compressive strength.xlsx]Sheet1'!$DB$22,'[Compressive strength.xlsx]Sheet1'!#REF!,'[Compressive strength.xlsx]Sheet1'!$DB$23:$DB$27)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E-2846-999E-23A18F95A2A0}"/>
            </c:ext>
          </c:extLst>
        </c:ser>
        <c:ser>
          <c:idx val="9"/>
          <c:order val="1"/>
          <c:tx>
            <c:v>LC3-50 (17%)</c:v>
          </c:tx>
          <c:spPr>
            <a:solidFill>
              <a:srgbClr val="77B684"/>
            </a:solidFill>
          </c:spPr>
          <c:invertIfNegative val="0"/>
          <c:val>
            <c:numRef>
              <c:f>Sheet1!$CG$48:$CG$53</c:f>
              <c:numCache>
                <c:formatCode>General</c:formatCode>
                <c:ptCount val="6"/>
                <c:pt idx="0">
                  <c:v>9.4031250000000011</c:v>
                </c:pt>
                <c:pt idx="1">
                  <c:v>17.65625</c:v>
                </c:pt>
                <c:pt idx="2">
                  <c:v>21.560416666666669</c:v>
                </c:pt>
                <c:pt idx="3">
                  <c:v>29.157499999999999</c:v>
                </c:pt>
                <c:pt idx="4">
                  <c:v>37.515625</c:v>
                </c:pt>
                <c:pt idx="5">
                  <c:v>40.345312499999999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BE-2846-999E-23A18F95A2A0}"/>
            </c:ext>
          </c:extLst>
        </c:ser>
        <c:ser>
          <c:idx val="5"/>
          <c:order val="2"/>
          <c:tx>
            <c:v>LC3-50 (50%)</c:v>
          </c:tx>
          <c:spPr>
            <a:solidFill>
              <a:srgbClr val="50AD5A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(Sheet1!$DU$22,Sheet1!$DS$27,Sheet1!$DU$23:$DU$27)</c:f>
              <c:numCache>
                <c:formatCode>General</c:formatCode>
                <c:ptCount val="7"/>
                <c:pt idx="0">
                  <c:v>10.08375</c:v>
                </c:pt>
                <c:pt idx="2">
                  <c:v>25.482500000000002</c:v>
                </c:pt>
                <c:pt idx="3">
                  <c:v>41.887500000000003</c:v>
                </c:pt>
                <c:pt idx="4">
                  <c:v>54.911249999999995</c:v>
                </c:pt>
                <c:pt idx="5">
                  <c:v>58.546250000000001</c:v>
                </c:pt>
                <c:pt idx="6">
                  <c:v>63.262500000000003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BE-2846-999E-23A18F95A2A0}"/>
            </c:ext>
          </c:extLst>
        </c:ser>
        <c:ser>
          <c:idx val="2"/>
          <c:order val="3"/>
          <c:tx>
            <c:v>LC3-50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Sheet1!$GP$22:$GP$26</c:f>
              <c:numCache>
                <c:formatCode>General</c:formatCode>
                <c:ptCount val="5"/>
                <c:pt idx="0">
                  <c:v>13.8375</c:v>
                </c:pt>
                <c:pt idx="1">
                  <c:v>23.407812500000002</c:v>
                </c:pt>
                <c:pt idx="2">
                  <c:v>33.832812500000003</c:v>
                </c:pt>
                <c:pt idx="3">
                  <c:v>49.7109375</c:v>
                </c:pt>
                <c:pt idx="4">
                  <c:v>57.896874999999994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BE-2846-999E-23A18F95A2A0}"/>
            </c:ext>
          </c:extLst>
        </c:ser>
        <c:ser>
          <c:idx val="1"/>
          <c:order val="4"/>
          <c:tx>
            <c:v>LC3-50 (90%) Imerys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Sheet1!$HN$22:$HN$26</c:f>
              <c:numCache>
                <c:formatCode>General</c:formatCode>
                <c:ptCount val="5"/>
                <c:pt idx="0">
                  <c:v>18.590625000000003</c:v>
                </c:pt>
                <c:pt idx="1">
                  <c:v>34.729687499999997</c:v>
                </c:pt>
                <c:pt idx="2">
                  <c:v>40.537500000000001</c:v>
                </c:pt>
                <c:pt idx="3">
                  <c:v>50.714062499999997</c:v>
                </c:pt>
                <c:pt idx="4">
                  <c:v>53.771874999999994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BE-2846-999E-23A18F95A2A0}"/>
            </c:ext>
          </c:extLst>
        </c:ser>
        <c:ser>
          <c:idx val="12"/>
          <c:order val="5"/>
          <c:tx>
            <c:v>LC3-50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(Sheet1!$BD$22,Sheet1!$BB$30,Sheet1!$BD$23:$BD$26)</c:f>
              <c:numCache>
                <c:formatCode>General</c:formatCode>
                <c:ptCount val="6"/>
                <c:pt idx="0">
                  <c:v>14.972395833333334</c:v>
                </c:pt>
                <c:pt idx="2">
                  <c:v>38.297499999999999</c:v>
                </c:pt>
                <c:pt idx="3">
                  <c:v>59.202083333333327</c:v>
                </c:pt>
                <c:pt idx="4">
                  <c:v>67.34375</c:v>
                </c:pt>
                <c:pt idx="5">
                  <c:v>68.942187500000003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BE-2846-999E-23A18F95A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196648"/>
        <c:axId val="2114200072"/>
      </c:barChart>
      <c:catAx>
        <c:axId val="2114196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4200072"/>
        <c:crosses val="autoZero"/>
        <c:auto val="1"/>
        <c:lblAlgn val="ctr"/>
        <c:lblOffset val="100"/>
        <c:noMultiLvlLbl val="0"/>
      </c:catAx>
      <c:valAx>
        <c:axId val="2114200072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4196648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LC3-50 (0%)</c:v>
          </c:tx>
          <c:spPr>
            <a:solidFill>
              <a:srgbClr val="CCFFCC"/>
            </a:solidFill>
          </c:spPr>
          <c:invertIfNegative val="0"/>
          <c:val>
            <c:numRef>
              <c:f>(Sheet1!$DB$22,Sheet1!$DC$30,Sheet1!$DB$23:$DB$27)</c:f>
              <c:numCache>
                <c:formatCode>General</c:formatCode>
                <c:ptCount val="7"/>
                <c:pt idx="0">
                  <c:v>7.808749999999999</c:v>
                </c:pt>
                <c:pt idx="2">
                  <c:v>18.68375</c:v>
                </c:pt>
                <c:pt idx="3">
                  <c:v>26.073437500000001</c:v>
                </c:pt>
                <c:pt idx="4">
                  <c:v>29.168750000000003</c:v>
                </c:pt>
                <c:pt idx="5">
                  <c:v>30.0625</c:v>
                </c:pt>
                <c:pt idx="6">
                  <c:v>31.683333333333337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9-5043-9E7C-B864A59265F9}"/>
            </c:ext>
          </c:extLst>
        </c:ser>
        <c:ser>
          <c:idx val="9"/>
          <c:order val="1"/>
          <c:tx>
            <c:v>LC3-50 (17%)</c:v>
          </c:tx>
          <c:spPr>
            <a:solidFill>
              <a:srgbClr val="77B684"/>
            </a:solidFill>
          </c:spPr>
          <c:invertIfNegative val="0"/>
          <c:val>
            <c:numRef>
              <c:f>Sheet1!$CG$48:$CG$53</c:f>
              <c:numCache>
                <c:formatCode>General</c:formatCode>
                <c:ptCount val="6"/>
                <c:pt idx="0">
                  <c:v>9.4031250000000011</c:v>
                </c:pt>
                <c:pt idx="1">
                  <c:v>17.65625</c:v>
                </c:pt>
                <c:pt idx="2">
                  <c:v>21.560416666666669</c:v>
                </c:pt>
                <c:pt idx="3">
                  <c:v>29.157499999999999</c:v>
                </c:pt>
                <c:pt idx="4">
                  <c:v>37.515625</c:v>
                </c:pt>
                <c:pt idx="5">
                  <c:v>40.345312499999999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D9-5043-9E7C-B864A59265F9}"/>
            </c:ext>
          </c:extLst>
        </c:ser>
        <c:ser>
          <c:idx val="0"/>
          <c:order val="2"/>
          <c:tx>
            <c:v>LC3-50 (33.8%) Holcim</c:v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Sheet1!$LR$22:$LR$26</c:f>
              <c:numCache>
                <c:formatCode>General</c:formatCode>
                <c:ptCount val="5"/>
                <c:pt idx="0">
                  <c:v>8.7796874999999996</c:v>
                </c:pt>
                <c:pt idx="1">
                  <c:v>15.890625</c:v>
                </c:pt>
                <c:pt idx="2">
                  <c:v>21.342187500000001</c:v>
                </c:pt>
                <c:pt idx="3">
                  <c:v>39.017187499999999</c:v>
                </c:pt>
                <c:pt idx="4">
                  <c:v>49.053125000000001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D9-5043-9E7C-B864A59265F9}"/>
            </c:ext>
          </c:extLst>
        </c:ser>
        <c:ser>
          <c:idx val="1"/>
          <c:order val="3"/>
          <c:tx>
            <c:v>LC3-50 (39%)</c:v>
          </c:tx>
          <c:spPr>
            <a:solidFill>
              <a:srgbClr val="77B684"/>
            </a:solidFill>
          </c:spPr>
          <c:invertIfNegative val="0"/>
          <c:val>
            <c:numRef>
              <c:f>Sheet1!$ED$48:$ED$53</c:f>
              <c:numCache>
                <c:formatCode>General</c:formatCode>
                <c:ptCount val="6"/>
                <c:pt idx="0">
                  <c:v>10.081250000000001</c:v>
                </c:pt>
                <c:pt idx="1">
                  <c:v>17.6875</c:v>
                </c:pt>
                <c:pt idx="2">
                  <c:v>23.618749999999999</c:v>
                </c:pt>
                <c:pt idx="3">
                  <c:v>38.528750000000002</c:v>
                </c:pt>
                <c:pt idx="4">
                  <c:v>49.446874999999999</c:v>
                </c:pt>
                <c:pt idx="5">
                  <c:v>51.4296875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D9-5043-9E7C-B864A59265F9}"/>
            </c:ext>
          </c:extLst>
        </c:ser>
        <c:ser>
          <c:idx val="5"/>
          <c:order val="4"/>
          <c:tx>
            <c:v>LC3-50 (50%)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(Sheet1!$DU$22,Sheet1!$DS$27,Sheet1!$DU$23:$DU$27)</c:f>
              <c:numCache>
                <c:formatCode>General</c:formatCode>
                <c:ptCount val="7"/>
                <c:pt idx="0">
                  <c:v>10.08375</c:v>
                </c:pt>
                <c:pt idx="2">
                  <c:v>25.482500000000002</c:v>
                </c:pt>
                <c:pt idx="3">
                  <c:v>41.887500000000003</c:v>
                </c:pt>
                <c:pt idx="4">
                  <c:v>54.911249999999995</c:v>
                </c:pt>
                <c:pt idx="5">
                  <c:v>58.546250000000001</c:v>
                </c:pt>
                <c:pt idx="6">
                  <c:v>63.262500000000003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D9-5043-9E7C-B864A59265F9}"/>
            </c:ext>
          </c:extLst>
        </c:ser>
        <c:ser>
          <c:idx val="2"/>
          <c:order val="5"/>
          <c:tx>
            <c:v>LC3-50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Sheet1!$GP$22:$GP$27</c:f>
              <c:numCache>
                <c:formatCode>General</c:formatCode>
                <c:ptCount val="6"/>
                <c:pt idx="0">
                  <c:v>13.8375</c:v>
                </c:pt>
                <c:pt idx="1">
                  <c:v>23.407812500000002</c:v>
                </c:pt>
                <c:pt idx="2">
                  <c:v>33.832812500000003</c:v>
                </c:pt>
                <c:pt idx="3">
                  <c:v>49.7109375</c:v>
                </c:pt>
                <c:pt idx="4">
                  <c:v>57.896874999999994</c:v>
                </c:pt>
                <c:pt idx="5">
                  <c:v>60.131520000000002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D9-5043-9E7C-B864A59265F9}"/>
            </c:ext>
          </c:extLst>
        </c:ser>
        <c:ser>
          <c:idx val="12"/>
          <c:order val="6"/>
          <c:tx>
            <c:v>LC3-50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(Sheet1!$BD$22,Sheet1!$BB$30,Sheet1!$BD$23:$BD$26)</c:f>
              <c:numCache>
                <c:formatCode>General</c:formatCode>
                <c:ptCount val="6"/>
                <c:pt idx="0">
                  <c:v>14.972395833333334</c:v>
                </c:pt>
                <c:pt idx="2">
                  <c:v>38.297499999999999</c:v>
                </c:pt>
                <c:pt idx="3">
                  <c:v>59.202083333333327</c:v>
                </c:pt>
                <c:pt idx="4">
                  <c:v>67.34375</c:v>
                </c:pt>
                <c:pt idx="5">
                  <c:v>68.942187500000003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D9-5043-9E7C-B864A5926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252280"/>
        <c:axId val="2114255560"/>
      </c:barChart>
      <c:catAx>
        <c:axId val="2114252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4255560"/>
        <c:crosses val="autoZero"/>
        <c:auto val="1"/>
        <c:lblAlgn val="ctr"/>
        <c:lblOffset val="100"/>
        <c:noMultiLvlLbl val="0"/>
      </c:catAx>
      <c:valAx>
        <c:axId val="2114255560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114252280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LC3-50 (0%)</c:v>
          </c:tx>
          <c:spPr>
            <a:solidFill>
              <a:srgbClr val="CCFFCC"/>
            </a:solidFill>
          </c:spPr>
          <c:invertIfNegative val="0"/>
          <c:val>
            <c:numRef>
              <c:f>(Sheet1!$DB$22,Sheet1!$DC$30,Sheet1!$DB$23:$DB$27)</c:f>
              <c:numCache>
                <c:formatCode>General</c:formatCode>
                <c:ptCount val="7"/>
                <c:pt idx="0">
                  <c:v>7.808749999999999</c:v>
                </c:pt>
                <c:pt idx="2">
                  <c:v>18.68375</c:v>
                </c:pt>
                <c:pt idx="3">
                  <c:v>26.073437500000001</c:v>
                </c:pt>
                <c:pt idx="4">
                  <c:v>29.168750000000003</c:v>
                </c:pt>
                <c:pt idx="5">
                  <c:v>30.0625</c:v>
                </c:pt>
                <c:pt idx="6">
                  <c:v>31.683333333333337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3-6942-9E43-9773F9305AC7}"/>
            </c:ext>
          </c:extLst>
        </c:ser>
        <c:ser>
          <c:idx val="9"/>
          <c:order val="1"/>
          <c:tx>
            <c:v>LC3-50 (17%)</c:v>
          </c:tx>
          <c:spPr>
            <a:solidFill>
              <a:srgbClr val="77B684"/>
            </a:solidFill>
          </c:spPr>
          <c:invertIfNegative val="0"/>
          <c:val>
            <c:numRef>
              <c:f>Sheet1!$CG$48:$CG$53</c:f>
              <c:numCache>
                <c:formatCode>General</c:formatCode>
                <c:ptCount val="6"/>
                <c:pt idx="0">
                  <c:v>9.4031250000000011</c:v>
                </c:pt>
                <c:pt idx="1">
                  <c:v>17.65625</c:v>
                </c:pt>
                <c:pt idx="2">
                  <c:v>21.560416666666669</c:v>
                </c:pt>
                <c:pt idx="3">
                  <c:v>29.157499999999999</c:v>
                </c:pt>
                <c:pt idx="4">
                  <c:v>37.515625</c:v>
                </c:pt>
                <c:pt idx="5">
                  <c:v>40.345312499999999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F3-6942-9E43-9773F9305AC7}"/>
            </c:ext>
          </c:extLst>
        </c:ser>
        <c:ser>
          <c:idx val="0"/>
          <c:order val="2"/>
          <c:tx>
            <c:v>VDZ TO CAST</c:v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Sheet1!$LR$22:$LR$26</c:f>
              <c:numCache>
                <c:formatCode>General</c:formatCode>
                <c:ptCount val="5"/>
                <c:pt idx="0">
                  <c:v>8.7796874999999996</c:v>
                </c:pt>
                <c:pt idx="1">
                  <c:v>15.890625</c:v>
                </c:pt>
                <c:pt idx="2">
                  <c:v>21.342187500000001</c:v>
                </c:pt>
                <c:pt idx="3">
                  <c:v>39.017187499999999</c:v>
                </c:pt>
                <c:pt idx="4">
                  <c:v>49.053125000000001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F3-6942-9E43-9773F9305AC7}"/>
            </c:ext>
          </c:extLst>
        </c:ser>
        <c:ser>
          <c:idx val="1"/>
          <c:order val="3"/>
          <c:tx>
            <c:v>LC3-50 (39%)</c:v>
          </c:tx>
          <c:spPr>
            <a:solidFill>
              <a:srgbClr val="77B684"/>
            </a:solidFill>
          </c:spPr>
          <c:invertIfNegative val="0"/>
          <c:val>
            <c:numRef>
              <c:f>Sheet1!$ED$48:$ED$53</c:f>
              <c:numCache>
                <c:formatCode>General</c:formatCode>
                <c:ptCount val="6"/>
                <c:pt idx="0">
                  <c:v>10.081250000000001</c:v>
                </c:pt>
                <c:pt idx="1">
                  <c:v>17.6875</c:v>
                </c:pt>
                <c:pt idx="2">
                  <c:v>23.618749999999999</c:v>
                </c:pt>
                <c:pt idx="3">
                  <c:v>38.528750000000002</c:v>
                </c:pt>
                <c:pt idx="4">
                  <c:v>49.446874999999999</c:v>
                </c:pt>
                <c:pt idx="5">
                  <c:v>51.4296875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F3-6942-9E43-9773F9305AC7}"/>
            </c:ext>
          </c:extLst>
        </c:ser>
        <c:ser>
          <c:idx val="5"/>
          <c:order val="4"/>
          <c:tx>
            <c:v>LC3-50 (50%)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(Sheet1!$DU$22,Sheet1!$DS$27,Sheet1!$DU$23:$DU$27)</c:f>
              <c:numCache>
                <c:formatCode>General</c:formatCode>
                <c:ptCount val="7"/>
                <c:pt idx="0">
                  <c:v>10.08375</c:v>
                </c:pt>
                <c:pt idx="2">
                  <c:v>25.482500000000002</c:v>
                </c:pt>
                <c:pt idx="3">
                  <c:v>41.887500000000003</c:v>
                </c:pt>
                <c:pt idx="4">
                  <c:v>54.911249999999995</c:v>
                </c:pt>
                <c:pt idx="5">
                  <c:v>58.546250000000001</c:v>
                </c:pt>
                <c:pt idx="6">
                  <c:v>63.262500000000003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F3-6942-9E43-9773F9305AC7}"/>
            </c:ext>
          </c:extLst>
        </c:ser>
        <c:ser>
          <c:idx val="2"/>
          <c:order val="5"/>
          <c:tx>
            <c:v>LC3-50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Sheet1!$GP$22:$GP$26</c:f>
              <c:numCache>
                <c:formatCode>General</c:formatCode>
                <c:ptCount val="5"/>
                <c:pt idx="0">
                  <c:v>13.8375</c:v>
                </c:pt>
                <c:pt idx="1">
                  <c:v>23.407812500000002</c:v>
                </c:pt>
                <c:pt idx="2">
                  <c:v>33.832812500000003</c:v>
                </c:pt>
                <c:pt idx="3">
                  <c:v>49.7109375</c:v>
                </c:pt>
                <c:pt idx="4">
                  <c:v>57.896874999999994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F3-6942-9E43-9773F9305AC7}"/>
            </c:ext>
          </c:extLst>
        </c:ser>
        <c:ser>
          <c:idx val="12"/>
          <c:order val="6"/>
          <c:tx>
            <c:v>LC3-50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(Sheet1!$BD$22,Sheet1!$BB$30,Sheet1!$BD$23:$BD$26)</c:f>
              <c:numCache>
                <c:formatCode>General</c:formatCode>
                <c:ptCount val="6"/>
                <c:pt idx="0">
                  <c:v>14.972395833333334</c:v>
                </c:pt>
                <c:pt idx="2">
                  <c:v>38.297499999999999</c:v>
                </c:pt>
                <c:pt idx="3">
                  <c:v>59.202083333333327</c:v>
                </c:pt>
                <c:pt idx="4">
                  <c:v>67.34375</c:v>
                </c:pt>
                <c:pt idx="5">
                  <c:v>68.942187500000003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F3-6942-9E43-9773F9305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8906024"/>
        <c:axId val="2095574392"/>
      </c:barChart>
      <c:catAx>
        <c:axId val="2088906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95574392"/>
        <c:crosses val="autoZero"/>
        <c:auto val="1"/>
        <c:lblAlgn val="ctr"/>
        <c:lblOffset val="100"/>
        <c:noMultiLvlLbl val="0"/>
      </c:catAx>
      <c:valAx>
        <c:axId val="2095574392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88906024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LC3-50 (0%)</c:v>
          </c:tx>
          <c:spPr>
            <a:solidFill>
              <a:srgbClr val="CCFFCC"/>
            </a:solidFill>
          </c:spPr>
          <c:invertIfNegative val="0"/>
          <c:val>
            <c:numRef>
              <c:f>('[Compressive strength.xlsx]Sheet1'!$DB$22,'[Compressive strength.xlsx]Sheet1'!#REF!,'[Compressive strength.xlsx]Sheet1'!$DB$23:$DB$27)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9-0546-ABB9-26A97D0E1AF4}"/>
            </c:ext>
          </c:extLst>
        </c:ser>
        <c:ser>
          <c:idx val="9"/>
          <c:order val="1"/>
          <c:tx>
            <c:v>LC3-50 (17%)</c:v>
          </c:tx>
          <c:spPr>
            <a:solidFill>
              <a:srgbClr val="77B684"/>
            </a:solidFill>
          </c:spPr>
          <c:invertIfNegative val="0"/>
          <c:val>
            <c:numRef>
              <c:f>Sheet1!$CG$48:$CG$53</c:f>
              <c:numCache>
                <c:formatCode>General</c:formatCode>
                <c:ptCount val="6"/>
                <c:pt idx="0">
                  <c:v>9.4031250000000011</c:v>
                </c:pt>
                <c:pt idx="1">
                  <c:v>17.65625</c:v>
                </c:pt>
                <c:pt idx="2">
                  <c:v>21.560416666666669</c:v>
                </c:pt>
                <c:pt idx="3">
                  <c:v>29.157499999999999</c:v>
                </c:pt>
                <c:pt idx="4">
                  <c:v>37.515625</c:v>
                </c:pt>
                <c:pt idx="5">
                  <c:v>40.345312499999999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79-0546-ABB9-26A97D0E1AF4}"/>
            </c:ext>
          </c:extLst>
        </c:ser>
        <c:ser>
          <c:idx val="1"/>
          <c:order val="2"/>
          <c:tx>
            <c:v>LC3-50 (39%)</c:v>
          </c:tx>
          <c:spPr>
            <a:solidFill>
              <a:srgbClr val="77B684"/>
            </a:solidFill>
          </c:spPr>
          <c:invertIfNegative val="0"/>
          <c:val>
            <c:numRef>
              <c:f>Sheet1!$ED$48:$ED$53</c:f>
              <c:numCache>
                <c:formatCode>General</c:formatCode>
                <c:ptCount val="6"/>
                <c:pt idx="0">
                  <c:v>10.081250000000001</c:v>
                </c:pt>
                <c:pt idx="1">
                  <c:v>17.6875</c:v>
                </c:pt>
                <c:pt idx="2">
                  <c:v>23.618749999999999</c:v>
                </c:pt>
                <c:pt idx="3">
                  <c:v>38.528750000000002</c:v>
                </c:pt>
                <c:pt idx="4">
                  <c:v>49.446874999999999</c:v>
                </c:pt>
                <c:pt idx="5">
                  <c:v>51.4296875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79-0546-ABB9-26A97D0E1AF4}"/>
            </c:ext>
          </c:extLst>
        </c:ser>
        <c:ser>
          <c:idx val="0"/>
          <c:order val="3"/>
          <c:tx>
            <c:v>LC3-50 (41.8%) Portugal</c:v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Sheet1!$KT$22:$KT$26</c:f>
              <c:numCache>
                <c:formatCode>General</c:formatCode>
                <c:ptCount val="5"/>
                <c:pt idx="0">
                  <c:v>9.7218750000000007</c:v>
                </c:pt>
                <c:pt idx="1">
                  <c:v>16.6171875</c:v>
                </c:pt>
                <c:pt idx="2">
                  <c:v>21.984375000000004</c:v>
                </c:pt>
                <c:pt idx="3">
                  <c:v>37.7265625</c:v>
                </c:pt>
                <c:pt idx="4">
                  <c:v>53.309375000000003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79-0546-ABB9-26A97D0E1AF4}"/>
            </c:ext>
          </c:extLst>
        </c:ser>
        <c:ser>
          <c:idx val="5"/>
          <c:order val="4"/>
          <c:tx>
            <c:v>LC3-50 (50%)</c:v>
          </c:tx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(Sheet1!$DU$22,Sheet1!$DS$27,Sheet1!$DU$23:$DU$27)</c:f>
              <c:numCache>
                <c:formatCode>General</c:formatCode>
                <c:ptCount val="7"/>
                <c:pt idx="0">
                  <c:v>10.08375</c:v>
                </c:pt>
                <c:pt idx="2">
                  <c:v>25.482500000000002</c:v>
                </c:pt>
                <c:pt idx="3">
                  <c:v>41.887500000000003</c:v>
                </c:pt>
                <c:pt idx="4">
                  <c:v>54.911249999999995</c:v>
                </c:pt>
                <c:pt idx="5">
                  <c:v>58.546250000000001</c:v>
                </c:pt>
                <c:pt idx="6">
                  <c:v>63.262500000000003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79-0546-ABB9-26A97D0E1AF4}"/>
            </c:ext>
          </c:extLst>
        </c:ser>
        <c:ser>
          <c:idx val="2"/>
          <c:order val="5"/>
          <c:tx>
            <c:v>LC3-50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Sheet1!$GP$22:$GP$27</c:f>
              <c:numCache>
                <c:formatCode>General</c:formatCode>
                <c:ptCount val="6"/>
                <c:pt idx="0">
                  <c:v>13.8375</c:v>
                </c:pt>
                <c:pt idx="1">
                  <c:v>23.407812500000002</c:v>
                </c:pt>
                <c:pt idx="2">
                  <c:v>33.832812500000003</c:v>
                </c:pt>
                <c:pt idx="3">
                  <c:v>49.7109375</c:v>
                </c:pt>
                <c:pt idx="4">
                  <c:v>57.896874999999994</c:v>
                </c:pt>
                <c:pt idx="5">
                  <c:v>60.131520000000002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79-0546-ABB9-26A97D0E1AF4}"/>
            </c:ext>
          </c:extLst>
        </c:ser>
        <c:ser>
          <c:idx val="12"/>
          <c:order val="6"/>
          <c:tx>
            <c:v>LC3-50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(Sheet1!$BD$22,Sheet1!$BB$30,Sheet1!$BD$23:$BD$26)</c:f>
              <c:numCache>
                <c:formatCode>General</c:formatCode>
                <c:ptCount val="6"/>
                <c:pt idx="0">
                  <c:v>14.972395833333334</c:v>
                </c:pt>
                <c:pt idx="2">
                  <c:v>38.297499999999999</c:v>
                </c:pt>
                <c:pt idx="3">
                  <c:v>59.202083333333327</c:v>
                </c:pt>
                <c:pt idx="4">
                  <c:v>67.34375</c:v>
                </c:pt>
                <c:pt idx="5">
                  <c:v>68.942187500000003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79-0546-ABB9-26A97D0E1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419752"/>
        <c:axId val="2093423032"/>
      </c:barChart>
      <c:catAx>
        <c:axId val="2093419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93423032"/>
        <c:crosses val="autoZero"/>
        <c:auto val="1"/>
        <c:lblAlgn val="ctr"/>
        <c:lblOffset val="100"/>
        <c:noMultiLvlLbl val="0"/>
      </c:catAx>
      <c:valAx>
        <c:axId val="2093423032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93419752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v>LC3-50 (0%)</c:v>
          </c:tx>
          <c:spPr>
            <a:solidFill>
              <a:srgbClr val="CCFFCC"/>
            </a:solidFill>
          </c:spPr>
          <c:invertIfNegative val="0"/>
          <c:val>
            <c:numRef>
              <c:f>(Sheet1!$DB$22,Sheet1!$DA$28,Sheet1!$DB$23:$DB$26)</c:f>
              <c:numCache>
                <c:formatCode>General</c:formatCode>
                <c:ptCount val="6"/>
                <c:pt idx="0">
                  <c:v>7.808749999999999</c:v>
                </c:pt>
                <c:pt idx="2">
                  <c:v>18.68375</c:v>
                </c:pt>
                <c:pt idx="3">
                  <c:v>26.073437500000001</c:v>
                </c:pt>
                <c:pt idx="4">
                  <c:v>29.168750000000003</c:v>
                </c:pt>
                <c:pt idx="5">
                  <c:v>30.0625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A-B141-997D-102DFA949F39}"/>
            </c:ext>
          </c:extLst>
        </c:ser>
        <c:ser>
          <c:idx val="9"/>
          <c:order val="1"/>
          <c:tx>
            <c:v>LC3-50 (17%)</c:v>
          </c:tx>
          <c:spPr>
            <a:solidFill>
              <a:srgbClr val="87CE97"/>
            </a:solidFill>
          </c:spPr>
          <c:invertIfNegative val="0"/>
          <c:val>
            <c:numRef>
              <c:f>Sheet1!$CG$48:$CG$53</c:f>
              <c:numCache>
                <c:formatCode>General</c:formatCode>
                <c:ptCount val="6"/>
                <c:pt idx="0">
                  <c:v>9.4031250000000011</c:v>
                </c:pt>
                <c:pt idx="1">
                  <c:v>17.65625</c:v>
                </c:pt>
                <c:pt idx="2">
                  <c:v>21.560416666666669</c:v>
                </c:pt>
                <c:pt idx="3">
                  <c:v>29.157499999999999</c:v>
                </c:pt>
                <c:pt idx="4">
                  <c:v>37.515625</c:v>
                </c:pt>
                <c:pt idx="5">
                  <c:v>40.345312499999999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A-B141-997D-102DFA949F39}"/>
            </c:ext>
          </c:extLst>
        </c:ser>
        <c:ser>
          <c:idx val="3"/>
          <c:order val="2"/>
          <c:tx>
            <c:v>LC3-50 (21.8%) Screened</c:v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val>
            <c:numRef>
              <c:f>Sheet1!$MD$22:$MD$27</c:f>
              <c:numCache>
                <c:formatCode>General</c:formatCode>
                <c:ptCount val="6"/>
                <c:pt idx="0">
                  <c:v>9.8578124999999996</c:v>
                </c:pt>
                <c:pt idx="1">
                  <c:v>0</c:v>
                </c:pt>
                <c:pt idx="2">
                  <c:v>21.265625</c:v>
                </c:pt>
                <c:pt idx="3">
                  <c:v>31.801562499999996</c:v>
                </c:pt>
                <c:pt idx="4">
                  <c:v>38.234375</c:v>
                </c:pt>
                <c:pt idx="5">
                  <c:v>39.921875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0A-B141-997D-102DFA949F39}"/>
            </c:ext>
          </c:extLst>
        </c:ser>
        <c:ser>
          <c:idx val="1"/>
          <c:order val="3"/>
          <c:tx>
            <c:v>LC3-50 (39%)</c:v>
          </c:tx>
          <c:spPr>
            <a:solidFill>
              <a:srgbClr val="77B684"/>
            </a:solidFill>
          </c:spPr>
          <c:invertIfNegative val="0"/>
          <c:val>
            <c:numRef>
              <c:f>Sheet1!$ED$48:$ED$53</c:f>
              <c:numCache>
                <c:formatCode>General</c:formatCode>
                <c:ptCount val="6"/>
                <c:pt idx="0">
                  <c:v>10.081250000000001</c:v>
                </c:pt>
                <c:pt idx="1">
                  <c:v>17.6875</c:v>
                </c:pt>
                <c:pt idx="2">
                  <c:v>23.618749999999999</c:v>
                </c:pt>
                <c:pt idx="3">
                  <c:v>38.528750000000002</c:v>
                </c:pt>
                <c:pt idx="4">
                  <c:v>49.446874999999999</c:v>
                </c:pt>
                <c:pt idx="5">
                  <c:v>51.4296875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0A-B141-997D-102DFA949F39}"/>
            </c:ext>
          </c:extLst>
        </c:ser>
        <c:ser>
          <c:idx val="5"/>
          <c:order val="4"/>
          <c:tx>
            <c:v>LC3-50 (50%)</c:v>
          </c:tx>
          <c:spPr>
            <a:solidFill>
              <a:srgbClr val="479952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(Sheet1!$DU$22,Sheet1!$DS$27,Sheet1!$DU$23:$DU$27)</c:f>
              <c:numCache>
                <c:formatCode>General</c:formatCode>
                <c:ptCount val="7"/>
                <c:pt idx="0">
                  <c:v>10.08375</c:v>
                </c:pt>
                <c:pt idx="2">
                  <c:v>25.482500000000002</c:v>
                </c:pt>
                <c:pt idx="3">
                  <c:v>41.887500000000003</c:v>
                </c:pt>
                <c:pt idx="4">
                  <c:v>54.911249999999995</c:v>
                </c:pt>
                <c:pt idx="5">
                  <c:v>58.546250000000001</c:v>
                </c:pt>
                <c:pt idx="6">
                  <c:v>63.262500000000003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0A-B141-997D-102DFA949F39}"/>
            </c:ext>
          </c:extLst>
        </c:ser>
        <c:ser>
          <c:idx val="0"/>
          <c:order val="5"/>
          <c:tx>
            <c:v>LC3-50 (61.1%) Washed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Sheet1!$MP$22:$MP$27</c:f>
              <c:numCache>
                <c:formatCode>General</c:formatCode>
                <c:ptCount val="6"/>
                <c:pt idx="0">
                  <c:v>11.1265625</c:v>
                </c:pt>
                <c:pt idx="1">
                  <c:v>0</c:v>
                </c:pt>
                <c:pt idx="2">
                  <c:v>25.346875000000001</c:v>
                </c:pt>
                <c:pt idx="3">
                  <c:v>43.381250000000001</c:v>
                </c:pt>
                <c:pt idx="4">
                  <c:v>53.614062500000003</c:v>
                </c:pt>
                <c:pt idx="5">
                  <c:v>57.139062500000001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0A-B141-997D-102DFA949F39}"/>
            </c:ext>
          </c:extLst>
        </c:ser>
        <c:ser>
          <c:idx val="2"/>
          <c:order val="6"/>
          <c:tx>
            <c:v>LC3-50 (66%)</c:v>
          </c:tx>
          <c:spPr>
            <a:solidFill>
              <a:srgbClr val="408A49"/>
            </a:solidFill>
          </c:spPr>
          <c:invertIfNegative val="0"/>
          <c:cat>
            <c:numRef>
              <c:f>Sheet1!$FA$22:$FA$28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28</c:v>
                </c:pt>
                <c:pt idx="5">
                  <c:v>90</c:v>
                </c:pt>
                <c:pt idx="6">
                  <c:v>365</c:v>
                </c:pt>
              </c:numCache>
            </c:numRef>
          </c:cat>
          <c:val>
            <c:numRef>
              <c:f>Sheet1!$GP$22:$GP$27</c:f>
              <c:numCache>
                <c:formatCode>General</c:formatCode>
                <c:ptCount val="6"/>
                <c:pt idx="0">
                  <c:v>13.8375</c:v>
                </c:pt>
                <c:pt idx="1">
                  <c:v>23.407812500000002</c:v>
                </c:pt>
                <c:pt idx="2">
                  <c:v>33.832812500000003</c:v>
                </c:pt>
                <c:pt idx="3">
                  <c:v>49.7109375</c:v>
                </c:pt>
                <c:pt idx="4">
                  <c:v>57.896874999999994</c:v>
                </c:pt>
                <c:pt idx="5">
                  <c:v>60.131520000000002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0A-B141-997D-102DFA949F39}"/>
            </c:ext>
          </c:extLst>
        </c:ser>
        <c:ser>
          <c:idx val="12"/>
          <c:order val="7"/>
          <c:tx>
            <c:v>LC3-50 (95%)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(Sheet1!$BD$22,Sheet1!$BB$30,Sheet1!$BD$23:$BD$26)</c:f>
              <c:numCache>
                <c:formatCode>General</c:formatCode>
                <c:ptCount val="6"/>
                <c:pt idx="0">
                  <c:v>14.972395833333334</c:v>
                </c:pt>
                <c:pt idx="2">
                  <c:v>38.297499999999999</c:v>
                </c:pt>
                <c:pt idx="3">
                  <c:v>59.202083333333327</c:v>
                </c:pt>
                <c:pt idx="4">
                  <c:v>67.34375</c:v>
                </c:pt>
                <c:pt idx="5">
                  <c:v>68.942187500000003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0A-B141-997D-102DFA949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388136"/>
        <c:axId val="2096208520"/>
      </c:barChart>
      <c:catAx>
        <c:axId val="2093388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96208520"/>
        <c:crosses val="autoZero"/>
        <c:auto val="1"/>
        <c:lblAlgn val="ctr"/>
        <c:lblOffset val="100"/>
        <c:noMultiLvlLbl val="0"/>
      </c:catAx>
      <c:valAx>
        <c:axId val="2096208520"/>
        <c:scaling>
          <c:orientation val="minMax"/>
          <c:max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93388136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Sheet1!$F$22:$F$26</c:f>
              <c:numCache>
                <c:formatCode>General</c:formatCode>
                <c:ptCount val="5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  <c:pt idx="4">
                  <c:v>50.421875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6-B846-BAEA-6E4A9D6FBCED}"/>
            </c:ext>
          </c:extLst>
        </c:ser>
        <c:ser>
          <c:idx val="1"/>
          <c:order val="1"/>
          <c:tx>
            <c:v>PPC30 (27,6%)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val>
            <c:numRef>
              <c:f>(Sheet1!$NH$22,Sheet1!$NH$24:$NH$27)</c:f>
              <c:numCache>
                <c:formatCode>General</c:formatCode>
                <c:ptCount val="5"/>
                <c:pt idx="0">
                  <c:v>16.256250000000001</c:v>
                </c:pt>
                <c:pt idx="1">
                  <c:v>27.081250000000001</c:v>
                </c:pt>
                <c:pt idx="2">
                  <c:v>37.728124999999999</c:v>
                </c:pt>
                <c:pt idx="3">
                  <c:v>45.285937500000003</c:v>
                </c:pt>
                <c:pt idx="4">
                  <c:v>47.654687500000001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C6-B846-BAEA-6E4A9D6FBCED}"/>
            </c:ext>
          </c:extLst>
        </c:ser>
        <c:ser>
          <c:idx val="2"/>
          <c:order val="2"/>
          <c:tx>
            <c:v>LC3-50 (27,6%)</c:v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val>
            <c:numRef>
              <c:f>(Sheet1!$NN$22,Sheet1!$NN$24:$NN$27)</c:f>
              <c:numCache>
                <c:formatCode>General</c:formatCode>
                <c:ptCount val="5"/>
                <c:pt idx="0">
                  <c:v>11.481249999999999</c:v>
                </c:pt>
                <c:pt idx="1">
                  <c:v>23.90625</c:v>
                </c:pt>
                <c:pt idx="2">
                  <c:v>35.712500000000006</c:v>
                </c:pt>
                <c:pt idx="3">
                  <c:v>41.1171875</c:v>
                </c:pt>
                <c:pt idx="4">
                  <c:v>44.173437500000006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C6-B846-BAEA-6E4A9D6FBCED}"/>
            </c:ext>
          </c:extLst>
        </c:ser>
        <c:ser>
          <c:idx val="3"/>
          <c:order val="3"/>
          <c:tx>
            <c:v>LC3-65 (27,6%)</c:v>
          </c:tx>
          <c:spPr>
            <a:solidFill>
              <a:schemeClr val="accent5">
                <a:lumMod val="40000"/>
                <a:lumOff val="60000"/>
              </a:schemeClr>
            </a:solidFill>
          </c:spPr>
          <c:invertIfNegative val="0"/>
          <c:val>
            <c:numRef>
              <c:f>(Sheet1!$TZ$22,Sheet1!$TZ$24:$TZ$27)</c:f>
              <c:numCache>
                <c:formatCode>General</c:formatCode>
                <c:ptCount val="5"/>
                <c:pt idx="0">
                  <c:v>15.339583333333332</c:v>
                </c:pt>
                <c:pt idx="1">
                  <c:v>28.958333333333332</c:v>
                </c:pt>
                <c:pt idx="2">
                  <c:v>39.887499999999996</c:v>
                </c:pt>
                <c:pt idx="3">
                  <c:v>47.324999999999996</c:v>
                </c:pt>
                <c:pt idx="4">
                  <c:v>50.774999999999999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C6-B846-BAEA-6E4A9D6FB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455592"/>
        <c:axId val="2093458456"/>
      </c:barChart>
      <c:catAx>
        <c:axId val="2093455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93458456"/>
        <c:crosses val="autoZero"/>
        <c:auto val="1"/>
        <c:lblAlgn val="ctr"/>
        <c:lblOffset val="100"/>
        <c:noMultiLvlLbl val="0"/>
      </c:catAx>
      <c:valAx>
        <c:axId val="20934584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3455592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Sheet1!$F$22:$F$26</c:f>
              <c:numCache>
                <c:formatCode>General</c:formatCode>
                <c:ptCount val="5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  <c:pt idx="4">
                  <c:v>50.421875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D-DF4D-A634-1B2AD92F9C70}"/>
            </c:ext>
          </c:extLst>
        </c:ser>
        <c:ser>
          <c:idx val="1"/>
          <c:order val="1"/>
          <c:tx>
            <c:v>PPC30 (41,8%)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val>
            <c:numRef>
              <c:f>(Sheet1!$KN$22,Sheet1!$KN$24:$KN$27)</c:f>
              <c:numCache>
                <c:formatCode>General</c:formatCode>
                <c:ptCount val="5"/>
                <c:pt idx="0">
                  <c:v>14.2109375</c:v>
                </c:pt>
                <c:pt idx="1">
                  <c:v>27.4765625</c:v>
                </c:pt>
                <c:pt idx="2">
                  <c:v>38.115625000000001</c:v>
                </c:pt>
                <c:pt idx="3">
                  <c:v>54.939062499999999</c:v>
                </c:pt>
                <c:pt idx="4">
                  <c:v>55.157812499999999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9D-DF4D-A634-1B2AD92F9C70}"/>
            </c:ext>
          </c:extLst>
        </c:ser>
        <c:ser>
          <c:idx val="2"/>
          <c:order val="2"/>
          <c:tx>
            <c:v>LC3-50 (41,8%)</c:v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val>
            <c:numRef>
              <c:f>(Sheet1!$KT$22,Sheet1!$KT$24:$KT$27)</c:f>
              <c:numCache>
                <c:formatCode>General</c:formatCode>
                <c:ptCount val="5"/>
                <c:pt idx="0">
                  <c:v>9.7218750000000007</c:v>
                </c:pt>
                <c:pt idx="1">
                  <c:v>21.984375000000004</c:v>
                </c:pt>
                <c:pt idx="2">
                  <c:v>37.7265625</c:v>
                </c:pt>
                <c:pt idx="3">
                  <c:v>53.309375000000003</c:v>
                </c:pt>
                <c:pt idx="4">
                  <c:v>54.792187500000004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9D-DF4D-A634-1B2AD92F9C70}"/>
            </c:ext>
          </c:extLst>
        </c:ser>
        <c:ser>
          <c:idx val="3"/>
          <c:order val="3"/>
          <c:tx>
            <c:v>LC3-65 (41,8%)</c:v>
          </c:tx>
          <c:spPr>
            <a:solidFill>
              <a:schemeClr val="accent1">
                <a:lumMod val="20000"/>
                <a:lumOff val="80000"/>
              </a:schemeClr>
            </a:solidFill>
          </c:spPr>
          <c:invertIfNegative val="0"/>
          <c:val>
            <c:numRef>
              <c:f>(Sheet1!$TT$22,Sheet1!$TT$24:$TT$27)</c:f>
              <c:numCache>
                <c:formatCode>General</c:formatCode>
                <c:ptCount val="5"/>
                <c:pt idx="0">
                  <c:v>14.370833333333332</c:v>
                </c:pt>
                <c:pt idx="1">
                  <c:v>28.827083333333334</c:v>
                </c:pt>
                <c:pt idx="2">
                  <c:v>42.202083333333327</c:v>
                </c:pt>
                <c:pt idx="3">
                  <c:v>55.383333333333333</c:v>
                </c:pt>
                <c:pt idx="4">
                  <c:v>56.5234375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9D-DF4D-A634-1B2AD92F9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222600"/>
        <c:axId val="2096225768"/>
      </c:barChart>
      <c:catAx>
        <c:axId val="2096222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96225768"/>
        <c:crosses val="autoZero"/>
        <c:auto val="1"/>
        <c:lblAlgn val="ctr"/>
        <c:lblOffset val="100"/>
        <c:noMultiLvlLbl val="0"/>
      </c:catAx>
      <c:valAx>
        <c:axId val="2096225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6222600"/>
        <c:crosses val="autoZero"/>
        <c:crossBetween val="between"/>
      </c:valAx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>
                <a:lumMod val="50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Sheet1!$G$22:$G$25</c:f>
                <c:numCache>
                  <c:formatCode>General</c:formatCode>
                  <c:ptCount val="4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</c:numCache>
              </c:numRef>
            </c:plus>
            <c:minus>
              <c:numRef>
                <c:f>Sheet1!$G$22:$G$25</c:f>
                <c:numCache>
                  <c:formatCode>General</c:formatCode>
                  <c:ptCount val="4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Sheet1!$F$22:$F$25</c:f>
              <c:numCache>
                <c:formatCode>General</c:formatCode>
                <c:ptCount val="4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4-5748-9901-18E7752A5E42}"/>
            </c:ext>
          </c:extLst>
        </c:ser>
        <c:ser>
          <c:idx val="1"/>
          <c:order val="1"/>
          <c:tx>
            <c:v>LC3-50 A</c:v>
          </c:tx>
          <c:spPr>
            <a:solidFill>
              <a:schemeClr val="accent1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(Sheet1!$ZB$22,Sheet1!$ZB$24,Sheet1!$ZB$25,Sheet1!$ZB$26)</c:f>
                <c:numCache>
                  <c:formatCode>General</c:formatCode>
                  <c:ptCount val="4"/>
                  <c:pt idx="0">
                    <c:v>0.24748737341529264</c:v>
                  </c:pt>
                  <c:pt idx="1">
                    <c:v>1.6617009357883852</c:v>
                  </c:pt>
                  <c:pt idx="2">
                    <c:v>0.43752232085917525</c:v>
                  </c:pt>
                  <c:pt idx="3">
                    <c:v>0.20771261697355034</c:v>
                  </c:pt>
                </c:numCache>
              </c:numRef>
            </c:plus>
            <c:minus>
              <c:numRef>
                <c:f>(Sheet1!$ZB$22,Sheet1!$ZB$24,Sheet1!$ZB$25,Sheet1!$ZB$26)</c:f>
                <c:numCache>
                  <c:formatCode>General</c:formatCode>
                  <c:ptCount val="4"/>
                  <c:pt idx="0">
                    <c:v>0.24748737341529264</c:v>
                  </c:pt>
                  <c:pt idx="1">
                    <c:v>1.6617009357883852</c:v>
                  </c:pt>
                  <c:pt idx="2">
                    <c:v>0.43752232085917525</c:v>
                  </c:pt>
                  <c:pt idx="3">
                    <c:v>0.20771261697355034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(Sheet1!$ZA$22,Sheet1!$ZA$24:$ZA$26)</c:f>
              <c:numCache>
                <c:formatCode>General</c:formatCode>
                <c:ptCount val="4"/>
                <c:pt idx="0">
                  <c:v>8.6875</c:v>
                </c:pt>
                <c:pt idx="1">
                  <c:v>18.931249999999999</c:v>
                </c:pt>
                <c:pt idx="2">
                  <c:v>26.265625</c:v>
                </c:pt>
                <c:pt idx="3">
                  <c:v>38.196874999999999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D4-5748-9901-18E7752A5E42}"/>
            </c:ext>
          </c:extLst>
        </c:ser>
        <c:ser>
          <c:idx val="2"/>
          <c:order val="2"/>
          <c:tx>
            <c:v>LC3-50 B</c:v>
          </c:tx>
          <c:spPr>
            <a:solidFill>
              <a:srgbClr val="A342C0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(Sheet1!$ZE$22,Sheet1!$ZE$24,Sheet1!$ZE$25,Sheet1!$ZE$26)</c:f>
                <c:numCache>
                  <c:formatCode>General</c:formatCode>
                  <c:ptCount val="4"/>
                  <c:pt idx="0">
                    <c:v>0.4993941642129997</c:v>
                  </c:pt>
                  <c:pt idx="1">
                    <c:v>0.60546018139098079</c:v>
                  </c:pt>
                  <c:pt idx="2">
                    <c:v>0.30935921676911454</c:v>
                  </c:pt>
                  <c:pt idx="3">
                    <c:v>0.49055532944816332</c:v>
                  </c:pt>
                </c:numCache>
              </c:numRef>
            </c:plus>
            <c:minus>
              <c:numRef>
                <c:f>(Sheet1!$ZE$22,Sheet1!$ZE$24,Sheet1!$ZE$25,Sheet1!$ZE$26)</c:f>
                <c:numCache>
                  <c:formatCode>General</c:formatCode>
                  <c:ptCount val="4"/>
                  <c:pt idx="0">
                    <c:v>0.4993941642129997</c:v>
                  </c:pt>
                  <c:pt idx="1">
                    <c:v>0.60546018139098079</c:v>
                  </c:pt>
                  <c:pt idx="2">
                    <c:v>0.30935921676911454</c:v>
                  </c:pt>
                  <c:pt idx="3">
                    <c:v>0.49055532944816332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(Sheet1!$ZD$22,Sheet1!$ZD$24:$ZD$26)</c:f>
              <c:numCache>
                <c:formatCode>General</c:formatCode>
                <c:ptCount val="4"/>
                <c:pt idx="0">
                  <c:v>13.334375</c:v>
                </c:pt>
                <c:pt idx="1">
                  <c:v>29.571874999999999</c:v>
                </c:pt>
                <c:pt idx="2">
                  <c:v>45.756250000000001</c:v>
                </c:pt>
                <c:pt idx="3">
                  <c:v>53.078125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D4-5748-9901-18E7752A5E42}"/>
            </c:ext>
          </c:extLst>
        </c:ser>
        <c:ser>
          <c:idx val="3"/>
          <c:order val="3"/>
          <c:tx>
            <c:v>LC3-50 C</c:v>
          </c:tx>
          <c:spPr>
            <a:solidFill>
              <a:schemeClr val="accent5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(Sheet1!$ZH$22,Sheet1!$ZH$24,Sheet1!$ZH$25,Sheet1!$ZH$26)</c:f>
                <c:numCache>
                  <c:formatCode>General</c:formatCode>
                  <c:ptCount val="4"/>
                  <c:pt idx="0">
                    <c:v>2.6516504294495282E-2</c:v>
                  </c:pt>
                  <c:pt idx="1">
                    <c:v>0.21655145173838167</c:v>
                  </c:pt>
                  <c:pt idx="2">
                    <c:v>0.39332814703501606</c:v>
                  </c:pt>
                  <c:pt idx="3">
                    <c:v>1.361180553784102</c:v>
                  </c:pt>
                </c:numCache>
              </c:numRef>
            </c:plus>
            <c:minus>
              <c:numRef>
                <c:f>(Sheet1!$ZH$22,Sheet1!$ZH$24,Sheet1!$ZH$25,Sheet1!$ZH$26)</c:f>
                <c:numCache>
                  <c:formatCode>General</c:formatCode>
                  <c:ptCount val="4"/>
                  <c:pt idx="0">
                    <c:v>2.6516504294495282E-2</c:v>
                  </c:pt>
                  <c:pt idx="1">
                    <c:v>0.21655145173838167</c:v>
                  </c:pt>
                  <c:pt idx="2">
                    <c:v>0.39332814703501606</c:v>
                  </c:pt>
                  <c:pt idx="3">
                    <c:v>1.361180553784102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(Sheet1!$ZG$22,Sheet1!$ZG$24:$ZG$26)</c:f>
              <c:numCache>
                <c:formatCode>General</c:formatCode>
                <c:ptCount val="4"/>
                <c:pt idx="0">
                  <c:v>11.831250000000001</c:v>
                </c:pt>
                <c:pt idx="1">
                  <c:v>27.790624999999999</c:v>
                </c:pt>
                <c:pt idx="2">
                  <c:v>42.678124999999994</c:v>
                </c:pt>
                <c:pt idx="3">
                  <c:v>51.375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D4-5748-9901-18E7752A5E42}"/>
            </c:ext>
          </c:extLst>
        </c:ser>
        <c:ser>
          <c:idx val="4"/>
          <c:order val="4"/>
          <c:tx>
            <c:v>LC3-50 D</c:v>
          </c:tx>
          <c:spPr>
            <a:solidFill>
              <a:schemeClr val="accent4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(Sheet1!$ZK$22,Sheet1!$ZK$24,Sheet1!$ZK$25,Sheet1!$ZK$26)</c:f>
                <c:numCache>
                  <c:formatCode>General</c:formatCode>
                  <c:ptCount val="4"/>
                  <c:pt idx="0">
                    <c:v>3.5355339059326626E-2</c:v>
                  </c:pt>
                  <c:pt idx="1">
                    <c:v>7.0710678118653253E-2</c:v>
                  </c:pt>
                  <c:pt idx="2">
                    <c:v>0.72036503333379331</c:v>
                  </c:pt>
                  <c:pt idx="3">
                    <c:v>7.5130095501072691E-2</c:v>
                  </c:pt>
                </c:numCache>
              </c:numRef>
            </c:plus>
            <c:minus>
              <c:numRef>
                <c:f>(Sheet1!$ZK$22,Sheet1!$ZK$24,Sheet1!$ZK$25,Sheet1!$ZK$26)</c:f>
                <c:numCache>
                  <c:formatCode>General</c:formatCode>
                  <c:ptCount val="4"/>
                  <c:pt idx="0">
                    <c:v>3.5355339059326626E-2</c:v>
                  </c:pt>
                  <c:pt idx="1">
                    <c:v>7.0710678118653253E-2</c:v>
                  </c:pt>
                  <c:pt idx="2">
                    <c:v>0.72036503333379331</c:v>
                  </c:pt>
                  <c:pt idx="3">
                    <c:v>7.5130095501072691E-2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(Sheet1!$ZJ$22,Sheet1!$ZJ$24:$ZJ$26)</c:f>
              <c:numCache>
                <c:formatCode>General</c:formatCode>
                <c:ptCount val="4"/>
                <c:pt idx="0">
                  <c:v>10.643750000000001</c:v>
                </c:pt>
                <c:pt idx="1">
                  <c:v>22.181249999999999</c:v>
                </c:pt>
                <c:pt idx="2">
                  <c:v>29.765625</c:v>
                </c:pt>
                <c:pt idx="3">
                  <c:v>41.015625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D4-5748-9901-18E7752A5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498616"/>
        <c:axId val="2086501912"/>
      </c:barChart>
      <c:catAx>
        <c:axId val="2086498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086501912"/>
        <c:crosses val="autoZero"/>
        <c:auto val="1"/>
        <c:lblAlgn val="ctr"/>
        <c:lblOffset val="100"/>
        <c:noMultiLvlLbl val="0"/>
      </c:catAx>
      <c:valAx>
        <c:axId val="20865019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086498616"/>
        <c:crosses val="autoZero"/>
        <c:crossBetween val="between"/>
      </c:valAx>
      <c:spPr>
        <a:effectLst/>
      </c:spPr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52296587926499"/>
          <c:y val="6.2036672499270903E-2"/>
          <c:w val="0.55094925634295699"/>
          <c:h val="0.78927529892096804"/>
        </c:manualLayout>
      </c:layout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>
                <a:lumMod val="50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plus>
            <c:min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Sheet1!$F$22:$F$25</c:f>
              <c:numCache>
                <c:formatCode>General</c:formatCode>
                <c:ptCount val="4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E-9D4E-8163-27A7C62BC721}"/>
            </c:ext>
          </c:extLst>
        </c:ser>
        <c:ser>
          <c:idx val="1"/>
          <c:order val="1"/>
          <c:tx>
            <c:v>LC3-50 GBL</c:v>
          </c:tx>
          <c:spPr>
            <a:solidFill>
              <a:schemeClr val="accent1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(Sheet1!$YS$22,Sheet1!$YS$24,Sheet1!$YS$25,Sheet1!$YS$26)</c:f>
                <c:numCache>
                  <c:formatCode>General</c:formatCode>
                  <c:ptCount val="4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</c:numCache>
              </c:numRef>
            </c:plus>
            <c:minus>
              <c:numRef>
                <c:f>(Sheet1!$YS$22,Sheet1!$YS$24,Sheet1!$YS$25,Sheet1!$YS$26)</c:f>
                <c:numCache>
                  <c:formatCode>General</c:formatCode>
                  <c:ptCount val="4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(Sheet1!$YR$22,Sheet1!$YR$24:$YR$26)</c:f>
              <c:numCache>
                <c:formatCode>General</c:formatCode>
                <c:ptCount val="4"/>
                <c:pt idx="0">
                  <c:v>9.4562500000000007</c:v>
                </c:pt>
                <c:pt idx="1">
                  <c:v>21.068750000000001</c:v>
                </c:pt>
                <c:pt idx="2">
                  <c:v>34.796875</c:v>
                </c:pt>
                <c:pt idx="3">
                  <c:v>46.71875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EE-9D4E-8163-27A7C62BC721}"/>
            </c:ext>
          </c:extLst>
        </c:ser>
        <c:ser>
          <c:idx val="2"/>
          <c:order val="2"/>
          <c:tx>
            <c:v>LC3-50 MJ1</c:v>
          </c:tx>
          <c:spPr>
            <a:solidFill>
              <a:srgbClr val="A342C0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(Sheet1!$YV$22,Sheet1!$YV$24,Sheet1!$YV$25,Sheet1!$YV$26)</c:f>
                <c:numCache>
                  <c:formatCode>General</c:formatCode>
                  <c:ptCount val="4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</c:numCache>
              </c:numRef>
            </c:plus>
            <c:minus>
              <c:numRef>
                <c:f>(Sheet1!$YV$22,Sheet1!$YV$24,Sheet1!$YV$25,Sheet1!$YV$26)</c:f>
                <c:numCache>
                  <c:formatCode>General</c:formatCode>
                  <c:ptCount val="4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(Sheet1!$YU$22,Sheet1!$YU$24:$YU$26)</c:f>
              <c:numCache>
                <c:formatCode>General</c:formatCode>
                <c:ptCount val="4"/>
                <c:pt idx="0">
                  <c:v>10.846875000000001</c:v>
                </c:pt>
                <c:pt idx="1">
                  <c:v>25.443750000000001</c:v>
                </c:pt>
                <c:pt idx="2">
                  <c:v>43.121875000000003</c:v>
                </c:pt>
                <c:pt idx="3">
                  <c:v>55.340625000000003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EE-9D4E-8163-27A7C62BC721}"/>
            </c:ext>
          </c:extLst>
        </c:ser>
        <c:ser>
          <c:idx val="3"/>
          <c:order val="3"/>
          <c:tx>
            <c:v>LC3-50 MJ2</c:v>
          </c:tx>
          <c:spPr>
            <a:solidFill>
              <a:schemeClr val="accent5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(Sheet1!$YY$22,Sheet1!$YY$24,Sheet1!$YY$25,Sheet1!$YY$26)</c:f>
                <c:numCache>
                  <c:formatCode>General</c:formatCode>
                  <c:ptCount val="4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</c:numCache>
              </c:numRef>
            </c:plus>
            <c:minus>
              <c:numRef>
                <c:f>(Sheet1!$YY$22,Sheet1!$YY$24,Sheet1!$YY$25,Sheet1!$YY$26)</c:f>
                <c:numCache>
                  <c:formatCode>General</c:formatCode>
                  <c:ptCount val="4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(Sheet1!$YX$22,Sheet1!$YX$24:$YX$26)</c:f>
              <c:numCache>
                <c:formatCode>General</c:formatCode>
                <c:ptCount val="4"/>
                <c:pt idx="0">
                  <c:v>9.9812499999999993</c:v>
                </c:pt>
                <c:pt idx="1">
                  <c:v>22.512499999999999</c:v>
                </c:pt>
                <c:pt idx="2">
                  <c:v>31.746874999999999</c:v>
                </c:pt>
                <c:pt idx="3">
                  <c:v>44.59375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EE-9D4E-8163-27A7C62BC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709032"/>
        <c:axId val="2115712808"/>
      </c:barChart>
      <c:catAx>
        <c:axId val="211570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12808"/>
        <c:crosses val="autoZero"/>
        <c:auto val="1"/>
        <c:lblAlgn val="ctr"/>
        <c:lblOffset val="100"/>
        <c:noMultiLvlLbl val="0"/>
      </c:catAx>
      <c:valAx>
        <c:axId val="21157128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09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277712160979898"/>
          <c:y val="0.292043598716827"/>
          <c:w val="0.26444510061242299"/>
          <c:h val="0.38813502478856798"/>
        </c:manualLayout>
      </c:layout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="0">
          <a:latin typeface="Times New Roman"/>
          <a:cs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02383055923405"/>
          <c:y val="5.5934891016227145E-2"/>
          <c:w val="0.651597402300783"/>
          <c:h val="0.75453436834546606"/>
        </c:manualLayout>
      </c:layout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>
                <a:lumMod val="75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Sheet1!$F$22:$F$26</c:f>
              <c:numCache>
                <c:formatCode>General</c:formatCode>
                <c:ptCount val="5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  <c:pt idx="4">
                  <c:v>50.421875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8-014F-BD2F-21D0D2B27996}"/>
            </c:ext>
          </c:extLst>
        </c:ser>
        <c:ser>
          <c:idx val="1"/>
          <c:order val="1"/>
          <c:tx>
            <c:v>LC3-50 (50.3%)</c:v>
          </c:tx>
          <c:spPr>
            <a:solidFill>
              <a:srgbClr val="1E9328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(Sheet1!$ABA$22,Sheet1!$ABA$24:$ABA$27)</c:f>
                <c:numCache>
                  <c:formatCode>General</c:formatCode>
                  <c:ptCount val="5"/>
                  <c:pt idx="0">
                    <c:v>0.2651650429449553</c:v>
                  </c:pt>
                  <c:pt idx="1">
                    <c:v>0.74246212024587532</c:v>
                  </c:pt>
                  <c:pt idx="2">
                    <c:v>0.11490485194281246</c:v>
                  </c:pt>
                  <c:pt idx="3">
                    <c:v>0.83526988527661328</c:v>
                  </c:pt>
                  <c:pt idx="4">
                    <c:v>0.22097086912079611</c:v>
                  </c:pt>
                </c:numCache>
              </c:numRef>
            </c:plus>
            <c:minus>
              <c:numRef>
                <c:f>(Sheet1!$ABA$22,Sheet1!$ABA$24:$ABA$27)</c:f>
                <c:numCache>
                  <c:formatCode>General</c:formatCode>
                  <c:ptCount val="5"/>
                  <c:pt idx="0">
                    <c:v>0.2651650429449553</c:v>
                  </c:pt>
                  <c:pt idx="1">
                    <c:v>0.74246212024587532</c:v>
                  </c:pt>
                  <c:pt idx="2">
                    <c:v>0.11490485194281246</c:v>
                  </c:pt>
                  <c:pt idx="3">
                    <c:v>0.83526988527661328</c:v>
                  </c:pt>
                  <c:pt idx="4">
                    <c:v>0.22097086912079611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Sheet1!$DU$22:$DU$26</c:f>
              <c:numCache>
                <c:formatCode>General</c:formatCode>
                <c:ptCount val="5"/>
                <c:pt idx="0">
                  <c:v>10.08375</c:v>
                </c:pt>
                <c:pt idx="1">
                  <c:v>25.482500000000002</c:v>
                </c:pt>
                <c:pt idx="2">
                  <c:v>41.887500000000003</c:v>
                </c:pt>
                <c:pt idx="3">
                  <c:v>54.911249999999995</c:v>
                </c:pt>
                <c:pt idx="4">
                  <c:v>58.546250000000001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98-014F-BD2F-21D0D2B2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766216"/>
        <c:axId val="2115769672"/>
      </c:barChart>
      <c:catAx>
        <c:axId val="2115766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69672"/>
        <c:crosses val="autoZero"/>
        <c:auto val="1"/>
        <c:lblAlgn val="ctr"/>
        <c:lblOffset val="100"/>
        <c:noMultiLvlLbl val="0"/>
      </c:catAx>
      <c:valAx>
        <c:axId val="21157696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66216"/>
        <c:crosses val="autoZero"/>
        <c:crossBetween val="between"/>
      </c:valAx>
      <c:spPr>
        <a:effectLst/>
      </c:spPr>
    </c:plotArea>
    <c:legend>
      <c:legendPos val="r"/>
      <c:layout>
        <c:manualLayout>
          <c:xMode val="edge"/>
          <c:yMode val="edge"/>
          <c:x val="0.19810787996371601"/>
          <c:y val="9.3892783281645437E-2"/>
          <c:w val="0.34283210516154922"/>
          <c:h val="0.14017347907829575"/>
        </c:manualLayout>
      </c:layout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="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551437960018801"/>
          <c:y val="5.2672646461645101E-2"/>
          <c:w val="0.55889635350699296"/>
          <c:h val="0.75453436834546606"/>
        </c:manualLayout>
      </c:layout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>
                <a:lumMod val="50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Sheet1!$G$22:$G$25</c:f>
                <c:numCache>
                  <c:formatCode>General</c:formatCode>
                  <c:ptCount val="4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</c:numCache>
              </c:numRef>
            </c:plus>
            <c:minus>
              <c:numRef>
                <c:f>Sheet1!$G$22:$G$25</c:f>
                <c:numCache>
                  <c:formatCode>General</c:formatCode>
                  <c:ptCount val="4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Sheet1!$F$22:$F$25</c:f>
              <c:numCache>
                <c:formatCode>General</c:formatCode>
                <c:ptCount val="4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4-9A49-8EBD-2D6742B2436C}"/>
            </c:ext>
          </c:extLst>
        </c:ser>
        <c:ser>
          <c:idx val="1"/>
          <c:order val="1"/>
          <c:tx>
            <c:v>LC3-50 Pyramides</c:v>
          </c:tx>
          <c:spPr>
            <a:solidFill>
              <a:schemeClr val="accent4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(Sheet1!$ZZ$22,Sheet1!$ZZ$24:$ZZ$26)</c:f>
                <c:numCache>
                  <c:formatCode>General</c:formatCode>
                  <c:ptCount val="4"/>
                  <c:pt idx="0">
                    <c:v>5.7452425971406228E-2</c:v>
                  </c:pt>
                  <c:pt idx="1">
                    <c:v>3.0935921676913464E-2</c:v>
                  </c:pt>
                  <c:pt idx="2">
                    <c:v>6.1871843353826929E-2</c:v>
                  </c:pt>
                  <c:pt idx="3">
                    <c:v>1.3169863799599426</c:v>
                  </c:pt>
                </c:numCache>
              </c:numRef>
            </c:plus>
            <c:minus>
              <c:numRef>
                <c:f>(Sheet1!$ZZ$22,Sheet1!$ZZ$24:$ZZ$26)</c:f>
                <c:numCache>
                  <c:formatCode>General</c:formatCode>
                  <c:ptCount val="4"/>
                  <c:pt idx="0">
                    <c:v>5.7452425971406228E-2</c:v>
                  </c:pt>
                  <c:pt idx="1">
                    <c:v>3.0935921676913464E-2</c:v>
                  </c:pt>
                  <c:pt idx="2">
                    <c:v>6.1871843353826929E-2</c:v>
                  </c:pt>
                  <c:pt idx="3">
                    <c:v>1.3169863799599426</c:v>
                  </c:pt>
                </c:numCache>
              </c:numRef>
            </c:minus>
          </c:errBars>
          <c:val>
            <c:numRef>
              <c:f>(Sheet1!$ZY$22,Sheet1!$ZY$24:$ZY$26)</c:f>
              <c:numCache>
                <c:formatCode>General</c:formatCode>
                <c:ptCount val="4"/>
                <c:pt idx="0">
                  <c:v>10.403124999999999</c:v>
                </c:pt>
                <c:pt idx="1">
                  <c:v>26.671875</c:v>
                </c:pt>
                <c:pt idx="2">
                  <c:v>40.262499999999996</c:v>
                </c:pt>
                <c:pt idx="3">
                  <c:v>49.09375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4-9A49-8EBD-2D6742B2436C}"/>
            </c:ext>
          </c:extLst>
        </c:ser>
        <c:ser>
          <c:idx val="2"/>
          <c:order val="2"/>
          <c:tx>
            <c:v>LC3-50 Tinasillas</c:v>
          </c:tx>
          <c:spPr>
            <a:solidFill>
              <a:schemeClr val="accent5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(Sheet1!$ZW$22,Sheet1!$ZW$24:$ZW$26)</c:f>
                <c:numCache>
                  <c:formatCode>General</c:formatCode>
                  <c:ptCount val="4"/>
                  <c:pt idx="0">
                    <c:v>0.20771261697354909</c:v>
                  </c:pt>
                  <c:pt idx="1">
                    <c:v>0.53916892065474198</c:v>
                  </c:pt>
                  <c:pt idx="2">
                    <c:v>1.4937630752565796</c:v>
                  </c:pt>
                  <c:pt idx="3">
                    <c:v>0.59220192924373249</c:v>
                  </c:pt>
                </c:numCache>
              </c:numRef>
            </c:plus>
            <c:minus>
              <c:numRef>
                <c:f>(Sheet1!$ZW$22,Sheet1!$ZW$24:$ZW$26)</c:f>
                <c:numCache>
                  <c:formatCode>General</c:formatCode>
                  <c:ptCount val="4"/>
                  <c:pt idx="0">
                    <c:v>0.20771261697354909</c:v>
                  </c:pt>
                  <c:pt idx="1">
                    <c:v>0.53916892065474198</c:v>
                  </c:pt>
                  <c:pt idx="2">
                    <c:v>1.4937630752565796</c:v>
                  </c:pt>
                  <c:pt idx="3">
                    <c:v>0.59220192924373249</c:v>
                  </c:pt>
                </c:numCache>
              </c:numRef>
            </c:minus>
          </c:errBars>
          <c:val>
            <c:numRef>
              <c:f>(Sheet1!$ZV$22,Sheet1!$ZV$24:$ZV$26)</c:f>
              <c:numCache>
                <c:formatCode>General</c:formatCode>
                <c:ptCount val="4"/>
                <c:pt idx="0">
                  <c:v>11.278124999999999</c:v>
                </c:pt>
                <c:pt idx="1">
                  <c:v>29.700000000000003</c:v>
                </c:pt>
                <c:pt idx="2">
                  <c:v>40.0625</c:v>
                </c:pt>
                <c:pt idx="3">
                  <c:v>51.275000000000006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84-9A49-8EBD-2D6742B24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502312"/>
        <c:axId val="2093505848"/>
      </c:barChart>
      <c:catAx>
        <c:axId val="2093502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093505848"/>
        <c:crosses val="autoZero"/>
        <c:auto val="1"/>
        <c:lblAlgn val="ctr"/>
        <c:lblOffset val="100"/>
        <c:noMultiLvlLbl val="0"/>
      </c:catAx>
      <c:valAx>
        <c:axId val="20935058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093502312"/>
        <c:crosses val="autoZero"/>
        <c:crossBetween val="between"/>
      </c:valAx>
      <c:spPr>
        <a:effectLst/>
      </c:spPr>
    </c:plotArea>
    <c:legend>
      <c:legendPos val="r"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="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551437960018801"/>
          <c:y val="5.2672646461645101E-2"/>
          <c:w val="0.55889635350699296"/>
          <c:h val="0.75453436834546606"/>
        </c:manualLayout>
      </c:layout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>
                <a:lumMod val="50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Sheet1!$G$22:$G$25</c:f>
                <c:numCache>
                  <c:formatCode>General</c:formatCode>
                  <c:ptCount val="4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</c:numCache>
              </c:numRef>
            </c:plus>
            <c:minus>
              <c:numRef>
                <c:f>Sheet1!$G$22:$G$25</c:f>
                <c:numCache>
                  <c:formatCode>General</c:formatCode>
                  <c:ptCount val="4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Sheet1!$F$22:$F$25</c:f>
              <c:numCache>
                <c:formatCode>General</c:formatCode>
                <c:ptCount val="4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1-D44D-A1A4-0932E5790498}"/>
            </c:ext>
          </c:extLst>
        </c:ser>
        <c:ser>
          <c:idx val="1"/>
          <c:order val="1"/>
          <c:tx>
            <c:v>LC3-50 K10</c:v>
          </c:tx>
          <c:spPr>
            <a:solidFill>
              <a:schemeClr val="accent4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(Sheet1!$ZZ$22,Sheet1!$ZZ$24:$ZZ$26)</c:f>
                <c:numCache>
                  <c:formatCode>General</c:formatCode>
                  <c:ptCount val="4"/>
                  <c:pt idx="0">
                    <c:v>5.7452425971406228E-2</c:v>
                  </c:pt>
                  <c:pt idx="1">
                    <c:v>3.0935921676913464E-2</c:v>
                  </c:pt>
                  <c:pt idx="2">
                    <c:v>6.1871843353826929E-2</c:v>
                  </c:pt>
                  <c:pt idx="3">
                    <c:v>1.3169863799599426</c:v>
                  </c:pt>
                </c:numCache>
              </c:numRef>
            </c:plus>
            <c:minus>
              <c:numRef>
                <c:f>(Sheet1!$ZZ$22,Sheet1!$ZZ$24:$ZZ$26)</c:f>
                <c:numCache>
                  <c:formatCode>General</c:formatCode>
                  <c:ptCount val="4"/>
                  <c:pt idx="0">
                    <c:v>5.7452425971406228E-2</c:v>
                  </c:pt>
                  <c:pt idx="1">
                    <c:v>3.0935921676913464E-2</c:v>
                  </c:pt>
                  <c:pt idx="2">
                    <c:v>6.1871843353826929E-2</c:v>
                  </c:pt>
                  <c:pt idx="3">
                    <c:v>1.3169863799599426</c:v>
                  </c:pt>
                </c:numCache>
              </c:numRef>
            </c:minus>
          </c:errBars>
          <c:val>
            <c:numRef>
              <c:f>(Sheet1!$AAE$22,Sheet1!$AAE$24:$AAE$26)</c:f>
              <c:numCache>
                <c:formatCode>General</c:formatCode>
                <c:ptCount val="4"/>
                <c:pt idx="0">
                  <c:v>12.987500000000001</c:v>
                </c:pt>
                <c:pt idx="1">
                  <c:v>41.059375000000003</c:v>
                </c:pt>
                <c:pt idx="2">
                  <c:v>51.171875</c:v>
                </c:pt>
                <c:pt idx="3">
                  <c:v>55.340625000000003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1-D44D-A1A4-0932E5790498}"/>
            </c:ext>
          </c:extLst>
        </c:ser>
        <c:ser>
          <c:idx val="2"/>
          <c:order val="2"/>
          <c:tx>
            <c:v>LC3-50 K40</c:v>
          </c:tx>
          <c:spPr>
            <a:solidFill>
              <a:schemeClr val="accent5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(Sheet1!$ZW$22,Sheet1!$ZW$24:$ZW$26)</c:f>
                <c:numCache>
                  <c:formatCode>General</c:formatCode>
                  <c:ptCount val="4"/>
                  <c:pt idx="0">
                    <c:v>0.20771261697354909</c:v>
                  </c:pt>
                  <c:pt idx="1">
                    <c:v>0.53916892065474198</c:v>
                  </c:pt>
                  <c:pt idx="2">
                    <c:v>1.4937630752565796</c:v>
                  </c:pt>
                  <c:pt idx="3">
                    <c:v>0.59220192924373249</c:v>
                  </c:pt>
                </c:numCache>
              </c:numRef>
            </c:plus>
            <c:minus>
              <c:numRef>
                <c:f>(Sheet1!$ZW$22,Sheet1!$ZW$24:$ZW$26)</c:f>
                <c:numCache>
                  <c:formatCode>General</c:formatCode>
                  <c:ptCount val="4"/>
                  <c:pt idx="0">
                    <c:v>0.20771261697354909</c:v>
                  </c:pt>
                  <c:pt idx="1">
                    <c:v>0.53916892065474198</c:v>
                  </c:pt>
                  <c:pt idx="2">
                    <c:v>1.4937630752565796</c:v>
                  </c:pt>
                  <c:pt idx="3">
                    <c:v>0.59220192924373249</c:v>
                  </c:pt>
                </c:numCache>
              </c:numRef>
            </c:minus>
          </c:errBars>
          <c:val>
            <c:numRef>
              <c:f>(Sheet1!$AAH$22,Sheet1!$AAH$24:$AAH$26)</c:f>
              <c:numCache>
                <c:formatCode>General</c:formatCode>
                <c:ptCount val="4"/>
                <c:pt idx="0">
                  <c:v>10.556249999999999</c:v>
                </c:pt>
                <c:pt idx="1">
                  <c:v>32.815624999999997</c:v>
                </c:pt>
                <c:pt idx="2">
                  <c:v>48.196874999999999</c:v>
                </c:pt>
                <c:pt idx="3">
                  <c:v>56.384374999999999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C1-D44D-A1A4-0932E5790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792648"/>
        <c:axId val="2115796184"/>
      </c:barChart>
      <c:catAx>
        <c:axId val="2115792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96184"/>
        <c:crosses val="autoZero"/>
        <c:auto val="1"/>
        <c:lblAlgn val="ctr"/>
        <c:lblOffset val="100"/>
        <c:noMultiLvlLbl val="0"/>
      </c:catAx>
      <c:valAx>
        <c:axId val="21157961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92648"/>
        <c:crosses val="autoZero"/>
        <c:crossBetween val="between"/>
      </c:valAx>
      <c:spPr>
        <a:effectLst/>
      </c:spPr>
    </c:plotArea>
    <c:legend>
      <c:legendPos val="r"/>
      <c:layout>
        <c:manualLayout>
          <c:xMode val="edge"/>
          <c:yMode val="edge"/>
          <c:x val="0.73062916840119396"/>
          <c:y val="0.31046433169910398"/>
          <c:w val="0.260934386154487"/>
          <c:h val="0.27687007874015701"/>
        </c:manualLayout>
      </c:layout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="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52296587926499"/>
          <c:y val="6.2036672499270903E-2"/>
          <c:w val="0.64238810771835431"/>
          <c:h val="0.78927529892096804"/>
        </c:manualLayout>
      </c:layout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>
                <a:lumMod val="50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plus>
            <c:min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Sheet1!$F$22:$F$26</c:f>
              <c:numCache>
                <c:formatCode>General</c:formatCode>
                <c:ptCount val="5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  <c:pt idx="4">
                  <c:v>50.421875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6-A643-9C80-12A1192BC5CC}"/>
            </c:ext>
          </c:extLst>
        </c:ser>
        <c:ser>
          <c:idx val="1"/>
          <c:order val="1"/>
          <c:tx>
            <c:v>LC3-50 1</c:v>
          </c:tx>
          <c:spPr>
            <a:solidFill>
              <a:schemeClr val="accent1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(Sheet1!$YS$22,Sheet1!$YS$24,Sheet1!$YS$25,Sheet1!$YS$26,Sheet1!$YS$27)</c:f>
                <c:numCache>
                  <c:formatCode>General</c:formatCode>
                  <c:ptCount val="5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  <c:pt idx="4">
                    <c:v>0.85294755480627094</c:v>
                  </c:pt>
                </c:numCache>
              </c:numRef>
            </c:plus>
            <c:minus>
              <c:numRef>
                <c:f>(Sheet1!$YS$22,Sheet1!$YS$24,Sheet1!$YS$25,Sheet1!$YS$26,Sheet1!$YS$27)</c:f>
                <c:numCache>
                  <c:formatCode>General</c:formatCode>
                  <c:ptCount val="5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  <c:pt idx="4">
                    <c:v>0.85294755480627094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Sheet1!$AEA$22:$AEA$26</c:f>
              <c:numCache>
                <c:formatCode>General</c:formatCode>
                <c:ptCount val="5"/>
                <c:pt idx="0">
                  <c:v>9.8645833333333339</c:v>
                </c:pt>
                <c:pt idx="1">
                  <c:v>22.360416666666666</c:v>
                </c:pt>
                <c:pt idx="2">
                  <c:v>35.02708333333333</c:v>
                </c:pt>
                <c:pt idx="3">
                  <c:v>48.46096334068357</c:v>
                </c:pt>
                <c:pt idx="4">
                  <c:v>48.111333419388146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6-A643-9C80-12A1192BC5CC}"/>
            </c:ext>
          </c:extLst>
        </c:ser>
        <c:ser>
          <c:idx val="2"/>
          <c:order val="2"/>
          <c:tx>
            <c:v>LC3-50 5</c:v>
          </c:tx>
          <c:spPr>
            <a:solidFill>
              <a:schemeClr val="accent4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(Sheet1!$YV$22,Sheet1!$YV$24,Sheet1!$YV$25,Sheet1!$YV$26,Sheet1!$YV$27)</c:f>
                <c:numCache>
                  <c:formatCode>General</c:formatCode>
                  <c:ptCount val="5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  <c:pt idx="4">
                    <c:v>0.10164659979556923</c:v>
                  </c:pt>
                </c:numCache>
              </c:numRef>
            </c:plus>
            <c:minus>
              <c:numRef>
                <c:f>(Sheet1!$YV$22,Sheet1!$YV$24,Sheet1!$YV$25,Sheet1!$YV$26,Sheet1!$YV$27)</c:f>
                <c:numCache>
                  <c:formatCode>General</c:formatCode>
                  <c:ptCount val="5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  <c:pt idx="4">
                    <c:v>0.10164659979556923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Sheet1!$AED$22:$AED$26</c:f>
              <c:numCache>
                <c:formatCode>General</c:formatCode>
                <c:ptCount val="5"/>
                <c:pt idx="0">
                  <c:v>10.15</c:v>
                </c:pt>
                <c:pt idx="1">
                  <c:v>20.047916666666666</c:v>
                </c:pt>
                <c:pt idx="2">
                  <c:v>28.379166666666663</c:v>
                </c:pt>
                <c:pt idx="3">
                  <c:v>34.478776185226018</c:v>
                </c:pt>
                <c:pt idx="4">
                  <c:v>35.888243029559824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76-A643-9C80-12A1192BC5CC}"/>
            </c:ext>
          </c:extLst>
        </c:ser>
        <c:ser>
          <c:idx val="3"/>
          <c:order val="3"/>
          <c:tx>
            <c:v>LC3-50 6</c:v>
          </c:tx>
          <c:spPr>
            <a:solidFill>
              <a:schemeClr val="accent5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(Sheet1!$YY$22,Sheet1!$YY$24,Sheet1!$YY$25,Sheet1!$YY$26,Sheet1!$YY$27)</c:f>
                <c:numCache>
                  <c:formatCode>General</c:formatCode>
                  <c:ptCount val="5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  <c:pt idx="4">
                    <c:v>0.64523493783272556</c:v>
                  </c:pt>
                </c:numCache>
              </c:numRef>
            </c:plus>
            <c:minus>
              <c:numRef>
                <c:f>(Sheet1!$YY$22,Sheet1!$YY$24,Sheet1!$YY$25,Sheet1!$YY$26,Sheet1!$YY$27)</c:f>
                <c:numCache>
                  <c:formatCode>General</c:formatCode>
                  <c:ptCount val="5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  <c:pt idx="4">
                    <c:v>0.64523493783272556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Sheet1!$AEG$22:$AEG$26</c:f>
              <c:numCache>
                <c:formatCode>General</c:formatCode>
                <c:ptCount val="5"/>
                <c:pt idx="0">
                  <c:v>10.022916666666665</c:v>
                </c:pt>
                <c:pt idx="1">
                  <c:v>20.424999999999997</c:v>
                </c:pt>
                <c:pt idx="2">
                  <c:v>27.381250000000005</c:v>
                </c:pt>
                <c:pt idx="3">
                  <c:v>38.46775082690187</c:v>
                </c:pt>
                <c:pt idx="4">
                  <c:v>38.745504308119266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76-A643-9C80-12A1192BC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709032"/>
        <c:axId val="2115712808"/>
      </c:barChart>
      <c:catAx>
        <c:axId val="211570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12808"/>
        <c:crosses val="autoZero"/>
        <c:auto val="1"/>
        <c:lblAlgn val="ctr"/>
        <c:lblOffset val="100"/>
        <c:noMultiLvlLbl val="0"/>
      </c:catAx>
      <c:valAx>
        <c:axId val="2115712808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layout>
            <c:manualLayout>
              <c:xMode val="edge"/>
              <c:yMode val="edge"/>
              <c:x val="1.428883257350887E-2"/>
              <c:y val="0.10803220597781017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09032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78561746325456572"/>
          <c:y val="0.31404639859921785"/>
          <c:w val="0.18207637276348462"/>
          <c:h val="0.38813502478856798"/>
        </c:manualLayout>
      </c:layout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52296587926499"/>
          <c:y val="6.2036672499270903E-2"/>
          <c:w val="0.55094925634295699"/>
          <c:h val="0.78927529892096804"/>
        </c:manualLayout>
      </c:layout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plus>
            <c:min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Sheet1!$F$22:$F$25</c:f>
              <c:numCache>
                <c:formatCode>General</c:formatCode>
                <c:ptCount val="4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9-3741-83B8-792890A0B1E2}"/>
            </c:ext>
          </c:extLst>
        </c:ser>
        <c:ser>
          <c:idx val="1"/>
          <c:order val="1"/>
          <c:tx>
            <c:v>LC3-50 1</c:v>
          </c:tx>
          <c:spPr>
            <a:solidFill>
              <a:schemeClr val="accent1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(Sheet1!$YS$22,Sheet1!$YS$24,Sheet1!$YS$25,Sheet1!$YS$26)</c:f>
                <c:numCache>
                  <c:formatCode>General</c:formatCode>
                  <c:ptCount val="4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</c:numCache>
              </c:numRef>
            </c:plus>
            <c:minus>
              <c:numRef>
                <c:f>(Sheet1!$YS$22,Sheet1!$YS$24,Sheet1!$YS$25,Sheet1!$YS$26)</c:f>
                <c:numCache>
                  <c:formatCode>General</c:formatCode>
                  <c:ptCount val="4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Sheet1!$AEJ$22:$AEJ$25</c:f>
              <c:numCache>
                <c:formatCode>General</c:formatCode>
                <c:ptCount val="4"/>
                <c:pt idx="0">
                  <c:v>9.7437500000000004</c:v>
                </c:pt>
                <c:pt idx="1">
                  <c:v>19.53125</c:v>
                </c:pt>
                <c:pt idx="2">
                  <c:v>29.6875</c:v>
                </c:pt>
                <c:pt idx="3">
                  <c:v>36.3255237045204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9-3741-83B8-792890A0B1E2}"/>
            </c:ext>
          </c:extLst>
        </c:ser>
        <c:ser>
          <c:idx val="2"/>
          <c:order val="2"/>
          <c:tx>
            <c:v>LC3-50 2</c:v>
          </c:tx>
          <c:spPr>
            <a:solidFill>
              <a:schemeClr val="accent2">
                <a:lumMod val="50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(Sheet1!$YV$22,Sheet1!$YV$24,Sheet1!$YV$25,Sheet1!$YV$26)</c:f>
                <c:numCache>
                  <c:formatCode>General</c:formatCode>
                  <c:ptCount val="4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</c:numCache>
              </c:numRef>
            </c:plus>
            <c:minus>
              <c:numRef>
                <c:f>(Sheet1!$YV$22,Sheet1!$YV$24,Sheet1!$YV$25,Sheet1!$YV$26)</c:f>
                <c:numCache>
                  <c:formatCode>General</c:formatCode>
                  <c:ptCount val="4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Sheet1!$AEM$22:$AEM$25</c:f>
              <c:numCache>
                <c:formatCode>General</c:formatCode>
                <c:ptCount val="4"/>
                <c:pt idx="0">
                  <c:v>9.8791666666666682</c:v>
                </c:pt>
                <c:pt idx="1">
                  <c:v>23.5625</c:v>
                </c:pt>
                <c:pt idx="2">
                  <c:v>39.754166666666663</c:v>
                </c:pt>
                <c:pt idx="3">
                  <c:v>49.799855292171991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E9-3741-83B8-792890A0B1E2}"/>
            </c:ext>
          </c:extLst>
        </c:ser>
        <c:ser>
          <c:idx val="3"/>
          <c:order val="3"/>
          <c:tx>
            <c:v>LC3-50 3</c:v>
          </c:tx>
          <c:spPr>
            <a:solidFill>
              <a:schemeClr val="tx2">
                <a:lumMod val="60000"/>
                <a:lumOff val="40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(Sheet1!$YY$22,Sheet1!$YY$24,Sheet1!$YY$25,Sheet1!$YY$26)</c:f>
                <c:numCache>
                  <c:formatCode>General</c:formatCode>
                  <c:ptCount val="4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</c:numCache>
              </c:numRef>
            </c:plus>
            <c:minus>
              <c:numRef>
                <c:f>(Sheet1!$YY$22,Sheet1!$YY$24,Sheet1!$YY$25,Sheet1!$YY$26)</c:f>
                <c:numCache>
                  <c:formatCode>General</c:formatCode>
                  <c:ptCount val="4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Sheet1!$AEP$22:$AEP$25</c:f>
              <c:numCache>
                <c:formatCode>General</c:formatCode>
                <c:ptCount val="4"/>
                <c:pt idx="0">
                  <c:v>9.5479166666666675</c:v>
                </c:pt>
                <c:pt idx="1">
                  <c:v>20.972916666666666</c:v>
                </c:pt>
                <c:pt idx="2">
                  <c:v>31.252083333333331</c:v>
                </c:pt>
                <c:pt idx="3">
                  <c:v>40.616903252480704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E9-3741-83B8-792890A0B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709032"/>
        <c:axId val="2115712808"/>
      </c:barChart>
      <c:catAx>
        <c:axId val="211570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12808"/>
        <c:crosses val="autoZero"/>
        <c:auto val="1"/>
        <c:lblAlgn val="ctr"/>
        <c:lblOffset val="100"/>
        <c:noMultiLvlLbl val="0"/>
      </c:catAx>
      <c:valAx>
        <c:axId val="2115712808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layout>
            <c:manualLayout>
              <c:xMode val="edge"/>
              <c:yMode val="edge"/>
              <c:x val="1.428883257350887E-2"/>
              <c:y val="0.10803220597781017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09032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72094120080870638"/>
          <c:y val="0.31771351879529036"/>
          <c:w val="0.18207637276348462"/>
          <c:h val="0.38813502478856798"/>
        </c:manualLayout>
      </c:layout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52296587926499"/>
          <c:y val="6.2036672499270903E-2"/>
          <c:w val="0.55094925634295699"/>
          <c:h val="0.78927529892096804"/>
        </c:manualLayout>
      </c:layout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plus>
            <c:min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Sheet1!$F$22:$F$25</c:f>
              <c:numCache>
                <c:formatCode>General</c:formatCode>
                <c:ptCount val="4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5-E74E-B1B9-DBC035AF5D8F}"/>
            </c:ext>
          </c:extLst>
        </c:ser>
        <c:ser>
          <c:idx val="2"/>
          <c:order val="1"/>
          <c:tx>
            <c:v>LC3-50 2</c:v>
          </c:tx>
          <c:spPr>
            <a:solidFill>
              <a:srgbClr val="F18F04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(Sheet1!$YV$22,Sheet1!$YV$24,Sheet1!$YV$25,Sheet1!$YV$26)</c:f>
                <c:numCache>
                  <c:formatCode>General</c:formatCode>
                  <c:ptCount val="4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</c:numCache>
              </c:numRef>
            </c:plus>
            <c:minus>
              <c:numRef>
                <c:f>(Sheet1!$YV$22,Sheet1!$YV$24,Sheet1!$YV$25,Sheet1!$YV$26)</c:f>
                <c:numCache>
                  <c:formatCode>General</c:formatCode>
                  <c:ptCount val="4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Sheet1!$AFQ$22:$AFQ$25</c:f>
              <c:numCache>
                <c:formatCode>General</c:formatCode>
                <c:ptCount val="4"/>
                <c:pt idx="0">
                  <c:v>9.754999999999999</c:v>
                </c:pt>
                <c:pt idx="1">
                  <c:v>19.274999999999999</c:v>
                </c:pt>
                <c:pt idx="2">
                  <c:v>29.88</c:v>
                </c:pt>
                <c:pt idx="3">
                  <c:v>36.537500000000001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95-E74E-B1B9-DBC035AF5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709032"/>
        <c:axId val="2115712808"/>
      </c:barChart>
      <c:catAx>
        <c:axId val="211570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12808"/>
        <c:crosses val="autoZero"/>
        <c:auto val="1"/>
        <c:lblAlgn val="ctr"/>
        <c:lblOffset val="100"/>
        <c:noMultiLvlLbl val="0"/>
      </c:catAx>
      <c:valAx>
        <c:axId val="2115712808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layout>
            <c:manualLayout>
              <c:xMode val="edge"/>
              <c:yMode val="edge"/>
              <c:x val="1.428883257350887E-2"/>
              <c:y val="0.10803220597781017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09032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72094120080870638"/>
          <c:y val="0.31771351879529036"/>
          <c:w val="0.18207637276348462"/>
          <c:h val="0.24878436409248303"/>
        </c:manualLayout>
      </c:layout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33723719994553"/>
          <c:y val="6.9029262150259035E-2"/>
          <c:w val="0.64238810771835431"/>
          <c:h val="0.78927529892096804"/>
        </c:manualLayout>
      </c:layout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plus>
            <c:min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Sheet1!$F$22:$F$26</c:f>
              <c:numCache>
                <c:formatCode>General</c:formatCode>
                <c:ptCount val="5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  <c:pt idx="4">
                  <c:v>50.421875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B-E244-80FE-13154B39FFF6}"/>
            </c:ext>
          </c:extLst>
        </c:ser>
        <c:ser>
          <c:idx val="1"/>
          <c:order val="1"/>
          <c:tx>
            <c:v>LC3-50 (0%)</c:v>
          </c:tx>
          <c:spPr>
            <a:solidFill>
              <a:srgbClr val="92B994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(Sheet1!$YS$22,Sheet1!$YS$24,Sheet1!$YS$25,Sheet1!$YS$26,Sheet1!$YS$27)</c:f>
                <c:numCache>
                  <c:formatCode>General</c:formatCode>
                  <c:ptCount val="5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  <c:pt idx="4">
                    <c:v>0.85294755480627094</c:v>
                  </c:pt>
                </c:numCache>
              </c:numRef>
            </c:plus>
            <c:minus>
              <c:numRef>
                <c:f>(Sheet1!$YS$22,Sheet1!$YS$24,Sheet1!$YS$25,Sheet1!$YS$26,Sheet1!$YS$27)</c:f>
                <c:numCache>
                  <c:formatCode>General</c:formatCode>
                  <c:ptCount val="5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  <c:pt idx="4">
                    <c:v>0.85294755480627094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Sheet1!$DB$22:$DB$26</c:f>
              <c:numCache>
                <c:formatCode>General</c:formatCode>
                <c:ptCount val="5"/>
                <c:pt idx="0">
                  <c:v>7.808749999999999</c:v>
                </c:pt>
                <c:pt idx="1">
                  <c:v>18.68375</c:v>
                </c:pt>
                <c:pt idx="2">
                  <c:v>26.073437500000001</c:v>
                </c:pt>
                <c:pt idx="3">
                  <c:v>29.168750000000003</c:v>
                </c:pt>
                <c:pt idx="4">
                  <c:v>30.0625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B-E244-80FE-13154B39FFF6}"/>
            </c:ext>
          </c:extLst>
        </c:ser>
        <c:ser>
          <c:idx val="2"/>
          <c:order val="2"/>
          <c:tx>
            <c:v>LC3-50 (17.0%)</c:v>
          </c:tx>
          <c:spPr>
            <a:solidFill>
              <a:srgbClr val="6FBD63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(Sheet1!$YV$22,Sheet1!$YV$24,Sheet1!$YV$25,Sheet1!$YV$26,Sheet1!$YV$27)</c:f>
                <c:numCache>
                  <c:formatCode>General</c:formatCode>
                  <c:ptCount val="5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  <c:pt idx="4">
                    <c:v>0.10164659979556923</c:v>
                  </c:pt>
                </c:numCache>
              </c:numRef>
            </c:plus>
            <c:minus>
              <c:numRef>
                <c:f>(Sheet1!$YV$22,Sheet1!$YV$24,Sheet1!$YV$25,Sheet1!$YV$26,Sheet1!$YV$27)</c:f>
                <c:numCache>
                  <c:formatCode>General</c:formatCode>
                  <c:ptCount val="5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  <c:pt idx="4">
                    <c:v>0.10164659979556923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Sheet1!$CG$56:$CG$60</c:f>
              <c:numCache>
                <c:formatCode>General</c:formatCode>
                <c:ptCount val="5"/>
                <c:pt idx="0">
                  <c:v>9.4031250000000011</c:v>
                </c:pt>
                <c:pt idx="1">
                  <c:v>21.560416666666669</c:v>
                </c:pt>
                <c:pt idx="2">
                  <c:v>29.157499999999999</c:v>
                </c:pt>
                <c:pt idx="3">
                  <c:v>37.515625</c:v>
                </c:pt>
                <c:pt idx="4">
                  <c:v>40.345312499999999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DB-E244-80FE-13154B39FFF6}"/>
            </c:ext>
          </c:extLst>
        </c:ser>
        <c:ser>
          <c:idx val="3"/>
          <c:order val="3"/>
          <c:tx>
            <c:v>LC3-50 (35.0%)</c:v>
          </c:tx>
          <c:spPr>
            <a:solidFill>
              <a:srgbClr val="33A336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(Sheet1!$YY$22,Sheet1!$YY$24,Sheet1!$YY$25,Sheet1!$YY$26,Sheet1!$YY$27)</c:f>
                <c:numCache>
                  <c:formatCode>General</c:formatCode>
                  <c:ptCount val="5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  <c:pt idx="4">
                    <c:v>0.64523493783272556</c:v>
                  </c:pt>
                </c:numCache>
              </c:numRef>
            </c:plus>
            <c:minus>
              <c:numRef>
                <c:f>(Sheet1!$YY$22,Sheet1!$YY$24,Sheet1!$YY$25,Sheet1!$YY$26,Sheet1!$YY$27)</c:f>
                <c:numCache>
                  <c:formatCode>General</c:formatCode>
                  <c:ptCount val="5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  <c:pt idx="4">
                    <c:v>0.64523493783272556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Sheet1!$CC$22:$CC$26</c:f>
              <c:numCache>
                <c:formatCode>General</c:formatCode>
                <c:ptCount val="5"/>
                <c:pt idx="0">
                  <c:v>9.8562499999999993</c:v>
                </c:pt>
                <c:pt idx="1">
                  <c:v>24.558749999999996</c:v>
                </c:pt>
                <c:pt idx="2">
                  <c:v>39.638750000000002</c:v>
                </c:pt>
                <c:pt idx="3">
                  <c:v>46.974999999999994</c:v>
                </c:pt>
                <c:pt idx="4">
                  <c:v>47.657812500000006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B-E244-80FE-13154B39FFF6}"/>
            </c:ext>
          </c:extLst>
        </c:ser>
        <c:ser>
          <c:idx val="4"/>
          <c:order val="4"/>
          <c:tx>
            <c:v>LC3-50 (50.3%)</c:v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Sheet1!$DF$56:$DF$60</c:f>
                <c:numCache>
                  <c:formatCode>General</c:formatCode>
                  <c:ptCount val="5"/>
                  <c:pt idx="0">
                    <c:v>0.1838392640324697</c:v>
                  </c:pt>
                  <c:pt idx="1">
                    <c:v>0.80831051299402612</c:v>
                  </c:pt>
                  <c:pt idx="2">
                    <c:v>2.4310119313604082</c:v>
                  </c:pt>
                  <c:pt idx="3">
                    <c:v>1.1601342415140317</c:v>
                  </c:pt>
                  <c:pt idx="4">
                    <c:v>1.5376810106862224</c:v>
                  </c:pt>
                </c:numCache>
              </c:numRef>
            </c:plus>
            <c:minus>
              <c:numRef>
                <c:f>Sheet1!$DF$56:$DF$60</c:f>
                <c:numCache>
                  <c:formatCode>General</c:formatCode>
                  <c:ptCount val="5"/>
                  <c:pt idx="0">
                    <c:v>0.1838392640324697</c:v>
                  </c:pt>
                  <c:pt idx="1">
                    <c:v>0.80831051299402612</c:v>
                  </c:pt>
                  <c:pt idx="2">
                    <c:v>2.4310119313604082</c:v>
                  </c:pt>
                  <c:pt idx="3">
                    <c:v>1.1601342415140317</c:v>
                  </c:pt>
                  <c:pt idx="4">
                    <c:v>1.5376810106862224</c:v>
                  </c:pt>
                </c:numCache>
              </c:numRef>
            </c:minus>
          </c:errBars>
          <c:val>
            <c:numRef>
              <c:f>Sheet1!$DE$56:$DE$60</c:f>
              <c:numCache>
                <c:formatCode>General</c:formatCode>
                <c:ptCount val="5"/>
                <c:pt idx="0">
                  <c:v>11.6625</c:v>
                </c:pt>
                <c:pt idx="1">
                  <c:v>28.186458333333331</c:v>
                </c:pt>
                <c:pt idx="2">
                  <c:v>44.188541666666673</c:v>
                </c:pt>
                <c:pt idx="3">
                  <c:v>54.956249999999997</c:v>
                </c:pt>
                <c:pt idx="4">
                  <c:v>58.689062499999999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DB-E244-80FE-13154B39FFF6}"/>
            </c:ext>
          </c:extLst>
        </c:ser>
        <c:ser>
          <c:idx val="5"/>
          <c:order val="5"/>
          <c:tx>
            <c:v>LC3-50 (95.0%)</c:v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Sheet1!$BE$22:$BE$26</c:f>
                <c:numCache>
                  <c:formatCode>General</c:formatCode>
                  <c:ptCount val="5"/>
                  <c:pt idx="0">
                    <c:v>0.50934943698637114</c:v>
                  </c:pt>
                  <c:pt idx="1">
                    <c:v>2.0499587140151552</c:v>
                  </c:pt>
                  <c:pt idx="2">
                    <c:v>0.14049762750073047</c:v>
                  </c:pt>
                  <c:pt idx="3">
                    <c:v>2.0147826082069842</c:v>
                  </c:pt>
                  <c:pt idx="4">
                    <c:v>3.9053028018270664</c:v>
                  </c:pt>
                </c:numCache>
              </c:numRef>
            </c:plus>
            <c:minus>
              <c:numRef>
                <c:f>Sheet1!$BE$22:$BE$26</c:f>
                <c:numCache>
                  <c:formatCode>General</c:formatCode>
                  <c:ptCount val="5"/>
                  <c:pt idx="0">
                    <c:v>0.50934943698637114</c:v>
                  </c:pt>
                  <c:pt idx="1">
                    <c:v>2.0499587140151552</c:v>
                  </c:pt>
                  <c:pt idx="2">
                    <c:v>0.14049762750073047</c:v>
                  </c:pt>
                  <c:pt idx="3">
                    <c:v>2.0147826082069842</c:v>
                  </c:pt>
                  <c:pt idx="4">
                    <c:v>3.9053028018270664</c:v>
                  </c:pt>
                </c:numCache>
              </c:numRef>
            </c:minus>
          </c:errBars>
          <c:val>
            <c:numRef>
              <c:f>Sheet1!$BD$22:$BD$26</c:f>
              <c:numCache>
                <c:formatCode>General</c:formatCode>
                <c:ptCount val="5"/>
                <c:pt idx="0">
                  <c:v>14.972395833333334</c:v>
                </c:pt>
                <c:pt idx="1">
                  <c:v>38.297499999999999</c:v>
                </c:pt>
                <c:pt idx="2">
                  <c:v>59.202083333333327</c:v>
                </c:pt>
                <c:pt idx="3">
                  <c:v>67.34375</c:v>
                </c:pt>
                <c:pt idx="4">
                  <c:v>68.942187500000003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DB-E244-80FE-13154B39F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709032"/>
        <c:axId val="2115712808"/>
      </c:barChart>
      <c:catAx>
        <c:axId val="211570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12808"/>
        <c:crosses val="autoZero"/>
        <c:auto val="1"/>
        <c:lblAlgn val="ctr"/>
        <c:lblOffset val="100"/>
        <c:noMultiLvlLbl val="0"/>
      </c:catAx>
      <c:valAx>
        <c:axId val="2115712808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layout>
            <c:manualLayout>
              <c:xMode val="edge"/>
              <c:yMode val="edge"/>
              <c:x val="7.3695191618836033E-4"/>
              <c:y val="0.11152839634915489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09032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7534316282689153"/>
          <c:y val="0.31404629461903927"/>
          <c:w val="0.22876921560438659"/>
          <c:h val="0.49708600804850911"/>
        </c:manualLayout>
      </c:layout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33723719994553"/>
          <c:y val="6.9029262150259035E-2"/>
          <c:w val="0.64238810771835431"/>
          <c:h val="0.78927529892096804"/>
        </c:manualLayout>
      </c:layout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plus>
            <c:min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Sheet1!$ADC$22:$ADC$26</c:f>
              <c:numCache>
                <c:formatCode>General</c:formatCode>
                <c:ptCount val="5"/>
                <c:pt idx="0">
                  <c:v>29.349999999999998</c:v>
                </c:pt>
                <c:pt idx="1">
                  <c:v>35.935416666666669</c:v>
                </c:pt>
                <c:pt idx="2">
                  <c:v>40.737500000000004</c:v>
                </c:pt>
                <c:pt idx="3">
                  <c:v>44.133333333333333</c:v>
                </c:pt>
                <c:pt idx="4">
                  <c:v>44.902083333333337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9-4741-91E4-3BA87F065745}"/>
            </c:ext>
          </c:extLst>
        </c:ser>
        <c:ser>
          <c:idx val="1"/>
          <c:order val="1"/>
          <c:tx>
            <c:v>LC3-50 (0%)</c:v>
          </c:tx>
          <c:spPr>
            <a:solidFill>
              <a:srgbClr val="92B994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(Sheet1!$YS$22,Sheet1!$YS$24,Sheet1!$YS$25,Sheet1!$YS$26,Sheet1!$YS$27)</c:f>
                <c:numCache>
                  <c:formatCode>General</c:formatCode>
                  <c:ptCount val="5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  <c:pt idx="4">
                    <c:v>0.85294755480627094</c:v>
                  </c:pt>
                </c:numCache>
              </c:numRef>
            </c:plus>
            <c:minus>
              <c:numRef>
                <c:f>(Sheet1!$YS$22,Sheet1!$YS$24,Sheet1!$YS$25,Sheet1!$YS$26,Sheet1!$YS$27)</c:f>
                <c:numCache>
                  <c:formatCode>General</c:formatCode>
                  <c:ptCount val="5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  <c:pt idx="4">
                    <c:v>0.85294755480627094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Sheet1!$ADF$22:$ADF$26</c:f>
              <c:numCache>
                <c:formatCode>General</c:formatCode>
                <c:ptCount val="5"/>
                <c:pt idx="0">
                  <c:v>15.222916666666668</c:v>
                </c:pt>
                <c:pt idx="1">
                  <c:v>22.697916666666668</c:v>
                </c:pt>
                <c:pt idx="2">
                  <c:v>23.887499999999999</c:v>
                </c:pt>
                <c:pt idx="3">
                  <c:v>25.902083333333334</c:v>
                </c:pt>
                <c:pt idx="4">
                  <c:v>27.168749999999999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9-4741-91E4-3BA87F065745}"/>
            </c:ext>
          </c:extLst>
        </c:ser>
        <c:ser>
          <c:idx val="2"/>
          <c:order val="2"/>
          <c:tx>
            <c:v>LC3-50 (17.0%)</c:v>
          </c:tx>
          <c:spPr>
            <a:solidFill>
              <a:srgbClr val="6FBD63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(Sheet1!$YV$22,Sheet1!$YV$24,Sheet1!$YV$25,Sheet1!$YV$26,Sheet1!$YV$27)</c:f>
                <c:numCache>
                  <c:formatCode>General</c:formatCode>
                  <c:ptCount val="5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  <c:pt idx="4">
                    <c:v>0.10164659979556923</c:v>
                  </c:pt>
                </c:numCache>
              </c:numRef>
            </c:plus>
            <c:minus>
              <c:numRef>
                <c:f>(Sheet1!$YV$22,Sheet1!$YV$24,Sheet1!$YV$25,Sheet1!$YV$26,Sheet1!$YV$27)</c:f>
                <c:numCache>
                  <c:formatCode>General</c:formatCode>
                  <c:ptCount val="5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  <c:pt idx="4">
                    <c:v>0.10164659979556923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Sheet1!$ADI$22:$ADI$26</c:f>
              <c:numCache>
                <c:formatCode>General</c:formatCode>
                <c:ptCount val="5"/>
                <c:pt idx="0">
                  <c:v>15.0625</c:v>
                </c:pt>
                <c:pt idx="1">
                  <c:v>25.102083333333336</c:v>
                </c:pt>
                <c:pt idx="2">
                  <c:v>28.487500000000001</c:v>
                </c:pt>
                <c:pt idx="3">
                  <c:v>29.59375</c:v>
                </c:pt>
                <c:pt idx="4">
                  <c:v>30.881250000000005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F9-4741-91E4-3BA87F065745}"/>
            </c:ext>
          </c:extLst>
        </c:ser>
        <c:ser>
          <c:idx val="3"/>
          <c:order val="3"/>
          <c:tx>
            <c:v>LC3-50 (35.0%)</c:v>
          </c:tx>
          <c:spPr>
            <a:solidFill>
              <a:srgbClr val="33A336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(Sheet1!$YY$22,Sheet1!$YY$24,Sheet1!$YY$25,Sheet1!$YY$26,Sheet1!$YY$27)</c:f>
                <c:numCache>
                  <c:formatCode>General</c:formatCode>
                  <c:ptCount val="5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  <c:pt idx="4">
                    <c:v>0.64523493783272556</c:v>
                  </c:pt>
                </c:numCache>
              </c:numRef>
            </c:plus>
            <c:minus>
              <c:numRef>
                <c:f>(Sheet1!$YY$22,Sheet1!$YY$24,Sheet1!$YY$25,Sheet1!$YY$26,Sheet1!$YY$27)</c:f>
                <c:numCache>
                  <c:formatCode>General</c:formatCode>
                  <c:ptCount val="5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  <c:pt idx="4">
                    <c:v>0.64523493783272556</c:v>
                  </c:pt>
                </c:numCache>
              </c:numRef>
            </c:minus>
          </c:errBars>
          <c:cat>
            <c:strRef>
              <c:f>Sheet1!$A$22:$A$26</c:f>
              <c:strCache>
                <c:ptCount val="5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  <c:pt idx="4">
                  <c:v>90 days</c:v>
                </c:pt>
              </c:strCache>
            </c:strRef>
          </c:cat>
          <c:val>
            <c:numRef>
              <c:f>Sheet1!$ADL$22:$ADL$26</c:f>
              <c:numCache>
                <c:formatCode>General</c:formatCode>
                <c:ptCount val="5"/>
                <c:pt idx="0">
                  <c:v>21.664583333333336</c:v>
                </c:pt>
                <c:pt idx="1">
                  <c:v>29.795833333333334</c:v>
                </c:pt>
                <c:pt idx="2">
                  <c:v>32.793750000000003</c:v>
                </c:pt>
                <c:pt idx="3">
                  <c:v>35.795833333333327</c:v>
                </c:pt>
                <c:pt idx="4">
                  <c:v>38.493749999999999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F9-4741-91E4-3BA87F065745}"/>
            </c:ext>
          </c:extLst>
        </c:ser>
        <c:ser>
          <c:idx val="4"/>
          <c:order val="4"/>
          <c:tx>
            <c:v>LC3-50 (50.3%)</c:v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Sheet1!$DF$56:$DF$60</c:f>
                <c:numCache>
                  <c:formatCode>General</c:formatCode>
                  <c:ptCount val="5"/>
                  <c:pt idx="0">
                    <c:v>0.1838392640324697</c:v>
                  </c:pt>
                  <c:pt idx="1">
                    <c:v>0.80831051299402612</c:v>
                  </c:pt>
                  <c:pt idx="2">
                    <c:v>2.4310119313604082</c:v>
                  </c:pt>
                  <c:pt idx="3">
                    <c:v>1.1601342415140317</c:v>
                  </c:pt>
                  <c:pt idx="4">
                    <c:v>1.5376810106862224</c:v>
                  </c:pt>
                </c:numCache>
              </c:numRef>
            </c:plus>
            <c:minus>
              <c:numRef>
                <c:f>Sheet1!$DF$56:$DF$60</c:f>
                <c:numCache>
                  <c:formatCode>General</c:formatCode>
                  <c:ptCount val="5"/>
                  <c:pt idx="0">
                    <c:v>0.1838392640324697</c:v>
                  </c:pt>
                  <c:pt idx="1">
                    <c:v>0.80831051299402612</c:v>
                  </c:pt>
                  <c:pt idx="2">
                    <c:v>2.4310119313604082</c:v>
                  </c:pt>
                  <c:pt idx="3">
                    <c:v>1.1601342415140317</c:v>
                  </c:pt>
                  <c:pt idx="4">
                    <c:v>1.5376810106862224</c:v>
                  </c:pt>
                </c:numCache>
              </c:numRef>
            </c:minus>
          </c:errBars>
          <c:val>
            <c:numRef>
              <c:f>Sheet1!$ADO$22:$ADO$26</c:f>
              <c:numCache>
                <c:formatCode>General</c:formatCode>
                <c:ptCount val="5"/>
                <c:pt idx="0">
                  <c:v>26.183333333333334</c:v>
                </c:pt>
                <c:pt idx="1">
                  <c:v>36.475000000000001</c:v>
                </c:pt>
                <c:pt idx="2">
                  <c:v>39.454166666666666</c:v>
                </c:pt>
                <c:pt idx="3">
                  <c:v>42.631250000000001</c:v>
                </c:pt>
                <c:pt idx="4">
                  <c:v>43.568750000000001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F9-4741-91E4-3BA87F065745}"/>
            </c:ext>
          </c:extLst>
        </c:ser>
        <c:ser>
          <c:idx val="5"/>
          <c:order val="5"/>
          <c:tx>
            <c:v>LC3-50 (95.0%)</c:v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Sheet1!$BE$22:$BE$26</c:f>
                <c:numCache>
                  <c:formatCode>General</c:formatCode>
                  <c:ptCount val="5"/>
                  <c:pt idx="0">
                    <c:v>0.50934943698637114</c:v>
                  </c:pt>
                  <c:pt idx="1">
                    <c:v>2.0499587140151552</c:v>
                  </c:pt>
                  <c:pt idx="2">
                    <c:v>0.14049762750073047</c:v>
                  </c:pt>
                  <c:pt idx="3">
                    <c:v>2.0147826082069842</c:v>
                  </c:pt>
                  <c:pt idx="4">
                    <c:v>3.9053028018270664</c:v>
                  </c:pt>
                </c:numCache>
              </c:numRef>
            </c:plus>
            <c:minus>
              <c:numRef>
                <c:f>Sheet1!$BE$22:$BE$26</c:f>
                <c:numCache>
                  <c:formatCode>General</c:formatCode>
                  <c:ptCount val="5"/>
                  <c:pt idx="0">
                    <c:v>0.50934943698637114</c:v>
                  </c:pt>
                  <c:pt idx="1">
                    <c:v>2.0499587140151552</c:v>
                  </c:pt>
                  <c:pt idx="2">
                    <c:v>0.14049762750073047</c:v>
                  </c:pt>
                  <c:pt idx="3">
                    <c:v>2.0147826082069842</c:v>
                  </c:pt>
                  <c:pt idx="4">
                    <c:v>3.9053028018270664</c:v>
                  </c:pt>
                </c:numCache>
              </c:numRef>
            </c:minus>
          </c:errBars>
          <c:val>
            <c:numRef>
              <c:f>Sheet1!$ADU$22:$ADU$26</c:f>
              <c:numCache>
                <c:formatCode>General</c:formatCode>
                <c:ptCount val="5"/>
                <c:pt idx="0">
                  <c:v>32.618749999999999</c:v>
                </c:pt>
                <c:pt idx="1">
                  <c:v>39.625</c:v>
                </c:pt>
                <c:pt idx="2">
                  <c:v>41.1875</c:v>
                </c:pt>
                <c:pt idx="3">
                  <c:v>46.379166666666663</c:v>
                </c:pt>
                <c:pt idx="4">
                  <c:v>48.75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F9-4741-91E4-3BA87F065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709032"/>
        <c:axId val="2115712808"/>
      </c:barChart>
      <c:catAx>
        <c:axId val="211570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12808"/>
        <c:crosses val="autoZero"/>
        <c:auto val="1"/>
        <c:lblAlgn val="ctr"/>
        <c:lblOffset val="100"/>
        <c:noMultiLvlLbl val="0"/>
      </c:catAx>
      <c:valAx>
        <c:axId val="2115712808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layout>
            <c:manualLayout>
              <c:xMode val="edge"/>
              <c:yMode val="edge"/>
              <c:x val="7.3695191618836033E-4"/>
              <c:y val="0.11152839634915489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09032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7534316282689153"/>
          <c:y val="0.31404629461903927"/>
          <c:w val="0.22876921560438659"/>
          <c:h val="0.49708600804850911"/>
        </c:manualLayout>
      </c:layout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52296587926499"/>
          <c:y val="6.2036672499270903E-2"/>
          <c:w val="0.55094925634295699"/>
          <c:h val="0.78927529892096804"/>
        </c:manualLayout>
      </c:layout>
      <c:barChart>
        <c:barDir val="col"/>
        <c:grouping val="clustered"/>
        <c:varyColors val="0"/>
        <c:ser>
          <c:idx val="0"/>
          <c:order val="0"/>
          <c:tx>
            <c:v>PC</c:v>
          </c:tx>
          <c:spPr>
            <a:solidFill>
              <a:schemeClr val="bg1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plus>
            <c:minus>
              <c:numRef>
                <c:f>Sheet1!$G$22:$G$26</c:f>
                <c:numCache>
                  <c:formatCode>General</c:formatCode>
                  <c:ptCount val="5"/>
                  <c:pt idx="0">
                    <c:v>1.2661251583736366</c:v>
                  </c:pt>
                  <c:pt idx="1">
                    <c:v>0.75871413286999401</c:v>
                  </c:pt>
                  <c:pt idx="2">
                    <c:v>1.7152141660494364</c:v>
                  </c:pt>
                  <c:pt idx="3">
                    <c:v>1.6516421752304586</c:v>
                  </c:pt>
                  <c:pt idx="4">
                    <c:v>1.2400778075387036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Sheet1!$F$22:$F$25</c:f>
              <c:numCache>
                <c:formatCode>General</c:formatCode>
                <c:ptCount val="4"/>
                <c:pt idx="0">
                  <c:v>23.747916666666665</c:v>
                </c:pt>
                <c:pt idx="1">
                  <c:v>35.523958333333333</c:v>
                </c:pt>
                <c:pt idx="2">
                  <c:v>40.376041666666673</c:v>
                </c:pt>
                <c:pt idx="3">
                  <c:v>50.25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B-3A4A-911A-146DD75AD18A}"/>
            </c:ext>
          </c:extLst>
        </c:ser>
        <c:ser>
          <c:idx val="1"/>
          <c:order val="1"/>
          <c:tx>
            <c:v>LC3-50 1</c:v>
          </c:tx>
          <c:spPr>
            <a:solidFill>
              <a:schemeClr val="accent1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(Sheet1!$YS$22,Sheet1!$YS$24,Sheet1!$YS$25,Sheet1!$YS$26)</c:f>
                <c:numCache>
                  <c:formatCode>General</c:formatCode>
                  <c:ptCount val="4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</c:numCache>
              </c:numRef>
            </c:plus>
            <c:minus>
              <c:numRef>
                <c:f>(Sheet1!$YS$22,Sheet1!$YS$24,Sheet1!$YS$25,Sheet1!$YS$26)</c:f>
                <c:numCache>
                  <c:formatCode>General</c:formatCode>
                  <c:ptCount val="4"/>
                  <c:pt idx="0">
                    <c:v>0.2651650429449553</c:v>
                  </c:pt>
                  <c:pt idx="1">
                    <c:v>0.5480077554195758</c:v>
                  </c:pt>
                  <c:pt idx="2">
                    <c:v>0.2430679560328757</c:v>
                  </c:pt>
                  <c:pt idx="3">
                    <c:v>8.8388347648338528E-3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Sheet1!$AFW$22:$AFW$25</c:f>
              <c:numCache>
                <c:formatCode>General</c:formatCode>
                <c:ptCount val="4"/>
                <c:pt idx="0">
                  <c:v>10.25625</c:v>
                </c:pt>
                <c:pt idx="1">
                  <c:v>22.790624999999999</c:v>
                </c:pt>
                <c:pt idx="2">
                  <c:v>39.056250000000006</c:v>
                </c:pt>
                <c:pt idx="3">
                  <c:v>46.690624999999997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AB-3A4A-911A-146DD75AD18A}"/>
            </c:ext>
          </c:extLst>
        </c:ser>
        <c:ser>
          <c:idx val="2"/>
          <c:order val="2"/>
          <c:tx>
            <c:v>LC3-50 2</c:v>
          </c:tx>
          <c:spPr>
            <a:solidFill>
              <a:srgbClr val="F18F04"/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(Sheet1!$YV$22,Sheet1!$YV$24,Sheet1!$YV$25,Sheet1!$YV$26)</c:f>
                <c:numCache>
                  <c:formatCode>General</c:formatCode>
                  <c:ptCount val="4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</c:numCache>
              </c:numRef>
            </c:plus>
            <c:minus>
              <c:numRef>
                <c:f>(Sheet1!$YV$22,Sheet1!$YV$24,Sheet1!$YV$25,Sheet1!$YV$26)</c:f>
                <c:numCache>
                  <c:formatCode>General</c:formatCode>
                  <c:ptCount val="4"/>
                  <c:pt idx="0">
                    <c:v>0.38448931227018596</c:v>
                  </c:pt>
                  <c:pt idx="1">
                    <c:v>0.21213203435596475</c:v>
                  </c:pt>
                  <c:pt idx="2">
                    <c:v>0.95901357198425208</c:v>
                  </c:pt>
                  <c:pt idx="3">
                    <c:v>0.22539028650321302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Sheet1!$AFZ$22:$AFZ$25</c:f>
              <c:numCache>
                <c:formatCode>General</c:formatCode>
                <c:ptCount val="4"/>
                <c:pt idx="0">
                  <c:v>10.040625</c:v>
                </c:pt>
                <c:pt idx="1">
                  <c:v>21.4</c:v>
                </c:pt>
                <c:pt idx="2">
                  <c:v>34.665624999999999</c:v>
                </c:pt>
                <c:pt idx="3">
                  <c:v>42.943750000000001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AB-3A4A-911A-146DD75AD18A}"/>
            </c:ext>
          </c:extLst>
        </c:ser>
        <c:ser>
          <c:idx val="3"/>
          <c:order val="3"/>
          <c:tx>
            <c:v>LC3-50 3</c:v>
          </c:tx>
          <c:spPr>
            <a:solidFill>
              <a:schemeClr val="bg1">
                <a:lumMod val="75000"/>
              </a:schemeClr>
            </a:solidFill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(Sheet1!$YY$22,Sheet1!$YY$24,Sheet1!$YY$25,Sheet1!$YY$26)</c:f>
                <c:numCache>
                  <c:formatCode>General</c:formatCode>
                  <c:ptCount val="4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</c:numCache>
              </c:numRef>
            </c:plus>
            <c:minus>
              <c:numRef>
                <c:f>(Sheet1!$YY$22,Sheet1!$YY$24,Sheet1!$YY$25,Sheet1!$YY$26)</c:f>
                <c:numCache>
                  <c:formatCode>General</c:formatCode>
                  <c:ptCount val="4"/>
                  <c:pt idx="0">
                    <c:v>1.0518213370149887</c:v>
                  </c:pt>
                  <c:pt idx="1">
                    <c:v>0.90156114601284709</c:v>
                  </c:pt>
                  <c:pt idx="2">
                    <c:v>0.26074562556253839</c:v>
                  </c:pt>
                  <c:pt idx="3">
                    <c:v>2.0240931611464901</c:v>
                  </c:pt>
                </c:numCache>
              </c:numRef>
            </c:minus>
          </c:errBars>
          <c:cat>
            <c:strRef>
              <c:f>Sheet1!$A$22:$A$25</c:f>
              <c:strCache>
                <c:ptCount val="4"/>
                <c:pt idx="0">
                  <c:v>1 day</c:v>
                </c:pt>
                <c:pt idx="1">
                  <c:v>3 days</c:v>
                </c:pt>
                <c:pt idx="2">
                  <c:v>7 days</c:v>
                </c:pt>
                <c:pt idx="3">
                  <c:v>28 days</c:v>
                </c:pt>
              </c:strCache>
            </c:strRef>
          </c:cat>
          <c:val>
            <c:numRef>
              <c:f>Sheet1!$AGF$22:$AGF$25</c:f>
              <c:numCache>
                <c:formatCode>General</c:formatCode>
                <c:ptCount val="4"/>
                <c:pt idx="0">
                  <c:v>10.3125</c:v>
                </c:pt>
                <c:pt idx="1">
                  <c:v>25.45</c:v>
                </c:pt>
                <c:pt idx="2">
                  <c:v>40.271875000000001</c:v>
                </c:pt>
                <c:pt idx="3">
                  <c:v>49.471874999999997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AB-3A4A-911A-146DD75AD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709032"/>
        <c:axId val="2115712808"/>
      </c:barChart>
      <c:catAx>
        <c:axId val="211570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12808"/>
        <c:crosses val="autoZero"/>
        <c:auto val="1"/>
        <c:lblAlgn val="ctr"/>
        <c:lblOffset val="100"/>
        <c:noMultiLvlLbl val="0"/>
      </c:catAx>
      <c:valAx>
        <c:axId val="2115712808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Compressive strength (MPa)</a:t>
                </a:r>
              </a:p>
            </c:rich>
          </c:tx>
          <c:layout>
            <c:manualLayout>
              <c:xMode val="edge"/>
              <c:yMode val="edge"/>
              <c:x val="1.428883257350887E-2"/>
              <c:y val="0.10803220597781017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crossAx val="2115709032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72094120080870638"/>
          <c:y val="0.31771351879529036"/>
          <c:w val="0.18207637276348462"/>
          <c:h val="0.38813502478856798"/>
        </c:manualLayout>
      </c:layout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="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181</xdr:col>
      <xdr:colOff>325120</xdr:colOff>
      <xdr:row>33</xdr:row>
      <xdr:rowOff>127000</xdr:rowOff>
    </xdr:from>
    <xdr:to>
      <xdr:col>189</xdr:col>
      <xdr:colOff>530860</xdr:colOff>
      <xdr:row>48</xdr:row>
      <xdr:rowOff>10160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750319-04E9-6D48-94A2-041EDD546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195</xdr:col>
      <xdr:colOff>0</xdr:colOff>
      <xdr:row>61</xdr:row>
      <xdr:rowOff>0</xdr:rowOff>
    </xdr:from>
    <xdr:to>
      <xdr:col>213</xdr:col>
      <xdr:colOff>127000</xdr:colOff>
      <xdr:row>92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C02377-D221-4949-A3B5-0FB04E50D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214</xdr:col>
      <xdr:colOff>0</xdr:colOff>
      <xdr:row>61</xdr:row>
      <xdr:rowOff>0</xdr:rowOff>
    </xdr:from>
    <xdr:to>
      <xdr:col>232</xdr:col>
      <xdr:colOff>38100</xdr:colOff>
      <xdr:row>92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55B28C-95AF-BD4B-B5D6-3E7561830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195</xdr:col>
      <xdr:colOff>0</xdr:colOff>
      <xdr:row>93</xdr:row>
      <xdr:rowOff>0</xdr:rowOff>
    </xdr:from>
    <xdr:to>
      <xdr:col>213</xdr:col>
      <xdr:colOff>127000</xdr:colOff>
      <xdr:row>124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E6F9C8-2B3C-064E-937F-5EE625618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214</xdr:col>
      <xdr:colOff>0</xdr:colOff>
      <xdr:row>93</xdr:row>
      <xdr:rowOff>0</xdr:rowOff>
    </xdr:from>
    <xdr:to>
      <xdr:col>232</xdr:col>
      <xdr:colOff>38100</xdr:colOff>
      <xdr:row>124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3C13A7-B727-D14C-AD60-D294178D0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195</xdr:col>
      <xdr:colOff>0</xdr:colOff>
      <xdr:row>125</xdr:row>
      <xdr:rowOff>0</xdr:rowOff>
    </xdr:from>
    <xdr:to>
      <xdr:col>213</xdr:col>
      <xdr:colOff>127000</xdr:colOff>
      <xdr:row>156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90E604-E99F-7748-803F-313EFF6726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214</xdr:col>
      <xdr:colOff>0</xdr:colOff>
      <xdr:row>125</xdr:row>
      <xdr:rowOff>0</xdr:rowOff>
    </xdr:from>
    <xdr:to>
      <xdr:col>232</xdr:col>
      <xdr:colOff>38100</xdr:colOff>
      <xdr:row>156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CF0B8E-1134-614C-B21B-48A12AB21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195</xdr:col>
      <xdr:colOff>0</xdr:colOff>
      <xdr:row>157</xdr:row>
      <xdr:rowOff>0</xdr:rowOff>
    </xdr:from>
    <xdr:to>
      <xdr:col>213</xdr:col>
      <xdr:colOff>127000</xdr:colOff>
      <xdr:row>188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752BEF-FEF8-C14C-948A-E5A476ACE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214</xdr:col>
      <xdr:colOff>0</xdr:colOff>
      <xdr:row>158</xdr:row>
      <xdr:rowOff>0</xdr:rowOff>
    </xdr:from>
    <xdr:to>
      <xdr:col>232</xdr:col>
      <xdr:colOff>38100</xdr:colOff>
      <xdr:row>189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F89710D-B70A-0D49-B6CF-24ECF3AAF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195</xdr:col>
      <xdr:colOff>0</xdr:colOff>
      <xdr:row>189</xdr:row>
      <xdr:rowOff>0</xdr:rowOff>
    </xdr:from>
    <xdr:to>
      <xdr:col>213</xdr:col>
      <xdr:colOff>127000</xdr:colOff>
      <xdr:row>220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4FAA945-2EBF-6545-A574-1BB2AEA78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214</xdr:col>
      <xdr:colOff>0</xdr:colOff>
      <xdr:row>190</xdr:row>
      <xdr:rowOff>0</xdr:rowOff>
    </xdr:from>
    <xdr:to>
      <xdr:col>232</xdr:col>
      <xdr:colOff>38100</xdr:colOff>
      <xdr:row>221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4E16893-595D-ED4F-939F-BA9CBEBD1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233</xdr:col>
      <xdr:colOff>0</xdr:colOff>
      <xdr:row>125</xdr:row>
      <xdr:rowOff>0</xdr:rowOff>
    </xdr:from>
    <xdr:to>
      <xdr:col>251</xdr:col>
      <xdr:colOff>38100</xdr:colOff>
      <xdr:row>156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5B80C23-EE6B-D84D-B451-F4759EA1B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233</xdr:col>
      <xdr:colOff>0</xdr:colOff>
      <xdr:row>158</xdr:row>
      <xdr:rowOff>0</xdr:rowOff>
    </xdr:from>
    <xdr:to>
      <xdr:col>251</xdr:col>
      <xdr:colOff>38100</xdr:colOff>
      <xdr:row>189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F3B2181-6EC9-5F44-BD52-E99C13993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233</xdr:col>
      <xdr:colOff>0</xdr:colOff>
      <xdr:row>191</xdr:row>
      <xdr:rowOff>0</xdr:rowOff>
    </xdr:from>
    <xdr:to>
      <xdr:col>251</xdr:col>
      <xdr:colOff>38100</xdr:colOff>
      <xdr:row>222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5AD5E02-500B-6D41-A070-3C14AFB54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234</xdr:col>
      <xdr:colOff>0</xdr:colOff>
      <xdr:row>93</xdr:row>
      <xdr:rowOff>0</xdr:rowOff>
    </xdr:from>
    <xdr:to>
      <xdr:col>252</xdr:col>
      <xdr:colOff>38100</xdr:colOff>
      <xdr:row>124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BA5475F-16A6-5049-B912-2A6C148B7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379</xdr:col>
      <xdr:colOff>444500</xdr:colOff>
      <xdr:row>29</xdr:row>
      <xdr:rowOff>120650</xdr:rowOff>
    </xdr:from>
    <xdr:to>
      <xdr:col>388</xdr:col>
      <xdr:colOff>101600</xdr:colOff>
      <xdr:row>44</xdr:row>
      <xdr:rowOff>6350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AE53CC5-091A-EA4A-BA83-B4C2462D9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389</xdr:col>
      <xdr:colOff>0</xdr:colOff>
      <xdr:row>29</xdr:row>
      <xdr:rowOff>0</xdr:rowOff>
    </xdr:from>
    <xdr:to>
      <xdr:col>397</xdr:col>
      <xdr:colOff>203200</xdr:colOff>
      <xdr:row>43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7B74A32-11F2-6047-8751-6F7EE299F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676</xdr:col>
      <xdr:colOff>177800</xdr:colOff>
      <xdr:row>30</xdr:row>
      <xdr:rowOff>127000</xdr:rowOff>
    </xdr:from>
    <xdr:to>
      <xdr:col>684</xdr:col>
      <xdr:colOff>304800</xdr:colOff>
      <xdr:row>47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1C5502E-7496-CF4A-BD79-878979824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664</xdr:col>
      <xdr:colOff>495300</xdr:colOff>
      <xdr:row>30</xdr:row>
      <xdr:rowOff>127000</xdr:rowOff>
    </xdr:from>
    <xdr:to>
      <xdr:col>673</xdr:col>
      <xdr:colOff>76200</xdr:colOff>
      <xdr:row>47</xdr:row>
      <xdr:rowOff>107950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30EFDD2-6536-0B41-9277-886C4880A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687</xdr:col>
      <xdr:colOff>204839</xdr:colOff>
      <xdr:row>27</xdr:row>
      <xdr:rowOff>121920</xdr:rowOff>
    </xdr:from>
    <xdr:to>
      <xdr:col>696</xdr:col>
      <xdr:colOff>245807</xdr:colOff>
      <xdr:row>46</xdr:row>
      <xdr:rowOff>122903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6E4CE65-D6F7-5E42-AC8D-C0690E411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698</xdr:col>
      <xdr:colOff>0</xdr:colOff>
      <xdr:row>30</xdr:row>
      <xdr:rowOff>0</xdr:rowOff>
    </xdr:from>
    <xdr:to>
      <xdr:col>706</xdr:col>
      <xdr:colOff>127000</xdr:colOff>
      <xdr:row>46</xdr:row>
      <xdr:rowOff>142240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0692DE9-9561-A64D-BAB1-4321D96893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708</xdr:col>
      <xdr:colOff>0</xdr:colOff>
      <xdr:row>31</xdr:row>
      <xdr:rowOff>0</xdr:rowOff>
    </xdr:from>
    <xdr:to>
      <xdr:col>716</xdr:col>
      <xdr:colOff>127000</xdr:colOff>
      <xdr:row>47</xdr:row>
      <xdr:rowOff>142240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C27ABE1B-0467-F24F-A088-10BB5A7620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810</xdr:col>
      <xdr:colOff>436989</xdr:colOff>
      <xdr:row>31</xdr:row>
      <xdr:rowOff>136559</xdr:rowOff>
    </xdr:from>
    <xdr:to>
      <xdr:col>821</xdr:col>
      <xdr:colOff>122904</xdr:colOff>
      <xdr:row>48</xdr:row>
      <xdr:rowOff>117509</xdr:rowOff>
    </xdr:to>
    <xdr:graphicFrame macro="">
      <xdr:nvGraphicFramePr>
        <xdr:cNvPr id="24" name="Chart 31">
          <a:extLst>
            <a:ext uri="{FF2B5EF4-FFF2-40B4-BE49-F238E27FC236}">
              <a16:creationId xmlns:a16="http://schemas.microsoft.com/office/drawing/2014/main" id="{1CBD90E2-CF09-C844-9615-9C8F8D07A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822</xdr:col>
      <xdr:colOff>232151</xdr:colOff>
      <xdr:row>31</xdr:row>
      <xdr:rowOff>95591</xdr:rowOff>
    </xdr:from>
    <xdr:to>
      <xdr:col>834</xdr:col>
      <xdr:colOff>273118</xdr:colOff>
      <xdr:row>48</xdr:row>
      <xdr:rowOff>76541</xdr:rowOff>
    </xdr:to>
    <xdr:graphicFrame macro="">
      <xdr:nvGraphicFramePr>
        <xdr:cNvPr id="25" name="Chart 31">
          <a:extLst>
            <a:ext uri="{FF2B5EF4-FFF2-40B4-BE49-F238E27FC236}">
              <a16:creationId xmlns:a16="http://schemas.microsoft.com/office/drawing/2014/main" id="{8989BB30-47BC-994F-8DAD-4AE1A733E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835</xdr:col>
      <xdr:colOff>0</xdr:colOff>
      <xdr:row>31</xdr:row>
      <xdr:rowOff>0</xdr:rowOff>
    </xdr:from>
    <xdr:to>
      <xdr:col>847</xdr:col>
      <xdr:colOff>40968</xdr:colOff>
      <xdr:row>47</xdr:row>
      <xdr:rowOff>185789</xdr:rowOff>
    </xdr:to>
    <xdr:graphicFrame macro="">
      <xdr:nvGraphicFramePr>
        <xdr:cNvPr id="26" name="Chart 31">
          <a:extLst>
            <a:ext uri="{FF2B5EF4-FFF2-40B4-BE49-F238E27FC236}">
              <a16:creationId xmlns:a16="http://schemas.microsoft.com/office/drawing/2014/main" id="{04B57CF5-E2D9-FE4A-B9C6-86409570F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798</xdr:col>
      <xdr:colOff>382364</xdr:colOff>
      <xdr:row>29</xdr:row>
      <xdr:rowOff>81934</xdr:rowOff>
    </xdr:from>
    <xdr:to>
      <xdr:col>812</xdr:col>
      <xdr:colOff>232149</xdr:colOff>
      <xdr:row>47</xdr:row>
      <xdr:rowOff>27312</xdr:rowOff>
    </xdr:to>
    <xdr:graphicFrame macro="">
      <xdr:nvGraphicFramePr>
        <xdr:cNvPr id="27" name="Chart 31">
          <a:extLst>
            <a:ext uri="{FF2B5EF4-FFF2-40B4-BE49-F238E27FC236}">
              <a16:creationId xmlns:a16="http://schemas.microsoft.com/office/drawing/2014/main" id="{73E888F4-7E12-F742-A778-08611B600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784</xdr:col>
      <xdr:colOff>396021</xdr:colOff>
      <xdr:row>29</xdr:row>
      <xdr:rowOff>68280</xdr:rowOff>
    </xdr:from>
    <xdr:to>
      <xdr:col>798</xdr:col>
      <xdr:colOff>245806</xdr:colOff>
      <xdr:row>47</xdr:row>
      <xdr:rowOff>13658</xdr:rowOff>
    </xdr:to>
    <xdr:graphicFrame macro="">
      <xdr:nvGraphicFramePr>
        <xdr:cNvPr id="28" name="Chart 31">
          <a:extLst>
            <a:ext uri="{FF2B5EF4-FFF2-40B4-BE49-F238E27FC236}">
              <a16:creationId xmlns:a16="http://schemas.microsoft.com/office/drawing/2014/main" id="{18EC3FCB-B6FA-1443-AD76-235BEF868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851</xdr:col>
      <xdr:colOff>0</xdr:colOff>
      <xdr:row>30</xdr:row>
      <xdr:rowOff>0</xdr:rowOff>
    </xdr:from>
    <xdr:to>
      <xdr:col>863</xdr:col>
      <xdr:colOff>40967</xdr:colOff>
      <xdr:row>46</xdr:row>
      <xdr:rowOff>185788</xdr:rowOff>
    </xdr:to>
    <xdr:graphicFrame macro="">
      <xdr:nvGraphicFramePr>
        <xdr:cNvPr id="29" name="Chart 31">
          <a:extLst>
            <a:ext uri="{FF2B5EF4-FFF2-40B4-BE49-F238E27FC236}">
              <a16:creationId xmlns:a16="http://schemas.microsoft.com/office/drawing/2014/main" id="{DCACA959-5896-E742-8B8D-51C7FC3E2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ressive%20str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g"/>
      <sheetName val="D5 D15 LGL"/>
      <sheetName val="B45 All"/>
      <sheetName val="Sheet1"/>
      <sheetName val="Kaolinite content"/>
      <sheetName val="Al2O3 content"/>
      <sheetName val="Relative strength"/>
      <sheetName val="Origin CS vs time"/>
      <sheetName val="Origin RS vs time"/>
      <sheetName val="Origin CS vs CKC"/>
      <sheetName val="Origin RS vs CKC"/>
      <sheetName val="SCMs"/>
      <sheetName val="PC repro"/>
      <sheetName val="Calc T"/>
      <sheetName val="LS fineness"/>
    </sheetNames>
    <sheetDataSet>
      <sheetData sheetId="0" refreshError="1"/>
      <sheetData sheetId="1" refreshError="1"/>
      <sheetData sheetId="2" refreshError="1"/>
      <sheetData sheetId="3">
        <row r="22">
          <cell r="A22" t="str">
            <v>1 day</v>
          </cell>
          <cell r="F22">
            <v>23.747916666666665</v>
          </cell>
          <cell r="G22">
            <v>1.2661251583736366</v>
          </cell>
          <cell r="BD22">
            <v>14.972395833333334</v>
          </cell>
          <cell r="BE22">
            <v>0.50934943698637114</v>
          </cell>
          <cell r="CC22">
            <v>9.8562499999999993</v>
          </cell>
          <cell r="CV22">
            <v>11.846250000000001</v>
          </cell>
          <cell r="DB22">
            <v>7.808749999999999</v>
          </cell>
          <cell r="DU22">
            <v>10.08375</v>
          </cell>
          <cell r="FA22">
            <v>1</v>
          </cell>
          <cell r="FR22">
            <v>14.478125</v>
          </cell>
          <cell r="FX22">
            <v>9.8546875000000007</v>
          </cell>
          <cell r="FY22">
            <v>0.51620548133309607</v>
          </cell>
          <cell r="GD22">
            <v>10.284374999999999</v>
          </cell>
          <cell r="GE22">
            <v>0.32697715898820862</v>
          </cell>
          <cell r="GJ22">
            <v>18.1484375</v>
          </cell>
          <cell r="GP22">
            <v>13.8375</v>
          </cell>
          <cell r="GV22">
            <v>14.540625</v>
          </cell>
          <cell r="HB22">
            <v>9.3874999999999993</v>
          </cell>
          <cell r="HH22">
            <v>20.751562499999999</v>
          </cell>
          <cell r="HN22">
            <v>18.590625000000003</v>
          </cell>
          <cell r="IF22">
            <v>15.824999999999999</v>
          </cell>
          <cell r="IL22">
            <v>10.620312500000001</v>
          </cell>
          <cell r="IR22">
            <v>15.846875000000001</v>
          </cell>
          <cell r="IX22">
            <v>10.5484375</v>
          </cell>
          <cell r="JD22">
            <v>14.048437499999999</v>
          </cell>
          <cell r="JJ22">
            <v>9.6843749999999993</v>
          </cell>
          <cell r="JP22">
            <v>15.428124999999998</v>
          </cell>
          <cell r="JV22">
            <v>9.1687499999999993</v>
          </cell>
          <cell r="KN22">
            <v>14.2109375</v>
          </cell>
          <cell r="KT22">
            <v>9.7218750000000007</v>
          </cell>
          <cell r="LR22">
            <v>8.7796874999999996</v>
          </cell>
          <cell r="MD22">
            <v>9.8578124999999996</v>
          </cell>
          <cell r="MP22">
            <v>11.1265625</v>
          </cell>
          <cell r="NH22">
            <v>16.256250000000001</v>
          </cell>
          <cell r="NN22">
            <v>11.481249999999999</v>
          </cell>
          <cell r="TT22">
            <v>14.370833333333332</v>
          </cell>
          <cell r="TZ22">
            <v>15.339583333333332</v>
          </cell>
          <cell r="YR22">
            <v>9.4562500000000007</v>
          </cell>
          <cell r="YS22">
            <v>0.2651650429449553</v>
          </cell>
          <cell r="YU22">
            <v>10.846875000000001</v>
          </cell>
          <cell r="YV22">
            <v>0.38448931227018596</v>
          </cell>
          <cell r="YX22">
            <v>9.9812499999999993</v>
          </cell>
          <cell r="YY22">
            <v>1.0518213370149887</v>
          </cell>
          <cell r="ZA22">
            <v>8.6875</v>
          </cell>
          <cell r="ZB22">
            <v>0.24748737341529264</v>
          </cell>
          <cell r="ZD22">
            <v>13.334375</v>
          </cell>
          <cell r="ZE22">
            <v>0.4993941642129997</v>
          </cell>
          <cell r="ZG22">
            <v>11.831250000000001</v>
          </cell>
          <cell r="ZH22">
            <v>2.6516504294495282E-2</v>
          </cell>
          <cell r="ZJ22">
            <v>10.643750000000001</v>
          </cell>
          <cell r="ZK22">
            <v>3.5355339059326626E-2</v>
          </cell>
          <cell r="ZV22">
            <v>11.278124999999999</v>
          </cell>
          <cell r="ZW22">
            <v>0.20771261697354909</v>
          </cell>
          <cell r="ZY22">
            <v>10.403124999999999</v>
          </cell>
          <cell r="ZZ22">
            <v>5.7452425971406228E-2</v>
          </cell>
          <cell r="AAE22">
            <v>12.987500000000001</v>
          </cell>
          <cell r="AAH22">
            <v>10.556249999999999</v>
          </cell>
          <cell r="ABA22">
            <v>0.2651650429449553</v>
          </cell>
          <cell r="ADC22">
            <v>29.349999999999998</v>
          </cell>
          <cell r="ADF22">
            <v>15.222916666666668</v>
          </cell>
          <cell r="ADI22">
            <v>15.0625</v>
          </cell>
          <cell r="ADL22">
            <v>21.664583333333336</v>
          </cell>
          <cell r="ADO22">
            <v>26.183333333333334</v>
          </cell>
          <cell r="ADU22">
            <v>32.618749999999999</v>
          </cell>
          <cell r="AEA22">
            <v>9.8645833333333339</v>
          </cell>
          <cell r="AED22">
            <v>10.15</v>
          </cell>
          <cell r="AEG22">
            <v>10.022916666666665</v>
          </cell>
          <cell r="AEJ22">
            <v>9.7437500000000004</v>
          </cell>
          <cell r="AEM22">
            <v>9.8791666666666682</v>
          </cell>
          <cell r="AEP22">
            <v>9.5479166666666675</v>
          </cell>
          <cell r="AFQ22">
            <v>9.754999999999999</v>
          </cell>
          <cell r="AFW22">
            <v>10.25625</v>
          </cell>
          <cell r="AFZ22">
            <v>10.040625</v>
          </cell>
          <cell r="AGF22">
            <v>10.3125</v>
          </cell>
        </row>
        <row r="23">
          <cell r="A23" t="str">
            <v>3 days</v>
          </cell>
          <cell r="F23">
            <v>35.523958333333333</v>
          </cell>
          <cell r="G23">
            <v>0.75871413286999401</v>
          </cell>
          <cell r="BD23">
            <v>38.297499999999999</v>
          </cell>
          <cell r="BE23">
            <v>2.0499587140151552</v>
          </cell>
          <cell r="CC23">
            <v>24.558749999999996</v>
          </cell>
          <cell r="CV23">
            <v>23.990000000000002</v>
          </cell>
          <cell r="DB23">
            <v>18.68375</v>
          </cell>
          <cell r="DU23">
            <v>25.482500000000002</v>
          </cell>
          <cell r="FA23">
            <v>2</v>
          </cell>
          <cell r="FR23">
            <v>21.929166666666664</v>
          </cell>
          <cell r="FX23">
            <v>17.989583333333332</v>
          </cell>
          <cell r="FY23">
            <v>0.98806023137930887</v>
          </cell>
          <cell r="GD23">
            <v>18.154166666666669</v>
          </cell>
          <cell r="GE23">
            <v>0.17188446943611088</v>
          </cell>
          <cell r="GJ23">
            <v>27.115624999999998</v>
          </cell>
          <cell r="GP23">
            <v>23.407812500000002</v>
          </cell>
          <cell r="GV23">
            <v>20.890625</v>
          </cell>
          <cell r="HB23">
            <v>15.067187499999999</v>
          </cell>
          <cell r="HH23">
            <v>31.070312499999996</v>
          </cell>
          <cell r="HN23">
            <v>34.729687499999997</v>
          </cell>
          <cell r="IF23">
            <v>22.859375</v>
          </cell>
          <cell r="IL23">
            <v>17.079687499999999</v>
          </cell>
          <cell r="IR23">
            <v>23.779687500000001</v>
          </cell>
          <cell r="IX23">
            <v>17.590624999999999</v>
          </cell>
          <cell r="JD23">
            <v>21.35</v>
          </cell>
          <cell r="JJ23">
            <v>16.837499999999999</v>
          </cell>
          <cell r="JP23">
            <v>23.753125000000001</v>
          </cell>
          <cell r="JV23">
            <v>15.714062499999999</v>
          </cell>
          <cell r="KT23">
            <v>16.6171875</v>
          </cell>
          <cell r="LR23">
            <v>15.890625</v>
          </cell>
          <cell r="MD23" t="e">
            <v>#VALUE!</v>
          </cell>
          <cell r="MP23" t="e">
            <v>#VALUE!</v>
          </cell>
          <cell r="ADC23">
            <v>35.935416666666669</v>
          </cell>
          <cell r="ADF23">
            <v>22.697916666666668</v>
          </cell>
          <cell r="ADI23">
            <v>25.102083333333336</v>
          </cell>
          <cell r="ADL23">
            <v>29.795833333333334</v>
          </cell>
          <cell r="ADO23">
            <v>36.475000000000001</v>
          </cell>
          <cell r="ADU23">
            <v>39.625</v>
          </cell>
          <cell r="AEA23">
            <v>22.360416666666666</v>
          </cell>
          <cell r="AED23">
            <v>20.047916666666666</v>
          </cell>
          <cell r="AEG23">
            <v>20.424999999999997</v>
          </cell>
          <cell r="AEJ23">
            <v>19.53125</v>
          </cell>
          <cell r="AEM23">
            <v>23.5625</v>
          </cell>
          <cell r="AEP23">
            <v>20.972916666666666</v>
          </cell>
          <cell r="AFQ23">
            <v>19.274999999999999</v>
          </cell>
          <cell r="AFW23">
            <v>22.790624999999999</v>
          </cell>
          <cell r="AFZ23">
            <v>21.4</v>
          </cell>
          <cell r="AGF23">
            <v>25.45</v>
          </cell>
        </row>
        <row r="24">
          <cell r="A24" t="str">
            <v>7 days</v>
          </cell>
          <cell r="F24">
            <v>40.376041666666673</v>
          </cell>
          <cell r="G24">
            <v>1.7152141660494364</v>
          </cell>
          <cell r="BD24">
            <v>59.202083333333327</v>
          </cell>
          <cell r="BE24">
            <v>0.14049762750073047</v>
          </cell>
          <cell r="CC24">
            <v>39.638750000000002</v>
          </cell>
          <cell r="CV24">
            <v>29.9575</v>
          </cell>
          <cell r="DB24">
            <v>26.073437500000001</v>
          </cell>
          <cell r="DU24">
            <v>41.887500000000003</v>
          </cell>
          <cell r="FA24">
            <v>3</v>
          </cell>
          <cell r="FR24">
            <v>26.652083333333334</v>
          </cell>
          <cell r="FX24">
            <v>23.387500000000003</v>
          </cell>
          <cell r="FY24">
            <v>1.201138782572605</v>
          </cell>
          <cell r="GD24">
            <v>25.643750000000001</v>
          </cell>
          <cell r="GE24">
            <v>0.89168613685907783</v>
          </cell>
          <cell r="GJ24">
            <v>32.877083333333331</v>
          </cell>
          <cell r="GP24">
            <v>33.832812500000003</v>
          </cell>
          <cell r="GV24">
            <v>25.137499999999999</v>
          </cell>
          <cell r="HB24">
            <v>19.310937500000001</v>
          </cell>
          <cell r="HH24">
            <v>42.7734375</v>
          </cell>
          <cell r="HN24">
            <v>40.537500000000001</v>
          </cell>
          <cell r="IF24">
            <v>27.4140625</v>
          </cell>
          <cell r="IL24">
            <v>22.784375000000001</v>
          </cell>
          <cell r="IR24">
            <v>28.25</v>
          </cell>
          <cell r="IX24">
            <v>24.996874999999996</v>
          </cell>
          <cell r="JD24">
            <v>26.537499999999998</v>
          </cell>
          <cell r="JJ24">
            <v>20.610937499999999</v>
          </cell>
          <cell r="JP24">
            <v>28.376562500000002</v>
          </cell>
          <cell r="JV24">
            <v>21.534375000000004</v>
          </cell>
          <cell r="KN24">
            <v>27.4765625</v>
          </cell>
          <cell r="KT24">
            <v>21.984375000000004</v>
          </cell>
          <cell r="LR24">
            <v>21.342187500000001</v>
          </cell>
          <cell r="MD24">
            <v>21.265625</v>
          </cell>
          <cell r="MP24">
            <v>25.346875000000001</v>
          </cell>
          <cell r="NH24">
            <v>27.081250000000001</v>
          </cell>
          <cell r="NN24">
            <v>23.90625</v>
          </cell>
          <cell r="TT24">
            <v>28.827083333333334</v>
          </cell>
          <cell r="TZ24">
            <v>28.958333333333332</v>
          </cell>
          <cell r="YR24">
            <v>21.068750000000001</v>
          </cell>
          <cell r="YS24">
            <v>0.5480077554195758</v>
          </cell>
          <cell r="YU24">
            <v>25.443750000000001</v>
          </cell>
          <cell r="YV24">
            <v>0.21213203435596475</v>
          </cell>
          <cell r="YX24">
            <v>22.512499999999999</v>
          </cell>
          <cell r="YY24">
            <v>0.90156114601284709</v>
          </cell>
          <cell r="ZA24">
            <v>18.931249999999999</v>
          </cell>
          <cell r="ZB24">
            <v>1.6617009357883852</v>
          </cell>
          <cell r="ZD24">
            <v>29.571874999999999</v>
          </cell>
          <cell r="ZE24">
            <v>0.60546018139098079</v>
          </cell>
          <cell r="ZG24">
            <v>27.790624999999999</v>
          </cell>
          <cell r="ZH24">
            <v>0.21655145173838167</v>
          </cell>
          <cell r="ZJ24">
            <v>22.181249999999999</v>
          </cell>
          <cell r="ZK24">
            <v>7.0710678118653253E-2</v>
          </cell>
          <cell r="ZV24">
            <v>29.700000000000003</v>
          </cell>
          <cell r="ZW24">
            <v>0.53916892065474198</v>
          </cell>
          <cell r="ZY24">
            <v>26.671875</v>
          </cell>
          <cell r="ZZ24">
            <v>3.0935921676913464E-2</v>
          </cell>
          <cell r="AAE24">
            <v>41.059375000000003</v>
          </cell>
          <cell r="AAH24">
            <v>32.815624999999997</v>
          </cell>
          <cell r="ABA24">
            <v>0.74246212024587532</v>
          </cell>
          <cell r="ADC24">
            <v>40.737500000000004</v>
          </cell>
          <cell r="ADF24">
            <v>23.887499999999999</v>
          </cell>
          <cell r="ADI24">
            <v>28.487500000000001</v>
          </cell>
          <cell r="ADL24">
            <v>32.793750000000003</v>
          </cell>
          <cell r="ADO24">
            <v>39.454166666666666</v>
          </cell>
          <cell r="ADU24">
            <v>41.1875</v>
          </cell>
          <cell r="AEA24">
            <v>35.02708333333333</v>
          </cell>
          <cell r="AED24">
            <v>28.379166666666663</v>
          </cell>
          <cell r="AEG24">
            <v>27.381250000000005</v>
          </cell>
          <cell r="AEJ24">
            <v>29.6875</v>
          </cell>
          <cell r="AEM24">
            <v>39.754166666666663</v>
          </cell>
          <cell r="AEP24">
            <v>31.252083333333331</v>
          </cell>
          <cell r="AFQ24">
            <v>29.88</v>
          </cell>
          <cell r="AFW24">
            <v>39.056250000000006</v>
          </cell>
          <cell r="AFZ24">
            <v>34.665624999999999</v>
          </cell>
          <cell r="AGF24">
            <v>40.271875000000001</v>
          </cell>
        </row>
        <row r="25">
          <cell r="A25" t="str">
            <v>28 days</v>
          </cell>
          <cell r="F25">
            <v>50.25</v>
          </cell>
          <cell r="G25">
            <v>1.6516421752304586</v>
          </cell>
          <cell r="BD25">
            <v>67.34375</v>
          </cell>
          <cell r="BE25">
            <v>2.0147826082069842</v>
          </cell>
          <cell r="CC25">
            <v>46.974999999999994</v>
          </cell>
          <cell r="CV25">
            <v>36.935555555555553</v>
          </cell>
          <cell r="DB25">
            <v>29.168750000000003</v>
          </cell>
          <cell r="DU25">
            <v>54.911249999999995</v>
          </cell>
          <cell r="FA25">
            <v>7</v>
          </cell>
          <cell r="FR25">
            <v>41.690625000000004</v>
          </cell>
          <cell r="FX25">
            <v>39.75</v>
          </cell>
          <cell r="FY25">
            <v>0.60838327420576876</v>
          </cell>
          <cell r="GD25">
            <v>44.1796875</v>
          </cell>
          <cell r="GE25">
            <v>1.448889436416158</v>
          </cell>
          <cell r="GJ25">
            <v>51.78125</v>
          </cell>
          <cell r="GP25">
            <v>49.7109375</v>
          </cell>
          <cell r="GV25">
            <v>30.537500000000001</v>
          </cell>
          <cell r="HB25">
            <v>26.745312499999997</v>
          </cell>
          <cell r="HH25">
            <v>55.651562500000004</v>
          </cell>
          <cell r="HN25">
            <v>50.714062499999997</v>
          </cell>
          <cell r="IF25">
            <v>39.829687499999999</v>
          </cell>
          <cell r="IL25">
            <v>39.0859375</v>
          </cell>
          <cell r="IR25">
            <v>42.2109375</v>
          </cell>
          <cell r="IX25">
            <v>41.145312500000003</v>
          </cell>
          <cell r="JD25">
            <v>34.946874999999999</v>
          </cell>
          <cell r="JJ25">
            <v>32.931249999999999</v>
          </cell>
          <cell r="JP25">
            <v>36.892187499999999</v>
          </cell>
          <cell r="JV25">
            <v>33.328125</v>
          </cell>
          <cell r="KN25">
            <v>38.115625000000001</v>
          </cell>
          <cell r="KT25">
            <v>37.7265625</v>
          </cell>
          <cell r="LR25">
            <v>39.017187499999999</v>
          </cell>
          <cell r="MD25">
            <v>31.801562499999996</v>
          </cell>
          <cell r="MP25">
            <v>43.381250000000001</v>
          </cell>
          <cell r="NH25">
            <v>37.728124999999999</v>
          </cell>
          <cell r="NN25">
            <v>35.712500000000006</v>
          </cell>
          <cell r="TT25">
            <v>42.202083333333327</v>
          </cell>
          <cell r="TZ25">
            <v>39.887499999999996</v>
          </cell>
          <cell r="YR25">
            <v>34.796875</v>
          </cell>
          <cell r="YS25">
            <v>0.2430679560328757</v>
          </cell>
          <cell r="YU25">
            <v>43.121875000000003</v>
          </cell>
          <cell r="YV25">
            <v>0.95901357198425208</v>
          </cell>
          <cell r="YX25">
            <v>31.746874999999999</v>
          </cell>
          <cell r="YY25">
            <v>0.26074562556253839</v>
          </cell>
          <cell r="ZA25">
            <v>26.265625</v>
          </cell>
          <cell r="ZB25">
            <v>0.43752232085917525</v>
          </cell>
          <cell r="ZD25">
            <v>45.756250000000001</v>
          </cell>
          <cell r="ZE25">
            <v>0.30935921676911454</v>
          </cell>
          <cell r="ZG25">
            <v>42.678124999999994</v>
          </cell>
          <cell r="ZH25">
            <v>0.39332814703501606</v>
          </cell>
          <cell r="ZJ25">
            <v>29.765625</v>
          </cell>
          <cell r="ZK25">
            <v>0.72036503333379331</v>
          </cell>
          <cell r="ZV25">
            <v>40.0625</v>
          </cell>
          <cell r="ZW25">
            <v>1.4937630752565796</v>
          </cell>
          <cell r="ZY25">
            <v>40.262499999999996</v>
          </cell>
          <cell r="ZZ25">
            <v>6.1871843353826929E-2</v>
          </cell>
          <cell r="AAE25">
            <v>51.171875</v>
          </cell>
          <cell r="AAH25">
            <v>48.196874999999999</v>
          </cell>
          <cell r="ABA25">
            <v>0.11490485194281246</v>
          </cell>
          <cell r="ADC25">
            <v>44.133333333333333</v>
          </cell>
          <cell r="ADF25">
            <v>25.902083333333334</v>
          </cell>
          <cell r="ADI25">
            <v>29.59375</v>
          </cell>
          <cell r="ADL25">
            <v>35.795833333333327</v>
          </cell>
          <cell r="ADO25">
            <v>42.631250000000001</v>
          </cell>
          <cell r="ADU25">
            <v>46.379166666666663</v>
          </cell>
          <cell r="AEA25">
            <v>48.46096334068357</v>
          </cell>
          <cell r="AED25">
            <v>34.478776185226018</v>
          </cell>
          <cell r="AEG25">
            <v>38.46775082690187</v>
          </cell>
          <cell r="AEJ25">
            <v>36.3255237045204</v>
          </cell>
          <cell r="AEM25">
            <v>49.799855292171991</v>
          </cell>
          <cell r="AEP25">
            <v>40.616903252480704</v>
          </cell>
          <cell r="AFQ25">
            <v>36.537500000000001</v>
          </cell>
          <cell r="AFW25">
            <v>46.690624999999997</v>
          </cell>
          <cell r="AFZ25">
            <v>42.943750000000001</v>
          </cell>
          <cell r="AGF25">
            <v>49.471874999999997</v>
          </cell>
        </row>
        <row r="26">
          <cell r="A26" t="str">
            <v>90 days</v>
          </cell>
          <cell r="F26">
            <v>50.421875</v>
          </cell>
          <cell r="G26">
            <v>1.2400778075387036</v>
          </cell>
          <cell r="BD26">
            <v>68.942187500000003</v>
          </cell>
          <cell r="BE26">
            <v>3.9053028018270664</v>
          </cell>
          <cell r="CC26">
            <v>47.657812500000006</v>
          </cell>
          <cell r="CV26">
            <v>38.651562499999997</v>
          </cell>
          <cell r="DB26">
            <v>30.0625</v>
          </cell>
          <cell r="DU26">
            <v>58.546250000000001</v>
          </cell>
          <cell r="FA26">
            <v>28</v>
          </cell>
          <cell r="FR26">
            <v>59.172916666666673</v>
          </cell>
          <cell r="FX26">
            <v>54.789583333333333</v>
          </cell>
          <cell r="FY26">
            <v>0.76893629179102607</v>
          </cell>
          <cell r="GD26">
            <v>58.792187499999997</v>
          </cell>
          <cell r="GE26">
            <v>1.5576037870047901</v>
          </cell>
          <cell r="GJ26">
            <v>65.496875000000003</v>
          </cell>
          <cell r="GP26">
            <v>57.896874999999994</v>
          </cell>
          <cell r="GV26">
            <v>39.446874999999999</v>
          </cell>
          <cell r="HB26">
            <v>33.459375000000009</v>
          </cell>
          <cell r="HH26">
            <v>65.831249999999997</v>
          </cell>
          <cell r="HN26">
            <v>53.771874999999994</v>
          </cell>
          <cell r="IF26">
            <v>54.089062500000004</v>
          </cell>
          <cell r="IL26">
            <v>50.440624999999997</v>
          </cell>
          <cell r="IR26">
            <v>57.712499999999999</v>
          </cell>
          <cell r="IX26">
            <v>52.098437499999996</v>
          </cell>
          <cell r="JD26">
            <v>45.098437500000003</v>
          </cell>
          <cell r="JJ26">
            <v>40.099999999999994</v>
          </cell>
          <cell r="JP26">
            <v>50.354687499999997</v>
          </cell>
          <cell r="JV26">
            <v>42.8203125</v>
          </cell>
          <cell r="KN26">
            <v>54.939062499999999</v>
          </cell>
          <cell r="KT26">
            <v>53.309375000000003</v>
          </cell>
          <cell r="LR26">
            <v>49.053125000000001</v>
          </cell>
          <cell r="MD26">
            <v>38.234375</v>
          </cell>
          <cell r="MP26">
            <v>53.614062500000003</v>
          </cell>
          <cell r="NH26">
            <v>45.285937500000003</v>
          </cell>
          <cell r="NN26">
            <v>41.1171875</v>
          </cell>
          <cell r="TT26">
            <v>55.383333333333333</v>
          </cell>
          <cell r="TZ26">
            <v>47.324999999999996</v>
          </cell>
          <cell r="YR26">
            <v>46.71875</v>
          </cell>
          <cell r="YS26">
            <v>8.8388347648338528E-3</v>
          </cell>
          <cell r="YU26">
            <v>55.340625000000003</v>
          </cell>
          <cell r="YV26">
            <v>0.22539028650321302</v>
          </cell>
          <cell r="YX26">
            <v>44.59375</v>
          </cell>
          <cell r="YY26">
            <v>2.0240931611464901</v>
          </cell>
          <cell r="ZA26">
            <v>38.196874999999999</v>
          </cell>
          <cell r="ZB26">
            <v>0.20771261697355034</v>
          </cell>
          <cell r="ZD26">
            <v>53.078125</v>
          </cell>
          <cell r="ZE26">
            <v>0.49055532944816332</v>
          </cell>
          <cell r="ZG26">
            <v>51.375</v>
          </cell>
          <cell r="ZH26">
            <v>1.361180553784102</v>
          </cell>
          <cell r="ZJ26">
            <v>41.015625</v>
          </cell>
          <cell r="ZK26">
            <v>7.5130095501072691E-2</v>
          </cell>
          <cell r="ZV26">
            <v>51.275000000000006</v>
          </cell>
          <cell r="ZW26">
            <v>0.59220192924373249</v>
          </cell>
          <cell r="ZY26">
            <v>49.09375</v>
          </cell>
          <cell r="ZZ26">
            <v>1.3169863799599426</v>
          </cell>
          <cell r="AAE26">
            <v>55.340625000000003</v>
          </cell>
          <cell r="AAH26">
            <v>56.384374999999999</v>
          </cell>
          <cell r="ABA26">
            <v>0.83526988527661328</v>
          </cell>
          <cell r="ADC26">
            <v>44.902083333333337</v>
          </cell>
          <cell r="ADF26">
            <v>27.168749999999999</v>
          </cell>
          <cell r="ADI26">
            <v>30.881250000000005</v>
          </cell>
          <cell r="ADL26">
            <v>38.493749999999999</v>
          </cell>
          <cell r="ADO26">
            <v>43.568750000000001</v>
          </cell>
          <cell r="ADU26">
            <v>48.75</v>
          </cell>
          <cell r="AEA26">
            <v>48.111333419388146</v>
          </cell>
          <cell r="AED26">
            <v>35.888243029559824</v>
          </cell>
          <cell r="AEG26">
            <v>38.745504308119266</v>
          </cell>
        </row>
        <row r="27">
          <cell r="CV27">
            <v>39.137499999999996</v>
          </cell>
          <cell r="DB27">
            <v>31.683333333333337</v>
          </cell>
          <cell r="DU27">
            <v>63.262500000000003</v>
          </cell>
          <cell r="FA27">
            <v>90</v>
          </cell>
          <cell r="FR27">
            <v>61.818750000000001</v>
          </cell>
          <cell r="FX27">
            <v>60.349999999999994</v>
          </cell>
          <cell r="FY27">
            <v>2.0127393749978331</v>
          </cell>
          <cell r="GD27">
            <v>63.427083333333336</v>
          </cell>
          <cell r="GE27">
            <v>0.64409375934978097</v>
          </cell>
          <cell r="GP27">
            <v>60.131520000000002</v>
          </cell>
          <cell r="KN27">
            <v>55.157812499999999</v>
          </cell>
          <cell r="KT27">
            <v>54.792187500000004</v>
          </cell>
          <cell r="MD27">
            <v>39.921875</v>
          </cell>
          <cell r="MP27">
            <v>57.139062500000001</v>
          </cell>
          <cell r="NH27">
            <v>47.654687500000001</v>
          </cell>
          <cell r="NN27">
            <v>44.173437500000006</v>
          </cell>
          <cell r="TT27">
            <v>56.5234375</v>
          </cell>
          <cell r="TZ27">
            <v>50.774999999999999</v>
          </cell>
          <cell r="YS27">
            <v>0.85294755480627094</v>
          </cell>
          <cell r="YV27">
            <v>0.10164659979556923</v>
          </cell>
          <cell r="YY27">
            <v>0.64523493783272556</v>
          </cell>
          <cell r="ABA27">
            <v>0.22097086912079611</v>
          </cell>
        </row>
        <row r="28">
          <cell r="FA28">
            <v>365</v>
          </cell>
        </row>
        <row r="33">
          <cell r="EW33" t="str">
            <v>1day</v>
          </cell>
        </row>
        <row r="34">
          <cell r="EW34" t="str">
            <v>2days</v>
          </cell>
        </row>
        <row r="35">
          <cell r="EW35" t="str">
            <v>3days</v>
          </cell>
        </row>
        <row r="36">
          <cell r="EW36" t="str">
            <v>7days</v>
          </cell>
        </row>
        <row r="37">
          <cell r="EW37" t="str">
            <v>28days</v>
          </cell>
        </row>
        <row r="38">
          <cell r="EW38" t="str">
            <v>90days</v>
          </cell>
        </row>
        <row r="47">
          <cell r="F47">
            <v>20.255555555555556</v>
          </cell>
        </row>
        <row r="48">
          <cell r="F48">
            <v>37.640625</v>
          </cell>
          <cell r="CA48">
            <v>14.054166666666667</v>
          </cell>
          <cell r="CG48">
            <v>9.4031250000000011</v>
          </cell>
          <cell r="DX48">
            <v>15.38125</v>
          </cell>
          <cell r="ED48">
            <v>10.081250000000001</v>
          </cell>
        </row>
        <row r="49">
          <cell r="F49">
            <v>59.774999999999999</v>
          </cell>
          <cell r="CA49">
            <v>22.724999999999998</v>
          </cell>
          <cell r="CG49">
            <v>17.65625</v>
          </cell>
          <cell r="DX49">
            <v>23.695312499999996</v>
          </cell>
          <cell r="ED49">
            <v>17.6875</v>
          </cell>
        </row>
        <row r="50">
          <cell r="F50">
            <v>77.216666666666654</v>
          </cell>
          <cell r="CA50">
            <v>27.548958333333331</v>
          </cell>
          <cell r="CG50">
            <v>21.560416666666669</v>
          </cell>
          <cell r="DX50">
            <v>27.546249999999997</v>
          </cell>
          <cell r="ED50">
            <v>23.618749999999999</v>
          </cell>
        </row>
        <row r="51">
          <cell r="F51">
            <v>75.0625</v>
          </cell>
          <cell r="CA51">
            <v>33.38645833333333</v>
          </cell>
          <cell r="CG51">
            <v>29.157499999999999</v>
          </cell>
          <cell r="DX51">
            <v>38.932499999999997</v>
          </cell>
          <cell r="ED51">
            <v>38.528750000000002</v>
          </cell>
        </row>
        <row r="52">
          <cell r="CA52">
            <v>41.692187500000003</v>
          </cell>
          <cell r="CG52">
            <v>37.515625</v>
          </cell>
          <cell r="DX52">
            <v>54.475000000000001</v>
          </cell>
          <cell r="ED52">
            <v>49.446874999999999</v>
          </cell>
        </row>
        <row r="53">
          <cell r="CA53">
            <v>45.984375</v>
          </cell>
          <cell r="CG53">
            <v>40.345312499999999</v>
          </cell>
          <cell r="DX53">
            <v>53.967187500000001</v>
          </cell>
          <cell r="ED53">
            <v>51.4296875</v>
          </cell>
        </row>
        <row r="56">
          <cell r="CG56">
            <v>9.4031250000000011</v>
          </cell>
          <cell r="DE56">
            <v>11.6625</v>
          </cell>
          <cell r="DF56">
            <v>0.1838392640324697</v>
          </cell>
        </row>
        <row r="57">
          <cell r="CG57">
            <v>21.560416666666669</v>
          </cell>
          <cell r="DE57">
            <v>28.186458333333331</v>
          </cell>
          <cell r="DF57">
            <v>0.80831051299402612</v>
          </cell>
        </row>
        <row r="58">
          <cell r="CG58">
            <v>29.157499999999999</v>
          </cell>
          <cell r="DE58">
            <v>44.188541666666673</v>
          </cell>
          <cell r="DF58">
            <v>2.4310119313604082</v>
          </cell>
        </row>
        <row r="59">
          <cell r="CG59">
            <v>37.515625</v>
          </cell>
          <cell r="DE59">
            <v>54.956249999999997</v>
          </cell>
          <cell r="DF59">
            <v>1.1601342415140317</v>
          </cell>
        </row>
        <row r="60">
          <cell r="CG60">
            <v>40.345312499999999</v>
          </cell>
          <cell r="DE60">
            <v>58.689062499999999</v>
          </cell>
          <cell r="DF60">
            <v>1.5376810106862224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5B8A-4095-584F-A17D-4E9C7AC69AE4}">
  <sheetPr>
    <tabColor theme="7"/>
  </sheetPr>
  <dimension ref="A1:AHK75"/>
  <sheetViews>
    <sheetView tabSelected="1" zoomScale="93" zoomScaleNormal="93" zoomScalePageLayoutView="125" workbookViewId="0">
      <selection activeCell="B34" sqref="B33:B34"/>
    </sheetView>
  </sheetViews>
  <sheetFormatPr baseColWidth="10" defaultColWidth="7.1640625" defaultRowHeight="16" x14ac:dyDescent="0.2"/>
  <cols>
    <col min="1" max="1" width="8" customWidth="1"/>
    <col min="16" max="16" width="8.33203125" bestFit="1" customWidth="1"/>
    <col min="19" max="19" width="7.5" bestFit="1" customWidth="1"/>
    <col min="56" max="57" width="7.5" bestFit="1" customWidth="1"/>
    <col min="118" max="118" width="8.33203125" bestFit="1" customWidth="1"/>
    <col min="148" max="148" width="7.5" bestFit="1" customWidth="1"/>
    <col min="156" max="156" width="7.1640625" customWidth="1"/>
    <col min="162" max="163" width="7.5" bestFit="1" customWidth="1"/>
    <col min="170" max="170" width="7.5" bestFit="1" customWidth="1"/>
    <col min="175" max="175" width="8.33203125" bestFit="1" customWidth="1"/>
    <col min="191" max="191" width="8.33203125" bestFit="1" customWidth="1"/>
    <col min="246" max="246" width="7.5" bestFit="1" customWidth="1"/>
    <col min="248" max="248" width="7.5" bestFit="1" customWidth="1"/>
    <col min="252" max="252" width="7.5" bestFit="1" customWidth="1"/>
    <col min="290" max="290" width="7.5" bestFit="1" customWidth="1"/>
    <col min="294" max="294" width="7.5" bestFit="1" customWidth="1"/>
    <col min="320" max="320" width="7.5" bestFit="1" customWidth="1"/>
    <col min="324" max="324" width="7.5" bestFit="1" customWidth="1"/>
    <col min="410" max="410" width="9.5" bestFit="1" customWidth="1"/>
    <col min="475" max="475" width="12.1640625" customWidth="1"/>
    <col min="476" max="487" width="7.1640625" customWidth="1"/>
    <col min="488" max="535" width="7.1640625" hidden="1" customWidth="1"/>
    <col min="536" max="536" width="7.1640625" customWidth="1"/>
    <col min="606" max="606" width="7.5" bestFit="1" customWidth="1"/>
    <col min="751" max="751" width="7.1640625" customWidth="1"/>
    <col min="755" max="755" width="7.5" bestFit="1" customWidth="1"/>
    <col min="764" max="765" width="7.5" bestFit="1" customWidth="1"/>
    <col min="782" max="782" width="7.5" bestFit="1" customWidth="1"/>
  </cols>
  <sheetData>
    <row r="1" spans="1:895" x14ac:dyDescent="0.2">
      <c r="A1" s="1" t="s">
        <v>0</v>
      </c>
      <c r="B1" s="2" t="s">
        <v>1</v>
      </c>
      <c r="C1" s="3"/>
      <c r="D1" s="3"/>
      <c r="E1" s="3"/>
      <c r="F1" s="3"/>
      <c r="G1" s="4"/>
      <c r="H1" s="5" t="s">
        <v>2</v>
      </c>
      <c r="I1" s="6"/>
      <c r="J1" s="6"/>
      <c r="K1" s="6"/>
      <c r="L1" s="6"/>
      <c r="M1" s="7"/>
      <c r="N1" s="8" t="s">
        <v>3</v>
      </c>
      <c r="O1" s="9"/>
      <c r="P1" s="9"/>
      <c r="Q1" s="9"/>
      <c r="R1" s="9"/>
      <c r="S1" s="10"/>
      <c r="U1" s="1" t="s">
        <v>0</v>
      </c>
      <c r="V1" s="11" t="s">
        <v>4</v>
      </c>
      <c r="W1" s="12"/>
      <c r="X1" s="12"/>
      <c r="Y1" s="12"/>
      <c r="Z1" s="12"/>
      <c r="AA1" s="13"/>
      <c r="AB1" s="14" t="s">
        <v>5</v>
      </c>
      <c r="AC1" s="14"/>
      <c r="AD1" s="14"/>
      <c r="AE1" s="14"/>
      <c r="AF1" s="14"/>
      <c r="AG1" s="14"/>
      <c r="AH1" s="15" t="s">
        <v>6</v>
      </c>
      <c r="AI1" s="16"/>
      <c r="AJ1" s="16"/>
      <c r="AK1" s="16"/>
      <c r="AL1" s="16"/>
      <c r="AM1" s="17"/>
      <c r="AN1" s="18" t="s">
        <v>7</v>
      </c>
      <c r="AO1" s="18"/>
      <c r="AP1" s="18"/>
      <c r="AQ1" s="18"/>
      <c r="AR1" s="18"/>
      <c r="AS1" s="18"/>
      <c r="AU1" s="1" t="s">
        <v>0</v>
      </c>
      <c r="AV1" s="19" t="s">
        <v>8</v>
      </c>
      <c r="AW1" s="20"/>
      <c r="AX1" s="20"/>
      <c r="AY1" s="20"/>
      <c r="AZ1" s="20"/>
      <c r="BA1" s="21"/>
      <c r="BB1" s="22" t="s">
        <v>9</v>
      </c>
      <c r="BC1" s="23"/>
      <c r="BD1" s="23"/>
      <c r="BE1" s="23"/>
      <c r="BF1" s="23"/>
      <c r="BG1" s="14" t="s">
        <v>10</v>
      </c>
      <c r="BH1" s="14"/>
      <c r="BI1" s="14"/>
      <c r="BJ1" s="14"/>
      <c r="BK1" s="14"/>
      <c r="BL1" s="14"/>
      <c r="BM1" s="14" t="s">
        <v>11</v>
      </c>
      <c r="BN1" s="14"/>
      <c r="BO1" s="14"/>
      <c r="BP1" s="14"/>
      <c r="BQ1" s="14"/>
      <c r="BR1" s="14"/>
      <c r="BS1" s="24" t="s">
        <v>12</v>
      </c>
      <c r="BT1" s="24"/>
      <c r="BU1" s="24"/>
      <c r="BV1" s="24"/>
      <c r="BW1" s="24"/>
      <c r="BX1" s="24"/>
      <c r="BY1" s="24" t="s">
        <v>13</v>
      </c>
      <c r="BZ1" s="24"/>
      <c r="CA1" s="24"/>
      <c r="CB1" s="24"/>
      <c r="CC1" s="24"/>
      <c r="CD1" s="24"/>
      <c r="CF1" s="25" t="s">
        <v>14</v>
      </c>
      <c r="CG1" s="25"/>
      <c r="CH1" s="25"/>
      <c r="CI1" s="25"/>
      <c r="CJ1" s="25"/>
      <c r="CK1" s="25"/>
      <c r="CL1" s="25" t="s">
        <v>15</v>
      </c>
      <c r="CM1" s="25"/>
      <c r="CN1" s="25"/>
      <c r="CO1" s="25"/>
      <c r="CP1" s="25"/>
      <c r="CQ1" s="25"/>
      <c r="CR1" s="26" t="s">
        <v>16</v>
      </c>
      <c r="CS1" s="26"/>
      <c r="CT1" s="26"/>
      <c r="CU1" s="26"/>
      <c r="CV1" s="26"/>
      <c r="CW1" s="26"/>
      <c r="CX1" s="26" t="s">
        <v>17</v>
      </c>
      <c r="CY1" s="26"/>
      <c r="CZ1" s="26"/>
      <c r="DA1" s="26"/>
      <c r="DB1" s="26"/>
      <c r="DC1" s="26"/>
      <c r="DE1" s="27" t="s">
        <v>18</v>
      </c>
      <c r="DF1" s="27"/>
      <c r="DG1" s="27"/>
      <c r="DH1" s="27"/>
      <c r="DI1" s="27"/>
      <c r="DJ1" s="27"/>
      <c r="DK1" s="28" t="s">
        <v>19</v>
      </c>
      <c r="DL1" s="28"/>
      <c r="DM1" s="28"/>
      <c r="DN1" s="28"/>
      <c r="DO1" s="28"/>
      <c r="DP1" s="28"/>
      <c r="DQ1" s="28" t="s">
        <v>20</v>
      </c>
      <c r="DR1" s="28"/>
      <c r="DS1" s="28"/>
      <c r="DT1" s="28"/>
      <c r="DU1" s="28"/>
      <c r="DV1" s="28"/>
      <c r="DW1" s="29" t="s">
        <v>21</v>
      </c>
      <c r="DX1" s="29"/>
      <c r="DY1" s="29"/>
      <c r="DZ1" s="29"/>
      <c r="EA1" s="29"/>
      <c r="EB1" s="29"/>
      <c r="EC1" s="30" t="s">
        <v>22</v>
      </c>
      <c r="ED1" s="30"/>
      <c r="EE1" s="30"/>
      <c r="EF1" s="30"/>
      <c r="EG1" s="30"/>
      <c r="EH1" s="30"/>
      <c r="EI1" s="26" t="s">
        <v>23</v>
      </c>
      <c r="EJ1" s="26"/>
      <c r="EK1" s="26"/>
      <c r="EL1" s="26"/>
      <c r="EM1" s="26"/>
      <c r="EN1" s="26"/>
      <c r="EO1" s="18" t="s">
        <v>24</v>
      </c>
      <c r="EP1" s="18"/>
      <c r="EQ1" s="18"/>
      <c r="ER1" s="18"/>
      <c r="ES1" s="18"/>
      <c r="ET1" s="18"/>
      <c r="EU1" s="31" t="s">
        <v>25</v>
      </c>
      <c r="EV1" s="31"/>
      <c r="EW1" s="31"/>
      <c r="EX1" s="31"/>
      <c r="EY1" s="31"/>
      <c r="EZ1" s="31"/>
      <c r="FB1" s="32" t="s">
        <v>26</v>
      </c>
      <c r="FC1" s="32"/>
      <c r="FD1" s="32"/>
      <c r="FE1" s="32"/>
      <c r="FF1" s="32"/>
      <c r="FG1" s="32"/>
      <c r="FH1" s="32" t="s">
        <v>27</v>
      </c>
      <c r="FI1" s="32"/>
      <c r="FJ1" s="32"/>
      <c r="FK1" s="32"/>
      <c r="FL1" s="32"/>
      <c r="FM1" s="32"/>
      <c r="FN1" s="33" t="s">
        <v>28</v>
      </c>
      <c r="FO1" s="33"/>
      <c r="FP1" s="33"/>
      <c r="FQ1" s="33"/>
      <c r="FR1" s="33"/>
      <c r="FS1" s="33"/>
      <c r="FT1" s="33" t="s">
        <v>29</v>
      </c>
      <c r="FU1" s="33"/>
      <c r="FV1" s="33"/>
      <c r="FW1" s="33"/>
      <c r="FX1" s="33"/>
      <c r="FY1" s="33"/>
      <c r="FZ1" s="34" t="s">
        <v>30</v>
      </c>
      <c r="GA1" s="34"/>
      <c r="GB1" s="34"/>
      <c r="GC1" s="34"/>
      <c r="GD1" s="34"/>
      <c r="GE1" s="34"/>
      <c r="GF1" s="24" t="s">
        <v>31</v>
      </c>
      <c r="GG1" s="24"/>
      <c r="GH1" s="24"/>
      <c r="GI1" s="24"/>
      <c r="GJ1" s="24"/>
      <c r="GK1" s="24"/>
      <c r="GL1" s="24" t="s">
        <v>32</v>
      </c>
      <c r="GM1" s="24"/>
      <c r="GN1" s="24"/>
      <c r="GO1" s="24"/>
      <c r="GP1" s="24"/>
      <c r="GQ1" s="24"/>
      <c r="GR1" s="35" t="s">
        <v>33</v>
      </c>
      <c r="GS1" s="35"/>
      <c r="GT1" s="35"/>
      <c r="GU1" s="35"/>
      <c r="GV1" s="35"/>
      <c r="GW1" s="35"/>
      <c r="GX1" s="35" t="s">
        <v>34</v>
      </c>
      <c r="GY1" s="35"/>
      <c r="GZ1" s="35"/>
      <c r="HA1" s="35"/>
      <c r="HB1" s="35"/>
      <c r="HC1" s="35"/>
      <c r="HD1" s="36" t="s">
        <v>35</v>
      </c>
      <c r="HE1" s="36"/>
      <c r="HF1" s="36"/>
      <c r="HG1" s="36"/>
      <c r="HH1" s="36"/>
      <c r="HI1" s="36"/>
      <c r="HJ1" s="36" t="s">
        <v>36</v>
      </c>
      <c r="HK1" s="36"/>
      <c r="HL1" s="36"/>
      <c r="HM1" s="36"/>
      <c r="HN1" s="36"/>
      <c r="HO1" s="36"/>
      <c r="HP1" s="37" t="s">
        <v>37</v>
      </c>
      <c r="HQ1" s="37"/>
      <c r="HR1" s="37"/>
      <c r="HS1" s="37"/>
      <c r="HT1" s="37"/>
      <c r="HU1" s="37"/>
      <c r="HV1" s="37" t="s">
        <v>38</v>
      </c>
      <c r="HW1" s="37"/>
      <c r="HX1" s="37"/>
      <c r="HY1" s="37"/>
      <c r="HZ1" s="37"/>
      <c r="IA1" s="37"/>
      <c r="IB1" s="38" t="s">
        <v>39</v>
      </c>
      <c r="IC1" s="38"/>
      <c r="ID1" s="38"/>
      <c r="IE1" s="38"/>
      <c r="IF1" s="38"/>
      <c r="IG1" s="38"/>
      <c r="IH1" s="38" t="s">
        <v>40</v>
      </c>
      <c r="II1" s="38"/>
      <c r="IJ1" s="38"/>
      <c r="IK1" s="38"/>
      <c r="IL1" s="38"/>
      <c r="IM1" s="38"/>
      <c r="IN1" s="39" t="s">
        <v>41</v>
      </c>
      <c r="IO1" s="39"/>
      <c r="IP1" s="39"/>
      <c r="IQ1" s="39"/>
      <c r="IR1" s="39"/>
      <c r="IS1" s="39"/>
      <c r="IT1" s="39" t="s">
        <v>42</v>
      </c>
      <c r="IU1" s="39"/>
      <c r="IV1" s="39"/>
      <c r="IW1" s="39"/>
      <c r="IX1" s="39"/>
      <c r="IY1" s="39"/>
      <c r="IZ1" s="40" t="s">
        <v>43</v>
      </c>
      <c r="JA1" s="40"/>
      <c r="JB1" s="40"/>
      <c r="JC1" s="40"/>
      <c r="JD1" s="40"/>
      <c r="JE1" s="40"/>
      <c r="JF1" s="40" t="s">
        <v>44</v>
      </c>
      <c r="JG1" s="40"/>
      <c r="JH1" s="40"/>
      <c r="JI1" s="40"/>
      <c r="JJ1" s="40"/>
      <c r="JK1" s="40"/>
      <c r="JL1" s="14" t="s">
        <v>45</v>
      </c>
      <c r="JM1" s="14"/>
      <c r="JN1" s="14"/>
      <c r="JO1" s="14"/>
      <c r="JP1" s="14"/>
      <c r="JQ1" s="14"/>
      <c r="JR1" s="14" t="s">
        <v>46</v>
      </c>
      <c r="JS1" s="14"/>
      <c r="JT1" s="14"/>
      <c r="JU1" s="14"/>
      <c r="JV1" s="14"/>
      <c r="JW1" s="14"/>
      <c r="JX1" s="36" t="s">
        <v>47</v>
      </c>
      <c r="JY1" s="36"/>
      <c r="JZ1" s="36"/>
      <c r="KA1" s="36"/>
      <c r="KB1" s="36"/>
      <c r="KC1" s="36"/>
      <c r="KD1" s="36" t="s">
        <v>48</v>
      </c>
      <c r="KE1" s="36"/>
      <c r="KF1" s="36"/>
      <c r="KG1" s="36"/>
      <c r="KH1" s="36"/>
      <c r="KI1" s="36"/>
      <c r="KJ1" s="41" t="s">
        <v>49</v>
      </c>
      <c r="KK1" s="41"/>
      <c r="KL1" s="41"/>
      <c r="KM1" s="41"/>
      <c r="KN1" s="41"/>
      <c r="KO1" s="41"/>
      <c r="KP1" s="41" t="s">
        <v>50</v>
      </c>
      <c r="KQ1" s="41"/>
      <c r="KR1" s="41"/>
      <c r="KS1" s="41"/>
      <c r="KT1" s="41"/>
      <c r="KU1" s="41"/>
      <c r="KV1" s="32" t="s">
        <v>51</v>
      </c>
      <c r="KW1" s="32"/>
      <c r="KX1" s="32"/>
      <c r="KY1" s="32"/>
      <c r="KZ1" s="32"/>
      <c r="LA1" s="32"/>
      <c r="LB1" s="32" t="s">
        <v>52</v>
      </c>
      <c r="LC1" s="32"/>
      <c r="LD1" s="32"/>
      <c r="LE1" s="32"/>
      <c r="LF1" s="32"/>
      <c r="LG1" s="32"/>
      <c r="LH1" s="42" t="s">
        <v>53</v>
      </c>
      <c r="LI1" s="42"/>
      <c r="LJ1" s="42"/>
      <c r="LK1" s="42"/>
      <c r="LL1" s="42"/>
      <c r="LM1" s="42"/>
      <c r="LN1" s="42" t="s">
        <v>54</v>
      </c>
      <c r="LO1" s="42"/>
      <c r="LP1" s="42"/>
      <c r="LQ1" s="42"/>
      <c r="LR1" s="42"/>
      <c r="LS1" s="42"/>
      <c r="LT1" s="43" t="s">
        <v>55</v>
      </c>
      <c r="LU1" s="43"/>
      <c r="LV1" s="43"/>
      <c r="LW1" s="43"/>
      <c r="LX1" s="43"/>
      <c r="LY1" s="43"/>
      <c r="LZ1" s="43" t="s">
        <v>56</v>
      </c>
      <c r="MA1" s="43"/>
      <c r="MB1" s="43"/>
      <c r="MC1" s="43"/>
      <c r="MD1" s="43"/>
      <c r="ME1" s="43"/>
      <c r="MF1" s="32" t="s">
        <v>57</v>
      </c>
      <c r="MG1" s="32"/>
      <c r="MH1" s="32"/>
      <c r="MI1" s="32"/>
      <c r="MJ1" s="32"/>
      <c r="MK1" s="32"/>
      <c r="ML1" s="32" t="s">
        <v>58</v>
      </c>
      <c r="MM1" s="32"/>
      <c r="MN1" s="32"/>
      <c r="MO1" s="32"/>
      <c r="MP1" s="32"/>
      <c r="MQ1" s="32"/>
      <c r="MR1" s="44" t="s">
        <v>59</v>
      </c>
      <c r="MS1" s="44"/>
      <c r="MT1" s="44"/>
      <c r="MU1" s="44"/>
      <c r="MV1" s="44"/>
      <c r="MW1" s="44"/>
      <c r="MX1" s="44" t="s">
        <v>60</v>
      </c>
      <c r="MY1" s="44"/>
      <c r="MZ1" s="44"/>
      <c r="NA1" s="44"/>
      <c r="NB1" s="44"/>
      <c r="NC1" s="44"/>
      <c r="ND1" s="28" t="s">
        <v>61</v>
      </c>
      <c r="NE1" s="28"/>
      <c r="NF1" s="28"/>
      <c r="NG1" s="28"/>
      <c r="NH1" s="28"/>
      <c r="NI1" s="28"/>
      <c r="NJ1" s="28" t="s">
        <v>62</v>
      </c>
      <c r="NK1" s="28"/>
      <c r="NL1" s="28"/>
      <c r="NM1" s="28"/>
      <c r="NN1" s="28"/>
      <c r="NO1" s="28"/>
      <c r="NP1" s="45" t="s">
        <v>63</v>
      </c>
      <c r="NQ1" s="45"/>
      <c r="NR1" s="45"/>
      <c r="NS1" s="45"/>
      <c r="NT1" s="45"/>
      <c r="NU1" s="45"/>
      <c r="NV1" s="45" t="s">
        <v>64</v>
      </c>
      <c r="NW1" s="45"/>
      <c r="NX1" s="45"/>
      <c r="NY1" s="45"/>
      <c r="NZ1" s="45"/>
      <c r="OA1" s="45"/>
      <c r="OB1" s="29" t="s">
        <v>65</v>
      </c>
      <c r="OC1" s="29"/>
      <c r="OD1" s="29"/>
      <c r="OE1" s="29"/>
      <c r="OF1" s="29"/>
      <c r="OG1" s="29"/>
      <c r="OH1" s="29" t="s">
        <v>66</v>
      </c>
      <c r="OI1" s="29"/>
      <c r="OJ1" s="29"/>
      <c r="OK1" s="29"/>
      <c r="OL1" s="29"/>
      <c r="OM1" s="29"/>
      <c r="ON1" s="46" t="s">
        <v>67</v>
      </c>
      <c r="OO1" s="46"/>
      <c r="OP1" s="46"/>
      <c r="OQ1" s="46"/>
      <c r="OR1" s="46"/>
      <c r="OS1" s="46"/>
      <c r="OT1" s="46" t="s">
        <v>68</v>
      </c>
      <c r="OU1" s="46"/>
      <c r="OV1" s="46"/>
      <c r="OW1" s="46"/>
      <c r="OX1" s="46"/>
      <c r="OY1" s="46"/>
      <c r="OZ1" s="47" t="s">
        <v>69</v>
      </c>
      <c r="PA1" s="47"/>
      <c r="PB1" s="47"/>
      <c r="PC1" s="47"/>
      <c r="PD1" s="47"/>
      <c r="PE1" s="47"/>
      <c r="PF1" s="47" t="s">
        <v>70</v>
      </c>
      <c r="PG1" s="47"/>
      <c r="PH1" s="47"/>
      <c r="PI1" s="47"/>
      <c r="PJ1" s="47"/>
      <c r="PK1" s="47"/>
      <c r="PL1" s="48" t="s">
        <v>71</v>
      </c>
      <c r="PM1" s="48"/>
      <c r="PN1" s="48"/>
      <c r="PO1" s="48"/>
      <c r="PP1" s="48"/>
      <c r="PQ1" s="48"/>
      <c r="PR1" s="48" t="s">
        <v>72</v>
      </c>
      <c r="PS1" s="48"/>
      <c r="PT1" s="48"/>
      <c r="PU1" s="48"/>
      <c r="PV1" s="48"/>
      <c r="PW1" s="48"/>
      <c r="PX1" s="45" t="s">
        <v>73</v>
      </c>
      <c r="PY1" s="45"/>
      <c r="PZ1" s="45"/>
      <c r="QA1" s="45"/>
      <c r="QB1" s="45"/>
      <c r="QC1" s="45"/>
      <c r="QD1" s="45" t="s">
        <v>64</v>
      </c>
      <c r="QE1" s="45"/>
      <c r="QF1" s="45"/>
      <c r="QG1" s="45"/>
      <c r="QH1" s="45"/>
      <c r="QI1" s="45"/>
      <c r="QJ1" s="29" t="s">
        <v>65</v>
      </c>
      <c r="QK1" s="29"/>
      <c r="QL1" s="29"/>
      <c r="QM1" s="29"/>
      <c r="QN1" s="29"/>
      <c r="QO1" s="29"/>
      <c r="QP1" s="29" t="s">
        <v>66</v>
      </c>
      <c r="QQ1" s="29"/>
      <c r="QR1" s="29"/>
      <c r="QS1" s="29"/>
      <c r="QT1" s="29"/>
      <c r="QU1" s="29"/>
      <c r="QV1" s="49" t="s">
        <v>74</v>
      </c>
      <c r="QW1" s="49"/>
      <c r="QX1" s="49"/>
      <c r="QY1" s="49"/>
      <c r="QZ1" s="49"/>
      <c r="RA1" s="49"/>
      <c r="RB1" s="49" t="s">
        <v>75</v>
      </c>
      <c r="RC1" s="49"/>
      <c r="RD1" s="49"/>
      <c r="RE1" s="49"/>
      <c r="RF1" s="49"/>
      <c r="RG1" s="49"/>
      <c r="RH1" s="49" t="s">
        <v>76</v>
      </c>
      <c r="RI1" s="49"/>
      <c r="RJ1" s="49"/>
      <c r="RK1" s="49"/>
      <c r="RL1" s="49"/>
      <c r="RM1" s="49"/>
      <c r="RN1" s="49" t="s">
        <v>77</v>
      </c>
      <c r="RO1" s="49"/>
      <c r="RP1" s="49"/>
      <c r="RQ1" s="49"/>
      <c r="RR1" s="49"/>
      <c r="RS1" s="49"/>
      <c r="RT1" s="50" t="s">
        <v>78</v>
      </c>
      <c r="RU1" s="51"/>
      <c r="RV1" s="51"/>
      <c r="RW1" s="51"/>
      <c r="RX1" s="51"/>
      <c r="RY1" s="52"/>
      <c r="RZ1" s="50" t="s">
        <v>79</v>
      </c>
      <c r="SA1" s="51"/>
      <c r="SB1" s="51"/>
      <c r="SC1" s="51"/>
      <c r="SD1" s="51"/>
      <c r="SE1" s="52"/>
      <c r="SF1" s="53" t="s">
        <v>80</v>
      </c>
      <c r="SG1" s="54"/>
      <c r="SH1" s="54"/>
      <c r="SI1" s="54"/>
      <c r="SJ1" s="54"/>
      <c r="SK1" s="55"/>
      <c r="SL1" s="53" t="s">
        <v>81</v>
      </c>
      <c r="SM1" s="54"/>
      <c r="SN1" s="54"/>
      <c r="SO1" s="54"/>
      <c r="SP1" s="54"/>
      <c r="SQ1" s="55"/>
      <c r="SR1" s="56" t="s">
        <v>82</v>
      </c>
      <c r="SS1" s="57"/>
      <c r="ST1" s="57"/>
      <c r="SU1" s="57"/>
      <c r="SV1" s="57"/>
      <c r="SW1" s="58"/>
      <c r="SX1" s="56" t="s">
        <v>83</v>
      </c>
      <c r="SY1" s="57"/>
      <c r="SZ1" s="57"/>
      <c r="TA1" s="57"/>
      <c r="TB1" s="57"/>
      <c r="TC1" s="58"/>
      <c r="TD1" s="59" t="s">
        <v>84</v>
      </c>
      <c r="TE1" s="60"/>
      <c r="TF1" s="60"/>
      <c r="TG1" s="60"/>
      <c r="TH1" s="60"/>
      <c r="TI1" s="61"/>
      <c r="TJ1" s="62" t="s">
        <v>85</v>
      </c>
      <c r="TK1" s="63"/>
      <c r="TL1" s="63"/>
      <c r="TM1" s="63"/>
      <c r="TN1" s="63"/>
      <c r="TO1" s="64"/>
      <c r="TP1" s="59" t="s">
        <v>84</v>
      </c>
      <c r="TQ1" s="60"/>
      <c r="TR1" s="60"/>
      <c r="TS1" s="60"/>
      <c r="TT1" s="60"/>
      <c r="TU1" s="61"/>
      <c r="TV1" s="62" t="s">
        <v>85</v>
      </c>
      <c r="TW1" s="63"/>
      <c r="TX1" s="63"/>
      <c r="TY1" s="63"/>
      <c r="TZ1" s="63"/>
      <c r="UA1" s="64"/>
      <c r="UB1" s="49" t="s">
        <v>76</v>
      </c>
      <c r="UC1" s="49"/>
      <c r="UD1" s="49"/>
      <c r="UE1" s="49"/>
      <c r="UF1" s="49"/>
      <c r="UG1" s="49"/>
      <c r="UH1" s="49" t="s">
        <v>77</v>
      </c>
      <c r="UI1" s="49"/>
      <c r="UJ1" s="49"/>
      <c r="UK1" s="49"/>
      <c r="UL1" s="49"/>
      <c r="UM1" s="49"/>
      <c r="UN1" s="50" t="s">
        <v>86</v>
      </c>
      <c r="UO1" s="51"/>
      <c r="UP1" s="51"/>
      <c r="UQ1" s="51"/>
      <c r="UR1" s="51"/>
      <c r="US1" s="52"/>
      <c r="UT1" s="50" t="s">
        <v>87</v>
      </c>
      <c r="UU1" s="51"/>
      <c r="UV1" s="51"/>
      <c r="UW1" s="51"/>
      <c r="UX1" s="51"/>
      <c r="UY1" s="52"/>
      <c r="UZ1" s="53" t="s">
        <v>88</v>
      </c>
      <c r="VA1" s="54"/>
      <c r="VB1" s="54"/>
      <c r="VC1" s="54"/>
      <c r="VD1" s="54"/>
      <c r="VE1" s="55"/>
      <c r="VF1" s="53" t="s">
        <v>89</v>
      </c>
      <c r="VG1" s="54"/>
      <c r="VH1" s="54"/>
      <c r="VI1" s="54"/>
      <c r="VJ1" s="54"/>
      <c r="VK1" s="55"/>
      <c r="VL1" s="56" t="s">
        <v>90</v>
      </c>
      <c r="VM1" s="57"/>
      <c r="VN1" s="57"/>
      <c r="VO1" s="57"/>
      <c r="VP1" s="57"/>
      <c r="VQ1" s="58"/>
      <c r="VR1" s="56" t="s">
        <v>91</v>
      </c>
      <c r="VS1" s="57"/>
      <c r="VT1" s="57"/>
      <c r="VU1" s="57"/>
      <c r="VV1" s="57"/>
      <c r="VW1" s="58"/>
      <c r="VX1" s="65" t="s">
        <v>92</v>
      </c>
      <c r="VY1" s="66"/>
      <c r="VZ1" s="66"/>
      <c r="WA1" s="65" t="s">
        <v>93</v>
      </c>
      <c r="WB1" s="66"/>
      <c r="WC1" s="66"/>
      <c r="WD1" s="65" t="s">
        <v>94</v>
      </c>
      <c r="WE1" s="66"/>
      <c r="WF1" s="66"/>
      <c r="WG1" s="65" t="s">
        <v>95</v>
      </c>
      <c r="WH1" s="66"/>
      <c r="WI1" s="66"/>
      <c r="WJ1" s="65" t="s">
        <v>96</v>
      </c>
      <c r="WK1" s="66"/>
      <c r="WL1" s="66"/>
      <c r="WM1" s="65" t="s">
        <v>97</v>
      </c>
      <c r="WN1" s="66"/>
      <c r="WO1" s="66"/>
      <c r="WP1" s="65" t="s">
        <v>98</v>
      </c>
      <c r="WQ1" s="66"/>
      <c r="WR1" s="66"/>
      <c r="WS1" s="65" t="s">
        <v>99</v>
      </c>
      <c r="WT1" s="66"/>
      <c r="WU1" s="66"/>
      <c r="WV1" s="67"/>
      <c r="WW1" s="66" t="s">
        <v>100</v>
      </c>
      <c r="WX1" s="66"/>
      <c r="WY1" s="66"/>
      <c r="WZ1" s="65" t="s">
        <v>101</v>
      </c>
      <c r="XA1" s="66"/>
      <c r="XB1" s="66"/>
      <c r="XC1" s="65" t="s">
        <v>102</v>
      </c>
      <c r="XD1" s="66"/>
      <c r="XE1" s="66"/>
      <c r="XF1" s="65" t="s">
        <v>103</v>
      </c>
      <c r="XG1" s="66"/>
      <c r="XH1" s="66"/>
      <c r="XI1" s="65" t="s">
        <v>104</v>
      </c>
      <c r="XJ1" s="66"/>
      <c r="XK1" s="66"/>
      <c r="XL1" s="65" t="s">
        <v>105</v>
      </c>
      <c r="XM1" s="66"/>
      <c r="XN1" s="66"/>
      <c r="XO1" s="65" t="s">
        <v>106</v>
      </c>
      <c r="XP1" s="66"/>
      <c r="XQ1" s="66"/>
      <c r="XR1" s="65" t="s">
        <v>107</v>
      </c>
      <c r="XS1" s="66"/>
      <c r="XT1" s="66"/>
      <c r="XU1" s="65" t="s">
        <v>108</v>
      </c>
      <c r="XV1" s="66"/>
      <c r="XW1" s="66"/>
      <c r="XX1" s="65" t="s">
        <v>109</v>
      </c>
      <c r="XY1" s="66"/>
      <c r="XZ1" s="66"/>
      <c r="YA1" s="65" t="s">
        <v>110</v>
      </c>
      <c r="YB1" s="66"/>
      <c r="YC1" s="66"/>
      <c r="YD1" s="65" t="s">
        <v>111</v>
      </c>
      <c r="YE1" s="66"/>
      <c r="YF1" s="66"/>
      <c r="YG1" s="65" t="s">
        <v>112</v>
      </c>
      <c r="YH1" s="66"/>
      <c r="YI1" s="66"/>
      <c r="YJ1" s="65" t="s">
        <v>113</v>
      </c>
      <c r="YK1" s="66"/>
      <c r="YL1" s="66"/>
      <c r="YN1" s="65" t="s">
        <v>114</v>
      </c>
      <c r="YO1" s="66"/>
      <c r="YP1" s="66"/>
      <c r="YQ1" s="65" t="s">
        <v>115</v>
      </c>
      <c r="YR1" s="66"/>
      <c r="YS1" s="66"/>
      <c r="YT1" s="65" t="s">
        <v>116</v>
      </c>
      <c r="YU1" s="66"/>
      <c r="YV1" s="66"/>
      <c r="YW1" s="65" t="s">
        <v>117</v>
      </c>
      <c r="YX1" s="66"/>
      <c r="YY1" s="66"/>
      <c r="YZ1" s="65" t="s">
        <v>118</v>
      </c>
      <c r="ZA1" s="66"/>
      <c r="ZB1" s="66"/>
      <c r="ZC1" s="65" t="s">
        <v>119</v>
      </c>
      <c r="ZD1" s="66"/>
      <c r="ZE1" s="66"/>
      <c r="ZF1" s="65" t="s">
        <v>120</v>
      </c>
      <c r="ZG1" s="66"/>
      <c r="ZH1" s="66"/>
      <c r="ZI1" s="65" t="s">
        <v>121</v>
      </c>
      <c r="ZJ1" s="66"/>
      <c r="ZK1" s="66"/>
      <c r="ZL1" s="65" t="s">
        <v>122</v>
      </c>
      <c r="ZM1" s="66"/>
      <c r="ZN1" s="66"/>
      <c r="ZO1" s="65" t="s">
        <v>1</v>
      </c>
      <c r="ZP1" s="66"/>
      <c r="ZQ1" s="66"/>
      <c r="ZR1" s="65" t="s">
        <v>123</v>
      </c>
      <c r="ZS1" s="66"/>
      <c r="ZT1" s="66"/>
      <c r="ZU1" s="65" t="s">
        <v>124</v>
      </c>
      <c r="ZV1" s="66"/>
      <c r="ZW1" s="66"/>
      <c r="ZX1" s="65" t="s">
        <v>125</v>
      </c>
      <c r="ZY1" s="66"/>
      <c r="ZZ1" s="66"/>
      <c r="AAA1" s="65" t="s">
        <v>126</v>
      </c>
      <c r="AAB1" s="66"/>
      <c r="AAC1" s="66"/>
      <c r="AAD1" s="65" t="s">
        <v>127</v>
      </c>
      <c r="AAE1" s="66"/>
      <c r="AAF1" s="66"/>
      <c r="AAG1" s="65" t="s">
        <v>128</v>
      </c>
      <c r="AAH1" s="66"/>
      <c r="AAI1" s="66"/>
      <c r="AAJ1" s="65" t="s">
        <v>129</v>
      </c>
      <c r="AAK1" s="66"/>
      <c r="AAL1" s="66"/>
      <c r="AAM1" s="65" t="s">
        <v>130</v>
      </c>
      <c r="AAN1" s="66"/>
      <c r="AAO1" s="66"/>
      <c r="AAP1" s="65" t="s">
        <v>131</v>
      </c>
      <c r="AAQ1" s="66"/>
      <c r="AAR1" s="66"/>
      <c r="AAS1" s="65" t="s">
        <v>132</v>
      </c>
      <c r="AAT1" s="66"/>
      <c r="AAU1" s="66"/>
      <c r="AAV1" s="65" t="s">
        <v>133</v>
      </c>
      <c r="AAW1" s="66"/>
      <c r="AAX1" s="66"/>
      <c r="AAY1" s="65" t="s">
        <v>134</v>
      </c>
      <c r="AAZ1" s="66"/>
      <c r="ABA1" s="66"/>
      <c r="ABB1" s="65" t="s">
        <v>135</v>
      </c>
      <c r="ABC1" s="66"/>
      <c r="ABD1" s="66"/>
      <c r="ABE1" s="65" t="s">
        <v>136</v>
      </c>
      <c r="ABF1" s="66"/>
      <c r="ABG1" s="66"/>
      <c r="ABH1" s="65" t="s">
        <v>137</v>
      </c>
      <c r="ABI1" s="66"/>
      <c r="ABJ1" s="66"/>
      <c r="ABK1" s="65" t="s">
        <v>138</v>
      </c>
      <c r="ABL1" s="66"/>
      <c r="ABM1" s="66"/>
      <c r="ABN1" s="65" t="s">
        <v>139</v>
      </c>
      <c r="ABO1" s="66"/>
      <c r="ABP1" s="68"/>
      <c r="ABQ1" s="65" t="s">
        <v>140</v>
      </c>
      <c r="ABR1" s="66"/>
      <c r="ABS1" s="68"/>
      <c r="ABT1" s="65" t="s">
        <v>141</v>
      </c>
      <c r="ABU1" s="66"/>
      <c r="ABV1" s="68"/>
      <c r="ABW1" s="65" t="s">
        <v>142</v>
      </c>
      <c r="ABX1" s="66"/>
      <c r="ABY1" s="68"/>
      <c r="ABZ1" s="65" t="s">
        <v>143</v>
      </c>
      <c r="ACA1" s="66"/>
      <c r="ACB1" s="68"/>
      <c r="ACC1" s="65" t="s">
        <v>144</v>
      </c>
      <c r="ACD1" s="66"/>
      <c r="ACE1" s="68"/>
      <c r="ACF1" s="65" t="s">
        <v>145</v>
      </c>
      <c r="ACG1" s="66"/>
      <c r="ACH1" s="68"/>
      <c r="ACI1" s="65" t="s">
        <v>146</v>
      </c>
      <c r="ACJ1" s="66"/>
      <c r="ACK1" s="68"/>
      <c r="ACL1" s="65" t="s">
        <v>147</v>
      </c>
      <c r="ACM1" s="66"/>
      <c r="ACN1" s="68"/>
      <c r="ACO1" s="65" t="s">
        <v>148</v>
      </c>
      <c r="ACP1" s="66"/>
      <c r="ACQ1" s="68"/>
      <c r="ACR1" s="65" t="s">
        <v>149</v>
      </c>
      <c r="ACS1" s="66"/>
      <c r="ACT1" s="68"/>
      <c r="ACU1" s="65" t="s">
        <v>150</v>
      </c>
      <c r="ACV1" s="66"/>
      <c r="ACW1" s="68"/>
      <c r="ACX1" s="65" t="s">
        <v>151</v>
      </c>
      <c r="ACY1" s="66"/>
      <c r="ACZ1" s="68"/>
      <c r="ADA1" s="66"/>
      <c r="ADB1" s="65" t="s">
        <v>152</v>
      </c>
      <c r="ADC1" s="66"/>
      <c r="ADD1" s="68"/>
      <c r="ADE1" s="65" t="s">
        <v>153</v>
      </c>
      <c r="ADF1" s="66"/>
      <c r="ADG1" s="68"/>
      <c r="ADH1" s="65" t="s">
        <v>154</v>
      </c>
      <c r="ADI1" s="66"/>
      <c r="ADJ1" s="68"/>
      <c r="ADK1" s="65" t="s">
        <v>155</v>
      </c>
      <c r="ADL1" s="66"/>
      <c r="ADM1" s="68"/>
      <c r="ADN1" s="65" t="s">
        <v>156</v>
      </c>
      <c r="ADO1" s="66"/>
      <c r="ADP1" s="68"/>
      <c r="ADQ1" s="65" t="s">
        <v>157</v>
      </c>
      <c r="ADR1" s="66"/>
      <c r="ADS1" s="68"/>
      <c r="ADT1" s="65" t="s">
        <v>158</v>
      </c>
      <c r="ADU1" s="66"/>
      <c r="ADV1" s="68"/>
      <c r="ADW1" s="65" t="s">
        <v>159</v>
      </c>
      <c r="ADX1" s="66"/>
      <c r="ADY1" s="68"/>
      <c r="ADZ1" s="65"/>
      <c r="AEA1" s="66" t="s">
        <v>160</v>
      </c>
      <c r="AEB1" s="68"/>
      <c r="AEC1" s="65" t="s">
        <v>161</v>
      </c>
      <c r="AED1" s="66"/>
      <c r="AEE1" s="68"/>
      <c r="AEF1" s="65" t="s">
        <v>162</v>
      </c>
      <c r="AEG1" s="66"/>
      <c r="AEH1" s="68"/>
      <c r="AEI1" s="65" t="s">
        <v>163</v>
      </c>
      <c r="AEJ1" s="66"/>
      <c r="AEK1" s="68"/>
      <c r="AEL1" s="65" t="s">
        <v>164</v>
      </c>
      <c r="AEM1" s="66"/>
      <c r="AEN1" s="68"/>
      <c r="AEO1" s="65" t="s">
        <v>165</v>
      </c>
      <c r="AEP1" s="66"/>
      <c r="AEQ1" s="68"/>
      <c r="AER1" s="65" t="s">
        <v>166</v>
      </c>
      <c r="AES1" s="66"/>
      <c r="AET1" s="68"/>
      <c r="AEU1" s="65" t="s">
        <v>167</v>
      </c>
      <c r="AEV1" s="66"/>
      <c r="AEW1" s="68"/>
      <c r="AEX1" s="65" t="s">
        <v>168</v>
      </c>
      <c r="AEY1" s="66"/>
      <c r="AEZ1" s="68"/>
      <c r="AFA1" s="65" t="s">
        <v>169</v>
      </c>
      <c r="AFB1" s="66"/>
      <c r="AFC1" s="68"/>
      <c r="AFD1" s="65" t="s">
        <v>170</v>
      </c>
      <c r="AFE1" s="66"/>
      <c r="AFF1" s="68"/>
      <c r="AFG1" s="65" t="s">
        <v>171</v>
      </c>
      <c r="AFH1" s="66"/>
      <c r="AFI1" s="68"/>
      <c r="AFJ1" s="65" t="s">
        <v>172</v>
      </c>
      <c r="AFK1" s="66"/>
      <c r="AFL1" s="68"/>
      <c r="AFM1" s="65" t="s">
        <v>173</v>
      </c>
      <c r="AFN1" s="66"/>
      <c r="AFO1" s="68"/>
      <c r="AFP1" s="65" t="s">
        <v>174</v>
      </c>
      <c r="AFQ1" s="66"/>
      <c r="AFR1" s="68"/>
      <c r="AFS1" s="65" t="s">
        <v>175</v>
      </c>
      <c r="AFT1" s="66"/>
      <c r="AFU1" s="68"/>
      <c r="AFV1" s="65" t="s">
        <v>176</v>
      </c>
      <c r="AFW1" s="66"/>
      <c r="AFX1" s="68"/>
      <c r="AFY1" s="65" t="s">
        <v>177</v>
      </c>
      <c r="AFZ1" s="66"/>
      <c r="AGA1" s="68"/>
      <c r="AGB1" s="65" t="s">
        <v>178</v>
      </c>
      <c r="AGC1" s="66"/>
      <c r="AGD1" s="68"/>
      <c r="AGE1" s="65" t="s">
        <v>179</v>
      </c>
      <c r="AGF1" s="66"/>
      <c r="AGG1" s="68"/>
      <c r="AGH1" s="65" t="s">
        <v>180</v>
      </c>
      <c r="AGI1" s="66"/>
      <c r="AGJ1" s="68"/>
      <c r="AGK1" s="65" t="s">
        <v>181</v>
      </c>
      <c r="AGL1" s="66"/>
      <c r="AGM1" s="68"/>
      <c r="AGN1" s="65" t="s">
        <v>181</v>
      </c>
      <c r="AGO1" s="66"/>
      <c r="AGP1" s="68"/>
      <c r="AGQ1" s="65" t="s">
        <v>182</v>
      </c>
      <c r="AGR1" s="66"/>
      <c r="AGS1" s="68"/>
      <c r="AGT1" s="65" t="s">
        <v>183</v>
      </c>
      <c r="AGU1" s="66"/>
      <c r="AGV1" s="68"/>
      <c r="AGW1" s="65" t="s">
        <v>184</v>
      </c>
      <c r="AGX1" s="66"/>
      <c r="AGY1" s="68"/>
      <c r="AGZ1" s="65" t="s">
        <v>185</v>
      </c>
      <c r="AHA1" s="66"/>
      <c r="AHB1" s="68"/>
      <c r="AHC1" s="65" t="s">
        <v>186</v>
      </c>
      <c r="AHD1" s="66"/>
      <c r="AHE1" s="68"/>
      <c r="AHF1" s="69" t="s">
        <v>187</v>
      </c>
      <c r="AHG1" s="66"/>
      <c r="AHH1" s="68"/>
      <c r="AHI1" s="69" t="s">
        <v>188</v>
      </c>
      <c r="AHJ1" s="66"/>
      <c r="AHK1" s="68"/>
    </row>
    <row r="2" spans="1:895" x14ac:dyDescent="0.2">
      <c r="A2" s="70" t="s">
        <v>189</v>
      </c>
      <c r="B2" s="71">
        <v>36.96</v>
      </c>
      <c r="C2" s="72">
        <v>35.369999999999997</v>
      </c>
      <c r="D2" s="72">
        <v>36.380000000000003</v>
      </c>
      <c r="E2" s="73">
        <v>40.25</v>
      </c>
      <c r="F2" s="72">
        <v>39.880000000000003</v>
      </c>
      <c r="G2" s="74">
        <v>39.14</v>
      </c>
      <c r="H2" s="71">
        <v>31.03</v>
      </c>
      <c r="I2" s="75">
        <v>27.76</v>
      </c>
      <c r="J2" s="73">
        <v>31.58</v>
      </c>
      <c r="K2" s="75">
        <v>27.98</v>
      </c>
      <c r="L2" s="72">
        <v>30.95</v>
      </c>
      <c r="M2" s="74">
        <v>31.92</v>
      </c>
      <c r="N2" s="71">
        <v>24.88</v>
      </c>
      <c r="O2" s="73">
        <v>23.08</v>
      </c>
      <c r="P2" s="73">
        <v>23.59</v>
      </c>
      <c r="Q2" s="73">
        <v>25.04</v>
      </c>
      <c r="R2" s="72">
        <v>23.29</v>
      </c>
      <c r="S2" s="74">
        <v>24.18</v>
      </c>
      <c r="T2" t="s">
        <v>190</v>
      </c>
      <c r="U2" s="70" t="s">
        <v>189</v>
      </c>
      <c r="V2" s="76">
        <v>23.08</v>
      </c>
      <c r="W2" s="77">
        <v>22.81</v>
      </c>
      <c r="X2" s="77">
        <v>22.45</v>
      </c>
      <c r="Y2" s="77">
        <v>23.42</v>
      </c>
      <c r="Z2" s="77">
        <v>22.86</v>
      </c>
      <c r="AA2" s="78">
        <v>22.46</v>
      </c>
      <c r="AB2" s="76">
        <v>12.78</v>
      </c>
      <c r="AC2" s="77">
        <v>12.67</v>
      </c>
      <c r="AD2" s="77">
        <v>12.8</v>
      </c>
      <c r="AE2" s="77">
        <v>12.39</v>
      </c>
      <c r="AF2" s="77">
        <v>12.78</v>
      </c>
      <c r="AG2" s="78">
        <v>12.71</v>
      </c>
      <c r="AH2" s="76">
        <v>23.12</v>
      </c>
      <c r="AI2" s="77">
        <v>21.53</v>
      </c>
      <c r="AJ2" s="77">
        <v>22.32</v>
      </c>
      <c r="AK2" s="77">
        <v>22.64</v>
      </c>
      <c r="AL2" s="77">
        <v>23.25</v>
      </c>
      <c r="AM2" s="78">
        <v>23.05</v>
      </c>
      <c r="AN2" s="76">
        <v>13.94</v>
      </c>
      <c r="AO2" s="77">
        <v>14.05</v>
      </c>
      <c r="AP2" s="77">
        <v>14.07</v>
      </c>
      <c r="AQ2" s="77">
        <v>14.08</v>
      </c>
      <c r="AR2" s="77">
        <v>14.03</v>
      </c>
      <c r="AS2" s="78">
        <v>14.12</v>
      </c>
      <c r="AU2" s="70" t="s">
        <v>189</v>
      </c>
      <c r="AV2" s="76">
        <v>22.05</v>
      </c>
      <c r="AW2" s="77">
        <v>21.94</v>
      </c>
      <c r="AX2" s="77">
        <v>22.23</v>
      </c>
      <c r="AY2" s="77">
        <v>22.07</v>
      </c>
      <c r="AZ2" s="77">
        <v>21.82</v>
      </c>
      <c r="BA2" s="78">
        <v>21.55</v>
      </c>
      <c r="BB2">
        <v>24.72</v>
      </c>
      <c r="BC2">
        <v>22.81</v>
      </c>
      <c r="BD2">
        <f>18.19*16/12</f>
        <v>24.253333333333334</v>
      </c>
      <c r="BE2">
        <f>18.03*16/12</f>
        <v>24.040000000000003</v>
      </c>
      <c r="BG2" s="76">
        <v>22.93</v>
      </c>
      <c r="BH2" s="77">
        <v>24.09</v>
      </c>
      <c r="BI2" s="77">
        <v>24.34</v>
      </c>
      <c r="BJ2" s="77">
        <v>23.76</v>
      </c>
      <c r="BK2" s="77">
        <v>23.66</v>
      </c>
      <c r="BL2" s="78"/>
      <c r="BM2" s="76">
        <v>16.52</v>
      </c>
      <c r="BN2" s="77">
        <v>16.73</v>
      </c>
      <c r="BO2" s="77">
        <v>17.02</v>
      </c>
      <c r="BP2" s="77">
        <v>16.61</v>
      </c>
      <c r="BQ2" s="77">
        <v>16.690000000000001</v>
      </c>
      <c r="BR2" s="78"/>
      <c r="BS2" s="76">
        <v>22.61</v>
      </c>
      <c r="BT2" s="77">
        <v>22.17</v>
      </c>
      <c r="BU2" s="77">
        <v>22.76</v>
      </c>
      <c r="BV2" s="77">
        <v>22.24</v>
      </c>
      <c r="BW2" s="77">
        <v>23.49</v>
      </c>
      <c r="BX2" s="78"/>
      <c r="BY2" s="76">
        <v>15.78</v>
      </c>
      <c r="BZ2" s="77">
        <v>16.28</v>
      </c>
      <c r="CA2" s="77">
        <v>15.96</v>
      </c>
      <c r="CB2" s="77">
        <v>14.96</v>
      </c>
      <c r="CC2" s="77">
        <v>15.87</v>
      </c>
      <c r="CD2" s="78"/>
      <c r="CF2" s="76">
        <v>28</v>
      </c>
      <c r="CG2" s="77">
        <v>28.41</v>
      </c>
      <c r="CH2" s="77">
        <v>27.73</v>
      </c>
      <c r="CI2" s="77">
        <v>27.3</v>
      </c>
      <c r="CJ2" s="77">
        <v>28.03</v>
      </c>
      <c r="CK2" s="78"/>
      <c r="CL2" s="76">
        <v>19.82</v>
      </c>
      <c r="CM2" s="77">
        <v>18.62</v>
      </c>
      <c r="CN2" s="77">
        <v>19.09</v>
      </c>
      <c r="CO2" s="77">
        <v>18.77</v>
      </c>
      <c r="CP2" s="77">
        <v>19.829999999999998</v>
      </c>
      <c r="CQ2" s="78"/>
      <c r="CR2" s="76">
        <v>19.09</v>
      </c>
      <c r="CS2" s="77">
        <v>19.72</v>
      </c>
      <c r="CT2" s="77">
        <v>18.62</v>
      </c>
      <c r="CU2" s="77">
        <v>18.260000000000002</v>
      </c>
      <c r="CV2" s="77">
        <v>19.079999999999998</v>
      </c>
      <c r="CW2" s="78"/>
      <c r="CX2" s="76">
        <v>12.31</v>
      </c>
      <c r="CY2" s="77">
        <v>13.07</v>
      </c>
      <c r="CZ2" s="77">
        <v>12.72</v>
      </c>
      <c r="DA2" s="77">
        <v>12.04</v>
      </c>
      <c r="DB2" s="77">
        <v>12.33</v>
      </c>
      <c r="DC2" s="78"/>
      <c r="DD2">
        <v>1</v>
      </c>
      <c r="DE2" s="76">
        <v>18.329999999999998</v>
      </c>
      <c r="DF2" s="77">
        <v>18.32</v>
      </c>
      <c r="DG2" s="77">
        <v>18.53</v>
      </c>
      <c r="DH2" s="77">
        <v>18.670000000000002</v>
      </c>
      <c r="DI2" s="77">
        <v>18.86</v>
      </c>
      <c r="DJ2" s="78"/>
      <c r="DK2" s="76">
        <v>24.23</v>
      </c>
      <c r="DL2" s="77">
        <v>23.31</v>
      </c>
      <c r="DM2" s="77">
        <v>23.55</v>
      </c>
      <c r="DN2" s="77">
        <v>23.77</v>
      </c>
      <c r="DO2" s="77">
        <v>23.65</v>
      </c>
      <c r="DP2" s="78"/>
      <c r="DQ2" s="76">
        <v>16.239999999999998</v>
      </c>
      <c r="DR2" s="77">
        <v>15.96</v>
      </c>
      <c r="DS2" s="77">
        <v>15.87</v>
      </c>
      <c r="DT2" s="77">
        <v>16.39</v>
      </c>
      <c r="DU2" s="77">
        <v>16.21</v>
      </c>
      <c r="DV2" s="78"/>
      <c r="DW2" s="76">
        <v>31.63</v>
      </c>
      <c r="DX2" s="77">
        <v>31.16</v>
      </c>
      <c r="DY2" s="77">
        <v>33.369999999999997</v>
      </c>
      <c r="DZ2" s="77">
        <v>31.32</v>
      </c>
      <c r="EA2" s="77">
        <v>29.78</v>
      </c>
      <c r="EB2" s="78"/>
      <c r="EC2" s="76">
        <v>23.71</v>
      </c>
      <c r="ED2" s="77">
        <v>22.76</v>
      </c>
      <c r="EE2" s="77">
        <v>23.33</v>
      </c>
      <c r="EF2" s="77">
        <v>23.83</v>
      </c>
      <c r="EG2" s="77">
        <v>23.53</v>
      </c>
      <c r="EH2" s="78"/>
      <c r="EI2" s="76">
        <v>23.05</v>
      </c>
      <c r="EJ2" s="77">
        <v>23.92</v>
      </c>
      <c r="EK2" s="77">
        <v>23.64</v>
      </c>
      <c r="EL2" s="77">
        <v>23.72</v>
      </c>
      <c r="EM2" s="77">
        <v>24.17</v>
      </c>
      <c r="EN2" s="78"/>
      <c r="EO2" s="76">
        <v>21.53</v>
      </c>
      <c r="EP2" s="77">
        <v>20.79</v>
      </c>
      <c r="EQ2" s="77">
        <v>18.690000000000001</v>
      </c>
      <c r="ER2" s="77">
        <v>19.98</v>
      </c>
      <c r="ES2" s="77">
        <v>20.72</v>
      </c>
      <c r="ET2" s="78"/>
      <c r="EU2" s="76">
        <v>24.27</v>
      </c>
      <c r="EV2" s="77">
        <v>24.3</v>
      </c>
      <c r="EW2" s="77">
        <v>24.64</v>
      </c>
      <c r="EX2" s="77">
        <v>23.46</v>
      </c>
      <c r="EY2" s="77">
        <v>24.55</v>
      </c>
      <c r="EZ2" s="78"/>
      <c r="FA2" s="73">
        <v>1</v>
      </c>
      <c r="FB2" s="76">
        <v>26.21</v>
      </c>
      <c r="FC2" s="77">
        <v>24.36</v>
      </c>
      <c r="FD2" s="77">
        <v>26.18</v>
      </c>
      <c r="FE2" s="77">
        <v>24.97</v>
      </c>
      <c r="FF2" s="77">
        <v>25.51</v>
      </c>
      <c r="FG2" s="78"/>
      <c r="FH2" s="76">
        <v>17.8</v>
      </c>
      <c r="FI2" s="77">
        <v>17.37</v>
      </c>
      <c r="FJ2" s="77">
        <v>16.61</v>
      </c>
      <c r="FK2" s="77">
        <v>16.97</v>
      </c>
      <c r="FL2" s="77"/>
      <c r="FM2" s="78"/>
      <c r="FN2" s="76">
        <v>22.37</v>
      </c>
      <c r="FO2" s="77">
        <v>24.53</v>
      </c>
      <c r="FP2" s="77">
        <v>23.4</v>
      </c>
      <c r="FQ2" s="77">
        <v>22.36</v>
      </c>
      <c r="FR2" s="77"/>
      <c r="FS2" s="78"/>
      <c r="FT2" s="76">
        <v>15.47</v>
      </c>
      <c r="FU2" s="77">
        <v>15.33</v>
      </c>
      <c r="FV2" s="77">
        <v>15.27</v>
      </c>
      <c r="FW2" s="77">
        <v>17</v>
      </c>
      <c r="FX2" s="77"/>
      <c r="FY2" s="78"/>
      <c r="FZ2" s="76">
        <v>15.71</v>
      </c>
      <c r="GA2" s="77">
        <v>16.73</v>
      </c>
      <c r="GB2" s="77">
        <v>16.89</v>
      </c>
      <c r="GC2" s="77">
        <v>16.489999999999998</v>
      </c>
      <c r="GD2" s="77"/>
      <c r="GE2" s="78"/>
      <c r="GF2" s="76">
        <v>28.55</v>
      </c>
      <c r="GG2" s="77">
        <v>29.1</v>
      </c>
      <c r="GH2" s="77">
        <v>29.54</v>
      </c>
      <c r="GI2" s="77">
        <v>28.96</v>
      </c>
      <c r="GJ2" s="77"/>
      <c r="GK2" s="78"/>
      <c r="GL2" s="76">
        <v>21.55</v>
      </c>
      <c r="GM2" s="77">
        <v>23.01</v>
      </c>
      <c r="GN2" s="77">
        <v>22.04</v>
      </c>
      <c r="GO2" s="77">
        <v>21.96</v>
      </c>
      <c r="GP2" s="77"/>
      <c r="GQ2" s="78"/>
      <c r="GR2" s="76">
        <v>22.14</v>
      </c>
      <c r="GS2" s="77">
        <v>23.31</v>
      </c>
      <c r="GT2" s="77">
        <v>23</v>
      </c>
      <c r="GU2" s="77">
        <v>24.61</v>
      </c>
      <c r="GV2" s="77"/>
      <c r="GW2" s="78"/>
      <c r="GX2" s="76">
        <v>15.51</v>
      </c>
      <c r="GY2" s="77">
        <v>14.71</v>
      </c>
      <c r="GZ2" s="77">
        <v>14.64</v>
      </c>
      <c r="HA2" s="77">
        <v>15.22</v>
      </c>
      <c r="HB2" s="77"/>
      <c r="HC2" s="78"/>
      <c r="HD2" s="76">
        <v>32.94</v>
      </c>
      <c r="HE2" s="77">
        <v>32.57</v>
      </c>
      <c r="HF2" s="77">
        <v>34.04</v>
      </c>
      <c r="HG2" s="77">
        <v>33.26</v>
      </c>
      <c r="HH2" s="77"/>
      <c r="HI2" s="78"/>
      <c r="HJ2" s="76">
        <v>30.8</v>
      </c>
      <c r="HK2" s="77">
        <v>30.49</v>
      </c>
      <c r="HL2" s="77">
        <v>29.13</v>
      </c>
      <c r="HM2" s="77">
        <v>28.56</v>
      </c>
      <c r="HN2" s="77"/>
      <c r="HO2" s="78"/>
      <c r="HP2" s="76">
        <v>22.56</v>
      </c>
      <c r="HQ2" s="77">
        <v>22.27</v>
      </c>
      <c r="HR2" s="77">
        <v>22.12</v>
      </c>
      <c r="HS2" s="77">
        <v>21.8</v>
      </c>
      <c r="HT2" s="77"/>
      <c r="HU2" s="78"/>
      <c r="HV2" s="76">
        <v>14.79</v>
      </c>
      <c r="HW2" s="77">
        <v>14.99</v>
      </c>
      <c r="HX2" s="77">
        <v>15.36</v>
      </c>
      <c r="HY2" s="77">
        <v>13.75</v>
      </c>
      <c r="HZ2" s="77"/>
      <c r="IA2" s="78"/>
      <c r="IB2" s="76">
        <v>25.66</v>
      </c>
      <c r="IC2" s="77">
        <v>25.09</v>
      </c>
      <c r="ID2" s="77">
        <v>25.03</v>
      </c>
      <c r="IE2" s="77">
        <v>25.5</v>
      </c>
      <c r="IF2" s="77"/>
      <c r="IG2" s="78"/>
      <c r="IH2" s="76">
        <v>16.989999999999998</v>
      </c>
      <c r="II2" s="77">
        <v>16.91</v>
      </c>
      <c r="IJ2" s="77">
        <v>16.75</v>
      </c>
      <c r="IK2" s="77">
        <v>17.32</v>
      </c>
      <c r="IL2" s="77"/>
      <c r="IM2" s="78"/>
      <c r="IN2" s="76">
        <v>25.15</v>
      </c>
      <c r="IO2" s="77">
        <v>24.85</v>
      </c>
      <c r="IP2" s="77">
        <v>25.44</v>
      </c>
      <c r="IQ2" s="77">
        <v>25.98</v>
      </c>
      <c r="IR2" s="77"/>
      <c r="IS2" s="78"/>
      <c r="IT2" s="76">
        <v>16.489999999999998</v>
      </c>
      <c r="IU2" s="77">
        <v>17.329999999999998</v>
      </c>
      <c r="IV2" s="77">
        <v>16.13</v>
      </c>
      <c r="IW2" s="77">
        <v>17.559999999999999</v>
      </c>
      <c r="IX2" s="77"/>
      <c r="IY2" s="78"/>
      <c r="IZ2" s="76">
        <v>21.41</v>
      </c>
      <c r="JA2" s="77">
        <v>21.96</v>
      </c>
      <c r="JB2" s="77">
        <v>23.41</v>
      </c>
      <c r="JC2" s="77">
        <v>23.13</v>
      </c>
      <c r="JD2" s="77"/>
      <c r="JE2" s="78"/>
      <c r="JF2" s="76">
        <v>14.34</v>
      </c>
      <c r="JG2" s="77">
        <v>17.14</v>
      </c>
      <c r="JH2" s="77">
        <v>15.12</v>
      </c>
      <c r="JI2" s="77">
        <v>15.38</v>
      </c>
      <c r="JJ2" s="77"/>
      <c r="JK2" s="78"/>
      <c r="JL2" s="76">
        <v>24.56</v>
      </c>
      <c r="JM2" s="77">
        <v>24.98</v>
      </c>
      <c r="JN2" s="77">
        <v>24.32</v>
      </c>
      <c r="JO2" s="77">
        <v>24.88</v>
      </c>
      <c r="JP2" s="77"/>
      <c r="JQ2" s="78"/>
      <c r="JR2" s="76">
        <v>14.62</v>
      </c>
      <c r="JS2" s="77">
        <v>14.79</v>
      </c>
      <c r="JT2" s="77">
        <v>14.5</v>
      </c>
      <c r="JU2" s="77">
        <v>14.77</v>
      </c>
      <c r="JV2" s="77"/>
      <c r="JW2" s="78"/>
      <c r="JX2" s="76">
        <v>28.7</v>
      </c>
      <c r="JY2" s="77">
        <v>27.44</v>
      </c>
      <c r="JZ2" s="77">
        <v>30</v>
      </c>
      <c r="KA2" s="77">
        <v>25.51</v>
      </c>
      <c r="KB2" s="77"/>
      <c r="KC2" s="78"/>
      <c r="KD2" s="76">
        <v>26.45</v>
      </c>
      <c r="KE2" s="77">
        <v>25.74</v>
      </c>
      <c r="KF2" s="77">
        <v>27.88</v>
      </c>
      <c r="KG2" s="77">
        <v>26.9</v>
      </c>
      <c r="KH2" s="77"/>
      <c r="KI2" s="78"/>
      <c r="KJ2" s="76">
        <v>22.23</v>
      </c>
      <c r="KK2" s="77">
        <v>22.89</v>
      </c>
      <c r="KL2" s="77">
        <v>23.05</v>
      </c>
      <c r="KM2" s="77">
        <v>22.78</v>
      </c>
      <c r="KN2" s="77"/>
      <c r="KO2" s="78"/>
      <c r="KP2" s="76">
        <v>15.88</v>
      </c>
      <c r="KQ2" s="77">
        <v>15.62</v>
      </c>
      <c r="KR2" s="77">
        <v>15.18</v>
      </c>
      <c r="KS2" s="77">
        <v>15.54</v>
      </c>
      <c r="KT2" s="77"/>
      <c r="KU2" s="78"/>
      <c r="KV2" s="76">
        <v>21.88</v>
      </c>
      <c r="KW2" s="77">
        <v>23.99</v>
      </c>
      <c r="KX2" s="77">
        <v>22.53</v>
      </c>
      <c r="KY2" s="77">
        <v>22.94</v>
      </c>
      <c r="KZ2" s="77"/>
      <c r="LA2" s="78"/>
      <c r="LB2" s="76">
        <v>16.47</v>
      </c>
      <c r="LC2" s="77">
        <v>17.010000000000002</v>
      </c>
      <c r="LD2" s="77">
        <v>16.63</v>
      </c>
      <c r="LE2" s="77">
        <v>16.34</v>
      </c>
      <c r="LF2" s="77"/>
      <c r="LG2" s="78"/>
      <c r="LH2" s="76">
        <v>21.21</v>
      </c>
      <c r="LI2" s="77">
        <v>21.78</v>
      </c>
      <c r="LJ2" s="77">
        <v>20.68</v>
      </c>
      <c r="LK2" s="77">
        <v>21.02</v>
      </c>
      <c r="LL2" s="77"/>
      <c r="LM2" s="78"/>
      <c r="LN2" s="76">
        <v>13.57</v>
      </c>
      <c r="LO2" s="77">
        <v>14.61</v>
      </c>
      <c r="LP2" s="77">
        <v>13.31</v>
      </c>
      <c r="LQ2" s="77">
        <v>14.7</v>
      </c>
      <c r="LR2" s="77"/>
      <c r="LS2" s="78"/>
      <c r="LT2" s="76">
        <v>25.39</v>
      </c>
      <c r="LU2" s="77">
        <v>24.69</v>
      </c>
      <c r="LV2" s="77">
        <v>25.98</v>
      </c>
      <c r="LW2" s="77">
        <v>26.75</v>
      </c>
      <c r="LX2" s="77"/>
      <c r="LY2" s="78"/>
      <c r="LZ2" s="76">
        <v>15.98</v>
      </c>
      <c r="MA2" s="77">
        <v>15.32</v>
      </c>
      <c r="MB2" s="77">
        <v>15.38</v>
      </c>
      <c r="MC2" s="77">
        <v>16.41</v>
      </c>
      <c r="MD2" s="77"/>
      <c r="ME2" s="78"/>
      <c r="MF2" s="76">
        <v>24.6</v>
      </c>
      <c r="MG2" s="77">
        <v>24.72</v>
      </c>
      <c r="MH2" s="77">
        <v>25.8</v>
      </c>
      <c r="MI2" s="77">
        <v>24.96</v>
      </c>
      <c r="MJ2" s="77"/>
      <c r="MK2" s="78"/>
      <c r="ML2" s="76">
        <v>17.239999999999998</v>
      </c>
      <c r="MM2" s="77">
        <v>17.64</v>
      </c>
      <c r="MN2" s="77">
        <v>17.93</v>
      </c>
      <c r="MO2" s="77">
        <v>18.399999999999999</v>
      </c>
      <c r="MP2" s="77"/>
      <c r="MQ2" s="78"/>
      <c r="MR2" s="76">
        <v>23.12</v>
      </c>
      <c r="MS2" s="77">
        <v>23.47</v>
      </c>
      <c r="MT2" s="77">
        <v>21.12</v>
      </c>
      <c r="MU2" s="77">
        <v>22.41</v>
      </c>
      <c r="MV2" s="77"/>
      <c r="MW2" s="78"/>
      <c r="MX2" s="76">
        <v>13.21</v>
      </c>
      <c r="MY2" s="77">
        <v>13.63</v>
      </c>
      <c r="MZ2" s="77">
        <v>13.22</v>
      </c>
      <c r="NA2" s="77">
        <v>14.21</v>
      </c>
      <c r="NB2" s="77"/>
      <c r="NC2" s="78"/>
      <c r="ND2" s="76">
        <v>26.27</v>
      </c>
      <c r="NE2" s="77">
        <v>27.45</v>
      </c>
      <c r="NF2" s="77">
        <v>25.22</v>
      </c>
      <c r="NG2" s="77">
        <v>25.1</v>
      </c>
      <c r="NH2" s="77"/>
      <c r="NI2" s="78"/>
      <c r="NJ2" s="76">
        <v>18.79</v>
      </c>
      <c r="NK2" s="77">
        <v>18.45</v>
      </c>
      <c r="NL2" s="77">
        <v>19.14</v>
      </c>
      <c r="NM2" s="77">
        <v>17.100000000000001</v>
      </c>
      <c r="NN2" s="77"/>
      <c r="NO2" s="78"/>
      <c r="NP2" s="76">
        <v>27.58</v>
      </c>
      <c r="NQ2" s="77">
        <v>29.78</v>
      </c>
      <c r="NR2" s="77">
        <v>29.52</v>
      </c>
      <c r="NS2" s="77">
        <v>28.65</v>
      </c>
      <c r="NT2" s="77"/>
      <c r="NU2" s="78"/>
      <c r="NV2" s="76">
        <v>23.97</v>
      </c>
      <c r="NW2" s="77">
        <v>23.55</v>
      </c>
      <c r="NX2" s="77">
        <v>25.33</v>
      </c>
      <c r="NY2" s="77">
        <v>23.18</v>
      </c>
      <c r="NZ2" s="77"/>
      <c r="OA2" s="78"/>
      <c r="OB2" s="76">
        <v>24.05</v>
      </c>
      <c r="OC2" s="77">
        <v>25.55</v>
      </c>
      <c r="OD2" s="77">
        <v>24.52</v>
      </c>
      <c r="OE2" s="77">
        <v>25.67</v>
      </c>
      <c r="OF2" s="77"/>
      <c r="OG2" s="78"/>
      <c r="OH2" s="76">
        <v>18.97</v>
      </c>
      <c r="OI2" s="77">
        <v>19.190000000000001</v>
      </c>
      <c r="OJ2" s="77">
        <v>19.27</v>
      </c>
      <c r="OK2" s="77">
        <v>18.22</v>
      </c>
      <c r="OL2" s="77"/>
      <c r="OM2" s="78"/>
      <c r="ON2" s="76">
        <v>24.14</v>
      </c>
      <c r="OO2" s="77">
        <v>24.86</v>
      </c>
      <c r="OP2" s="77">
        <v>25.38</v>
      </c>
      <c r="OQ2" s="77">
        <v>24.42</v>
      </c>
      <c r="OR2" s="77"/>
      <c r="OS2" s="78"/>
      <c r="OT2" s="76">
        <v>16.23</v>
      </c>
      <c r="OU2" s="77">
        <v>16.28</v>
      </c>
      <c r="OV2" s="77">
        <v>15.51</v>
      </c>
      <c r="OW2" s="77">
        <v>15.57</v>
      </c>
      <c r="OX2" s="77"/>
      <c r="OY2" s="78"/>
      <c r="OZ2" s="76">
        <v>23.15</v>
      </c>
      <c r="PA2" s="77">
        <v>22.74</v>
      </c>
      <c r="PB2" s="77">
        <v>22.98</v>
      </c>
      <c r="PC2" s="77">
        <v>22.72</v>
      </c>
      <c r="PD2" s="77"/>
      <c r="PE2" s="78"/>
      <c r="PF2" s="76">
        <v>14.67</v>
      </c>
      <c r="PG2" s="77">
        <v>14.48</v>
      </c>
      <c r="PH2" s="77">
        <v>14.57</v>
      </c>
      <c r="PI2" s="77">
        <v>14.64</v>
      </c>
      <c r="PJ2" s="77"/>
      <c r="PK2" s="78"/>
      <c r="PL2" s="76">
        <v>30.68</v>
      </c>
      <c r="PM2" s="77">
        <v>29.72</v>
      </c>
      <c r="PN2" s="77">
        <v>29.1</v>
      </c>
      <c r="PO2" s="77">
        <v>31.27</v>
      </c>
      <c r="PP2" s="77"/>
      <c r="PQ2" s="78"/>
      <c r="PR2" s="76">
        <v>25.65</v>
      </c>
      <c r="PS2" s="77">
        <v>24.88</v>
      </c>
      <c r="PT2" s="77">
        <v>24.43</v>
      </c>
      <c r="PU2" s="77">
        <v>25.77</v>
      </c>
      <c r="PV2" s="77"/>
      <c r="PW2" s="78"/>
      <c r="PX2" s="76">
        <v>26.46</v>
      </c>
      <c r="PY2" s="77">
        <v>27.12</v>
      </c>
      <c r="PZ2" s="77">
        <v>26.81</v>
      </c>
      <c r="QA2" s="77">
        <v>26.52</v>
      </c>
      <c r="QB2" s="77"/>
      <c r="QC2" s="78"/>
      <c r="QD2" s="76">
        <v>19.93</v>
      </c>
      <c r="QE2" s="77">
        <v>18.37</v>
      </c>
      <c r="QF2" s="77">
        <v>18.59</v>
      </c>
      <c r="QG2" s="77">
        <v>19.100000000000001</v>
      </c>
      <c r="QH2" s="77"/>
      <c r="QI2" s="78"/>
      <c r="QJ2" s="76">
        <v>25.62</v>
      </c>
      <c r="QK2" s="77">
        <v>24.42</v>
      </c>
      <c r="QL2" s="77">
        <v>23.9</v>
      </c>
      <c r="QM2" s="77">
        <v>24.35</v>
      </c>
      <c r="QN2" s="77"/>
      <c r="QO2" s="78"/>
      <c r="QP2" s="76">
        <v>17.309999999999999</v>
      </c>
      <c r="QQ2" s="77">
        <v>18.14</v>
      </c>
      <c r="QR2" s="77">
        <v>19.09</v>
      </c>
      <c r="QS2" s="77">
        <v>18.55</v>
      </c>
      <c r="QT2" s="77"/>
      <c r="QU2" s="78"/>
      <c r="QV2" s="76">
        <v>18.690000000000001</v>
      </c>
      <c r="QW2" s="77">
        <v>17.97</v>
      </c>
      <c r="QX2" s="77">
        <v>17.329999999999998</v>
      </c>
      <c r="QY2" s="77">
        <v>17.260000000000002</v>
      </c>
      <c r="QZ2" s="77"/>
      <c r="RA2" s="78"/>
      <c r="RB2" s="76">
        <v>14.65</v>
      </c>
      <c r="RC2" s="77">
        <v>14.31</v>
      </c>
      <c r="RD2" s="77">
        <v>13.89</v>
      </c>
      <c r="RE2" s="77">
        <v>14.43</v>
      </c>
      <c r="RF2" s="77"/>
      <c r="RG2" s="78"/>
      <c r="RH2" s="76"/>
      <c r="RI2" s="77"/>
      <c r="RJ2" s="77"/>
      <c r="RK2" s="77"/>
      <c r="RL2" s="77"/>
      <c r="RM2" s="78"/>
      <c r="RN2" s="76">
        <v>14.53</v>
      </c>
      <c r="RO2" s="77">
        <v>14.63</v>
      </c>
      <c r="RP2" s="77">
        <v>14.67</v>
      </c>
      <c r="RQ2" s="77"/>
      <c r="RR2" s="77"/>
      <c r="RS2" s="78"/>
      <c r="RT2" s="79"/>
      <c r="RU2" s="80"/>
      <c r="RV2" s="80"/>
      <c r="RW2" s="80"/>
      <c r="RX2" s="80"/>
      <c r="RY2" s="81"/>
      <c r="RZ2" s="80">
        <v>14.08</v>
      </c>
      <c r="SA2" s="80">
        <v>14.85</v>
      </c>
      <c r="SB2" s="80">
        <v>14.55</v>
      </c>
      <c r="SC2" s="80">
        <v>14.29</v>
      </c>
      <c r="SD2" s="80"/>
      <c r="SE2" s="81"/>
      <c r="SF2" s="79"/>
      <c r="SG2" s="80"/>
      <c r="SH2" s="80"/>
      <c r="SI2" s="80"/>
      <c r="SJ2" s="80"/>
      <c r="SK2" s="81"/>
      <c r="SL2" s="80">
        <v>14.65</v>
      </c>
      <c r="SM2" s="80">
        <v>14.16</v>
      </c>
      <c r="SN2" s="80">
        <v>14.47</v>
      </c>
      <c r="SO2" s="80">
        <v>13.94</v>
      </c>
      <c r="SP2" s="80"/>
      <c r="SQ2" s="81"/>
      <c r="SR2" s="79"/>
      <c r="SS2" s="80"/>
      <c r="ST2" s="80"/>
      <c r="SU2" s="80"/>
      <c r="SV2" s="80"/>
      <c r="SW2" s="81"/>
      <c r="SX2" s="80">
        <v>14.62</v>
      </c>
      <c r="SY2" s="80">
        <v>15.15</v>
      </c>
      <c r="SZ2" s="80">
        <v>14.85</v>
      </c>
      <c r="TA2" s="80">
        <v>15.06</v>
      </c>
      <c r="TB2" s="80"/>
      <c r="TC2" s="81"/>
      <c r="TD2" s="79">
        <v>20.5</v>
      </c>
      <c r="TE2" s="80">
        <v>19.55</v>
      </c>
      <c r="TF2" s="80">
        <v>19.52</v>
      </c>
      <c r="TG2" s="80"/>
      <c r="TH2" s="80"/>
      <c r="TI2" s="81"/>
      <c r="TJ2" s="80">
        <v>21.5</v>
      </c>
      <c r="TK2" s="80">
        <v>22.7</v>
      </c>
      <c r="TL2" s="80">
        <v>21.54</v>
      </c>
      <c r="TM2" s="80"/>
      <c r="TN2" s="80"/>
      <c r="TO2" s="81"/>
      <c r="TP2" s="79">
        <v>22.76</v>
      </c>
      <c r="TQ2" s="80">
        <v>23.12</v>
      </c>
      <c r="TR2" s="80">
        <v>23.1</v>
      </c>
      <c r="TS2" s="80"/>
      <c r="TT2" s="80"/>
      <c r="TU2" s="81"/>
      <c r="TV2" s="80">
        <v>23.96</v>
      </c>
      <c r="TW2" s="80">
        <v>25.15</v>
      </c>
      <c r="TX2" s="80">
        <v>24.52</v>
      </c>
      <c r="TY2" s="80"/>
      <c r="TZ2" s="80"/>
      <c r="UA2" s="81"/>
      <c r="UB2" s="76"/>
      <c r="UC2" s="77"/>
      <c r="UD2" s="77"/>
      <c r="UE2" s="77"/>
      <c r="UF2" s="77"/>
      <c r="UG2" s="78"/>
      <c r="UH2" s="76">
        <v>15.89</v>
      </c>
      <c r="UI2" s="77">
        <v>14.84</v>
      </c>
      <c r="UJ2" s="77">
        <v>15.33</v>
      </c>
      <c r="UK2" s="77"/>
      <c r="UL2" s="77"/>
      <c r="UM2" s="78"/>
      <c r="UN2" s="79"/>
      <c r="UO2" s="80"/>
      <c r="UP2" s="80"/>
      <c r="UQ2" s="80"/>
      <c r="UR2" s="80"/>
      <c r="US2" s="81"/>
      <c r="UT2" s="80">
        <v>17.87</v>
      </c>
      <c r="UU2" s="80">
        <v>18.03</v>
      </c>
      <c r="UV2" s="80">
        <v>17.850000000000001</v>
      </c>
      <c r="UW2" s="80"/>
      <c r="UX2" s="80"/>
      <c r="UY2" s="81"/>
      <c r="UZ2" s="79"/>
      <c r="VA2" s="80"/>
      <c r="VB2" s="80"/>
      <c r="VC2" s="80"/>
      <c r="VD2" s="80"/>
      <c r="VE2" s="81"/>
      <c r="VF2" s="80">
        <v>15.2</v>
      </c>
      <c r="VG2" s="80">
        <v>15.34</v>
      </c>
      <c r="VH2" s="80">
        <v>15.37</v>
      </c>
      <c r="VI2" s="80">
        <v>14.95</v>
      </c>
      <c r="VJ2" s="80"/>
      <c r="VK2" s="81"/>
      <c r="VL2" s="79"/>
      <c r="VM2" s="80"/>
      <c r="VN2" s="80"/>
      <c r="VO2" s="80"/>
      <c r="VP2" s="80"/>
      <c r="VQ2" s="81"/>
      <c r="VR2" s="80">
        <v>15.12</v>
      </c>
      <c r="VS2" s="80">
        <v>14.22</v>
      </c>
      <c r="VT2" s="80">
        <v>15.87</v>
      </c>
      <c r="VU2" s="80"/>
      <c r="VV2" s="80"/>
      <c r="VW2" s="81"/>
      <c r="VX2" s="80">
        <v>40.17</v>
      </c>
      <c r="VY2" s="80">
        <v>39.049999999999997</v>
      </c>
      <c r="VZ2" s="80"/>
      <c r="WA2" s="80">
        <v>20.149999999999999</v>
      </c>
      <c r="WB2" s="80">
        <v>18.61</v>
      </c>
      <c r="WC2" s="80"/>
      <c r="WD2" s="80">
        <v>20.36</v>
      </c>
      <c r="WE2" s="80">
        <v>19.63</v>
      </c>
      <c r="WF2" s="80"/>
      <c r="WG2" s="80">
        <v>32.299999999999997</v>
      </c>
      <c r="WH2" s="80">
        <v>31.39</v>
      </c>
      <c r="WI2" s="80"/>
      <c r="WJ2" s="80">
        <v>18.39</v>
      </c>
      <c r="WK2" s="80">
        <v>18.98</v>
      </c>
      <c r="WL2" s="80"/>
      <c r="WM2" s="80">
        <v>16.989999999999998</v>
      </c>
      <c r="WN2" s="80">
        <v>15.73</v>
      </c>
      <c r="WO2" s="80"/>
      <c r="WP2" s="80">
        <v>16.79</v>
      </c>
      <c r="WQ2" s="80">
        <v>16.010000000000002</v>
      </c>
      <c r="WR2" s="80"/>
      <c r="WS2" s="80">
        <v>38.36</v>
      </c>
      <c r="WT2" s="80">
        <v>39.89</v>
      </c>
      <c r="WU2" s="80"/>
      <c r="WV2" s="82"/>
      <c r="WW2" s="80">
        <v>43.04</v>
      </c>
      <c r="WX2" s="80">
        <v>42.16</v>
      </c>
      <c r="WY2" s="80"/>
      <c r="WZ2" s="80">
        <v>47.4</v>
      </c>
      <c r="XA2" s="80">
        <v>42.16</v>
      </c>
      <c r="XB2" s="80"/>
      <c r="XC2" s="80">
        <v>27.85</v>
      </c>
      <c r="XD2" s="80">
        <v>26.95</v>
      </c>
      <c r="XE2" s="80"/>
      <c r="XF2" s="80">
        <v>22.41</v>
      </c>
      <c r="XG2" s="80">
        <v>22.41</v>
      </c>
      <c r="XH2" s="80"/>
      <c r="XI2" s="80">
        <v>25.27</v>
      </c>
      <c r="XJ2" s="80">
        <v>24.56</v>
      </c>
      <c r="XK2" s="80"/>
      <c r="XL2" s="80">
        <v>21.03</v>
      </c>
      <c r="XM2" s="80">
        <v>20.46</v>
      </c>
      <c r="XN2" s="80"/>
      <c r="XO2" s="80">
        <v>22.25</v>
      </c>
      <c r="XP2" s="80">
        <v>23.07</v>
      </c>
      <c r="XQ2" s="80"/>
      <c r="XR2" s="80">
        <v>20.66</v>
      </c>
      <c r="XS2" s="80">
        <v>19.55</v>
      </c>
      <c r="XT2" s="80"/>
      <c r="XU2" s="80">
        <v>21.97</v>
      </c>
      <c r="XV2" s="80">
        <v>20.96</v>
      </c>
      <c r="XW2" s="80"/>
      <c r="XX2" s="80">
        <v>39.06</v>
      </c>
      <c r="XY2" s="80">
        <v>38.6</v>
      </c>
      <c r="XZ2" s="80"/>
      <c r="YA2" s="80">
        <v>30.03</v>
      </c>
      <c r="YB2" s="80">
        <v>28.81</v>
      </c>
      <c r="YC2" s="80"/>
      <c r="YD2" s="80">
        <v>19.23</v>
      </c>
      <c r="YE2" s="80">
        <v>19.98</v>
      </c>
      <c r="YF2" s="80"/>
      <c r="YG2" s="80">
        <v>15.74</v>
      </c>
      <c r="YH2" s="80">
        <v>16.739999999999998</v>
      </c>
      <c r="YI2" s="80"/>
      <c r="YJ2" s="80">
        <v>16.190000000000001</v>
      </c>
      <c r="YK2" s="80">
        <v>16.75</v>
      </c>
      <c r="YL2" s="80"/>
      <c r="YM2" t="s">
        <v>191</v>
      </c>
      <c r="YN2" s="80">
        <v>18.79</v>
      </c>
      <c r="YO2" s="80">
        <v>18.78</v>
      </c>
      <c r="YP2" s="80"/>
      <c r="YQ2" s="80">
        <v>15.43</v>
      </c>
      <c r="YR2" s="80">
        <v>14.83</v>
      </c>
      <c r="YS2" s="80"/>
      <c r="YT2" s="80">
        <v>16.920000000000002</v>
      </c>
      <c r="YU2" s="80">
        <v>17.79</v>
      </c>
      <c r="YV2" s="80"/>
      <c r="YW2" s="80">
        <v>17.16</v>
      </c>
      <c r="YX2" s="80">
        <v>14.78</v>
      </c>
      <c r="YY2" s="80"/>
      <c r="YZ2" s="80">
        <v>13.62</v>
      </c>
      <c r="ZA2" s="80">
        <v>14.18</v>
      </c>
      <c r="ZB2" s="80"/>
      <c r="ZC2" s="80">
        <v>21.9</v>
      </c>
      <c r="ZD2" s="80">
        <v>20.77</v>
      </c>
      <c r="ZE2" s="80"/>
      <c r="ZF2" s="80">
        <v>18.96</v>
      </c>
      <c r="ZG2" s="80">
        <v>18.899999999999999</v>
      </c>
      <c r="ZH2" s="80"/>
      <c r="ZI2" s="80">
        <v>17.07</v>
      </c>
      <c r="ZJ2" s="80">
        <v>16.989999999999998</v>
      </c>
      <c r="ZK2" s="80"/>
      <c r="ZL2" s="80">
        <v>15.2</v>
      </c>
      <c r="ZM2" s="80">
        <v>16.16</v>
      </c>
      <c r="ZN2" s="80"/>
      <c r="ZO2" s="80">
        <v>36.011000000000003</v>
      </c>
      <c r="ZP2" s="80">
        <v>33.85</v>
      </c>
      <c r="ZQ2" s="80"/>
      <c r="ZR2" s="80">
        <v>15.59</v>
      </c>
      <c r="ZS2" s="80">
        <v>15.41</v>
      </c>
      <c r="ZT2" s="80"/>
      <c r="ZU2" s="80">
        <v>17.809999999999999</v>
      </c>
      <c r="ZV2" s="80">
        <v>18.28</v>
      </c>
      <c r="ZW2" s="80"/>
      <c r="ZX2" s="80">
        <v>16.71</v>
      </c>
      <c r="ZY2" s="80">
        <v>16.579999999999998</v>
      </c>
      <c r="ZZ2" s="80"/>
      <c r="AAA2" s="80">
        <v>15.84</v>
      </c>
      <c r="AAB2" s="80">
        <v>14.55</v>
      </c>
      <c r="AAC2" s="80"/>
      <c r="AAD2" s="80">
        <v>20.54</v>
      </c>
      <c r="AAE2" s="80">
        <v>21.02</v>
      </c>
      <c r="AAF2" s="80"/>
      <c r="AAG2" s="80">
        <v>17.16</v>
      </c>
      <c r="AAH2" s="80">
        <v>16.62</v>
      </c>
      <c r="AAI2" s="80"/>
      <c r="AAJ2" s="80">
        <v>36.06</v>
      </c>
      <c r="AAK2" s="80">
        <v>35.369999999999997</v>
      </c>
      <c r="AAL2" s="80"/>
      <c r="AAM2" s="80">
        <v>13.25</v>
      </c>
      <c r="AAN2" s="80">
        <v>16.27</v>
      </c>
      <c r="AAO2" s="80"/>
      <c r="AAP2" s="80">
        <v>19.53</v>
      </c>
      <c r="AAQ2" s="80">
        <v>18.66</v>
      </c>
      <c r="AAR2" s="80"/>
      <c r="AAS2" s="80">
        <v>16.12</v>
      </c>
      <c r="AAT2" s="80">
        <v>16.36</v>
      </c>
      <c r="AAU2" s="80"/>
      <c r="AAV2" s="80">
        <v>15.44</v>
      </c>
      <c r="AAW2" s="80">
        <v>15.81</v>
      </c>
      <c r="AAX2" s="80"/>
      <c r="AAY2" s="80">
        <v>15.35</v>
      </c>
      <c r="AAZ2" s="80">
        <v>15.95</v>
      </c>
      <c r="ABA2" s="80"/>
      <c r="ABB2" s="80">
        <v>15.84</v>
      </c>
      <c r="ABC2" s="80">
        <v>16.149999999999999</v>
      </c>
      <c r="ABD2" s="80"/>
      <c r="ABE2" s="80">
        <v>23.77</v>
      </c>
      <c r="ABF2" s="80">
        <v>23.53</v>
      </c>
      <c r="ABG2" s="80"/>
      <c r="ABH2" s="80">
        <v>24.75</v>
      </c>
      <c r="ABI2" s="80">
        <v>24.47</v>
      </c>
      <c r="ABJ2" s="80"/>
      <c r="ABK2" s="80">
        <v>13.9</v>
      </c>
      <c r="ABL2" s="80">
        <v>13.99</v>
      </c>
      <c r="ABM2" s="80"/>
      <c r="ABN2" s="80">
        <v>14.13</v>
      </c>
      <c r="ABO2" s="80">
        <v>14.73</v>
      </c>
      <c r="ABP2" s="80"/>
      <c r="ABQ2" s="80">
        <v>35.93</v>
      </c>
      <c r="ABR2" s="80">
        <v>35.25</v>
      </c>
      <c r="ABS2" s="80"/>
      <c r="ABT2" s="80">
        <v>19.43</v>
      </c>
      <c r="ABU2" s="80">
        <v>18.36</v>
      </c>
      <c r="ABV2" s="80"/>
      <c r="ABW2" s="80">
        <v>16.82</v>
      </c>
      <c r="ABX2" s="80">
        <v>14.47</v>
      </c>
      <c r="ABY2" s="80"/>
      <c r="ABZ2" s="83">
        <v>9.06</v>
      </c>
      <c r="ACA2" s="84">
        <v>8.5</v>
      </c>
      <c r="ACB2" s="80"/>
      <c r="ACC2" s="80">
        <v>17.309999999999999</v>
      </c>
      <c r="ACD2" s="80">
        <v>17.670000000000002</v>
      </c>
      <c r="ACE2" s="80"/>
      <c r="ACF2" s="80">
        <v>19.13</v>
      </c>
      <c r="ACG2" s="80">
        <v>19.12</v>
      </c>
      <c r="ACH2" s="80"/>
      <c r="ACI2" s="80">
        <v>19.559999999999999</v>
      </c>
      <c r="ACJ2" s="80">
        <v>19.149999999999999</v>
      </c>
      <c r="ACK2" s="80"/>
      <c r="ACL2" s="80">
        <v>19.52</v>
      </c>
      <c r="ACM2" s="80">
        <v>20.12</v>
      </c>
      <c r="ACN2" s="80"/>
      <c r="ACO2" s="80">
        <v>15</v>
      </c>
      <c r="ACP2" s="80">
        <v>15.07</v>
      </c>
      <c r="ACQ2" s="80"/>
      <c r="ACR2" s="80">
        <v>19.21</v>
      </c>
      <c r="ACS2" s="80">
        <v>19.920000000000002</v>
      </c>
      <c r="ACT2" s="80"/>
      <c r="ACU2" s="80">
        <v>12.03</v>
      </c>
      <c r="ACV2" s="80">
        <v>12.22</v>
      </c>
      <c r="ACW2" s="80"/>
      <c r="ACX2" s="80">
        <v>13.49</v>
      </c>
      <c r="ACY2" s="80">
        <v>13.58</v>
      </c>
      <c r="ACZ2" s="80"/>
      <c r="ADA2" s="80">
        <v>1</v>
      </c>
      <c r="ADB2" s="80">
        <v>48.93</v>
      </c>
      <c r="ADC2" s="80">
        <v>45.78</v>
      </c>
      <c r="ADD2" s="80">
        <v>46.17</v>
      </c>
      <c r="ADE2" s="80">
        <v>24.29</v>
      </c>
      <c r="ADF2" s="80">
        <v>24.27</v>
      </c>
      <c r="ADG2" s="80">
        <v>24.51</v>
      </c>
      <c r="ADH2" s="80">
        <v>23.05</v>
      </c>
      <c r="ADI2" s="80">
        <v>23.74</v>
      </c>
      <c r="ADJ2" s="80">
        <v>25.51</v>
      </c>
      <c r="ADK2" s="80">
        <v>35.79</v>
      </c>
      <c r="ADL2" s="80">
        <v>33.340000000000003</v>
      </c>
      <c r="ADM2" s="80">
        <v>34.86</v>
      </c>
      <c r="ADN2" s="80">
        <v>41.36</v>
      </c>
      <c r="ADO2" s="80">
        <v>41.65</v>
      </c>
      <c r="ADP2" s="80">
        <v>42.67</v>
      </c>
      <c r="ADQ2" s="80">
        <v>51.19</v>
      </c>
      <c r="ADR2" s="80">
        <v>49.01</v>
      </c>
      <c r="ADS2" s="80">
        <v>50.34</v>
      </c>
      <c r="ADT2" s="80">
        <v>52.5</v>
      </c>
      <c r="ADU2" s="80">
        <v>51.79</v>
      </c>
      <c r="ADV2" s="80">
        <v>52.28</v>
      </c>
      <c r="ADW2" s="80">
        <v>37.380000000000003</v>
      </c>
      <c r="ADX2" s="80">
        <v>37.729999999999997</v>
      </c>
      <c r="ADY2" s="80">
        <v>37.76</v>
      </c>
      <c r="ADZ2" s="80">
        <v>15.94</v>
      </c>
      <c r="AEA2" s="80">
        <v>15.57</v>
      </c>
      <c r="AEB2" s="80">
        <v>15.84</v>
      </c>
      <c r="AEC2" s="80">
        <v>16.12</v>
      </c>
      <c r="AED2" s="80">
        <v>16.350000000000001</v>
      </c>
      <c r="AEE2" s="80">
        <v>16.25</v>
      </c>
      <c r="AEF2" s="80">
        <v>16.309999999999999</v>
      </c>
      <c r="AEG2" s="80">
        <v>15.72</v>
      </c>
      <c r="AEH2" s="80">
        <v>16.079999999999998</v>
      </c>
      <c r="AEI2" s="80">
        <v>15.99</v>
      </c>
      <c r="AEJ2" s="80">
        <v>14.96</v>
      </c>
      <c r="AEK2" s="80">
        <v>15.82</v>
      </c>
      <c r="AEL2" s="80">
        <v>15.48</v>
      </c>
      <c r="AEM2" s="80">
        <v>16</v>
      </c>
      <c r="AEN2" s="80">
        <v>15.94</v>
      </c>
      <c r="AEO2" s="80">
        <v>15.72</v>
      </c>
      <c r="AEP2" s="80">
        <v>14.48</v>
      </c>
      <c r="AEQ2" s="80">
        <v>15.63</v>
      </c>
      <c r="AER2" s="80">
        <v>15.8</v>
      </c>
      <c r="AES2" s="80">
        <v>15.67</v>
      </c>
      <c r="AET2" s="80">
        <v>15.89</v>
      </c>
      <c r="AEU2" s="80">
        <v>15.4</v>
      </c>
      <c r="AEV2" s="80">
        <v>16.13</v>
      </c>
      <c r="AEW2" s="80">
        <v>15.76</v>
      </c>
      <c r="AEX2" s="80">
        <v>15.32</v>
      </c>
      <c r="AEY2" s="80">
        <v>15.47</v>
      </c>
      <c r="AEZ2" s="80">
        <v>15.56</v>
      </c>
      <c r="AFA2" s="80">
        <v>31.1</v>
      </c>
      <c r="AFB2" s="80">
        <v>29.7</v>
      </c>
      <c r="AFC2" s="80">
        <v>30.54</v>
      </c>
      <c r="AFD2" s="80">
        <v>29.66</v>
      </c>
      <c r="AFE2" s="80">
        <v>29.09</v>
      </c>
      <c r="AFF2" s="80">
        <v>29.48</v>
      </c>
      <c r="AFG2" s="80">
        <v>21.82</v>
      </c>
      <c r="AFH2" s="80">
        <v>22.42</v>
      </c>
      <c r="AFI2" s="80"/>
      <c r="AFJ2" s="80">
        <v>17.649999999999999</v>
      </c>
      <c r="AFK2" s="80">
        <v>16.84</v>
      </c>
      <c r="AFL2" s="80"/>
      <c r="AFM2" s="80">
        <v>31.55</v>
      </c>
      <c r="AFN2" s="80">
        <v>34.630000000000003</v>
      </c>
      <c r="AFO2" s="80"/>
      <c r="AFP2" s="80">
        <v>12.8</v>
      </c>
      <c r="AFQ2" s="80">
        <v>12.26</v>
      </c>
      <c r="AFR2" s="80"/>
      <c r="AFS2" s="80">
        <v>26.09</v>
      </c>
      <c r="AFT2" s="80">
        <v>25</v>
      </c>
      <c r="AFU2" s="80"/>
      <c r="AFV2" s="80">
        <v>16.3</v>
      </c>
      <c r="AFW2" s="80">
        <v>16.52</v>
      </c>
      <c r="AFX2" s="80"/>
      <c r="AFY2" s="80">
        <v>15.69</v>
      </c>
      <c r="AFZ2" s="80">
        <v>16.440000000000001</v>
      </c>
      <c r="AGA2" s="80"/>
      <c r="AGB2" s="80">
        <v>14.7</v>
      </c>
      <c r="AGC2" s="80">
        <v>14.73</v>
      </c>
      <c r="AGD2" s="80"/>
      <c r="AGE2" s="80">
        <v>16.63</v>
      </c>
      <c r="AGF2" s="80">
        <v>16.37</v>
      </c>
      <c r="AGG2" s="80"/>
      <c r="AGH2" s="80">
        <v>37.17</v>
      </c>
      <c r="AGI2" s="80">
        <v>37.44</v>
      </c>
      <c r="AGJ2" s="80"/>
      <c r="AGK2" s="80">
        <v>20.32</v>
      </c>
      <c r="AGL2" s="80">
        <v>21.32</v>
      </c>
      <c r="AGM2" s="80"/>
      <c r="AGN2" s="80">
        <v>21</v>
      </c>
      <c r="AGO2" s="80">
        <v>21.01</v>
      </c>
      <c r="AGP2" s="80"/>
      <c r="AGQ2" s="80">
        <v>20.34</v>
      </c>
      <c r="AGR2" s="80">
        <v>21.35</v>
      </c>
      <c r="AGS2" s="80"/>
      <c r="AGT2" s="80">
        <v>21.25</v>
      </c>
      <c r="AGU2" s="80">
        <v>20.74</v>
      </c>
      <c r="AGV2" s="80"/>
      <c r="AGW2" s="80">
        <v>20.22</v>
      </c>
      <c r="AGX2" s="80">
        <v>19.88</v>
      </c>
      <c r="AGY2" s="80"/>
      <c r="AGZ2" s="80">
        <v>19.809999999999999</v>
      </c>
      <c r="AHA2" s="80">
        <v>20.23</v>
      </c>
      <c r="AHB2" s="80"/>
      <c r="AHC2" s="80">
        <v>18.91</v>
      </c>
      <c r="AHD2" s="80">
        <v>18029</v>
      </c>
      <c r="AHE2" s="80"/>
      <c r="AHF2" s="80">
        <v>14.14</v>
      </c>
      <c r="AHG2" s="80">
        <v>14.39</v>
      </c>
      <c r="AHH2" s="80"/>
      <c r="AHI2">
        <v>6.53</v>
      </c>
      <c r="AHJ2">
        <v>5.93</v>
      </c>
    </row>
    <row r="3" spans="1:895" x14ac:dyDescent="0.2">
      <c r="A3" s="70" t="s">
        <v>192</v>
      </c>
      <c r="B3" s="71">
        <v>57.25</v>
      </c>
      <c r="C3" s="72">
        <v>56.68</v>
      </c>
      <c r="D3" s="72">
        <v>54.5</v>
      </c>
      <c r="E3" s="73">
        <v>57.15</v>
      </c>
      <c r="F3" s="72">
        <v>57.59</v>
      </c>
      <c r="G3" s="74">
        <v>57.86</v>
      </c>
      <c r="H3" s="85">
        <v>57.23</v>
      </c>
      <c r="I3" s="73">
        <v>64.260000000000005</v>
      </c>
      <c r="J3" s="75">
        <v>58.94</v>
      </c>
      <c r="K3" s="73">
        <v>63.59</v>
      </c>
      <c r="L3" s="72">
        <v>64.59</v>
      </c>
      <c r="M3" s="74">
        <v>65.38</v>
      </c>
      <c r="N3" s="71">
        <v>66.2</v>
      </c>
      <c r="O3" s="73">
        <v>69.06</v>
      </c>
      <c r="P3" s="73">
        <v>63.34</v>
      </c>
      <c r="Q3" s="73">
        <v>67.36</v>
      </c>
      <c r="R3" s="72">
        <v>70.3</v>
      </c>
      <c r="S3" s="74">
        <v>67.03</v>
      </c>
      <c r="T3" t="s">
        <v>190</v>
      </c>
      <c r="U3" s="70" t="s">
        <v>192</v>
      </c>
      <c r="V3" s="71">
        <v>40.56</v>
      </c>
      <c r="W3" s="73">
        <v>41.04</v>
      </c>
      <c r="X3" s="73">
        <v>40.97</v>
      </c>
      <c r="Y3" s="73">
        <v>39.03</v>
      </c>
      <c r="Z3" s="73">
        <v>39.65</v>
      </c>
      <c r="AA3" s="74">
        <v>38.31</v>
      </c>
      <c r="AB3" s="71">
        <v>31.15</v>
      </c>
      <c r="AC3" s="73">
        <v>30.11</v>
      </c>
      <c r="AD3" s="73">
        <v>30.93</v>
      </c>
      <c r="AE3" s="73">
        <v>31.9</v>
      </c>
      <c r="AF3" s="73">
        <v>31.46</v>
      </c>
      <c r="AG3" s="74">
        <v>30.15</v>
      </c>
      <c r="AH3" s="71">
        <v>42.8</v>
      </c>
      <c r="AI3" s="73">
        <v>41.29</v>
      </c>
      <c r="AJ3" s="73">
        <v>42.98</v>
      </c>
      <c r="AK3" s="73">
        <v>41.72</v>
      </c>
      <c r="AL3" s="73">
        <v>42.79</v>
      </c>
      <c r="AM3" s="74"/>
      <c r="AN3" s="71">
        <v>31.53</v>
      </c>
      <c r="AO3" s="72">
        <v>31.16</v>
      </c>
      <c r="AP3" s="72">
        <v>33.43</v>
      </c>
      <c r="AQ3" s="73">
        <v>31.43</v>
      </c>
      <c r="AR3" s="73">
        <v>32.619999999999997</v>
      </c>
      <c r="AS3" s="74"/>
      <c r="AU3" s="70" t="s">
        <v>192</v>
      </c>
      <c r="AV3" s="71">
        <v>57.76</v>
      </c>
      <c r="AW3" s="73">
        <v>56.48</v>
      </c>
      <c r="AX3" s="73">
        <v>57.51</v>
      </c>
      <c r="AY3" s="73">
        <v>56.73</v>
      </c>
      <c r="AZ3" s="73">
        <v>58.58</v>
      </c>
      <c r="BA3" s="74"/>
      <c r="BB3" s="73">
        <v>65.06</v>
      </c>
      <c r="BC3" s="73">
        <v>57.1</v>
      </c>
      <c r="BD3" s="73">
        <v>60.3</v>
      </c>
      <c r="BE3" s="73">
        <v>61.32</v>
      </c>
      <c r="BF3">
        <f>46.95*16/12</f>
        <v>62.6</v>
      </c>
      <c r="BG3" s="71">
        <v>42.72</v>
      </c>
      <c r="BH3" s="73">
        <v>43.65</v>
      </c>
      <c r="BI3" s="73">
        <v>45.2</v>
      </c>
      <c r="BJ3" s="73">
        <v>44.04</v>
      </c>
      <c r="BK3" s="73">
        <v>44.38</v>
      </c>
      <c r="BL3" s="74"/>
      <c r="BM3" s="71">
        <v>39.340000000000003</v>
      </c>
      <c r="BN3" s="73">
        <v>40.89</v>
      </c>
      <c r="BO3" s="73">
        <v>39.49</v>
      </c>
      <c r="BP3" s="73">
        <v>39.6</v>
      </c>
      <c r="BQ3" s="73">
        <v>38.299999999999997</v>
      </c>
      <c r="BR3" s="74">
        <v>40.51</v>
      </c>
      <c r="BS3" s="71">
        <v>43.45</v>
      </c>
      <c r="BT3" s="73">
        <v>43.52</v>
      </c>
      <c r="BU3" s="73">
        <v>45.05</v>
      </c>
      <c r="BV3" s="73">
        <v>43.19</v>
      </c>
      <c r="BW3" s="73">
        <v>43.47</v>
      </c>
      <c r="BX3" s="74"/>
      <c r="BY3" s="71">
        <v>37.729999999999997</v>
      </c>
      <c r="BZ3" s="73">
        <v>40.56</v>
      </c>
      <c r="CA3" s="73">
        <v>40.729999999999997</v>
      </c>
      <c r="CB3" s="73">
        <v>38.340000000000003</v>
      </c>
      <c r="CC3" s="73">
        <v>39.11</v>
      </c>
      <c r="CD3" s="74"/>
      <c r="CF3" s="71">
        <v>54.32</v>
      </c>
      <c r="CG3" s="73">
        <v>52.1</v>
      </c>
      <c r="CH3" s="73">
        <v>52.69</v>
      </c>
      <c r="CI3" s="73">
        <v>53.21</v>
      </c>
      <c r="CJ3" s="73">
        <v>52.9</v>
      </c>
      <c r="CK3" s="74"/>
      <c r="CL3" s="71">
        <v>54.43</v>
      </c>
      <c r="CM3" s="73">
        <v>50.59</v>
      </c>
      <c r="CN3" s="73">
        <v>49.75</v>
      </c>
      <c r="CO3" s="73">
        <v>52.22</v>
      </c>
      <c r="CP3" s="73"/>
      <c r="CQ3" s="74"/>
      <c r="CR3" s="71">
        <v>38.56</v>
      </c>
      <c r="CS3" s="73">
        <v>37.86</v>
      </c>
      <c r="CT3" s="73">
        <v>38.5</v>
      </c>
      <c r="CU3" s="73">
        <v>38.65</v>
      </c>
      <c r="CV3" s="73">
        <v>38.35</v>
      </c>
      <c r="CW3" s="74"/>
      <c r="CX3" s="71">
        <v>29.33</v>
      </c>
      <c r="CY3" s="73">
        <v>30.72</v>
      </c>
      <c r="CZ3" s="73">
        <v>29.93</v>
      </c>
      <c r="DA3" s="73">
        <v>29.92</v>
      </c>
      <c r="DB3" s="73">
        <v>29.57</v>
      </c>
      <c r="DC3" s="74"/>
      <c r="DD3">
        <v>3</v>
      </c>
      <c r="DE3" s="71">
        <v>37.9</v>
      </c>
      <c r="DF3" s="72">
        <v>39.450000000000003</v>
      </c>
      <c r="DG3" s="72">
        <v>39.979999999999997</v>
      </c>
      <c r="DH3" s="73">
        <v>40.24</v>
      </c>
      <c r="DI3" s="73">
        <v>38.770000000000003</v>
      </c>
      <c r="DJ3" s="74"/>
      <c r="DK3" s="71">
        <v>45.02</v>
      </c>
      <c r="DL3" s="73">
        <v>46.29</v>
      </c>
      <c r="DM3" s="73">
        <v>47.18</v>
      </c>
      <c r="DN3" s="73">
        <v>45.97</v>
      </c>
      <c r="DO3" s="73">
        <v>45.07</v>
      </c>
      <c r="DP3" s="74"/>
      <c r="DQ3" s="71">
        <v>42.08</v>
      </c>
      <c r="DR3" s="73">
        <v>40.72</v>
      </c>
      <c r="DS3" s="73">
        <v>39.39</v>
      </c>
      <c r="DT3" s="73">
        <v>40.020000000000003</v>
      </c>
      <c r="DU3" s="73">
        <v>41.65</v>
      </c>
      <c r="DV3" s="74"/>
      <c r="DW3" s="71">
        <v>58.05</v>
      </c>
      <c r="DX3" s="73">
        <v>57.46</v>
      </c>
      <c r="DY3" s="73">
        <v>58.72</v>
      </c>
      <c r="DZ3" s="73">
        <v>57.32</v>
      </c>
      <c r="EA3" s="73">
        <v>60.4</v>
      </c>
      <c r="EB3" s="74"/>
      <c r="EC3" s="71">
        <v>60.25</v>
      </c>
      <c r="ED3" s="73">
        <v>62.28</v>
      </c>
      <c r="EE3" s="73">
        <v>65.28</v>
      </c>
      <c r="EF3" s="73">
        <v>64.55</v>
      </c>
      <c r="EG3" s="73">
        <v>62.09</v>
      </c>
      <c r="EH3" s="74"/>
      <c r="EI3" s="71">
        <v>54.07</v>
      </c>
      <c r="EJ3" s="73">
        <v>54.6</v>
      </c>
      <c r="EK3" s="73">
        <v>57.46</v>
      </c>
      <c r="EL3" s="73">
        <v>58.46</v>
      </c>
      <c r="EM3" s="73">
        <v>56.92</v>
      </c>
      <c r="EN3" s="74">
        <v>57.97</v>
      </c>
      <c r="EO3" s="71">
        <v>46.35</v>
      </c>
      <c r="EP3" s="73">
        <v>51.1</v>
      </c>
      <c r="EQ3" s="73">
        <v>48.73</v>
      </c>
      <c r="ER3" s="73">
        <v>50.4</v>
      </c>
      <c r="ES3" s="73">
        <v>51.02</v>
      </c>
      <c r="ET3" s="74"/>
      <c r="EU3" s="71">
        <v>67.680000000000007</v>
      </c>
      <c r="EV3" s="73">
        <v>67.3</v>
      </c>
      <c r="EW3" s="73">
        <v>66.34</v>
      </c>
      <c r="EX3" s="73">
        <v>66.930000000000007</v>
      </c>
      <c r="EY3" s="73">
        <v>67.38</v>
      </c>
      <c r="EZ3" s="74"/>
      <c r="FA3" s="73">
        <v>2</v>
      </c>
      <c r="FB3" s="71">
        <v>36.42</v>
      </c>
      <c r="FC3" s="73">
        <v>39.47</v>
      </c>
      <c r="FD3" s="73">
        <v>38.299999999999997</v>
      </c>
      <c r="FE3" s="73"/>
      <c r="FF3" s="73"/>
      <c r="FG3" s="74"/>
      <c r="FH3" s="71">
        <v>30.63</v>
      </c>
      <c r="FI3" s="73">
        <v>30.55</v>
      </c>
      <c r="FJ3" s="73"/>
      <c r="FK3" s="73"/>
      <c r="FL3" s="73"/>
      <c r="FM3" s="74"/>
      <c r="FN3" s="71">
        <v>34.79</v>
      </c>
      <c r="FO3" s="73">
        <v>35.07</v>
      </c>
      <c r="FP3" s="73">
        <v>35.4</v>
      </c>
      <c r="FQ3" s="73"/>
      <c r="FR3" s="73"/>
      <c r="FS3" s="74"/>
      <c r="FT3" s="71">
        <v>28.03</v>
      </c>
      <c r="FU3" s="73">
        <v>30.6</v>
      </c>
      <c r="FV3" s="73">
        <v>27.72</v>
      </c>
      <c r="FW3" s="73"/>
      <c r="FX3" s="73"/>
      <c r="FY3" s="74"/>
      <c r="FZ3" s="71">
        <v>29.32</v>
      </c>
      <c r="GA3" s="73">
        <v>29.05</v>
      </c>
      <c r="GB3" s="73">
        <v>28.77</v>
      </c>
      <c r="GC3" s="73">
        <v>29.46</v>
      </c>
      <c r="GD3" s="73"/>
      <c r="GE3" s="74"/>
      <c r="GF3" s="71">
        <v>44.97</v>
      </c>
      <c r="GG3" s="73">
        <v>41.96</v>
      </c>
      <c r="GH3" s="73">
        <v>43.14</v>
      </c>
      <c r="GI3" s="73">
        <v>43.47</v>
      </c>
      <c r="GJ3" s="73"/>
      <c r="GK3" s="74"/>
      <c r="GL3" s="71">
        <v>34.69</v>
      </c>
      <c r="GM3" s="73">
        <v>37.21</v>
      </c>
      <c r="GN3" s="73">
        <v>39.04</v>
      </c>
      <c r="GO3" s="73">
        <v>38.869999999999997</v>
      </c>
      <c r="GP3" s="73"/>
      <c r="GQ3" s="74"/>
      <c r="GR3" s="71">
        <v>33.5</v>
      </c>
      <c r="GS3" s="73">
        <v>32.68</v>
      </c>
      <c r="GT3" s="73">
        <v>33.229999999999997</v>
      </c>
      <c r="GU3" s="73">
        <v>34.29</v>
      </c>
      <c r="GV3" s="73"/>
      <c r="GW3" s="74"/>
      <c r="GX3" s="71">
        <v>24.13</v>
      </c>
      <c r="GY3" s="73">
        <v>24.56</v>
      </c>
      <c r="GZ3" s="73">
        <v>23.2</v>
      </c>
      <c r="HA3" s="73">
        <v>24.54</v>
      </c>
      <c r="HB3" s="73"/>
      <c r="HC3" s="74"/>
      <c r="HD3" s="71">
        <v>49.97</v>
      </c>
      <c r="HE3" s="73">
        <v>48.24</v>
      </c>
      <c r="HF3" s="73">
        <v>48.16</v>
      </c>
      <c r="HG3" s="73">
        <v>52.48</v>
      </c>
      <c r="HH3" s="73"/>
      <c r="HI3" s="74"/>
      <c r="HJ3" s="71">
        <v>57.51</v>
      </c>
      <c r="HK3" s="73">
        <v>54.89</v>
      </c>
      <c r="HL3" s="73">
        <v>54.76</v>
      </c>
      <c r="HM3" s="73">
        <v>55.11</v>
      </c>
      <c r="HN3" s="73"/>
      <c r="HO3" s="74"/>
      <c r="HP3" s="71">
        <v>31.73</v>
      </c>
      <c r="HQ3" s="73">
        <v>33.21</v>
      </c>
      <c r="HR3" s="73">
        <v>32.01</v>
      </c>
      <c r="HS3" s="73">
        <v>32.65</v>
      </c>
      <c r="HT3" s="73"/>
      <c r="HU3" s="74"/>
      <c r="HV3" s="71">
        <v>25.77</v>
      </c>
      <c r="HW3" s="73">
        <v>25.1</v>
      </c>
      <c r="HX3" s="73">
        <v>24.78</v>
      </c>
      <c r="HY3" s="73">
        <v>25.04</v>
      </c>
      <c r="HZ3" s="73"/>
      <c r="IA3" s="74"/>
      <c r="IB3" s="71">
        <v>36.49</v>
      </c>
      <c r="IC3" s="73">
        <v>35.67</v>
      </c>
      <c r="ID3" s="73">
        <v>36.700000000000003</v>
      </c>
      <c r="IE3" s="73">
        <v>37.44</v>
      </c>
      <c r="IF3" s="73"/>
      <c r="IG3" s="74"/>
      <c r="IH3" s="71">
        <v>27.73</v>
      </c>
      <c r="II3" s="73">
        <v>27.29</v>
      </c>
      <c r="IJ3" s="73">
        <v>27.19</v>
      </c>
      <c r="IK3" s="73">
        <v>27.1</v>
      </c>
      <c r="IL3" s="73"/>
      <c r="IM3" s="74"/>
      <c r="IN3" s="71">
        <v>39.020000000000003</v>
      </c>
      <c r="IO3" s="73">
        <v>38.729999999999997</v>
      </c>
      <c r="IP3" s="73">
        <v>37.92</v>
      </c>
      <c r="IQ3" s="73">
        <v>36.520000000000003</v>
      </c>
      <c r="IR3" s="73"/>
      <c r="IS3" s="74"/>
      <c r="IT3" s="71">
        <v>28.05</v>
      </c>
      <c r="IU3" s="73">
        <v>29.05</v>
      </c>
      <c r="IV3" s="73">
        <v>28.15</v>
      </c>
      <c r="IW3" s="73">
        <v>27.33</v>
      </c>
      <c r="IX3" s="73"/>
      <c r="IY3" s="74"/>
      <c r="IZ3" s="71">
        <v>33.61</v>
      </c>
      <c r="JA3" s="73">
        <v>34.04</v>
      </c>
      <c r="JB3" s="73">
        <v>33.92</v>
      </c>
      <c r="JC3" s="73">
        <v>35.07</v>
      </c>
      <c r="JD3" s="73"/>
      <c r="JE3" s="74"/>
      <c r="JF3" s="71">
        <v>26.19</v>
      </c>
      <c r="JG3" s="73">
        <v>27.63</v>
      </c>
      <c r="JH3" s="73">
        <v>27.13</v>
      </c>
      <c r="JI3" s="73">
        <v>26.81</v>
      </c>
      <c r="JJ3" s="73"/>
      <c r="JK3" s="74"/>
      <c r="JL3" s="71">
        <v>38.01</v>
      </c>
      <c r="JM3" s="73">
        <v>37.799999999999997</v>
      </c>
      <c r="JN3" s="73">
        <v>38.39</v>
      </c>
      <c r="JO3" s="73">
        <v>37.82</v>
      </c>
      <c r="JP3" s="73"/>
      <c r="JQ3" s="74"/>
      <c r="JR3" s="71">
        <v>24.97</v>
      </c>
      <c r="JS3" s="73">
        <v>25.84</v>
      </c>
      <c r="JT3" s="73">
        <v>24.86</v>
      </c>
      <c r="JU3" s="73">
        <v>24.9</v>
      </c>
      <c r="JV3" s="73"/>
      <c r="JW3" s="74"/>
      <c r="JX3" s="71">
        <v>46.26</v>
      </c>
      <c r="JY3" s="73">
        <v>47.05</v>
      </c>
      <c r="JZ3" s="73">
        <v>46.17</v>
      </c>
      <c r="KA3" s="73">
        <v>44.45</v>
      </c>
      <c r="KB3" s="73"/>
      <c r="KC3" s="74"/>
      <c r="KD3" s="71">
        <v>53.85</v>
      </c>
      <c r="KE3" s="73">
        <v>53.61</v>
      </c>
      <c r="KF3" s="73">
        <v>51.85</v>
      </c>
      <c r="KG3" s="73">
        <v>48.6</v>
      </c>
      <c r="KH3" s="73"/>
      <c r="KI3" s="74"/>
      <c r="KJ3" s="71">
        <v>34.799999999999997</v>
      </c>
      <c r="KK3" s="73">
        <v>35.58</v>
      </c>
      <c r="KL3" s="73">
        <v>35.69</v>
      </c>
      <c r="KM3" s="73">
        <v>37.299999999999997</v>
      </c>
      <c r="KN3" s="73"/>
      <c r="KO3" s="74"/>
      <c r="KP3" s="71">
        <v>26.58</v>
      </c>
      <c r="KQ3" s="73">
        <v>26.17</v>
      </c>
      <c r="KR3" s="73">
        <v>26.59</v>
      </c>
      <c r="KS3" s="73">
        <v>27.01</v>
      </c>
      <c r="KT3" s="73"/>
      <c r="KU3" s="74"/>
      <c r="KV3" s="71">
        <v>32.36</v>
      </c>
      <c r="KW3" s="73">
        <v>32.65</v>
      </c>
      <c r="KX3" s="73">
        <v>32.979999999999997</v>
      </c>
      <c r="KY3" s="73">
        <v>32.1</v>
      </c>
      <c r="KZ3" s="73"/>
      <c r="LA3" s="74"/>
      <c r="LB3" s="71">
        <v>26.25</v>
      </c>
      <c r="LC3" s="73">
        <v>26.43</v>
      </c>
      <c r="LD3" s="73">
        <v>26.61</v>
      </c>
      <c r="LE3" s="73">
        <v>26.46</v>
      </c>
      <c r="LF3" s="73"/>
      <c r="LG3" s="74"/>
      <c r="LH3" s="71">
        <v>34.380000000000003</v>
      </c>
      <c r="LI3" s="73">
        <v>35.31</v>
      </c>
      <c r="LJ3" s="73">
        <v>34.549999999999997</v>
      </c>
      <c r="LK3" s="73">
        <v>35.270000000000003</v>
      </c>
      <c r="LL3" s="73"/>
      <c r="LM3" s="74"/>
      <c r="LN3" s="71">
        <v>25.06</v>
      </c>
      <c r="LO3" s="73">
        <v>25.79</v>
      </c>
      <c r="LP3" s="73">
        <v>24.56</v>
      </c>
      <c r="LQ3" s="73">
        <v>26.29</v>
      </c>
      <c r="LR3" s="73"/>
      <c r="LS3" s="74"/>
      <c r="LT3" s="71" t="s">
        <v>193</v>
      </c>
      <c r="LU3" s="73"/>
      <c r="LV3" s="73"/>
      <c r="LW3" s="73"/>
      <c r="LX3" s="73"/>
      <c r="LY3" s="74"/>
      <c r="LZ3" s="71" t="s">
        <v>193</v>
      </c>
      <c r="MA3" s="73"/>
      <c r="MB3" s="73"/>
      <c r="MC3" s="73"/>
      <c r="MD3" s="73"/>
      <c r="ME3" s="74"/>
      <c r="MF3" s="71" t="s">
        <v>193</v>
      </c>
      <c r="MG3" s="73"/>
      <c r="MH3" s="73"/>
      <c r="MI3" s="73"/>
      <c r="MJ3" s="73"/>
      <c r="MK3" s="74"/>
      <c r="ML3" s="71" t="s">
        <v>193</v>
      </c>
      <c r="MM3" s="73"/>
      <c r="MN3" s="73"/>
      <c r="MO3" s="73"/>
      <c r="MP3" s="73"/>
      <c r="MQ3" s="74"/>
      <c r="MR3" s="71">
        <v>36.57</v>
      </c>
      <c r="MS3" s="73">
        <v>35.89</v>
      </c>
      <c r="MT3" s="73">
        <v>35.46</v>
      </c>
      <c r="MU3" s="73">
        <v>35.47</v>
      </c>
      <c r="MV3" s="73"/>
      <c r="MW3" s="74"/>
      <c r="MX3" s="71">
        <v>28.12</v>
      </c>
      <c r="MY3" s="73">
        <v>27.56</v>
      </c>
      <c r="MZ3" s="73">
        <v>27.43</v>
      </c>
      <c r="NA3" s="73">
        <v>27.96</v>
      </c>
      <c r="NB3" s="73"/>
      <c r="NC3" s="74"/>
      <c r="ND3" s="71">
        <v>36.299999999999997</v>
      </c>
      <c r="NE3" s="73">
        <v>36.450000000000003</v>
      </c>
      <c r="NF3" s="73">
        <v>36.31</v>
      </c>
      <c r="NG3" s="73">
        <v>35.86</v>
      </c>
      <c r="NH3" s="73"/>
      <c r="NI3" s="74"/>
      <c r="NJ3" s="71">
        <v>29.41</v>
      </c>
      <c r="NK3" s="73">
        <v>28.56</v>
      </c>
      <c r="NL3" s="73">
        <v>28.42</v>
      </c>
      <c r="NM3" s="73">
        <v>28.39</v>
      </c>
      <c r="NN3" s="73"/>
      <c r="NO3" s="74"/>
      <c r="NP3" s="71">
        <v>45.44</v>
      </c>
      <c r="NQ3" s="73">
        <v>46.22</v>
      </c>
      <c r="NR3" s="73">
        <v>45.7</v>
      </c>
      <c r="NS3" s="73">
        <v>44.53</v>
      </c>
      <c r="NT3" s="73"/>
      <c r="NU3" s="74"/>
      <c r="NV3" s="71">
        <v>46.05</v>
      </c>
      <c r="NW3" s="73">
        <v>43.85</v>
      </c>
      <c r="NX3" s="73">
        <v>44.84</v>
      </c>
      <c r="NY3" s="73">
        <v>46.31</v>
      </c>
      <c r="NZ3" s="73"/>
      <c r="OA3" s="74"/>
      <c r="OB3" s="71">
        <v>38.06</v>
      </c>
      <c r="OC3" s="73">
        <v>36.54</v>
      </c>
      <c r="OD3" s="73">
        <v>37.22</v>
      </c>
      <c r="OE3" s="73">
        <v>37.56</v>
      </c>
      <c r="OF3" s="73"/>
      <c r="OG3" s="74"/>
      <c r="OH3" s="71">
        <v>32.409999999999997</v>
      </c>
      <c r="OI3" s="73">
        <v>32.78</v>
      </c>
      <c r="OJ3" s="73">
        <v>31.29</v>
      </c>
      <c r="OK3" s="73">
        <v>30.79</v>
      </c>
      <c r="OL3" s="73"/>
      <c r="OM3" s="74"/>
      <c r="ON3" s="71">
        <v>37.28</v>
      </c>
      <c r="OO3" s="73">
        <v>36.74</v>
      </c>
      <c r="OP3" s="73">
        <v>37.5</v>
      </c>
      <c r="OQ3" s="73">
        <v>36.56</v>
      </c>
      <c r="OR3" s="73"/>
      <c r="OS3" s="74"/>
      <c r="OT3" s="71">
        <v>28.46</v>
      </c>
      <c r="OU3" s="73">
        <v>29.22</v>
      </c>
      <c r="OV3" s="73">
        <v>27.92</v>
      </c>
      <c r="OW3" s="73">
        <v>29.077999999999999</v>
      </c>
      <c r="OX3" s="73"/>
      <c r="OY3" s="74"/>
      <c r="OZ3" s="71">
        <v>35.15</v>
      </c>
      <c r="PA3" s="73">
        <v>34.32</v>
      </c>
      <c r="PB3" s="73">
        <v>35.54</v>
      </c>
      <c r="PC3" s="73">
        <v>34.46</v>
      </c>
      <c r="PD3" s="73"/>
      <c r="PE3" s="74"/>
      <c r="PF3" s="71">
        <v>25.01</v>
      </c>
      <c r="PG3" s="73">
        <v>24.28</v>
      </c>
      <c r="PH3" s="73">
        <v>24.22</v>
      </c>
      <c r="PI3" s="73">
        <v>24.93</v>
      </c>
      <c r="PJ3" s="73"/>
      <c r="PK3" s="74"/>
      <c r="PL3" s="71">
        <v>42.83</v>
      </c>
      <c r="PM3" s="73">
        <v>46.95</v>
      </c>
      <c r="PN3" s="73">
        <v>47.57</v>
      </c>
      <c r="PO3" s="73">
        <v>47.25</v>
      </c>
      <c r="PP3" s="73"/>
      <c r="PQ3" s="74"/>
      <c r="PR3" s="71">
        <v>48.4</v>
      </c>
      <c r="PS3" s="73">
        <v>46.4</v>
      </c>
      <c r="PT3" s="73">
        <v>51.04</v>
      </c>
      <c r="PU3" s="73">
        <v>50.54</v>
      </c>
      <c r="PV3" s="73"/>
      <c r="PW3" s="74"/>
      <c r="PX3" s="71">
        <v>41.05</v>
      </c>
      <c r="PY3" s="73">
        <v>41.11</v>
      </c>
      <c r="PZ3" s="73">
        <v>38.81</v>
      </c>
      <c r="QA3" s="73">
        <v>39.74</v>
      </c>
      <c r="QB3" s="73"/>
      <c r="QC3" s="74"/>
      <c r="QD3" s="71">
        <v>36.35</v>
      </c>
      <c r="QE3" s="73">
        <v>38.51</v>
      </c>
      <c r="QF3" s="73">
        <v>36.46</v>
      </c>
      <c r="QG3" s="73">
        <v>36.46</v>
      </c>
      <c r="QH3" s="73"/>
      <c r="QI3" s="74"/>
      <c r="QJ3" s="71">
        <v>35.17</v>
      </c>
      <c r="QK3" s="73">
        <v>36.85</v>
      </c>
      <c r="QL3" s="73">
        <v>36.26</v>
      </c>
      <c r="QM3" s="73">
        <v>37.9</v>
      </c>
      <c r="QN3" s="73"/>
      <c r="QO3" s="74"/>
      <c r="QP3" s="71">
        <v>31.64</v>
      </c>
      <c r="QQ3" s="73">
        <v>30.96</v>
      </c>
      <c r="QR3" s="73">
        <v>28.53</v>
      </c>
      <c r="QS3" s="73">
        <v>32.49</v>
      </c>
      <c r="QT3" s="73"/>
      <c r="QU3" s="74"/>
      <c r="QV3" s="71">
        <v>0</v>
      </c>
      <c r="QW3" s="73">
        <v>0</v>
      </c>
      <c r="QX3" s="73">
        <v>0</v>
      </c>
      <c r="QY3" s="73">
        <v>0</v>
      </c>
      <c r="QZ3" s="73"/>
      <c r="RA3" s="74"/>
      <c r="RB3" s="71">
        <v>0</v>
      </c>
      <c r="RC3" s="73">
        <v>0</v>
      </c>
      <c r="RD3" s="73">
        <v>0</v>
      </c>
      <c r="RE3" s="73">
        <v>0</v>
      </c>
      <c r="RF3" s="73"/>
      <c r="RG3" s="74"/>
      <c r="RH3" s="71"/>
      <c r="RI3" s="73"/>
      <c r="RJ3" s="73"/>
      <c r="RK3" s="73"/>
      <c r="RL3" s="73"/>
      <c r="RM3" s="74"/>
      <c r="RN3" s="71">
        <v>24.32</v>
      </c>
      <c r="RO3" s="73">
        <v>22.17</v>
      </c>
      <c r="RP3" s="73">
        <v>22.98</v>
      </c>
      <c r="RQ3" s="73"/>
      <c r="RR3" s="73"/>
      <c r="RS3" s="74"/>
      <c r="RT3" s="79"/>
      <c r="RU3" s="80"/>
      <c r="RV3" s="80"/>
      <c r="RW3" s="80"/>
      <c r="RX3" s="80"/>
      <c r="RY3" s="81"/>
      <c r="RZ3" s="80">
        <v>23.38</v>
      </c>
      <c r="SA3" s="80">
        <v>23.71</v>
      </c>
      <c r="SB3" s="80">
        <v>23.66</v>
      </c>
      <c r="SC3" s="80"/>
      <c r="SD3" s="80"/>
      <c r="SE3" s="81"/>
      <c r="SF3" s="79"/>
      <c r="SG3" s="80"/>
      <c r="SH3" s="80"/>
      <c r="SI3" s="80"/>
      <c r="SJ3" s="80"/>
      <c r="SK3" s="81"/>
      <c r="SL3" s="80">
        <v>22.95</v>
      </c>
      <c r="SM3" s="80">
        <v>22.36</v>
      </c>
      <c r="SN3" s="80">
        <v>21.85</v>
      </c>
      <c r="SO3" s="80"/>
      <c r="SP3" s="80"/>
      <c r="SQ3" s="81"/>
      <c r="SR3" s="79"/>
      <c r="SS3" s="80"/>
      <c r="ST3" s="80"/>
      <c r="SU3" s="80"/>
      <c r="SV3" s="80"/>
      <c r="SW3" s="81"/>
      <c r="SX3" s="80">
        <v>24.99</v>
      </c>
      <c r="SY3" s="80">
        <v>24.51</v>
      </c>
      <c r="SZ3" s="80">
        <v>24.8</v>
      </c>
      <c r="TA3" s="80"/>
      <c r="TB3" s="80"/>
      <c r="TC3" s="81"/>
      <c r="TD3" s="79">
        <v>31.35</v>
      </c>
      <c r="TE3" s="80">
        <v>31.79</v>
      </c>
      <c r="TF3" s="80">
        <v>32.26</v>
      </c>
      <c r="TG3" s="80"/>
      <c r="TH3" s="80"/>
      <c r="TI3" s="81"/>
      <c r="TJ3" s="80">
        <v>35.89</v>
      </c>
      <c r="TK3" s="80">
        <v>32.64</v>
      </c>
      <c r="TL3" s="80">
        <v>34.82</v>
      </c>
      <c r="TM3" s="80"/>
      <c r="TN3" s="80"/>
      <c r="TO3" s="81"/>
      <c r="TP3" s="79">
        <v>36.619999999999997</v>
      </c>
      <c r="TQ3" s="80">
        <v>37.590000000000003</v>
      </c>
      <c r="TR3" s="80">
        <v>37.090000000000003</v>
      </c>
      <c r="TS3" s="80"/>
      <c r="TT3" s="80"/>
      <c r="TU3" s="81"/>
      <c r="TV3" s="80">
        <v>37.619999999999997</v>
      </c>
      <c r="TW3" s="80">
        <v>38.380000000000003</v>
      </c>
      <c r="TX3" s="80">
        <v>37.659999999999997</v>
      </c>
      <c r="TY3" s="80"/>
      <c r="TZ3" s="80"/>
      <c r="UA3" s="81"/>
      <c r="UB3" s="71"/>
      <c r="UC3" s="73"/>
      <c r="UD3" s="73"/>
      <c r="UE3" s="73"/>
      <c r="UF3" s="73"/>
      <c r="UG3" s="74"/>
      <c r="UH3" s="71">
        <v>26.88</v>
      </c>
      <c r="UI3" s="73">
        <v>27.31</v>
      </c>
      <c r="UJ3" s="73">
        <v>27.34</v>
      </c>
      <c r="UK3" s="73"/>
      <c r="UL3" s="73"/>
      <c r="UM3" s="74"/>
      <c r="UN3" s="79"/>
      <c r="UO3" s="80"/>
      <c r="UP3" s="80"/>
      <c r="UQ3" s="80"/>
      <c r="UR3" s="80"/>
      <c r="US3" s="81"/>
      <c r="UT3" s="80">
        <v>29.27</v>
      </c>
      <c r="UU3" s="80">
        <v>30.76</v>
      </c>
      <c r="UV3" s="80">
        <v>30.41</v>
      </c>
      <c r="UW3" s="80"/>
      <c r="UX3" s="80"/>
      <c r="UY3" s="81"/>
      <c r="UZ3" s="79"/>
      <c r="VA3" s="80"/>
      <c r="VB3" s="80"/>
      <c r="VC3" s="80"/>
      <c r="VD3" s="80"/>
      <c r="VE3" s="81"/>
      <c r="VF3" s="80">
        <v>25.25</v>
      </c>
      <c r="VG3" s="80">
        <v>26.4</v>
      </c>
      <c r="VH3" s="80">
        <v>26.16</v>
      </c>
      <c r="VI3" s="80"/>
      <c r="VJ3" s="80"/>
      <c r="VK3" s="81"/>
      <c r="VL3" s="79"/>
      <c r="VM3" s="80"/>
      <c r="VN3" s="80"/>
      <c r="VO3" s="80"/>
      <c r="VP3" s="80"/>
      <c r="VQ3" s="81"/>
      <c r="VR3" s="80">
        <v>24.63</v>
      </c>
      <c r="VS3" s="80">
        <v>24.43</v>
      </c>
      <c r="VT3" s="80">
        <v>25.46</v>
      </c>
      <c r="VU3" s="80"/>
      <c r="VV3" s="80"/>
      <c r="VW3" s="81"/>
      <c r="VX3" s="80"/>
      <c r="VY3" s="80"/>
      <c r="VZ3" s="80"/>
      <c r="WA3" s="80"/>
      <c r="WB3" s="80"/>
      <c r="WC3" s="80"/>
      <c r="WD3" s="80"/>
      <c r="WE3" s="80"/>
      <c r="WF3" s="80"/>
      <c r="WG3" s="80"/>
      <c r="WH3" s="80"/>
      <c r="WI3" s="80"/>
      <c r="WJ3" s="80"/>
      <c r="WK3" s="80"/>
      <c r="WL3" s="80"/>
      <c r="WM3" s="80"/>
      <c r="WN3" s="80"/>
      <c r="WO3" s="80"/>
      <c r="WP3" s="80"/>
      <c r="WQ3" s="80"/>
      <c r="WR3" s="80"/>
      <c r="WS3" s="80">
        <f>43.36*4/3.2</f>
        <v>54.199999999999996</v>
      </c>
      <c r="WT3" s="80">
        <v>55.3</v>
      </c>
      <c r="WU3" s="80"/>
      <c r="WV3" s="82"/>
      <c r="WW3" s="80"/>
      <c r="WX3" s="80"/>
      <c r="WY3" s="80"/>
      <c r="WZ3" s="80"/>
      <c r="XA3" s="80"/>
      <c r="XB3" s="80"/>
      <c r="XC3" s="80"/>
      <c r="XD3" s="80"/>
      <c r="XE3" s="80"/>
      <c r="XF3" s="80"/>
      <c r="XG3" s="80"/>
      <c r="XH3" s="80"/>
      <c r="XI3" s="80"/>
      <c r="XJ3" s="80"/>
      <c r="XK3" s="80"/>
      <c r="XL3" s="80"/>
      <c r="XM3" s="80"/>
      <c r="XN3" s="80"/>
      <c r="XO3" s="80"/>
      <c r="XP3" s="80"/>
      <c r="XQ3" s="80"/>
      <c r="XR3" s="80"/>
      <c r="XS3" s="80"/>
      <c r="XT3" s="80"/>
      <c r="XU3" s="80"/>
      <c r="XV3" s="80"/>
      <c r="XW3" s="80"/>
      <c r="XX3" s="80"/>
      <c r="XY3" s="80"/>
      <c r="XZ3" s="80"/>
      <c r="YA3" s="80"/>
      <c r="YB3" s="80"/>
      <c r="YC3" s="80"/>
      <c r="YD3" s="80"/>
      <c r="YE3" s="80"/>
      <c r="YF3" s="80"/>
      <c r="YG3" s="80"/>
      <c r="YH3" s="80"/>
      <c r="YI3" s="80"/>
      <c r="YJ3" s="80"/>
      <c r="YK3" s="80"/>
      <c r="YL3" s="80"/>
      <c r="YM3" t="s">
        <v>194</v>
      </c>
      <c r="YN3" s="80"/>
      <c r="YO3" s="80"/>
      <c r="YP3" s="80"/>
      <c r="YQ3" s="80"/>
      <c r="YR3" s="80"/>
      <c r="YS3" s="80"/>
      <c r="YT3" s="80"/>
      <c r="YU3" s="80"/>
      <c r="YV3" s="80"/>
      <c r="YW3" s="80"/>
      <c r="YX3" s="80"/>
      <c r="YY3" s="80"/>
      <c r="YZ3" s="80"/>
      <c r="ZA3" s="80"/>
      <c r="ZB3" s="80"/>
      <c r="ZC3" s="80"/>
      <c r="ZD3" s="80"/>
      <c r="ZE3" s="80"/>
      <c r="ZF3" s="80"/>
      <c r="ZG3" s="80"/>
      <c r="ZH3" s="80"/>
      <c r="ZI3" s="80"/>
      <c r="ZJ3" s="80"/>
      <c r="ZK3" s="80"/>
      <c r="ZL3" s="80"/>
      <c r="ZM3" s="80"/>
      <c r="ZN3" s="80"/>
      <c r="ZO3" s="80"/>
      <c r="ZP3" s="80"/>
      <c r="ZQ3" s="80"/>
      <c r="ZR3" s="80"/>
      <c r="ZS3" s="80"/>
      <c r="ZT3" s="80"/>
      <c r="ZU3" s="80"/>
      <c r="ZV3" s="80"/>
      <c r="ZW3" s="80"/>
      <c r="ZX3" s="80"/>
      <c r="ZY3" s="80"/>
      <c r="ZZ3" s="80"/>
      <c r="AAA3" s="80"/>
      <c r="AAB3" s="80"/>
      <c r="AAC3" s="80"/>
      <c r="AAD3" s="80"/>
      <c r="AAE3" s="80"/>
      <c r="AAF3" s="80"/>
      <c r="AAG3" s="80"/>
      <c r="AAH3" s="80"/>
      <c r="AAI3" s="80"/>
      <c r="AAJ3" s="80"/>
      <c r="AAK3" s="80"/>
      <c r="AAL3" s="80"/>
      <c r="AAM3" s="80"/>
      <c r="AAN3" s="80"/>
      <c r="AAO3" s="80"/>
      <c r="AAP3" s="80"/>
      <c r="AAQ3" s="80"/>
      <c r="AAR3" s="80"/>
      <c r="AAS3" s="80"/>
      <c r="AAT3" s="80"/>
      <c r="AAU3" s="80"/>
      <c r="AAV3" s="80"/>
      <c r="AAW3" s="80"/>
      <c r="AAX3" s="80"/>
      <c r="AAY3" s="80"/>
      <c r="AAZ3" s="80"/>
      <c r="ABA3" s="80"/>
      <c r="ABB3" s="80"/>
      <c r="ABC3" s="80"/>
      <c r="ABD3" s="80"/>
      <c r="ABE3" s="80"/>
      <c r="ABF3" s="80"/>
      <c r="ABG3" s="80"/>
      <c r="ABH3" s="80"/>
      <c r="ABI3" s="80"/>
      <c r="ABJ3" s="80"/>
      <c r="ABK3" s="80">
        <v>25.1</v>
      </c>
      <c r="ABL3" s="80">
        <v>25.71</v>
      </c>
      <c r="ABM3" s="80"/>
      <c r="ABN3" s="80">
        <v>27.2</v>
      </c>
      <c r="ABO3" s="80">
        <v>27.13</v>
      </c>
      <c r="ABP3" s="80"/>
      <c r="ABQ3" s="80"/>
      <c r="ABR3" s="80"/>
      <c r="ABS3" s="80"/>
      <c r="ABT3" s="80"/>
      <c r="ABU3" s="80"/>
      <c r="ABV3" s="80"/>
      <c r="ABW3" s="80"/>
      <c r="ABX3" s="80"/>
      <c r="ABY3" s="80"/>
      <c r="ABZ3" s="80"/>
      <c r="ACA3" s="80"/>
      <c r="ACB3" s="80"/>
      <c r="ACC3" s="80"/>
      <c r="ACD3" s="80"/>
      <c r="ACE3" s="80"/>
      <c r="ACF3" s="80"/>
      <c r="ACG3" s="80"/>
      <c r="ACH3" s="80"/>
      <c r="ACI3" s="80"/>
      <c r="ACJ3" s="80"/>
      <c r="ACK3" s="80"/>
      <c r="ACL3" s="80"/>
      <c r="ACM3" s="80"/>
      <c r="ACN3" s="80"/>
      <c r="ACO3" s="80"/>
      <c r="ACP3" s="80"/>
      <c r="ACQ3" s="80"/>
      <c r="ACR3" s="80"/>
      <c r="ACS3" s="80"/>
      <c r="ACT3" s="80"/>
      <c r="ACU3" s="80"/>
      <c r="ACV3" s="80"/>
      <c r="ACW3" s="80"/>
      <c r="ACX3" s="80"/>
      <c r="ACY3" s="80"/>
      <c r="ACZ3" s="80"/>
      <c r="ADA3" s="80">
        <v>3</v>
      </c>
      <c r="ADB3" s="80">
        <v>57.71</v>
      </c>
      <c r="ADC3" s="80">
        <v>57.27</v>
      </c>
      <c r="ADD3" s="80">
        <v>57.51</v>
      </c>
      <c r="ADE3" s="80">
        <v>37.19</v>
      </c>
      <c r="ADF3" s="80">
        <v>35.28</v>
      </c>
      <c r="ADG3" s="80">
        <v>36.479999999999997</v>
      </c>
      <c r="ADH3" s="80">
        <v>39.81</v>
      </c>
      <c r="ADI3" s="80">
        <v>39.950000000000003</v>
      </c>
      <c r="ADJ3" s="80">
        <v>40.729999999999997</v>
      </c>
      <c r="ADK3" s="80">
        <v>46.59</v>
      </c>
      <c r="ADL3" s="80">
        <v>48.71</v>
      </c>
      <c r="ADM3" s="80">
        <v>47.72</v>
      </c>
      <c r="ADN3" s="80">
        <v>58.84</v>
      </c>
      <c r="ADO3" s="80">
        <v>57.55</v>
      </c>
      <c r="ADP3" s="80">
        <v>58.69</v>
      </c>
      <c r="ADQ3" s="80">
        <v>60.06</v>
      </c>
      <c r="ADR3" s="80">
        <v>59.65</v>
      </c>
      <c r="ADS3" s="80">
        <v>60.03</v>
      </c>
      <c r="ADT3" s="80">
        <v>64.06</v>
      </c>
      <c r="ADU3" s="80">
        <v>62.23</v>
      </c>
      <c r="ADV3" s="80">
        <v>63.91</v>
      </c>
      <c r="ADW3" s="80">
        <v>61.38</v>
      </c>
      <c r="ADX3" s="80">
        <v>60.41</v>
      </c>
      <c r="ADY3" s="80">
        <v>60.86</v>
      </c>
      <c r="ADZ3" s="80">
        <v>36.049999999999997</v>
      </c>
      <c r="AEA3" s="80">
        <v>35.26</v>
      </c>
      <c r="AEB3" s="80">
        <v>36.020000000000003</v>
      </c>
      <c r="AEC3" s="80">
        <v>32.020000000000003</v>
      </c>
      <c r="AED3" s="80">
        <v>32.130000000000003</v>
      </c>
      <c r="AEE3" s="80">
        <v>32.08</v>
      </c>
      <c r="AEF3" s="80">
        <v>32.44</v>
      </c>
      <c r="AEG3" s="80">
        <v>32.92</v>
      </c>
      <c r="AEH3" s="80">
        <v>32.68</v>
      </c>
      <c r="AEI3" s="80">
        <v>31.77</v>
      </c>
      <c r="AEJ3" s="80">
        <v>30.75</v>
      </c>
      <c r="AEK3" s="80">
        <v>31.23</v>
      </c>
      <c r="AEL3" s="80">
        <v>37.44</v>
      </c>
      <c r="AEM3" s="80">
        <v>37.979999999999997</v>
      </c>
      <c r="AEN3" s="80">
        <v>37.68</v>
      </c>
      <c r="AEO3" s="80">
        <v>32.24</v>
      </c>
      <c r="AEP3" s="80">
        <v>34.25</v>
      </c>
      <c r="AEQ3" s="80">
        <v>34.18</v>
      </c>
      <c r="AER3" s="80">
        <v>37.57</v>
      </c>
      <c r="AES3" s="80">
        <v>38.53</v>
      </c>
      <c r="AET3" s="80">
        <v>38.24</v>
      </c>
      <c r="AEU3" s="80">
        <v>42.2</v>
      </c>
      <c r="AEV3" s="80">
        <v>41.73</v>
      </c>
      <c r="AEW3" s="80">
        <v>42</v>
      </c>
      <c r="AEX3" s="80">
        <v>41.2</v>
      </c>
      <c r="AEY3" s="80">
        <v>41.91</v>
      </c>
      <c r="AEZ3" s="80">
        <v>41.56</v>
      </c>
      <c r="AFA3" s="80">
        <v>55.48</v>
      </c>
      <c r="AFB3" s="80">
        <v>53.59</v>
      </c>
      <c r="AFC3" s="80">
        <v>54.91</v>
      </c>
      <c r="AFD3" s="80">
        <v>54.5</v>
      </c>
      <c r="AFE3" s="80">
        <v>54.62</v>
      </c>
      <c r="AFF3" s="80">
        <v>54.81</v>
      </c>
      <c r="AFG3" s="80"/>
      <c r="AFH3" s="80"/>
      <c r="AFI3" s="80"/>
      <c r="AFJ3" s="80"/>
      <c r="AFK3" s="80"/>
      <c r="AFL3" s="80"/>
      <c r="AFM3" s="80"/>
      <c r="AFN3" s="80"/>
      <c r="AFO3" s="80"/>
      <c r="AFP3" s="80">
        <v>31.11</v>
      </c>
      <c r="AFQ3" s="80">
        <v>30.57</v>
      </c>
      <c r="AFR3" s="80"/>
      <c r="AFS3" s="80">
        <v>58.49</v>
      </c>
      <c r="AFT3" s="80">
        <v>60.27</v>
      </c>
      <c r="AFU3" s="80"/>
      <c r="AFV3" s="80">
        <v>35.65</v>
      </c>
      <c r="AFW3" s="80">
        <v>37.28</v>
      </c>
      <c r="AFX3" s="80"/>
      <c r="AFY3" s="80">
        <v>33.979999999999997</v>
      </c>
      <c r="AFZ3" s="80">
        <v>34.5</v>
      </c>
      <c r="AGA3" s="80"/>
      <c r="AGB3" s="80">
        <v>32</v>
      </c>
      <c r="AGC3" s="80">
        <v>32.130000000000003</v>
      </c>
      <c r="AGD3" s="80"/>
      <c r="AGE3" s="80">
        <v>40.950000000000003</v>
      </c>
      <c r="AGF3" s="80">
        <v>40.49</v>
      </c>
      <c r="AGG3" s="80"/>
      <c r="AGH3" s="80">
        <v>54.57</v>
      </c>
      <c r="AGI3" s="80">
        <v>54.49</v>
      </c>
      <c r="AGJ3" s="80"/>
      <c r="AGK3" s="80">
        <v>32.85</v>
      </c>
      <c r="AGL3" s="80">
        <v>33.42</v>
      </c>
      <c r="AGM3" s="80"/>
      <c r="AGN3" s="80">
        <v>33.74</v>
      </c>
      <c r="AGO3" s="80">
        <v>33.979999999999997</v>
      </c>
      <c r="AGP3" s="80"/>
      <c r="AGQ3" s="80">
        <v>33.869999999999997</v>
      </c>
      <c r="AGR3" s="80">
        <v>33.81</v>
      </c>
      <c r="AGS3" s="80"/>
      <c r="AGT3" s="80">
        <v>34.29</v>
      </c>
      <c r="AGU3" s="80">
        <v>34.24</v>
      </c>
      <c r="AGV3" s="80"/>
      <c r="AGW3" s="80">
        <v>34.81</v>
      </c>
      <c r="AGX3" s="80">
        <v>33.11</v>
      </c>
      <c r="AGY3" s="80"/>
      <c r="AGZ3" s="80">
        <v>33.020000000000003</v>
      </c>
      <c r="AHA3" s="80">
        <v>33.049999999999997</v>
      </c>
      <c r="AHB3" s="80"/>
      <c r="AHC3" s="80">
        <v>30.68</v>
      </c>
      <c r="AHD3" s="80">
        <v>31.53</v>
      </c>
      <c r="AHE3" s="80"/>
      <c r="AHF3" s="80">
        <v>25.33</v>
      </c>
      <c r="AHG3" s="80">
        <v>25.65</v>
      </c>
      <c r="AHH3" s="80"/>
      <c r="AHI3" s="80">
        <v>13.97</v>
      </c>
      <c r="AHJ3" s="80">
        <v>13.2</v>
      </c>
    </row>
    <row r="4" spans="1:895" x14ac:dyDescent="0.2">
      <c r="A4" s="70" t="s">
        <v>195</v>
      </c>
      <c r="B4" s="71">
        <v>66.12</v>
      </c>
      <c r="C4" s="72">
        <v>63.02</v>
      </c>
      <c r="D4" s="72">
        <v>60.74</v>
      </c>
      <c r="E4" s="73">
        <v>63.37</v>
      </c>
      <c r="F4" s="73">
        <v>65.930000000000007</v>
      </c>
      <c r="G4" s="74">
        <v>68.430000000000007</v>
      </c>
      <c r="H4" s="71">
        <v>101.92</v>
      </c>
      <c r="I4" s="73">
        <v>100.84</v>
      </c>
      <c r="J4" s="73">
        <v>97.98</v>
      </c>
      <c r="K4" s="73">
        <v>100.7</v>
      </c>
      <c r="L4" s="73">
        <v>96.9</v>
      </c>
      <c r="M4" s="74">
        <v>98.53</v>
      </c>
      <c r="N4" s="71">
        <v>100.02</v>
      </c>
      <c r="O4" s="73">
        <v>93.52</v>
      </c>
      <c r="P4" s="73">
        <v>92.95</v>
      </c>
      <c r="Q4" s="73">
        <v>94.48</v>
      </c>
      <c r="R4" s="73">
        <v>93.91</v>
      </c>
      <c r="S4" s="86">
        <v>95.36</v>
      </c>
      <c r="U4" s="70" t="s">
        <v>195</v>
      </c>
      <c r="V4" s="71">
        <v>49.69</v>
      </c>
      <c r="W4" s="73">
        <v>47.72</v>
      </c>
      <c r="X4" s="73">
        <v>48.77</v>
      </c>
      <c r="Y4" s="73">
        <v>49.14</v>
      </c>
      <c r="Z4" s="73">
        <v>47.51</v>
      </c>
      <c r="AA4" s="74">
        <v>45.51</v>
      </c>
      <c r="AB4" s="71">
        <v>37.54</v>
      </c>
      <c r="AC4" s="73">
        <v>39.049999999999997</v>
      </c>
      <c r="AD4" s="73">
        <v>35.549999999999997</v>
      </c>
      <c r="AE4" s="73">
        <v>36.090000000000003</v>
      </c>
      <c r="AF4" s="73">
        <v>38.49</v>
      </c>
      <c r="AG4" s="74">
        <v>38.21</v>
      </c>
      <c r="AH4" s="71">
        <v>54.04</v>
      </c>
      <c r="AI4" s="73">
        <v>51.54</v>
      </c>
      <c r="AJ4" s="73">
        <v>52.43</v>
      </c>
      <c r="AK4" s="73">
        <v>52.89</v>
      </c>
      <c r="AL4" s="73">
        <v>52.15</v>
      </c>
      <c r="AM4" s="74">
        <v>54.6</v>
      </c>
      <c r="AN4" s="71">
        <v>37.79</v>
      </c>
      <c r="AO4" s="73">
        <v>43.05</v>
      </c>
      <c r="AP4" s="73">
        <v>43.28</v>
      </c>
      <c r="AQ4" s="73">
        <v>42</v>
      </c>
      <c r="AR4" s="73">
        <v>41.82</v>
      </c>
      <c r="AS4" s="74">
        <v>41.92</v>
      </c>
      <c r="AU4" s="70" t="s">
        <v>195</v>
      </c>
      <c r="AV4" s="71">
        <v>73.459999999999994</v>
      </c>
      <c r="AW4" s="73">
        <v>101.91</v>
      </c>
      <c r="AX4" s="73">
        <v>96.98</v>
      </c>
      <c r="AY4" s="73">
        <v>98.08</v>
      </c>
      <c r="AZ4" s="73">
        <v>95.4</v>
      </c>
      <c r="BA4" s="74">
        <v>99.47</v>
      </c>
      <c r="BB4" s="73">
        <v>94.53</v>
      </c>
      <c r="BC4" s="73">
        <v>94.97</v>
      </c>
      <c r="BD4" s="73">
        <v>94.67</v>
      </c>
      <c r="BG4" s="71">
        <v>60.48</v>
      </c>
      <c r="BH4" s="73">
        <v>65.040000000000006</v>
      </c>
      <c r="BI4" s="73">
        <v>60.18</v>
      </c>
      <c r="BJ4" s="73">
        <v>59.56</v>
      </c>
      <c r="BK4" s="73">
        <v>63.9</v>
      </c>
      <c r="BL4" s="74"/>
      <c r="BM4" s="71">
        <v>56.75</v>
      </c>
      <c r="BN4" s="73">
        <v>57.81</v>
      </c>
      <c r="BO4" s="73">
        <v>61.28</v>
      </c>
      <c r="BP4" s="73">
        <v>61.88</v>
      </c>
      <c r="BQ4" s="73">
        <v>62.28</v>
      </c>
      <c r="BR4" s="74"/>
      <c r="BS4" s="71">
        <v>60.24</v>
      </c>
      <c r="BT4" s="73">
        <v>63.26</v>
      </c>
      <c r="BU4" s="73">
        <v>62.56</v>
      </c>
      <c r="BV4" s="73">
        <v>63.76</v>
      </c>
      <c r="BW4" s="73"/>
      <c r="BX4" s="74"/>
      <c r="BY4" s="71">
        <v>62.34</v>
      </c>
      <c r="BZ4" s="73">
        <v>62.75</v>
      </c>
      <c r="CA4" s="73">
        <v>62.36</v>
      </c>
      <c r="CB4" s="73">
        <v>63.97</v>
      </c>
      <c r="CC4" s="73">
        <v>65.69</v>
      </c>
      <c r="CD4" s="74"/>
      <c r="CF4" s="71">
        <v>85.45</v>
      </c>
      <c r="CG4" s="73">
        <v>88.95</v>
      </c>
      <c r="CH4" s="73">
        <v>88.57</v>
      </c>
      <c r="CI4" s="73">
        <v>87.41</v>
      </c>
      <c r="CJ4" s="73"/>
      <c r="CK4" s="74"/>
      <c r="CL4" s="71">
        <v>74.94</v>
      </c>
      <c r="CM4" s="73">
        <v>71.239999999999995</v>
      </c>
      <c r="CN4" s="73">
        <v>78.92</v>
      </c>
      <c r="CO4" s="73">
        <v>70.959999999999994</v>
      </c>
      <c r="CP4" s="73">
        <v>71.47</v>
      </c>
      <c r="CQ4" s="74"/>
      <c r="CR4" s="71">
        <v>48.27</v>
      </c>
      <c r="CS4" s="73">
        <v>45.68</v>
      </c>
      <c r="CT4" s="73">
        <v>48.68</v>
      </c>
      <c r="CU4" s="73">
        <v>49</v>
      </c>
      <c r="CV4" s="73">
        <v>48.03</v>
      </c>
      <c r="CW4" s="74"/>
      <c r="CX4" s="71">
        <v>41.81</v>
      </c>
      <c r="CY4" s="73">
        <v>40.92</v>
      </c>
      <c r="CZ4" s="73">
        <v>43.26</v>
      </c>
      <c r="DA4" s="73">
        <v>40.880000000000003</v>
      </c>
      <c r="DB4" s="73"/>
      <c r="DC4" s="74"/>
      <c r="DD4">
        <v>7</v>
      </c>
      <c r="DE4" s="71">
        <v>50.94</v>
      </c>
      <c r="DF4" s="73">
        <v>50.85</v>
      </c>
      <c r="DG4" s="73">
        <v>50.83</v>
      </c>
      <c r="DH4" s="73">
        <v>50.35</v>
      </c>
      <c r="DI4" s="73">
        <v>52.23</v>
      </c>
      <c r="DJ4" s="74"/>
      <c r="DK4" s="71">
        <v>68.87</v>
      </c>
      <c r="DL4" s="73">
        <v>70.61</v>
      </c>
      <c r="DM4" s="73">
        <v>68.77</v>
      </c>
      <c r="DN4" s="73">
        <v>67</v>
      </c>
      <c r="DO4" s="73">
        <v>66.77</v>
      </c>
      <c r="DP4" s="74"/>
      <c r="DQ4" s="71">
        <v>68.569999999999993</v>
      </c>
      <c r="DR4" s="73">
        <v>69.45</v>
      </c>
      <c r="DS4" s="73">
        <v>65.12</v>
      </c>
      <c r="DT4" s="74">
        <v>68.27</v>
      </c>
      <c r="DU4" s="73">
        <v>63.69</v>
      </c>
      <c r="DV4" s="87">
        <v>60.88</v>
      </c>
      <c r="DW4" s="71">
        <v>93.23</v>
      </c>
      <c r="DX4" s="73">
        <v>87.57</v>
      </c>
      <c r="DY4" s="73">
        <v>93.67</v>
      </c>
      <c r="DZ4" s="73">
        <v>95.38</v>
      </c>
      <c r="EA4" s="73">
        <v>85.73</v>
      </c>
      <c r="EC4" s="71">
        <v>82.87</v>
      </c>
      <c r="ED4" s="73">
        <v>88.25</v>
      </c>
      <c r="EE4" s="73">
        <v>88.42</v>
      </c>
      <c r="EF4" s="73">
        <v>83.13</v>
      </c>
      <c r="EG4" s="73">
        <v>89.02</v>
      </c>
      <c r="EH4" s="74"/>
      <c r="EI4" s="71">
        <v>69.8</v>
      </c>
      <c r="EJ4" s="73">
        <v>73.44</v>
      </c>
      <c r="EK4" s="73">
        <v>72.06</v>
      </c>
      <c r="EL4" s="73">
        <v>69.319999999999993</v>
      </c>
      <c r="EM4" s="73">
        <v>71.67</v>
      </c>
      <c r="EN4" s="74"/>
      <c r="EO4" s="71">
        <v>65.36</v>
      </c>
      <c r="EP4" s="73">
        <v>66.849999999999994</v>
      </c>
      <c r="EQ4" s="73">
        <v>66</v>
      </c>
      <c r="ER4" s="73">
        <v>67.790000000000006</v>
      </c>
      <c r="ES4" s="73">
        <v>60.62</v>
      </c>
      <c r="ET4" s="74"/>
      <c r="EU4" s="71">
        <v>90.65</v>
      </c>
      <c r="EV4" s="73">
        <v>89.24</v>
      </c>
      <c r="EW4" s="73">
        <v>87.88</v>
      </c>
      <c r="EX4" s="73">
        <v>87.7</v>
      </c>
      <c r="EY4" s="73">
        <v>92.21</v>
      </c>
      <c r="EZ4" s="74"/>
      <c r="FA4" s="73">
        <v>3</v>
      </c>
      <c r="FB4" s="71">
        <v>46.67</v>
      </c>
      <c r="FC4" s="73">
        <v>45.89</v>
      </c>
      <c r="FD4" s="73">
        <v>44.04</v>
      </c>
      <c r="FE4" s="73"/>
      <c r="FF4" s="73"/>
      <c r="FG4" s="74"/>
      <c r="FH4" s="71">
        <v>42.35</v>
      </c>
      <c r="FI4" s="73">
        <v>41.99</v>
      </c>
      <c r="FJ4" s="73">
        <v>42.33</v>
      </c>
      <c r="FK4" s="73"/>
      <c r="FL4" s="73"/>
      <c r="FM4" s="74"/>
      <c r="FN4" s="71">
        <v>42.79</v>
      </c>
      <c r="FO4" s="73">
        <v>43.44</v>
      </c>
      <c r="FP4" s="73">
        <v>41.7</v>
      </c>
      <c r="FQ4" s="73"/>
      <c r="FR4" s="73"/>
      <c r="FS4" s="74"/>
      <c r="FT4" s="71">
        <v>40.01</v>
      </c>
      <c r="FU4" s="73">
        <v>35.96</v>
      </c>
      <c r="FV4" s="73">
        <v>37.75</v>
      </c>
      <c r="FW4" s="73">
        <v>35.96</v>
      </c>
      <c r="FX4" s="73"/>
      <c r="FY4" s="74"/>
      <c r="FZ4" s="71">
        <v>39.17</v>
      </c>
      <c r="GA4" s="73">
        <v>40.89</v>
      </c>
      <c r="GB4" s="73">
        <v>42.59</v>
      </c>
      <c r="GC4" s="73">
        <v>41.47</v>
      </c>
      <c r="GD4" s="73"/>
      <c r="GE4" s="74"/>
      <c r="GF4" s="71">
        <v>49.27</v>
      </c>
      <c r="GG4" s="73">
        <v>56.96</v>
      </c>
      <c r="GH4" s="73">
        <v>48.78</v>
      </c>
      <c r="GI4" s="73">
        <v>52.62</v>
      </c>
      <c r="GJ4" s="73">
        <v>54.47</v>
      </c>
      <c r="GK4" s="74">
        <v>53.52</v>
      </c>
      <c r="GL4" s="71">
        <v>55.67</v>
      </c>
      <c r="GM4" s="73">
        <v>52.87</v>
      </c>
      <c r="GN4" s="73">
        <v>54.47</v>
      </c>
      <c r="GO4" s="73">
        <v>53.52</v>
      </c>
      <c r="GP4" s="73"/>
      <c r="GQ4" s="74"/>
      <c r="GR4" s="71">
        <v>39.909999999999997</v>
      </c>
      <c r="GS4" s="73">
        <v>40.31</v>
      </c>
      <c r="GT4" s="73">
        <v>39.43</v>
      </c>
      <c r="GU4" s="73">
        <v>41.23</v>
      </c>
      <c r="GV4" s="73"/>
      <c r="GW4" s="74"/>
      <c r="GX4" s="71">
        <v>30.84</v>
      </c>
      <c r="GY4" s="73">
        <v>30.19</v>
      </c>
      <c r="GZ4" s="73">
        <v>30.77</v>
      </c>
      <c r="HA4" s="73">
        <v>31.79</v>
      </c>
      <c r="HB4" s="73"/>
      <c r="HC4" s="74"/>
      <c r="HD4" s="71">
        <v>66.680000000000007</v>
      </c>
      <c r="HE4" s="73">
        <v>65.930000000000007</v>
      </c>
      <c r="HF4" s="73">
        <v>71</v>
      </c>
      <c r="HG4" s="73">
        <v>70.14</v>
      </c>
      <c r="HH4" s="73"/>
      <c r="HI4" s="74"/>
      <c r="HJ4" s="71">
        <v>66.3</v>
      </c>
      <c r="HK4" s="73">
        <v>64.5</v>
      </c>
      <c r="HL4" s="73">
        <v>62.37</v>
      </c>
      <c r="HM4" s="73">
        <v>66.27</v>
      </c>
      <c r="HN4" s="73"/>
      <c r="HO4" s="74"/>
      <c r="HP4" s="71">
        <v>37.869999999999997</v>
      </c>
      <c r="HQ4" s="73">
        <v>32.200000000000003</v>
      </c>
      <c r="HR4" s="73">
        <v>38.32</v>
      </c>
      <c r="HS4" s="73">
        <v>40.200000000000003</v>
      </c>
      <c r="HT4" s="73"/>
      <c r="HU4" s="74"/>
      <c r="HV4" s="71">
        <v>31.57</v>
      </c>
      <c r="HW4" s="73">
        <v>31.83</v>
      </c>
      <c r="HX4" s="73">
        <v>32.4</v>
      </c>
      <c r="HY4" s="73">
        <v>32.24</v>
      </c>
      <c r="HZ4" s="73"/>
      <c r="IA4" s="74"/>
      <c r="IB4" s="71">
        <v>43.78</v>
      </c>
      <c r="IC4" s="73">
        <v>43.72</v>
      </c>
      <c r="ID4" s="73">
        <v>44.55</v>
      </c>
      <c r="IE4" s="73">
        <v>43.4</v>
      </c>
      <c r="IF4" s="73"/>
      <c r="IG4" s="74"/>
      <c r="IH4" s="71">
        <v>36.28</v>
      </c>
      <c r="II4" s="73">
        <v>36.56</v>
      </c>
      <c r="IJ4" s="73">
        <v>36.049999999999997</v>
      </c>
      <c r="IK4" s="73">
        <v>36.93</v>
      </c>
      <c r="IL4" s="73"/>
      <c r="IM4" s="74"/>
      <c r="IN4" s="71">
        <v>44.99</v>
      </c>
      <c r="IO4" s="73">
        <v>45.58</v>
      </c>
      <c r="IP4" s="73">
        <v>45.67</v>
      </c>
      <c r="IQ4" s="73">
        <v>44.56</v>
      </c>
      <c r="IR4" s="73"/>
      <c r="IS4" s="74"/>
      <c r="IT4" s="71">
        <v>40.799999999999997</v>
      </c>
      <c r="IU4" s="73">
        <v>40.58</v>
      </c>
      <c r="IV4" s="73">
        <v>39.04</v>
      </c>
      <c r="IW4" s="73">
        <v>39.56</v>
      </c>
      <c r="IX4" s="73"/>
      <c r="IY4" s="74"/>
      <c r="IZ4" s="71">
        <v>42.57</v>
      </c>
      <c r="JA4" s="73">
        <v>41.67</v>
      </c>
      <c r="JB4" s="73">
        <v>42.57</v>
      </c>
      <c r="JC4" s="73">
        <v>43.03</v>
      </c>
      <c r="JD4" s="73"/>
      <c r="JE4" s="74"/>
      <c r="JF4" s="71">
        <v>33.11</v>
      </c>
      <c r="JG4" s="73">
        <v>33.020000000000003</v>
      </c>
      <c r="JH4" s="73">
        <v>32.69</v>
      </c>
      <c r="JI4" s="73">
        <v>33.090000000000003</v>
      </c>
      <c r="JJ4" s="73"/>
      <c r="JK4" s="74"/>
      <c r="JL4" s="71">
        <v>45.24</v>
      </c>
      <c r="JM4" s="73">
        <v>44.68</v>
      </c>
      <c r="JN4" s="73">
        <v>46.37</v>
      </c>
      <c r="JO4" s="73">
        <v>45.32</v>
      </c>
      <c r="JP4" s="73"/>
      <c r="JQ4" s="74"/>
      <c r="JR4" s="71">
        <v>33.29</v>
      </c>
      <c r="JS4" s="73">
        <v>36.03</v>
      </c>
      <c r="JT4" s="73">
        <v>34.409999999999997</v>
      </c>
      <c r="JU4" s="73">
        <v>34.090000000000003</v>
      </c>
      <c r="JV4" s="73"/>
      <c r="JW4" s="74"/>
      <c r="JX4" s="71">
        <v>66.86</v>
      </c>
      <c r="JY4" s="73">
        <v>64.709999999999994</v>
      </c>
      <c r="JZ4" s="73">
        <v>67.959999999999994</v>
      </c>
      <c r="KA4" s="73">
        <v>64.8</v>
      </c>
      <c r="KB4" s="73"/>
      <c r="KC4" s="74"/>
      <c r="KD4" s="71">
        <v>72.290000000000006</v>
      </c>
      <c r="KE4" s="73">
        <v>68.23</v>
      </c>
      <c r="KF4" s="73">
        <v>71.25</v>
      </c>
      <c r="KG4" s="73">
        <v>67.72</v>
      </c>
      <c r="KH4" s="73"/>
      <c r="KI4" s="74"/>
      <c r="KJ4" s="71">
        <v>43.35</v>
      </c>
      <c r="KK4" s="73">
        <v>44.08</v>
      </c>
      <c r="KL4" s="73">
        <v>43.97</v>
      </c>
      <c r="KM4" s="73">
        <v>44.45</v>
      </c>
      <c r="KN4" s="73"/>
      <c r="KO4" s="74"/>
      <c r="KP4" s="71">
        <v>34.659999999999997</v>
      </c>
      <c r="KQ4" s="73">
        <v>34.21</v>
      </c>
      <c r="KR4" s="73">
        <v>36.659999999999997</v>
      </c>
      <c r="KS4" s="73">
        <v>35.17</v>
      </c>
      <c r="KT4" s="73"/>
      <c r="KU4" s="74"/>
      <c r="KV4" s="71">
        <v>37.89</v>
      </c>
      <c r="KW4" s="73">
        <v>40.4</v>
      </c>
      <c r="KX4" s="73">
        <v>39.31</v>
      </c>
      <c r="KY4" s="73">
        <v>38.090000000000003</v>
      </c>
      <c r="KZ4" s="73"/>
      <c r="LA4" s="74"/>
      <c r="LB4" s="71">
        <v>34.22</v>
      </c>
      <c r="LC4" s="73">
        <v>34.04</v>
      </c>
      <c r="LD4" s="73">
        <v>34.39</v>
      </c>
      <c r="LE4" s="73">
        <v>34.5</v>
      </c>
      <c r="LF4" s="73"/>
      <c r="LG4" s="74"/>
      <c r="LH4" s="71">
        <v>42.63</v>
      </c>
      <c r="LI4" s="73">
        <v>43.84</v>
      </c>
      <c r="LJ4" s="73">
        <v>42.89</v>
      </c>
      <c r="LK4" s="73">
        <v>43.32</v>
      </c>
      <c r="LL4" s="73"/>
      <c r="LM4" s="74"/>
      <c r="LN4" s="71">
        <v>34.71</v>
      </c>
      <c r="LO4" s="73">
        <v>34.4</v>
      </c>
      <c r="LP4" s="73">
        <v>33.58</v>
      </c>
      <c r="LQ4" s="73">
        <v>33.9</v>
      </c>
      <c r="LR4" s="73"/>
      <c r="LS4" s="74"/>
      <c r="LT4" s="71">
        <v>40</v>
      </c>
      <c r="LU4" s="73">
        <v>39.39</v>
      </c>
      <c r="LV4" s="73">
        <v>40.4</v>
      </c>
      <c r="LW4" s="73">
        <v>39.880000000000003</v>
      </c>
      <c r="LX4" s="73"/>
      <c r="LY4" s="74"/>
      <c r="LZ4" s="71">
        <v>33.86</v>
      </c>
      <c r="MA4" s="73">
        <v>34.590000000000003</v>
      </c>
      <c r="MB4" s="73">
        <v>33.5</v>
      </c>
      <c r="MC4" s="73">
        <v>34.15</v>
      </c>
      <c r="MD4" s="73"/>
      <c r="ME4" s="74"/>
      <c r="MF4" s="71">
        <v>46.23</v>
      </c>
      <c r="MG4" s="73">
        <v>42.15</v>
      </c>
      <c r="MH4" s="73">
        <v>44.45</v>
      </c>
      <c r="MI4" s="73">
        <v>44.28</v>
      </c>
      <c r="MJ4" s="73"/>
      <c r="MK4" s="74"/>
      <c r="ML4" s="71">
        <v>40.33</v>
      </c>
      <c r="MM4" s="73">
        <v>40.07</v>
      </c>
      <c r="MN4" s="73">
        <v>40.590000000000003</v>
      </c>
      <c r="MO4" s="73">
        <v>41.23</v>
      </c>
      <c r="MP4" s="73"/>
      <c r="MQ4" s="74"/>
      <c r="MR4" s="71">
        <v>42.89</v>
      </c>
      <c r="MS4" s="73">
        <v>43.69</v>
      </c>
      <c r="MT4" s="73">
        <v>43.51</v>
      </c>
      <c r="MU4" s="73">
        <v>43.6</v>
      </c>
      <c r="MV4" s="73"/>
      <c r="MW4" s="74"/>
      <c r="MX4" s="71">
        <v>33.450000000000003</v>
      </c>
      <c r="MY4" s="73">
        <v>33.19</v>
      </c>
      <c r="MZ4" s="73">
        <v>33.67</v>
      </c>
      <c r="NA4" s="73">
        <v>33.54</v>
      </c>
      <c r="NB4" s="73"/>
      <c r="NC4" s="74"/>
      <c r="ND4" s="71">
        <v>42.13</v>
      </c>
      <c r="NE4" s="73">
        <v>42.45</v>
      </c>
      <c r="NF4" s="73">
        <v>44.21</v>
      </c>
      <c r="NG4" s="73">
        <v>44.53</v>
      </c>
      <c r="NH4" s="73"/>
      <c r="NI4" s="74"/>
      <c r="NJ4" s="71">
        <v>39.25</v>
      </c>
      <c r="NK4" s="73">
        <v>37.56</v>
      </c>
      <c r="NL4" s="73">
        <v>37.71</v>
      </c>
      <c r="NM4" s="73">
        <v>38.479999999999997</v>
      </c>
      <c r="NN4" s="73"/>
      <c r="NO4" s="74"/>
      <c r="NP4" s="71">
        <v>58.08</v>
      </c>
      <c r="NQ4" s="73">
        <v>54.93</v>
      </c>
      <c r="NR4" s="73">
        <v>56.08</v>
      </c>
      <c r="NS4" s="73">
        <v>55.63</v>
      </c>
      <c r="NT4" s="73"/>
      <c r="NU4" s="74"/>
      <c r="NV4" s="71">
        <v>57.82</v>
      </c>
      <c r="NW4" s="73">
        <v>57.85</v>
      </c>
      <c r="NX4" s="73">
        <v>57.69</v>
      </c>
      <c r="NY4" s="73">
        <v>55.45</v>
      </c>
      <c r="NZ4" s="73"/>
      <c r="OA4" s="74"/>
      <c r="OB4" s="71">
        <v>45.01</v>
      </c>
      <c r="OC4" s="73">
        <v>43.42</v>
      </c>
      <c r="OD4" s="73">
        <v>43.88</v>
      </c>
      <c r="OE4" s="73">
        <v>46.56</v>
      </c>
      <c r="OF4" s="73"/>
      <c r="OG4" s="74"/>
      <c r="OH4" s="71">
        <v>42.76</v>
      </c>
      <c r="OI4" s="73">
        <v>42.15</v>
      </c>
      <c r="OJ4" s="73">
        <v>41.21</v>
      </c>
      <c r="OK4" s="73">
        <v>41.54</v>
      </c>
      <c r="OL4" s="73"/>
      <c r="OM4" s="74"/>
      <c r="ON4" s="71">
        <v>43.14</v>
      </c>
      <c r="OO4" s="73">
        <v>46.58</v>
      </c>
      <c r="OP4" s="73">
        <v>44.46</v>
      </c>
      <c r="OQ4" s="73">
        <v>42.44</v>
      </c>
      <c r="OR4" s="73"/>
      <c r="OS4" s="74"/>
      <c r="OT4" s="71">
        <v>36.72</v>
      </c>
      <c r="OU4" s="73">
        <v>35.380000000000003</v>
      </c>
      <c r="OV4" s="73">
        <v>38.53</v>
      </c>
      <c r="OW4" s="73">
        <v>37.61</v>
      </c>
      <c r="OX4" s="73"/>
      <c r="OY4" s="74"/>
      <c r="OZ4" s="71">
        <v>40.520000000000003</v>
      </c>
      <c r="PA4" s="73">
        <v>40.1</v>
      </c>
      <c r="PB4" s="73">
        <v>41.04</v>
      </c>
      <c r="PC4" s="73">
        <v>41.22</v>
      </c>
      <c r="PD4" s="73"/>
      <c r="PE4" s="74"/>
      <c r="PF4" s="71">
        <v>32.14</v>
      </c>
      <c r="PG4" s="73">
        <v>30.64</v>
      </c>
      <c r="PH4" s="73">
        <v>31.78</v>
      </c>
      <c r="PI4" s="73">
        <v>33.18</v>
      </c>
      <c r="PJ4" s="73"/>
      <c r="PK4" s="74"/>
      <c r="PL4" s="71">
        <v>64.11</v>
      </c>
      <c r="PM4" s="73">
        <v>66.680000000000007</v>
      </c>
      <c r="PN4" s="73">
        <v>63.21</v>
      </c>
      <c r="PO4" s="73">
        <v>65.569999999999993</v>
      </c>
      <c r="PP4" s="73"/>
      <c r="PQ4" s="74"/>
      <c r="PR4" s="71">
        <v>67.290000000000006</v>
      </c>
      <c r="PS4" s="73">
        <v>61.45</v>
      </c>
      <c r="PT4" s="73">
        <v>62.27</v>
      </c>
      <c r="PU4" s="73">
        <v>65.66</v>
      </c>
      <c r="PV4" s="73"/>
      <c r="PW4" s="74"/>
      <c r="PX4" s="71">
        <v>49.24</v>
      </c>
      <c r="PY4" s="73">
        <v>45.15</v>
      </c>
      <c r="PZ4" s="73">
        <v>48.02</v>
      </c>
      <c r="QA4" s="73">
        <v>45.99</v>
      </c>
      <c r="QB4" s="73"/>
      <c r="QC4" s="74"/>
      <c r="QD4" s="71">
        <v>46.1</v>
      </c>
      <c r="QE4" s="73">
        <v>45.52</v>
      </c>
      <c r="QF4" s="73">
        <v>41.04</v>
      </c>
      <c r="QG4" s="73">
        <v>45.41</v>
      </c>
      <c r="QH4" s="73"/>
      <c r="QI4" s="74"/>
      <c r="QJ4" s="71">
        <v>41.54</v>
      </c>
      <c r="QK4" s="73">
        <v>43.58</v>
      </c>
      <c r="QL4" s="73">
        <v>42.41</v>
      </c>
      <c r="QM4" s="73">
        <v>42.72</v>
      </c>
      <c r="QN4" s="73"/>
      <c r="QO4" s="74"/>
      <c r="QP4" s="71">
        <v>38.020000000000003</v>
      </c>
      <c r="QQ4" s="73">
        <v>36.11</v>
      </c>
      <c r="QR4" s="73">
        <v>35.81</v>
      </c>
      <c r="QS4" s="73">
        <v>36.31</v>
      </c>
      <c r="QT4" s="73"/>
      <c r="QU4" s="74"/>
      <c r="QV4" s="71">
        <v>31.01</v>
      </c>
      <c r="QW4" s="73">
        <v>33.44</v>
      </c>
      <c r="QX4" s="73">
        <v>31.82</v>
      </c>
      <c r="QY4" s="73">
        <v>31.81</v>
      </c>
      <c r="QZ4" s="73"/>
      <c r="RA4" s="74"/>
      <c r="RB4" s="71">
        <v>33.79</v>
      </c>
      <c r="RC4" s="73">
        <v>34.51</v>
      </c>
      <c r="RD4" s="73">
        <v>35.39</v>
      </c>
      <c r="RE4" s="73">
        <v>36.049999999999997</v>
      </c>
      <c r="RF4" s="73"/>
      <c r="RG4" s="74"/>
      <c r="RH4" s="71"/>
      <c r="RI4" s="73"/>
      <c r="RJ4" s="73"/>
      <c r="RK4" s="73"/>
      <c r="RL4" s="73"/>
      <c r="RM4" s="74"/>
      <c r="RN4" s="71">
        <v>32.78</v>
      </c>
      <c r="RO4" s="73">
        <v>31.45</v>
      </c>
      <c r="RP4" s="73">
        <v>33.61</v>
      </c>
      <c r="RQ4" s="73"/>
      <c r="RR4" s="73"/>
      <c r="RS4" s="74"/>
      <c r="RT4" s="79"/>
      <c r="RU4" s="80"/>
      <c r="RV4" s="80"/>
      <c r="RW4" s="80"/>
      <c r="RX4" s="80"/>
      <c r="RY4" s="81"/>
      <c r="RZ4" s="80">
        <v>29.4</v>
      </c>
      <c r="SA4" s="80">
        <v>30.08</v>
      </c>
      <c r="SB4" s="80">
        <v>30.96</v>
      </c>
      <c r="SC4" s="80"/>
      <c r="SD4" s="80"/>
      <c r="SE4" s="81"/>
      <c r="SF4" s="79"/>
      <c r="SG4" s="80"/>
      <c r="SH4" s="80"/>
      <c r="SI4" s="80"/>
      <c r="SJ4" s="80"/>
      <c r="SK4" s="81"/>
      <c r="SL4" s="80">
        <v>30.3</v>
      </c>
      <c r="SM4" s="80">
        <v>29.99</v>
      </c>
      <c r="SN4" s="80">
        <v>29.2</v>
      </c>
      <c r="SO4" s="80"/>
      <c r="SP4" s="80"/>
      <c r="SQ4" s="81"/>
      <c r="SR4" s="79"/>
      <c r="SS4" s="80"/>
      <c r="ST4" s="80"/>
      <c r="SU4" s="80"/>
      <c r="SV4" s="80"/>
      <c r="SW4" s="81"/>
      <c r="SX4" s="80">
        <v>33.22</v>
      </c>
      <c r="SY4" s="80">
        <v>30.56</v>
      </c>
      <c r="SZ4" s="80">
        <v>31.58</v>
      </c>
      <c r="TA4" s="80"/>
      <c r="TB4" s="80"/>
      <c r="TC4" s="81"/>
      <c r="TD4" s="79">
        <v>42.08</v>
      </c>
      <c r="TE4" s="80">
        <v>43.28</v>
      </c>
      <c r="TF4" s="80">
        <v>43.13</v>
      </c>
      <c r="TG4" s="80"/>
      <c r="TH4" s="80"/>
      <c r="TI4" s="81"/>
      <c r="TJ4" s="80">
        <v>44.84</v>
      </c>
      <c r="TK4" s="80">
        <v>41.97</v>
      </c>
      <c r="TL4" s="80">
        <v>45.72</v>
      </c>
      <c r="TM4" s="80"/>
      <c r="TN4" s="80"/>
      <c r="TO4" s="81"/>
      <c r="TP4" s="79">
        <v>46.16</v>
      </c>
      <c r="TQ4" s="80">
        <v>46.99</v>
      </c>
      <c r="TR4" s="80">
        <v>45.22</v>
      </c>
      <c r="TS4" s="80"/>
      <c r="TT4" s="80"/>
      <c r="TU4" s="81"/>
      <c r="TV4" s="80">
        <v>46.09</v>
      </c>
      <c r="TW4" s="80">
        <v>46.72</v>
      </c>
      <c r="TX4" s="80">
        <v>46.19</v>
      </c>
      <c r="TY4" s="80"/>
      <c r="TZ4" s="80"/>
      <c r="UA4" s="81"/>
      <c r="UB4" s="71"/>
      <c r="UC4" s="73"/>
      <c r="UD4" s="73"/>
      <c r="UE4" s="73"/>
      <c r="UF4" s="73"/>
      <c r="UG4" s="74"/>
      <c r="UH4" s="71">
        <v>36.21</v>
      </c>
      <c r="UI4" s="73">
        <v>37.06</v>
      </c>
      <c r="UJ4" s="73">
        <v>37.520000000000003</v>
      </c>
      <c r="UK4" s="73"/>
      <c r="UL4" s="73"/>
      <c r="UM4" s="74"/>
      <c r="UN4" s="79"/>
      <c r="UO4" s="80"/>
      <c r="UP4" s="80"/>
      <c r="UQ4" s="80"/>
      <c r="UR4" s="80"/>
      <c r="US4" s="81"/>
      <c r="UT4" s="80">
        <v>41.72</v>
      </c>
      <c r="UU4" s="80">
        <v>40.93</v>
      </c>
      <c r="UV4" s="80">
        <v>39.14</v>
      </c>
      <c r="UW4" s="80"/>
      <c r="UX4" s="80"/>
      <c r="UY4" s="81"/>
      <c r="UZ4" s="79"/>
      <c r="VA4" s="80"/>
      <c r="VB4" s="80"/>
      <c r="VC4" s="80"/>
      <c r="VD4" s="80"/>
      <c r="VE4" s="81"/>
      <c r="VF4" s="80">
        <v>37.840000000000003</v>
      </c>
      <c r="VG4" s="80">
        <v>36.78</v>
      </c>
      <c r="VH4" s="80">
        <v>37.909999999999997</v>
      </c>
      <c r="VI4" s="80"/>
      <c r="VJ4" s="80"/>
      <c r="VK4" s="81"/>
      <c r="VL4" s="79"/>
      <c r="VM4" s="80"/>
      <c r="VN4" s="80"/>
      <c r="VO4" s="80"/>
      <c r="VP4" s="80"/>
      <c r="VQ4" s="81"/>
      <c r="VR4" s="80">
        <v>36.119999999999997</v>
      </c>
      <c r="VS4" s="80">
        <v>35.94</v>
      </c>
      <c r="VT4" s="80">
        <v>36.83</v>
      </c>
      <c r="VU4" s="80"/>
      <c r="VV4" s="80"/>
      <c r="VW4" s="81"/>
      <c r="VX4" s="80">
        <v>67.66</v>
      </c>
      <c r="VY4" s="80">
        <v>61.02</v>
      </c>
      <c r="VZ4" s="80"/>
      <c r="WA4" s="80">
        <v>44.07</v>
      </c>
      <c r="WB4" s="80">
        <v>42.57</v>
      </c>
      <c r="WC4" s="80"/>
      <c r="WD4" s="80">
        <v>42.97</v>
      </c>
      <c r="WE4" s="80">
        <v>42.74</v>
      </c>
      <c r="WF4" s="80"/>
      <c r="WG4" s="80">
        <v>57.52</v>
      </c>
      <c r="WH4" s="80">
        <v>56.65</v>
      </c>
      <c r="WI4" s="80"/>
      <c r="WJ4" s="80">
        <v>40.630000000000003</v>
      </c>
      <c r="WK4" s="80">
        <v>40.340000000000003</v>
      </c>
      <c r="WL4" s="80"/>
      <c r="WM4" s="80">
        <v>46.14</v>
      </c>
      <c r="WN4" s="80">
        <v>45.09</v>
      </c>
      <c r="WO4" s="80"/>
      <c r="WP4" s="80">
        <v>40.46</v>
      </c>
      <c r="WQ4" s="80">
        <v>37.18</v>
      </c>
      <c r="WR4" s="80"/>
      <c r="WS4" s="80">
        <v>59.41</v>
      </c>
      <c r="WT4" s="80">
        <v>60.38</v>
      </c>
      <c r="WU4" s="80"/>
      <c r="WV4" s="82"/>
      <c r="WW4" s="80">
        <v>62.48</v>
      </c>
      <c r="WX4" s="80">
        <v>62.38</v>
      </c>
      <c r="WY4" s="80"/>
      <c r="WZ4" s="80">
        <v>68.77</v>
      </c>
      <c r="XA4" s="80">
        <v>67.14</v>
      </c>
      <c r="XB4" s="80"/>
      <c r="XC4" s="80">
        <v>67.17</v>
      </c>
      <c r="XD4" s="80">
        <v>66.180000000000007</v>
      </c>
      <c r="XE4" s="80"/>
      <c r="XF4" s="80">
        <v>56.1</v>
      </c>
      <c r="XG4" s="80">
        <v>56.55</v>
      </c>
      <c r="XH4" s="80"/>
      <c r="XI4" s="80">
        <v>63.39</v>
      </c>
      <c r="XJ4" s="80">
        <v>65.25</v>
      </c>
      <c r="XK4" s="80"/>
      <c r="XL4" s="80">
        <v>46.62</v>
      </c>
      <c r="XM4" s="80">
        <v>46</v>
      </c>
      <c r="XN4" s="80"/>
      <c r="XO4" s="80">
        <v>52.7</v>
      </c>
      <c r="XP4" s="80">
        <v>52.22</v>
      </c>
      <c r="XQ4" s="80"/>
      <c r="XR4" s="80">
        <v>47.44</v>
      </c>
      <c r="XS4" s="80">
        <v>48.9</v>
      </c>
      <c r="XT4" s="80"/>
      <c r="XU4" s="80">
        <v>54.99</v>
      </c>
      <c r="XV4" s="80">
        <v>52.3</v>
      </c>
      <c r="XW4" s="80"/>
      <c r="XX4" s="80">
        <v>75.38</v>
      </c>
      <c r="XY4" s="80">
        <v>79.53</v>
      </c>
      <c r="XZ4" s="80"/>
      <c r="YA4" s="80">
        <v>65.319999999999993</v>
      </c>
      <c r="YB4" s="80">
        <v>68.62</v>
      </c>
      <c r="YC4" s="80"/>
      <c r="YD4" s="80">
        <v>39.880000000000003</v>
      </c>
      <c r="YE4" s="80">
        <v>40.53</v>
      </c>
      <c r="YF4" s="80"/>
      <c r="YG4" s="80">
        <v>37.39</v>
      </c>
      <c r="YH4" s="80">
        <v>37.36</v>
      </c>
      <c r="YI4" s="80"/>
      <c r="YJ4" s="80">
        <v>34.67</v>
      </c>
      <c r="YK4" s="80">
        <v>32.97</v>
      </c>
      <c r="YL4" s="80"/>
      <c r="YM4" t="s">
        <v>196</v>
      </c>
      <c r="YN4" s="80">
        <v>46.84</v>
      </c>
      <c r="YO4" s="80">
        <v>44.59</v>
      </c>
      <c r="YP4" s="80"/>
      <c r="YQ4" s="80">
        <v>34.33</v>
      </c>
      <c r="YR4" s="80">
        <v>33.090000000000003</v>
      </c>
      <c r="YS4" s="80"/>
      <c r="YT4" s="80">
        <v>40.47</v>
      </c>
      <c r="YU4" s="80">
        <v>40.950000000000003</v>
      </c>
      <c r="YV4" s="80"/>
      <c r="YW4" s="80">
        <v>35</v>
      </c>
      <c r="YX4" s="80">
        <v>37.04</v>
      </c>
      <c r="YY4" s="80"/>
      <c r="YZ4" s="80">
        <v>28.41</v>
      </c>
      <c r="ZA4" s="80">
        <v>32.17</v>
      </c>
      <c r="ZB4" s="80"/>
      <c r="ZC4" s="80">
        <v>46.63</v>
      </c>
      <c r="ZD4" s="80">
        <v>48</v>
      </c>
      <c r="ZE4" s="80"/>
      <c r="ZF4" s="80">
        <v>44.22</v>
      </c>
      <c r="ZG4" s="80">
        <v>44.71</v>
      </c>
      <c r="ZH4" s="80"/>
      <c r="ZI4" s="80">
        <v>35.57</v>
      </c>
      <c r="ZJ4" s="80">
        <v>35.409999999999997</v>
      </c>
      <c r="ZK4" s="80"/>
      <c r="ZL4" s="80">
        <v>31.9</v>
      </c>
      <c r="ZM4" s="80">
        <v>32.51</v>
      </c>
      <c r="ZN4" s="80"/>
      <c r="ZO4" s="80">
        <v>59.31</v>
      </c>
      <c r="ZP4" s="80">
        <v>54.11</v>
      </c>
      <c r="ZQ4" s="80"/>
      <c r="ZR4" s="80">
        <v>40.18</v>
      </c>
      <c r="ZS4" s="80">
        <v>38.51</v>
      </c>
      <c r="ZT4" s="80"/>
      <c r="ZU4" s="80">
        <v>48.13</v>
      </c>
      <c r="ZV4" s="80">
        <v>46.91</v>
      </c>
      <c r="ZW4" s="80"/>
      <c r="ZX4" s="80">
        <v>42.71</v>
      </c>
      <c r="ZY4" s="80">
        <v>42.64</v>
      </c>
      <c r="ZZ4" s="80"/>
      <c r="AAA4" s="80">
        <v>37.6</v>
      </c>
      <c r="AAB4" s="80">
        <v>38.07</v>
      </c>
      <c r="AAC4" s="80"/>
      <c r="AAD4" s="80">
        <v>65.39</v>
      </c>
      <c r="AAE4" s="80">
        <v>66</v>
      </c>
      <c r="AAF4" s="80"/>
      <c r="AAG4" s="80">
        <v>53.8</v>
      </c>
      <c r="AAH4" s="80">
        <v>51.21</v>
      </c>
      <c r="AAI4" s="80"/>
      <c r="AAJ4" s="80">
        <v>55.71</v>
      </c>
      <c r="AAK4" s="80"/>
      <c r="AAL4" s="80"/>
      <c r="AAM4" s="80">
        <v>36.76</v>
      </c>
      <c r="AAN4" s="80">
        <v>38.24</v>
      </c>
      <c r="AAO4" s="80"/>
      <c r="AAP4" s="80">
        <v>34.14</v>
      </c>
      <c r="AAQ4" s="80">
        <v>33.270000000000003</v>
      </c>
      <c r="AAR4" s="80"/>
      <c r="AAS4" s="80">
        <v>32.770000000000003</v>
      </c>
      <c r="AAT4" s="80">
        <v>32.97</v>
      </c>
      <c r="AAU4" s="80"/>
      <c r="AAV4" s="80">
        <v>31.91</v>
      </c>
      <c r="AAW4" s="80">
        <v>31.21</v>
      </c>
      <c r="AAX4" s="80"/>
      <c r="AAY4" s="80">
        <v>31.7</v>
      </c>
      <c r="AAZ4" s="80">
        <v>33.380000000000003</v>
      </c>
      <c r="ABA4" s="80"/>
      <c r="ABB4" s="80">
        <v>37.409999999999997</v>
      </c>
      <c r="ABC4" s="80">
        <v>39.32</v>
      </c>
      <c r="ABD4" s="80"/>
      <c r="ABE4" s="80">
        <v>64.3</v>
      </c>
      <c r="ABF4" s="80">
        <v>66.53</v>
      </c>
      <c r="ABG4" s="80"/>
      <c r="ABH4" s="80">
        <v>68.569999999999993</v>
      </c>
      <c r="ABI4" s="80">
        <v>68.069999999999993</v>
      </c>
      <c r="ABJ4" s="80"/>
      <c r="ABK4" s="80">
        <v>31.71</v>
      </c>
      <c r="ABL4" s="80">
        <v>34.07</v>
      </c>
      <c r="ABM4" s="80"/>
      <c r="ABN4" s="80">
        <v>32.4</v>
      </c>
      <c r="ABO4" s="80">
        <v>34.909999999999997</v>
      </c>
      <c r="ABP4" s="80"/>
      <c r="ABQ4" s="80">
        <v>54.43</v>
      </c>
      <c r="ABR4" s="80">
        <v>56.83</v>
      </c>
      <c r="ABS4" s="80"/>
      <c r="ABT4" s="80">
        <v>36.69</v>
      </c>
      <c r="ABU4" s="80">
        <v>39.68</v>
      </c>
      <c r="ABV4" s="80"/>
      <c r="ABW4" s="80">
        <v>35.36</v>
      </c>
      <c r="ABX4" s="80">
        <v>36.799999999999997</v>
      </c>
      <c r="ABY4" s="80"/>
      <c r="ABZ4" s="80">
        <v>18.809999999999999</v>
      </c>
      <c r="ACA4" s="80">
        <v>18.59</v>
      </c>
      <c r="ACB4" s="80"/>
      <c r="ACC4" s="80">
        <v>34.36</v>
      </c>
      <c r="ACD4" s="80">
        <v>33.07</v>
      </c>
      <c r="ACE4" s="80"/>
      <c r="ACF4" s="80">
        <v>37.130000000000003</v>
      </c>
      <c r="ACG4" s="80">
        <v>36.67</v>
      </c>
      <c r="ACH4" s="80"/>
      <c r="ACI4" s="80">
        <v>37.51</v>
      </c>
      <c r="ACJ4" s="80">
        <v>37</v>
      </c>
      <c r="ACK4" s="80"/>
      <c r="ACL4" s="80">
        <v>42.96</v>
      </c>
      <c r="ACM4" s="80">
        <v>43.28</v>
      </c>
      <c r="ACN4" s="80"/>
      <c r="ACO4" s="80">
        <v>36.619999999999997</v>
      </c>
      <c r="ACP4" s="80">
        <v>36.46</v>
      </c>
      <c r="ACQ4" s="80"/>
      <c r="ACR4" s="80">
        <v>43.92</v>
      </c>
      <c r="ACS4" s="80">
        <v>44.7</v>
      </c>
      <c r="ACT4" s="80"/>
      <c r="ACU4" s="80">
        <v>29.19</v>
      </c>
      <c r="ACV4" s="80">
        <v>28.55</v>
      </c>
      <c r="ACW4" s="80"/>
      <c r="ACX4" s="80">
        <v>32.14</v>
      </c>
      <c r="ACY4" s="80">
        <v>31.82</v>
      </c>
      <c r="ACZ4" s="80"/>
      <c r="ADA4" s="80">
        <v>7</v>
      </c>
      <c r="ADB4" s="80">
        <v>65.650000000000006</v>
      </c>
      <c r="ADC4" s="80">
        <v>66.069999999999993</v>
      </c>
      <c r="ADD4" s="80">
        <v>63.82</v>
      </c>
      <c r="ADE4" s="80">
        <v>38.26</v>
      </c>
      <c r="ADF4" s="80">
        <v>38.17</v>
      </c>
      <c r="ADG4" s="80">
        <v>38.229999999999997</v>
      </c>
      <c r="ADH4" s="80">
        <v>45.11</v>
      </c>
      <c r="ADI4" s="80">
        <v>44.7</v>
      </c>
      <c r="ADJ4" s="80">
        <v>46.93</v>
      </c>
      <c r="ADK4" s="80">
        <v>52.11</v>
      </c>
      <c r="ADL4" s="80">
        <v>52.77</v>
      </c>
      <c r="ADM4" s="80">
        <v>52.53</v>
      </c>
      <c r="ADN4" s="80">
        <v>63.33</v>
      </c>
      <c r="ADO4" s="80">
        <v>62.57</v>
      </c>
      <c r="ADP4" s="80">
        <v>63.48</v>
      </c>
      <c r="ADQ4" s="80">
        <v>63.82</v>
      </c>
      <c r="ADR4" s="80">
        <v>65.86</v>
      </c>
      <c r="ADS4" s="80">
        <v>63.94</v>
      </c>
      <c r="ADT4" s="80">
        <v>66.38</v>
      </c>
      <c r="ADU4" s="80">
        <v>65.03</v>
      </c>
      <c r="ADV4" s="80">
        <v>66.290000000000006</v>
      </c>
      <c r="ADW4" s="80">
        <v>68.92</v>
      </c>
      <c r="ADX4" s="80">
        <v>67.59</v>
      </c>
      <c r="ADY4" s="80">
        <v>68.13</v>
      </c>
      <c r="ADZ4" s="80">
        <v>53.57</v>
      </c>
      <c r="AEA4" s="80">
        <v>57.44</v>
      </c>
      <c r="AEB4" s="80">
        <v>57.12</v>
      </c>
      <c r="AEC4" s="80">
        <v>45.19</v>
      </c>
      <c r="AED4" s="80">
        <v>45.64</v>
      </c>
      <c r="AEE4" s="80">
        <v>45.39</v>
      </c>
      <c r="AEF4" s="80">
        <v>44.12</v>
      </c>
      <c r="AEG4" s="80">
        <v>43.8</v>
      </c>
      <c r="AEH4" s="80">
        <v>43.51</v>
      </c>
      <c r="AEI4" s="80">
        <v>46.47</v>
      </c>
      <c r="AEJ4" s="80">
        <v>48.44</v>
      </c>
      <c r="AEK4" s="80">
        <v>47.59</v>
      </c>
      <c r="AEL4" s="80">
        <v>62.87</v>
      </c>
      <c r="AEM4" s="80">
        <v>64.34</v>
      </c>
      <c r="AEN4" s="80">
        <v>63.61</v>
      </c>
      <c r="AEO4" s="80">
        <v>47.68</v>
      </c>
      <c r="AEP4" s="80">
        <v>51.5</v>
      </c>
      <c r="AEQ4" s="80">
        <v>50.83</v>
      </c>
      <c r="AER4" s="80">
        <v>64.14</v>
      </c>
      <c r="AES4" s="80">
        <v>61.15</v>
      </c>
      <c r="AET4" s="80">
        <v>63.87</v>
      </c>
      <c r="AEU4" s="80">
        <v>64.56</v>
      </c>
      <c r="AEV4" s="80">
        <v>66.239999999999995</v>
      </c>
      <c r="AEW4" s="80">
        <v>65.180000000000007</v>
      </c>
      <c r="AEX4" s="80">
        <v>63.75</v>
      </c>
      <c r="AEY4" s="80">
        <v>62</v>
      </c>
      <c r="AEZ4" s="80">
        <v>63.83</v>
      </c>
      <c r="AFA4" s="80">
        <v>64.94</v>
      </c>
      <c r="AFB4" s="80">
        <v>65.83</v>
      </c>
      <c r="AFC4" s="80">
        <v>65.14</v>
      </c>
      <c r="AFD4" s="80">
        <v>64.819999999999993</v>
      </c>
      <c r="AFE4" s="80">
        <v>62.95</v>
      </c>
      <c r="AFF4" s="80">
        <v>63.97</v>
      </c>
      <c r="AFG4" s="80"/>
      <c r="AFH4" s="80"/>
      <c r="AFI4" s="80"/>
      <c r="AFJ4" s="80"/>
      <c r="AFK4" s="80"/>
      <c r="AFL4" s="80"/>
      <c r="AFM4" s="80"/>
      <c r="AFN4" s="80"/>
      <c r="AFO4" s="80"/>
      <c r="AFP4" s="80">
        <v>42.74</v>
      </c>
      <c r="AFQ4" s="80">
        <v>42.68</v>
      </c>
      <c r="AFR4" s="80"/>
      <c r="AFS4" s="80">
        <v>70.05</v>
      </c>
      <c r="AFT4" s="80">
        <v>70.86</v>
      </c>
      <c r="AFU4" s="80"/>
      <c r="AFV4" s="80">
        <v>62.96</v>
      </c>
      <c r="AFW4" s="80">
        <v>62.02</v>
      </c>
      <c r="AFX4" s="80"/>
      <c r="AFY4" s="80">
        <v>54.7</v>
      </c>
      <c r="AFZ4" s="80">
        <v>56.23</v>
      </c>
      <c r="AGA4" s="80"/>
      <c r="AGB4" s="80">
        <v>53.68</v>
      </c>
      <c r="AGC4" s="80">
        <v>51.82</v>
      </c>
      <c r="AGD4" s="80"/>
      <c r="AGE4" s="80">
        <v>64.2</v>
      </c>
      <c r="AGF4" s="80">
        <v>64.67</v>
      </c>
      <c r="AGG4" s="80"/>
      <c r="AGH4" s="80">
        <v>72.760000000000005</v>
      </c>
      <c r="AGI4" s="80">
        <v>70</v>
      </c>
      <c r="AGJ4" s="80"/>
      <c r="AGK4" s="80">
        <v>70.38</v>
      </c>
      <c r="AGL4" s="80">
        <v>70.66</v>
      </c>
      <c r="AGM4" s="80"/>
      <c r="AGN4" s="80">
        <v>68.64</v>
      </c>
      <c r="AGO4" s="80">
        <v>68.239999999999995</v>
      </c>
      <c r="AGP4" s="80"/>
      <c r="AGQ4" s="80">
        <v>68.17</v>
      </c>
      <c r="AGR4" s="80">
        <v>69.13</v>
      </c>
      <c r="AGS4" s="80"/>
      <c r="AGT4" s="80">
        <v>69.3</v>
      </c>
      <c r="AGU4" s="80">
        <v>72.13</v>
      </c>
      <c r="AGV4" s="80"/>
      <c r="AGW4" s="80">
        <v>70.97</v>
      </c>
      <c r="AGX4" s="80">
        <v>70.55</v>
      </c>
      <c r="AGY4" s="80"/>
      <c r="AGZ4" s="80">
        <v>70.569999999999993</v>
      </c>
      <c r="AHA4" s="80">
        <v>69.11</v>
      </c>
      <c r="AHB4" s="80"/>
      <c r="AHC4" s="80">
        <v>65.680000000000007</v>
      </c>
      <c r="AHD4" s="80">
        <v>65.459999999999994</v>
      </c>
      <c r="AHE4" s="80"/>
      <c r="AHF4" s="80">
        <v>60.21</v>
      </c>
      <c r="AHG4" s="80">
        <v>61.11</v>
      </c>
      <c r="AHH4" s="80"/>
      <c r="AHI4" s="80">
        <v>40.9</v>
      </c>
      <c r="AHJ4" s="80">
        <v>40.43</v>
      </c>
    </row>
    <row r="5" spans="1:895" x14ac:dyDescent="0.2">
      <c r="A5" s="70" t="s">
        <v>197</v>
      </c>
      <c r="B5" s="71">
        <v>84.12</v>
      </c>
      <c r="C5" s="73">
        <v>83.09</v>
      </c>
      <c r="D5" s="73">
        <v>77.72</v>
      </c>
      <c r="E5" s="73">
        <v>78.34</v>
      </c>
      <c r="F5" s="73">
        <v>80.28</v>
      </c>
      <c r="G5" s="74">
        <v>78.849999999999994</v>
      </c>
      <c r="H5" s="71">
        <v>104.74</v>
      </c>
      <c r="I5" s="73">
        <v>115.74</v>
      </c>
      <c r="J5" s="75">
        <v>119.32</v>
      </c>
      <c r="K5" s="73">
        <v>119.07</v>
      </c>
      <c r="L5" s="75">
        <v>103.33</v>
      </c>
      <c r="M5" s="74">
        <v>118.45</v>
      </c>
      <c r="N5" s="71">
        <v>104.51</v>
      </c>
      <c r="O5" s="73">
        <v>102.39</v>
      </c>
      <c r="P5" s="73">
        <v>108.72</v>
      </c>
      <c r="Q5" s="73">
        <v>112.83</v>
      </c>
      <c r="R5" s="73">
        <v>106.55</v>
      </c>
      <c r="S5" s="74">
        <v>102.71</v>
      </c>
      <c r="U5" s="70" t="s">
        <v>197</v>
      </c>
      <c r="V5" s="71">
        <v>58.94</v>
      </c>
      <c r="W5" s="73">
        <v>58.31</v>
      </c>
      <c r="X5" s="73">
        <v>53.36</v>
      </c>
      <c r="Y5" s="73">
        <v>56.47</v>
      </c>
      <c r="Z5" s="73">
        <v>58.46</v>
      </c>
      <c r="AA5" s="74">
        <v>58.26</v>
      </c>
      <c r="AB5" s="71">
        <v>47.21</v>
      </c>
      <c r="AC5" s="73">
        <v>49.41</v>
      </c>
      <c r="AD5" s="73">
        <v>48.8</v>
      </c>
      <c r="AE5" s="73">
        <v>46.56</v>
      </c>
      <c r="AF5" s="73">
        <v>47.17</v>
      </c>
      <c r="AG5" s="74">
        <v>47.88</v>
      </c>
      <c r="AH5" s="71">
        <v>72.14</v>
      </c>
      <c r="AI5" s="73">
        <v>69.84</v>
      </c>
      <c r="AJ5" s="73">
        <v>69.98</v>
      </c>
      <c r="AK5" s="73">
        <v>70.91</v>
      </c>
      <c r="AL5" s="73">
        <v>72.36</v>
      </c>
      <c r="AM5" s="74">
        <v>72.16</v>
      </c>
      <c r="AN5" s="71">
        <v>56.51</v>
      </c>
      <c r="AO5" s="73">
        <v>57.44</v>
      </c>
      <c r="AP5" s="73">
        <v>56.81</v>
      </c>
      <c r="AQ5" s="73">
        <v>58.91</v>
      </c>
      <c r="AR5" s="73">
        <v>57.27</v>
      </c>
      <c r="AS5" s="74">
        <v>58.41</v>
      </c>
      <c r="AU5" s="70" t="s">
        <v>197</v>
      </c>
      <c r="AV5" s="71">
        <v>119.46</v>
      </c>
      <c r="AW5" s="73">
        <v>123.25</v>
      </c>
      <c r="AX5" s="73">
        <v>121.38</v>
      </c>
      <c r="AY5" s="73">
        <v>116.7</v>
      </c>
      <c r="AZ5" s="73">
        <v>120.16</v>
      </c>
      <c r="BA5" s="74"/>
      <c r="BB5" s="73">
        <v>104.91</v>
      </c>
      <c r="BC5" s="73">
        <v>105.73</v>
      </c>
      <c r="BD5" s="73">
        <v>112.08</v>
      </c>
      <c r="BE5" s="73">
        <v>108.28</v>
      </c>
      <c r="BG5" s="71">
        <v>78.03</v>
      </c>
      <c r="BH5" s="73">
        <v>73.819999999999993</v>
      </c>
      <c r="BI5" s="73">
        <v>73.86</v>
      </c>
      <c r="BJ5" s="73">
        <v>75.2</v>
      </c>
      <c r="BK5" s="73"/>
      <c r="BL5" s="74"/>
      <c r="BM5" s="71">
        <v>72.75</v>
      </c>
      <c r="BN5" s="73">
        <v>72.36</v>
      </c>
      <c r="BO5" s="73">
        <v>73.92</v>
      </c>
      <c r="BP5" s="73">
        <v>73.099999999999994</v>
      </c>
      <c r="BQ5" s="73"/>
      <c r="BR5" s="74"/>
      <c r="BS5" s="71">
        <v>76.89</v>
      </c>
      <c r="BT5" s="73">
        <v>74.42</v>
      </c>
      <c r="BU5" s="73">
        <v>79.42</v>
      </c>
      <c r="BV5" s="73">
        <v>75.89</v>
      </c>
      <c r="BW5" s="73"/>
      <c r="BX5" s="74"/>
      <c r="BY5" s="71">
        <v>75.13</v>
      </c>
      <c r="BZ5" s="73">
        <v>74.86</v>
      </c>
      <c r="CA5" s="73">
        <v>74.38</v>
      </c>
      <c r="CB5" s="73">
        <v>76.27</v>
      </c>
      <c r="CC5" s="73"/>
      <c r="CD5" s="74"/>
      <c r="CF5" s="71">
        <v>107.71</v>
      </c>
      <c r="CG5" s="73">
        <v>105.65</v>
      </c>
      <c r="CH5" s="73">
        <v>106.33</v>
      </c>
      <c r="CI5" s="73">
        <v>109.9</v>
      </c>
      <c r="CJ5" s="73"/>
      <c r="CK5" s="74"/>
      <c r="CL5" s="71">
        <v>91.73</v>
      </c>
      <c r="CM5" s="73">
        <v>87.5</v>
      </c>
      <c r="CN5" s="73">
        <v>88.1</v>
      </c>
      <c r="CO5" s="73">
        <v>89.09</v>
      </c>
      <c r="CP5" s="73">
        <v>86.01</v>
      </c>
      <c r="CQ5" s="74">
        <v>83.1</v>
      </c>
      <c r="CR5" s="71">
        <v>59.76</v>
      </c>
      <c r="CS5" s="73">
        <v>59.6</v>
      </c>
      <c r="CT5" s="73">
        <v>60.06</v>
      </c>
      <c r="CU5" s="73">
        <v>57.92</v>
      </c>
      <c r="CV5" s="73">
        <f>52.33*4/3.6</f>
        <v>58.144444444444439</v>
      </c>
      <c r="CW5" s="74"/>
      <c r="CX5" s="71">
        <v>46.59</v>
      </c>
      <c r="CY5" s="73">
        <v>45.53</v>
      </c>
      <c r="CZ5" s="73">
        <v>46.96</v>
      </c>
      <c r="DA5" s="73">
        <v>47.6</v>
      </c>
      <c r="DB5" s="73"/>
      <c r="DC5" s="74"/>
      <c r="DD5">
        <v>28</v>
      </c>
      <c r="DE5" s="71">
        <f>63.96*4/3.7</f>
        <v>69.14594594594594</v>
      </c>
      <c r="DF5" s="73">
        <v>68.599999999999994</v>
      </c>
      <c r="DG5" s="73">
        <v>67.86</v>
      </c>
      <c r="DH5" s="73">
        <v>68.45</v>
      </c>
      <c r="DI5" s="73"/>
      <c r="DJ5" s="74"/>
      <c r="DK5" s="71">
        <v>100.48</v>
      </c>
      <c r="DL5" s="73">
        <v>94.88</v>
      </c>
      <c r="DM5" s="73">
        <v>99.33</v>
      </c>
      <c r="DN5" s="73">
        <v>98.55</v>
      </c>
      <c r="DO5" s="73">
        <v>101.44</v>
      </c>
      <c r="DP5" s="74"/>
      <c r="DQ5" s="71">
        <v>86.36</v>
      </c>
      <c r="DR5" s="73">
        <v>90.36</v>
      </c>
      <c r="DS5" s="73">
        <v>88.15</v>
      </c>
      <c r="DT5" s="73">
        <v>82.27</v>
      </c>
      <c r="DU5" s="73">
        <v>92.15</v>
      </c>
      <c r="DV5" s="88"/>
      <c r="DW5" s="71">
        <v>107.62</v>
      </c>
      <c r="DX5" s="73">
        <v>109.2</v>
      </c>
      <c r="DY5" s="73">
        <v>111.44</v>
      </c>
      <c r="DZ5" s="73"/>
      <c r="EA5" s="73"/>
      <c r="EB5" s="74"/>
      <c r="EC5" s="71">
        <v>99.92</v>
      </c>
      <c r="ED5" s="73">
        <v>99.85</v>
      </c>
      <c r="EE5" s="73">
        <v>100.94</v>
      </c>
      <c r="EF5" s="73">
        <v>106.3</v>
      </c>
      <c r="EG5" s="73">
        <v>100.7</v>
      </c>
      <c r="EH5" s="74"/>
      <c r="EI5" s="71">
        <v>83.2</v>
      </c>
      <c r="EJ5" s="73">
        <v>82.11</v>
      </c>
      <c r="EK5" s="73">
        <v>77.849999999999994</v>
      </c>
      <c r="EL5" s="73">
        <v>81.7</v>
      </c>
      <c r="EM5" s="73"/>
      <c r="EN5" s="74"/>
      <c r="EO5" s="71">
        <v>71.78</v>
      </c>
      <c r="EP5" s="73">
        <v>73.180000000000007</v>
      </c>
      <c r="EQ5" s="73">
        <v>69.83</v>
      </c>
      <c r="ER5" s="73">
        <v>70.8</v>
      </c>
      <c r="ES5" s="73">
        <v>71.569999999999993</v>
      </c>
      <c r="ET5" s="74"/>
      <c r="EU5" s="71">
        <v>95.96</v>
      </c>
      <c r="EV5" s="73">
        <v>99.97</v>
      </c>
      <c r="EW5" s="73">
        <v>93.79</v>
      </c>
      <c r="EX5" s="73">
        <v>95.99</v>
      </c>
      <c r="EY5" s="73">
        <v>101.1</v>
      </c>
      <c r="EZ5" s="74"/>
      <c r="FA5" s="73">
        <v>7</v>
      </c>
      <c r="FB5" s="71">
        <v>72.42</v>
      </c>
      <c r="FC5" s="73">
        <v>69.95</v>
      </c>
      <c r="FD5" s="73">
        <v>73.930000000000007</v>
      </c>
      <c r="FE5" s="73">
        <v>74.099999999999994</v>
      </c>
      <c r="FF5" s="73"/>
      <c r="FG5" s="74"/>
      <c r="FH5" s="71">
        <v>66.14</v>
      </c>
      <c r="FI5" s="73">
        <v>68.180000000000007</v>
      </c>
      <c r="FJ5" s="73">
        <v>67.86</v>
      </c>
      <c r="FK5" s="73"/>
      <c r="FL5" s="73"/>
      <c r="FM5" s="74"/>
      <c r="FN5" s="71">
        <v>67.47</v>
      </c>
      <c r="FO5" s="73">
        <v>62.01</v>
      </c>
      <c r="FP5" s="73">
        <v>65.3</v>
      </c>
      <c r="FQ5" s="73">
        <v>72.040000000000006</v>
      </c>
      <c r="FR5" s="73"/>
      <c r="FS5" s="74"/>
      <c r="FT5" s="71">
        <v>62.71</v>
      </c>
      <c r="FU5" s="73">
        <v>62.9</v>
      </c>
      <c r="FV5" s="73">
        <v>64.010000000000005</v>
      </c>
      <c r="FW5" s="73">
        <v>64.78</v>
      </c>
      <c r="FX5" s="73"/>
      <c r="FY5" s="74"/>
      <c r="FZ5" s="71">
        <v>69.17</v>
      </c>
      <c r="GA5" s="73">
        <v>71.8</v>
      </c>
      <c r="GB5" s="73">
        <v>73.39</v>
      </c>
      <c r="GC5" s="73">
        <v>68.39</v>
      </c>
      <c r="GD5" s="73"/>
      <c r="GE5" s="74"/>
      <c r="GF5" s="71">
        <v>80.5</v>
      </c>
      <c r="GG5" s="73">
        <v>84.48</v>
      </c>
      <c r="GH5" s="73">
        <v>82.89</v>
      </c>
      <c r="GI5" s="73">
        <v>83.53</v>
      </c>
      <c r="GJ5" s="73"/>
      <c r="GK5" s="74"/>
      <c r="GL5" s="71">
        <v>82.11</v>
      </c>
      <c r="GM5" s="73">
        <v>79.3</v>
      </c>
      <c r="GN5" s="73">
        <v>75.989999999999995</v>
      </c>
      <c r="GO5" s="73">
        <v>80.75</v>
      </c>
      <c r="GP5" s="73"/>
      <c r="GQ5" s="74"/>
      <c r="GR5" s="71">
        <v>48.15</v>
      </c>
      <c r="GS5" s="73">
        <v>49.56</v>
      </c>
      <c r="GT5" s="73">
        <v>48.72</v>
      </c>
      <c r="GU5" s="73">
        <v>49.01</v>
      </c>
      <c r="GV5" s="73"/>
      <c r="GW5" s="74"/>
      <c r="GX5" s="71">
        <v>42.98</v>
      </c>
      <c r="GY5" s="73">
        <v>43.58</v>
      </c>
      <c r="GZ5" s="73">
        <v>42.57</v>
      </c>
      <c r="HA5" s="73">
        <v>42.04</v>
      </c>
      <c r="HB5" s="73"/>
      <c r="HC5" s="74"/>
      <c r="HD5" s="71">
        <v>93.92</v>
      </c>
      <c r="HE5" s="73">
        <v>84.72</v>
      </c>
      <c r="HF5" s="73">
        <v>91.29</v>
      </c>
      <c r="HG5" s="73">
        <v>86.24</v>
      </c>
      <c r="HH5" s="73"/>
      <c r="HI5" s="74"/>
      <c r="HJ5" s="71">
        <v>81.540000000000006</v>
      </c>
      <c r="HK5" s="73">
        <v>79.86</v>
      </c>
      <c r="HL5" s="73">
        <v>80.05</v>
      </c>
      <c r="HM5" s="73">
        <v>83.12</v>
      </c>
      <c r="HN5" s="73"/>
      <c r="HO5" s="74"/>
      <c r="HP5" s="71">
        <v>44.77</v>
      </c>
      <c r="HQ5" s="73">
        <v>48.74</v>
      </c>
      <c r="HR5" s="73">
        <v>52.15</v>
      </c>
      <c r="HS5" s="73">
        <v>51.99</v>
      </c>
      <c r="HT5" s="73"/>
      <c r="HU5" s="74"/>
      <c r="HV5" s="71">
        <v>51.77</v>
      </c>
      <c r="HW5" s="73">
        <v>51.33</v>
      </c>
      <c r="HX5" s="73">
        <v>53.99</v>
      </c>
      <c r="HY5" s="73">
        <v>51.82</v>
      </c>
      <c r="HZ5" s="73"/>
      <c r="IA5" s="74"/>
      <c r="IB5" s="71">
        <v>65.510000000000005</v>
      </c>
      <c r="IC5" s="73">
        <v>61.88</v>
      </c>
      <c r="ID5" s="73">
        <v>61.81</v>
      </c>
      <c r="IE5" s="73">
        <v>65.709999999999994</v>
      </c>
      <c r="IF5" s="73"/>
      <c r="IG5" s="74"/>
      <c r="IH5" s="71">
        <v>62.03</v>
      </c>
      <c r="II5" s="73">
        <v>63.18</v>
      </c>
      <c r="IJ5" s="73">
        <v>62.53</v>
      </c>
      <c r="IK5" s="73">
        <v>62.41</v>
      </c>
      <c r="IL5" s="73"/>
      <c r="IM5" s="74"/>
      <c r="IN5" s="71">
        <v>67.45</v>
      </c>
      <c r="IO5" s="73">
        <v>67.19</v>
      </c>
      <c r="IP5" s="73">
        <v>67.95</v>
      </c>
      <c r="IQ5" s="73">
        <v>67.56</v>
      </c>
      <c r="IR5" s="73"/>
      <c r="IS5" s="74"/>
      <c r="IT5" s="71">
        <v>65.67</v>
      </c>
      <c r="IU5" s="73">
        <v>66.45</v>
      </c>
      <c r="IV5" s="73">
        <v>65.77</v>
      </c>
      <c r="IW5" s="73">
        <v>65.44</v>
      </c>
      <c r="IX5" s="73"/>
      <c r="IY5" s="74"/>
      <c r="IZ5" s="71">
        <v>54.46</v>
      </c>
      <c r="JA5" s="73">
        <v>55.95</v>
      </c>
      <c r="JB5" s="73">
        <v>57.69</v>
      </c>
      <c r="JC5" s="73">
        <v>55.56</v>
      </c>
      <c r="JD5" s="73"/>
      <c r="JE5" s="74"/>
      <c r="JF5" s="71">
        <v>52.15</v>
      </c>
      <c r="JG5" s="73">
        <v>53</v>
      </c>
      <c r="JH5" s="73">
        <v>51.42</v>
      </c>
      <c r="JI5" s="73">
        <v>54.19</v>
      </c>
      <c r="JJ5" s="73"/>
      <c r="JK5" s="74"/>
      <c r="JL5" s="71">
        <v>58.35</v>
      </c>
      <c r="JM5" s="73">
        <v>59.68</v>
      </c>
      <c r="JN5" s="73">
        <v>57.87</v>
      </c>
      <c r="JO5" s="73">
        <v>60.21</v>
      </c>
      <c r="JP5" s="73"/>
      <c r="JQ5" s="74"/>
      <c r="JR5" s="71">
        <v>53.48</v>
      </c>
      <c r="JS5" s="73">
        <v>52.68</v>
      </c>
      <c r="JT5" s="73">
        <v>54.16</v>
      </c>
      <c r="JU5" s="73">
        <v>52.98</v>
      </c>
      <c r="JV5" s="73"/>
      <c r="JW5" s="74"/>
      <c r="JX5" s="71">
        <v>85.59</v>
      </c>
      <c r="JY5" s="73">
        <v>84.03</v>
      </c>
      <c r="JZ5" s="73">
        <v>96.55</v>
      </c>
      <c r="KA5" s="73">
        <v>89.04</v>
      </c>
      <c r="KB5" s="73"/>
      <c r="KC5" s="74"/>
      <c r="KD5" s="71">
        <v>82.47</v>
      </c>
      <c r="KE5" s="73">
        <v>83.02</v>
      </c>
      <c r="KF5" s="73">
        <v>83.76</v>
      </c>
      <c r="KG5" s="73">
        <v>83.21</v>
      </c>
      <c r="KH5" s="73"/>
      <c r="KI5" s="74"/>
      <c r="KJ5" s="71">
        <v>62.06</v>
      </c>
      <c r="KK5" s="73">
        <v>61.31</v>
      </c>
      <c r="KL5" s="73">
        <v>60.16</v>
      </c>
      <c r="KM5" s="73">
        <v>60.41</v>
      </c>
      <c r="KN5" s="73"/>
      <c r="KO5" s="74"/>
      <c r="KP5" s="71">
        <v>60.95</v>
      </c>
      <c r="KQ5" s="73">
        <v>58.08</v>
      </c>
      <c r="KR5" s="73">
        <v>62.3</v>
      </c>
      <c r="KS5" s="73">
        <v>60.12</v>
      </c>
      <c r="KT5" s="73"/>
      <c r="KU5" s="74"/>
      <c r="KV5" s="71">
        <v>62.65</v>
      </c>
      <c r="KW5" s="73">
        <v>62.46</v>
      </c>
      <c r="KX5" s="73">
        <v>62.7</v>
      </c>
      <c r="KY5" s="73">
        <v>61.9</v>
      </c>
      <c r="KZ5" s="73"/>
      <c r="LA5" s="74"/>
      <c r="LB5" s="71">
        <v>59.46</v>
      </c>
      <c r="LC5" s="73">
        <v>61.1</v>
      </c>
      <c r="LD5" s="73">
        <v>63.3</v>
      </c>
      <c r="LE5" s="73">
        <v>59.3</v>
      </c>
      <c r="LF5" s="73"/>
      <c r="LG5" s="74"/>
      <c r="LH5" s="71">
        <v>57.83</v>
      </c>
      <c r="LI5" s="73">
        <v>56.46</v>
      </c>
      <c r="LJ5" s="73">
        <v>58.16</v>
      </c>
      <c r="LK5" s="73">
        <v>56.15</v>
      </c>
      <c r="LL5" s="73"/>
      <c r="LM5" s="74"/>
      <c r="LN5" s="71">
        <v>62.65</v>
      </c>
      <c r="LO5" s="73">
        <v>62.46</v>
      </c>
      <c r="LP5" s="73">
        <v>62.7</v>
      </c>
      <c r="LQ5" s="73">
        <v>61.9</v>
      </c>
      <c r="LR5" s="73"/>
      <c r="LS5" s="74"/>
      <c r="LT5" s="71">
        <v>53.42</v>
      </c>
      <c r="LU5" s="73">
        <v>54.78</v>
      </c>
      <c r="LV5" s="73">
        <v>52.19</v>
      </c>
      <c r="LW5" s="73">
        <v>53.2</v>
      </c>
      <c r="LX5" s="73"/>
      <c r="LY5" s="74"/>
      <c r="LZ5" s="71">
        <v>49.87</v>
      </c>
      <c r="MA5" s="73">
        <v>50.97</v>
      </c>
      <c r="MB5" s="73">
        <v>52.03</v>
      </c>
      <c r="MC5" s="73">
        <v>50.66</v>
      </c>
      <c r="MD5" s="73"/>
      <c r="ME5" s="74"/>
      <c r="MF5" s="71">
        <v>71.59</v>
      </c>
      <c r="MG5" s="73">
        <v>72.02</v>
      </c>
      <c r="MH5" s="73">
        <v>68.58</v>
      </c>
      <c r="MI5" s="73">
        <v>72.14</v>
      </c>
      <c r="MJ5" s="73"/>
      <c r="MK5" s="74"/>
      <c r="ML5" s="71">
        <v>70.209999999999994</v>
      </c>
      <c r="MM5" s="73">
        <v>70.25</v>
      </c>
      <c r="MN5" s="73">
        <v>69.67</v>
      </c>
      <c r="MO5" s="73">
        <v>67.510000000000005</v>
      </c>
      <c r="MP5" s="73"/>
      <c r="MQ5" s="74"/>
      <c r="MR5" s="71">
        <v>52.12</v>
      </c>
      <c r="MS5" s="73">
        <v>51.93</v>
      </c>
      <c r="MT5" s="73">
        <v>53</v>
      </c>
      <c r="MU5" s="73">
        <v>53.94</v>
      </c>
      <c r="MV5" s="73"/>
      <c r="MW5" s="74"/>
      <c r="MX5" s="71">
        <v>44.61</v>
      </c>
      <c r="MY5" s="73">
        <v>46.61</v>
      </c>
      <c r="MZ5" s="73">
        <v>43.91</v>
      </c>
      <c r="NA5" s="73">
        <v>44.27</v>
      </c>
      <c r="NB5" s="73"/>
      <c r="NC5" s="74"/>
      <c r="ND5" s="71">
        <v>58.8</v>
      </c>
      <c r="NE5" s="73">
        <v>62.18</v>
      </c>
      <c r="NF5" s="73">
        <v>58.65</v>
      </c>
      <c r="NG5" s="73">
        <v>61.83</v>
      </c>
      <c r="NH5" s="73"/>
      <c r="NI5" s="74"/>
      <c r="NJ5" s="71">
        <v>56.35</v>
      </c>
      <c r="NK5" s="73">
        <v>58.27</v>
      </c>
      <c r="NL5" s="73">
        <v>57.87</v>
      </c>
      <c r="NM5" s="73">
        <v>56.07</v>
      </c>
      <c r="NN5" s="73"/>
      <c r="NO5" s="74"/>
      <c r="NP5" s="71">
        <v>81.180000000000007</v>
      </c>
      <c r="NQ5" s="73">
        <v>82</v>
      </c>
      <c r="NR5" s="73">
        <v>78.58</v>
      </c>
      <c r="NS5" s="73">
        <v>77.709999999999994</v>
      </c>
      <c r="NT5" s="73"/>
      <c r="NU5" s="74"/>
      <c r="NV5" s="71">
        <v>74.38</v>
      </c>
      <c r="NW5" s="73">
        <v>78.319999999999993</v>
      </c>
      <c r="NX5" s="73">
        <v>77.61</v>
      </c>
      <c r="NY5" s="73">
        <v>77.42</v>
      </c>
      <c r="NZ5" s="73"/>
      <c r="OA5" s="74"/>
      <c r="OB5" s="71">
        <v>67.56</v>
      </c>
      <c r="OC5" s="73">
        <v>66.16</v>
      </c>
      <c r="OD5" s="73">
        <v>65.959999999999994</v>
      </c>
      <c r="OE5" s="73">
        <v>67.06</v>
      </c>
      <c r="OF5" s="73"/>
      <c r="OG5" s="74"/>
      <c r="OH5" s="71">
        <v>59.15</v>
      </c>
      <c r="OI5" s="73">
        <v>63.12</v>
      </c>
      <c r="OJ5" s="73">
        <v>58.64</v>
      </c>
      <c r="OK5" s="73">
        <v>60.78</v>
      </c>
      <c r="OL5" s="73"/>
      <c r="OM5" s="74"/>
      <c r="ON5" s="71">
        <v>60.89</v>
      </c>
      <c r="OO5" s="73">
        <v>61.25</v>
      </c>
      <c r="OP5" s="73">
        <v>61.47</v>
      </c>
      <c r="OQ5" s="73">
        <v>60.38</v>
      </c>
      <c r="OR5" s="73"/>
      <c r="OS5" s="74"/>
      <c r="OT5" s="71">
        <v>59.1</v>
      </c>
      <c r="OU5" s="71">
        <v>57.97</v>
      </c>
      <c r="OV5" s="71">
        <v>60.13</v>
      </c>
      <c r="OW5" s="71">
        <v>59.57</v>
      </c>
      <c r="OX5" s="73"/>
      <c r="OY5" s="74"/>
      <c r="OZ5" s="71">
        <v>62.38</v>
      </c>
      <c r="PA5" s="71">
        <v>65.12</v>
      </c>
      <c r="PB5" s="79">
        <v>64.849999999999994</v>
      </c>
      <c r="PC5" s="79">
        <v>60.13</v>
      </c>
      <c r="PD5" s="73"/>
      <c r="PE5" s="74"/>
      <c r="PF5" s="79">
        <v>58.29</v>
      </c>
      <c r="PG5" s="79">
        <v>57.13</v>
      </c>
      <c r="PH5" s="79">
        <v>54.73</v>
      </c>
      <c r="PI5" s="79">
        <v>59.38</v>
      </c>
      <c r="PJ5" s="73"/>
      <c r="PK5" s="74"/>
      <c r="PL5" s="71">
        <v>84.33</v>
      </c>
      <c r="PM5" s="73">
        <v>90.02</v>
      </c>
      <c r="PN5" s="73">
        <v>85.99</v>
      </c>
      <c r="PO5" s="73">
        <v>89.88</v>
      </c>
      <c r="PP5" s="73"/>
      <c r="PQ5" s="74"/>
      <c r="PR5" s="71">
        <v>79.92</v>
      </c>
      <c r="PS5" s="73">
        <v>75.83</v>
      </c>
      <c r="PT5" s="73">
        <v>75.709999999999994</v>
      </c>
      <c r="PU5" s="73">
        <v>73.3</v>
      </c>
      <c r="PV5" s="73"/>
      <c r="PW5" s="74"/>
      <c r="PX5" s="71">
        <v>73.12</v>
      </c>
      <c r="PY5" s="73">
        <v>72.510000000000005</v>
      </c>
      <c r="PZ5" s="73">
        <v>71.12</v>
      </c>
      <c r="QA5" s="73">
        <v>69.12</v>
      </c>
      <c r="QB5" s="73"/>
      <c r="QC5" s="74"/>
      <c r="QD5" s="71">
        <v>68.61</v>
      </c>
      <c r="QE5" s="73">
        <v>68.61</v>
      </c>
      <c r="QF5" s="73">
        <v>65.75</v>
      </c>
      <c r="QG5" s="73">
        <v>69.430000000000007</v>
      </c>
      <c r="QH5" s="73"/>
      <c r="QI5" s="74"/>
      <c r="QJ5" s="71">
        <v>61.31</v>
      </c>
      <c r="QK5" s="73">
        <v>61.47</v>
      </c>
      <c r="QL5" s="73">
        <v>61.52</v>
      </c>
      <c r="QM5" s="73">
        <v>62.84</v>
      </c>
      <c r="QN5" s="73"/>
      <c r="QO5" s="74"/>
      <c r="QP5" s="71">
        <v>60.8</v>
      </c>
      <c r="QQ5" s="73">
        <v>58.31</v>
      </c>
      <c r="QR5" s="73">
        <v>55.12</v>
      </c>
      <c r="QS5" s="73">
        <v>56.84</v>
      </c>
      <c r="QT5" s="73"/>
      <c r="QU5" s="74"/>
      <c r="QV5" s="71">
        <v>62.27</v>
      </c>
      <c r="QW5" s="73">
        <v>64.430000000000007</v>
      </c>
      <c r="QX5" s="73">
        <v>63.34</v>
      </c>
      <c r="QY5" s="73">
        <v>63.31</v>
      </c>
      <c r="QZ5" s="73"/>
      <c r="RA5" s="74"/>
      <c r="RB5" s="71">
        <v>54.73</v>
      </c>
      <c r="RC5" s="73">
        <v>53.86</v>
      </c>
      <c r="RD5" s="73">
        <v>53.63</v>
      </c>
      <c r="RE5" s="73">
        <v>55.15</v>
      </c>
      <c r="RF5" s="73"/>
      <c r="RG5" s="74"/>
      <c r="RH5" s="71"/>
      <c r="RI5" s="73"/>
      <c r="RJ5" s="73"/>
      <c r="RK5" s="73"/>
      <c r="RL5" s="73"/>
      <c r="RM5" s="74"/>
      <c r="RN5" s="71">
        <v>47.87</v>
      </c>
      <c r="RO5" s="73">
        <v>50.08</v>
      </c>
      <c r="RP5" s="73">
        <v>52.3</v>
      </c>
      <c r="RQ5" s="73"/>
      <c r="RR5" s="73"/>
      <c r="RS5" s="74"/>
      <c r="RT5" s="79"/>
      <c r="RU5" s="80"/>
      <c r="RV5" s="80"/>
      <c r="RW5" s="80"/>
      <c r="RX5" s="80"/>
      <c r="RY5" s="81"/>
      <c r="RZ5" s="80">
        <v>46.17</v>
      </c>
      <c r="SA5" s="80">
        <v>47.57</v>
      </c>
      <c r="SB5" s="80">
        <v>46.81</v>
      </c>
      <c r="SC5" s="80"/>
      <c r="SD5" s="80"/>
      <c r="SE5" s="81"/>
      <c r="SF5" s="79"/>
      <c r="SG5" s="80"/>
      <c r="SH5" s="80"/>
      <c r="SI5" s="80"/>
      <c r="SJ5" s="80"/>
      <c r="SK5" s="81"/>
      <c r="SL5" s="80">
        <v>50.04</v>
      </c>
      <c r="SM5" s="80">
        <v>46.87</v>
      </c>
      <c r="SN5" s="80">
        <v>50.5</v>
      </c>
      <c r="SO5" s="80"/>
      <c r="SP5" s="80"/>
      <c r="SQ5" s="81"/>
      <c r="SR5" s="79"/>
      <c r="SS5" s="80"/>
      <c r="ST5" s="80"/>
      <c r="SU5" s="80"/>
      <c r="SV5" s="80"/>
      <c r="SW5" s="81"/>
      <c r="SX5" s="80">
        <v>47.69</v>
      </c>
      <c r="SY5" s="80">
        <v>46.26</v>
      </c>
      <c r="SZ5" s="80">
        <v>48.72</v>
      </c>
      <c r="TA5" s="80"/>
      <c r="TB5" s="80"/>
      <c r="TC5" s="81"/>
      <c r="TD5" s="79">
        <v>64.010000000000005</v>
      </c>
      <c r="TE5" s="80">
        <v>61.24</v>
      </c>
      <c r="TF5" s="80">
        <v>64.64</v>
      </c>
      <c r="TG5" s="80"/>
      <c r="TH5" s="80"/>
      <c r="TI5" s="81"/>
      <c r="TJ5" s="80">
        <v>60.77</v>
      </c>
      <c r="TK5" s="80">
        <v>58.86</v>
      </c>
      <c r="TL5" s="80">
        <v>55.89</v>
      </c>
      <c r="TM5" s="80"/>
      <c r="TN5" s="80"/>
      <c r="TO5" s="81"/>
      <c r="TP5" s="79">
        <v>67.430000000000007</v>
      </c>
      <c r="TQ5" s="80">
        <v>67.14</v>
      </c>
      <c r="TR5" s="80">
        <v>68</v>
      </c>
      <c r="TS5" s="80"/>
      <c r="TT5" s="80"/>
      <c r="TU5" s="81"/>
      <c r="TV5" s="80">
        <v>63.87</v>
      </c>
      <c r="TW5" s="80">
        <v>62.49</v>
      </c>
      <c r="TX5" s="80">
        <v>65.099999999999994</v>
      </c>
      <c r="TY5" s="80"/>
      <c r="TZ5" s="80"/>
      <c r="UA5" s="81"/>
      <c r="UB5" s="71"/>
      <c r="UC5" s="73"/>
      <c r="UD5" s="73"/>
      <c r="UE5" s="73"/>
      <c r="UF5" s="73"/>
      <c r="UG5" s="74"/>
      <c r="UH5" s="71">
        <v>54.72</v>
      </c>
      <c r="UI5" s="73">
        <v>52.44</v>
      </c>
      <c r="UJ5" s="73">
        <v>57.62</v>
      </c>
      <c r="UK5" s="73">
        <v>56.9</v>
      </c>
      <c r="UL5" s="73"/>
      <c r="UM5" s="74"/>
      <c r="UN5" s="79"/>
      <c r="UO5" s="80"/>
      <c r="UP5" s="80"/>
      <c r="UQ5" s="80"/>
      <c r="UR5" s="80"/>
      <c r="US5" s="81"/>
      <c r="UT5" s="80">
        <v>61.34</v>
      </c>
      <c r="UU5" s="80">
        <v>63.95</v>
      </c>
      <c r="UV5" s="80">
        <v>61.27</v>
      </c>
      <c r="UW5" s="80"/>
      <c r="UX5" s="80"/>
      <c r="UY5" s="81"/>
      <c r="UZ5" s="79"/>
      <c r="VA5" s="80"/>
      <c r="VB5" s="80"/>
      <c r="VC5" s="80"/>
      <c r="VD5" s="80"/>
      <c r="VE5" s="81"/>
      <c r="VF5" s="80">
        <v>62.13</v>
      </c>
      <c r="VG5" s="80">
        <v>63.91</v>
      </c>
      <c r="VH5" s="80">
        <v>61.47</v>
      </c>
      <c r="VI5" s="80"/>
      <c r="VJ5" s="80"/>
      <c r="VK5" s="81"/>
      <c r="VL5" s="79"/>
      <c r="VM5" s="80"/>
      <c r="VN5" s="80"/>
      <c r="VO5" s="80"/>
      <c r="VP5" s="80"/>
      <c r="VQ5" s="81"/>
      <c r="VR5" s="80">
        <v>58.41</v>
      </c>
      <c r="VS5" s="80">
        <v>59.99</v>
      </c>
      <c r="VT5" s="80">
        <v>57.94</v>
      </c>
      <c r="VU5" s="80"/>
      <c r="VV5" s="80"/>
      <c r="VW5" s="81"/>
      <c r="VX5" s="80">
        <v>81.459999999999994</v>
      </c>
      <c r="VY5" s="80">
        <v>80.12</v>
      </c>
      <c r="VZ5" s="80"/>
      <c r="WA5" s="80">
        <v>63.23</v>
      </c>
      <c r="WB5" s="80">
        <v>62.58</v>
      </c>
      <c r="WC5" s="80"/>
      <c r="WD5" s="80">
        <v>62.4</v>
      </c>
      <c r="WE5" s="80">
        <v>63.12</v>
      </c>
      <c r="WF5" s="80"/>
      <c r="WG5" s="80">
        <v>70.38</v>
      </c>
      <c r="WH5" s="80">
        <v>71.150000000000006</v>
      </c>
      <c r="WI5" s="80"/>
      <c r="WJ5" s="80">
        <v>54.52</v>
      </c>
      <c r="WK5" s="80">
        <v>53.81</v>
      </c>
      <c r="WL5" s="80"/>
      <c r="WM5" s="80">
        <v>66.349999999999994</v>
      </c>
      <c r="WN5" s="80">
        <v>67.14</v>
      </c>
      <c r="WO5" s="80"/>
      <c r="WP5" s="80">
        <v>70.38</v>
      </c>
      <c r="WQ5" s="80">
        <v>70.510000000000005</v>
      </c>
      <c r="WR5" s="80"/>
      <c r="WS5" s="80">
        <v>69.010000000000005</v>
      </c>
      <c r="WT5" s="80">
        <v>69.040000000000006</v>
      </c>
      <c r="WU5" s="80"/>
      <c r="WV5" s="82"/>
      <c r="WW5" s="80">
        <v>66.78</v>
      </c>
      <c r="WX5" s="80">
        <f>51.27*4/3.2</f>
        <v>64.087500000000006</v>
      </c>
      <c r="WY5" s="80"/>
      <c r="WZ5" s="80">
        <v>77.39</v>
      </c>
      <c r="XA5" s="80">
        <v>73.099999999999994</v>
      </c>
      <c r="XB5" s="80"/>
      <c r="XC5" s="80">
        <v>87</v>
      </c>
      <c r="XD5" s="80">
        <v>86.14</v>
      </c>
      <c r="XE5" s="80"/>
      <c r="XF5" s="80">
        <v>82</v>
      </c>
      <c r="XG5" s="80">
        <v>83.88</v>
      </c>
      <c r="XH5" s="80"/>
      <c r="XI5" s="80">
        <v>86.48</v>
      </c>
      <c r="XJ5" s="80">
        <v>86.95</v>
      </c>
      <c r="XK5" s="80"/>
      <c r="XL5" s="80">
        <v>71.19</v>
      </c>
      <c r="XM5" s="80">
        <v>71.67</v>
      </c>
      <c r="XN5" s="80"/>
      <c r="XO5" s="80">
        <v>70.44</v>
      </c>
      <c r="XP5" s="80">
        <v>71.209999999999994</v>
      </c>
      <c r="XQ5" s="80"/>
      <c r="XR5" s="80">
        <v>64.069999999999993</v>
      </c>
      <c r="XS5" s="80">
        <v>61.31</v>
      </c>
      <c r="XT5" s="80"/>
      <c r="XU5" s="80">
        <v>66.319999999999993</v>
      </c>
      <c r="XV5" s="80">
        <v>69.27</v>
      </c>
      <c r="XW5" s="80"/>
      <c r="XX5" s="80">
        <v>88.9</v>
      </c>
      <c r="XY5" s="80">
        <v>89.83</v>
      </c>
      <c r="XZ5" s="80"/>
      <c r="YA5" s="80">
        <v>84.64</v>
      </c>
      <c r="YB5" s="80">
        <v>82.58</v>
      </c>
      <c r="YC5" s="80"/>
      <c r="YD5" s="80">
        <v>57.75</v>
      </c>
      <c r="YE5" s="80">
        <v>55.24</v>
      </c>
      <c r="YF5" s="80"/>
      <c r="YG5" s="80">
        <v>58.34</v>
      </c>
      <c r="YH5" s="80">
        <v>56.82</v>
      </c>
      <c r="YI5" s="80"/>
      <c r="YJ5" s="80">
        <v>50.45</v>
      </c>
      <c r="YK5" s="80">
        <v>50.5</v>
      </c>
      <c r="YL5" s="80"/>
      <c r="YM5" t="s">
        <v>198</v>
      </c>
      <c r="YN5" s="80">
        <v>77.09</v>
      </c>
      <c r="YO5" s="80">
        <v>77.48</v>
      </c>
      <c r="YP5" s="80"/>
      <c r="YQ5" s="80">
        <v>55.95</v>
      </c>
      <c r="YR5" s="80">
        <v>55.4</v>
      </c>
      <c r="YS5" s="80"/>
      <c r="YT5" s="80">
        <v>67.91</v>
      </c>
      <c r="YU5" s="80">
        <v>70.08</v>
      </c>
      <c r="YV5" s="80"/>
      <c r="YW5" s="80">
        <v>50.5</v>
      </c>
      <c r="YX5" s="80">
        <v>51.09</v>
      </c>
      <c r="YY5" s="80"/>
      <c r="YZ5" s="80">
        <v>42.52</v>
      </c>
      <c r="ZA5" s="80">
        <v>41.53</v>
      </c>
      <c r="ZB5" s="80"/>
      <c r="ZC5" s="80">
        <v>72.86</v>
      </c>
      <c r="ZD5" s="80">
        <v>73.56</v>
      </c>
      <c r="ZE5" s="80"/>
      <c r="ZF5" s="80">
        <v>67.84</v>
      </c>
      <c r="ZG5" s="80">
        <v>68.73</v>
      </c>
      <c r="ZH5" s="80"/>
      <c r="ZI5" s="80">
        <v>46.81</v>
      </c>
      <c r="ZJ5" s="80">
        <v>48.44</v>
      </c>
      <c r="ZK5" s="80"/>
      <c r="ZL5" s="80">
        <v>53.04</v>
      </c>
      <c r="ZM5" s="80">
        <v>54.32</v>
      </c>
      <c r="ZN5" s="80"/>
      <c r="ZO5" s="80">
        <v>64.599999999999994</v>
      </c>
      <c r="ZP5" s="80">
        <v>64.61</v>
      </c>
      <c r="ZQ5" s="80"/>
      <c r="ZR5" s="80">
        <v>63.28</v>
      </c>
      <c r="ZS5" s="80">
        <v>59.73</v>
      </c>
      <c r="ZT5" s="80"/>
      <c r="ZU5" s="80">
        <v>65.790000000000006</v>
      </c>
      <c r="ZV5" s="80">
        <v>62.41</v>
      </c>
      <c r="ZW5" s="80"/>
      <c r="ZX5" s="80">
        <v>64.489999999999995</v>
      </c>
      <c r="ZY5" s="80">
        <v>64.349999999999994</v>
      </c>
      <c r="ZZ5" s="80"/>
      <c r="AAA5" s="80">
        <v>55.3</v>
      </c>
      <c r="AAB5" s="80">
        <v>53.05</v>
      </c>
      <c r="AAC5" s="80"/>
      <c r="AAD5" s="80">
        <v>82.44</v>
      </c>
      <c r="AAE5" s="80">
        <v>81.31</v>
      </c>
      <c r="AAF5" s="80"/>
      <c r="AAG5" s="80">
        <v>79.650000000000006</v>
      </c>
      <c r="AAH5" s="80">
        <v>74.58</v>
      </c>
      <c r="AAI5" s="80"/>
      <c r="AAJ5" s="80">
        <v>63.37</v>
      </c>
      <c r="AAK5" s="80">
        <v>62.25</v>
      </c>
      <c r="AAL5" s="80"/>
      <c r="AAM5" s="80">
        <v>56.38</v>
      </c>
      <c r="AAN5" s="80">
        <v>57.24</v>
      </c>
      <c r="AAO5" s="80"/>
      <c r="AAP5" s="80">
        <v>42.39</v>
      </c>
      <c r="AAQ5" s="80">
        <v>44.34</v>
      </c>
      <c r="AAR5" s="80"/>
      <c r="AAS5" s="80">
        <v>55.5</v>
      </c>
      <c r="AAT5" s="80">
        <v>56.1</v>
      </c>
      <c r="AAU5" s="80"/>
      <c r="AAV5" s="80">
        <v>51.96</v>
      </c>
      <c r="AAW5" s="80">
        <v>53.06</v>
      </c>
      <c r="AAX5" s="80"/>
      <c r="AAY5" s="80">
        <v>45.69</v>
      </c>
      <c r="AAZ5" s="80">
        <v>45.43</v>
      </c>
      <c r="ABA5" s="80"/>
      <c r="ABB5" s="80">
        <v>64.849999999999994</v>
      </c>
      <c r="ABC5" s="80">
        <v>66.05</v>
      </c>
      <c r="ABD5" s="80"/>
      <c r="ABE5" s="80">
        <v>86.36</v>
      </c>
      <c r="ABF5" s="80">
        <v>87.12</v>
      </c>
      <c r="ABG5" s="80"/>
      <c r="ABH5" s="80">
        <v>87.64</v>
      </c>
      <c r="ABI5" s="80">
        <v>88.55</v>
      </c>
      <c r="ABJ5" s="80"/>
      <c r="ABK5" s="80"/>
      <c r="ABL5" s="80"/>
      <c r="ABM5" s="80"/>
      <c r="ABN5" s="80"/>
      <c r="ABO5" s="80"/>
      <c r="ABP5" s="80"/>
      <c r="ABQ5" s="80">
        <v>66.97</v>
      </c>
      <c r="ABR5" s="80">
        <v>68.790000000000006</v>
      </c>
      <c r="ABS5" s="80"/>
      <c r="ABT5" s="80">
        <v>62.2</v>
      </c>
      <c r="ABU5" s="80">
        <v>62.67</v>
      </c>
      <c r="ABV5" s="80"/>
      <c r="ABW5" s="80">
        <v>60.22</v>
      </c>
      <c r="ABX5" s="80">
        <v>60.19</v>
      </c>
      <c r="ABY5" s="80"/>
      <c r="ABZ5" s="80">
        <v>22.19</v>
      </c>
      <c r="ACA5" s="80">
        <v>24.39</v>
      </c>
      <c r="ACB5" s="80"/>
      <c r="ACC5" s="80">
        <v>55.81</v>
      </c>
      <c r="ACD5" s="80">
        <v>56.14</v>
      </c>
      <c r="ACE5" s="80"/>
      <c r="ACF5" s="80">
        <v>61.18</v>
      </c>
      <c r="ACG5" s="80">
        <v>60.51</v>
      </c>
      <c r="ACH5" s="80"/>
      <c r="ACI5" s="80">
        <v>62.45</v>
      </c>
      <c r="ACJ5" s="80">
        <v>62.83</v>
      </c>
      <c r="ACK5" s="80"/>
      <c r="ACL5" s="80">
        <v>76.98</v>
      </c>
      <c r="ACM5" s="80">
        <v>75.41</v>
      </c>
      <c r="ACN5" s="80"/>
      <c r="ACO5" s="80">
        <v>66.87</v>
      </c>
      <c r="ACP5" s="80">
        <v>68.13</v>
      </c>
      <c r="ACQ5" s="80"/>
      <c r="ACR5" s="80">
        <v>77.510000000000005</v>
      </c>
      <c r="ACS5" s="80">
        <v>78.44</v>
      </c>
      <c r="ACT5" s="80"/>
      <c r="ACU5" s="80">
        <v>47.86</v>
      </c>
      <c r="ACV5" s="80">
        <v>48.85</v>
      </c>
      <c r="ACW5" s="80"/>
      <c r="ACX5" s="80">
        <v>49.1</v>
      </c>
      <c r="ACY5" s="80">
        <v>49.11</v>
      </c>
      <c r="ACZ5" s="80"/>
      <c r="ADA5" s="80">
        <v>28</v>
      </c>
      <c r="ADB5" s="80">
        <v>72.17</v>
      </c>
      <c r="ADC5" s="80">
        <v>69.86</v>
      </c>
      <c r="ADD5" s="80">
        <v>69.81</v>
      </c>
      <c r="ADE5" s="80">
        <v>39.369999999999997</v>
      </c>
      <c r="ADF5" s="80">
        <v>43.39</v>
      </c>
      <c r="ADG5" s="80">
        <v>41.57</v>
      </c>
      <c r="ADH5" s="80">
        <v>46.88</v>
      </c>
      <c r="ADI5" s="80">
        <v>46.23</v>
      </c>
      <c r="ADJ5" s="80">
        <v>48.94</v>
      </c>
      <c r="ADK5" s="80">
        <v>56.75</v>
      </c>
      <c r="ADL5" s="80">
        <v>57.83</v>
      </c>
      <c r="ADM5" s="80">
        <v>57.24</v>
      </c>
      <c r="ADN5" s="80">
        <v>68.010000000000005</v>
      </c>
      <c r="ADO5" s="80">
        <v>68.05</v>
      </c>
      <c r="ADP5" s="80">
        <v>68.569999999999993</v>
      </c>
      <c r="ADQ5" s="80">
        <v>68.78</v>
      </c>
      <c r="ADR5" s="80">
        <v>69.64</v>
      </c>
      <c r="ADS5" s="80">
        <v>69.31</v>
      </c>
      <c r="ADT5" s="80">
        <v>74.209999999999994</v>
      </c>
      <c r="ADU5" s="80">
        <v>74.349999999999994</v>
      </c>
      <c r="ADV5" s="80">
        <v>74.06</v>
      </c>
      <c r="ADW5" s="80">
        <v>71.69</v>
      </c>
      <c r="ADX5" s="80">
        <v>73.400000000000006</v>
      </c>
      <c r="ADY5" s="80">
        <v>72.59</v>
      </c>
      <c r="ADZ5" s="80">
        <v>69.819999999999993</v>
      </c>
      <c r="AEA5" s="80">
        <v>69.819999999999993</v>
      </c>
      <c r="AEB5" s="80">
        <v>70.290000000000006</v>
      </c>
      <c r="AEC5" s="80">
        <v>49.52</v>
      </c>
      <c r="AED5" s="80">
        <v>49.61</v>
      </c>
      <c r="AEE5" s="80">
        <v>50.23</v>
      </c>
      <c r="AEF5" s="80">
        <v>54.83</v>
      </c>
      <c r="AEG5" s="80">
        <v>56</v>
      </c>
      <c r="AEH5" s="80">
        <v>55.81</v>
      </c>
      <c r="AEI5" s="80">
        <v>53.15</v>
      </c>
      <c r="AEJ5" s="80">
        <v>51.72</v>
      </c>
      <c r="AEK5" s="80">
        <v>52.49</v>
      </c>
      <c r="AEL5" s="80">
        <v>71.540000000000006</v>
      </c>
      <c r="AEM5" s="80">
        <v>72.19</v>
      </c>
      <c r="AEN5" s="80">
        <v>72</v>
      </c>
      <c r="AEO5" s="80">
        <v>57.62</v>
      </c>
      <c r="AEP5" s="80">
        <v>59.96</v>
      </c>
      <c r="AEQ5" s="80">
        <v>58.37</v>
      </c>
      <c r="AER5" s="80">
        <v>76.19</v>
      </c>
      <c r="AES5" s="80">
        <v>73.02</v>
      </c>
      <c r="AET5" s="80">
        <v>75.19</v>
      </c>
      <c r="AEU5" s="80">
        <v>77.27</v>
      </c>
      <c r="AEV5" s="80">
        <v>75.09</v>
      </c>
      <c r="AEW5" s="80">
        <v>76.38</v>
      </c>
      <c r="AEX5" s="80">
        <v>71.900000000000006</v>
      </c>
      <c r="AEY5" s="80">
        <v>74.27</v>
      </c>
      <c r="AEZ5" s="80">
        <v>75.39</v>
      </c>
      <c r="AFA5" s="80">
        <v>70.099999999999994</v>
      </c>
      <c r="AFB5" s="80">
        <v>70.459999999999994</v>
      </c>
      <c r="AFC5" s="80">
        <v>70.790000000000006</v>
      </c>
      <c r="AFD5" s="80">
        <v>70.09</v>
      </c>
      <c r="AFE5" s="80">
        <v>70.459999999999994</v>
      </c>
      <c r="AFF5" s="80">
        <v>70.849999999999994</v>
      </c>
      <c r="AFG5" s="80"/>
      <c r="AFH5" s="80"/>
      <c r="AFI5" s="80"/>
      <c r="AFJ5" s="80"/>
      <c r="AFK5" s="80"/>
      <c r="AFL5" s="80"/>
      <c r="AFM5" s="80"/>
      <c r="AFN5" s="80"/>
      <c r="AFO5" s="80"/>
      <c r="AFP5" s="80">
        <v>59.45</v>
      </c>
      <c r="AFQ5" s="80">
        <v>57.47</v>
      </c>
      <c r="AFR5" s="80"/>
      <c r="AFS5" s="80">
        <v>84.29</v>
      </c>
      <c r="AFT5" s="80">
        <v>80.180000000000007</v>
      </c>
      <c r="AFU5" s="80"/>
      <c r="AFV5" s="80">
        <v>74.47</v>
      </c>
      <c r="AFW5" s="80">
        <v>74.94</v>
      </c>
      <c r="AFX5" s="80"/>
      <c r="AFY5" s="80">
        <v>68.5</v>
      </c>
      <c r="AFZ5" s="80">
        <v>68.92</v>
      </c>
      <c r="AGA5" s="80"/>
      <c r="AGB5" s="80">
        <v>59.87</v>
      </c>
      <c r="AGC5" s="80">
        <v>54.46</v>
      </c>
      <c r="AGD5" s="80"/>
      <c r="AGE5" s="80">
        <v>78.48</v>
      </c>
      <c r="AGF5" s="80">
        <v>79.83</v>
      </c>
      <c r="AGG5" s="80"/>
      <c r="AGH5" s="80">
        <v>80.14</v>
      </c>
      <c r="AGI5" s="80">
        <v>81.92</v>
      </c>
      <c r="AGJ5" s="80"/>
      <c r="AGK5" s="80">
        <v>83.77</v>
      </c>
      <c r="AGL5" s="80">
        <v>86.28</v>
      </c>
      <c r="AGM5" s="80"/>
      <c r="AGN5" s="80">
        <v>87.3</v>
      </c>
      <c r="AGO5" s="80">
        <v>87.04</v>
      </c>
      <c r="AGP5" s="80"/>
      <c r="AGQ5" s="80">
        <v>86.11</v>
      </c>
      <c r="AGR5" s="80">
        <v>85.06</v>
      </c>
      <c r="AGS5" s="80"/>
      <c r="AGT5" s="80">
        <v>84.33</v>
      </c>
      <c r="AGU5" s="80">
        <v>88.53</v>
      </c>
      <c r="AGV5" s="80"/>
      <c r="AGW5" s="80">
        <v>88.93</v>
      </c>
      <c r="AGX5" s="80">
        <v>86.6</v>
      </c>
      <c r="AGY5" s="80"/>
      <c r="AGZ5" s="80">
        <v>87.69</v>
      </c>
      <c r="AHA5" s="80">
        <v>88.63</v>
      </c>
      <c r="AHB5" s="80"/>
      <c r="AHC5" s="80">
        <v>85.13</v>
      </c>
      <c r="AHD5" s="80">
        <v>83.13</v>
      </c>
      <c r="AHE5" s="80"/>
      <c r="AHF5" s="80">
        <v>76.739999999999995</v>
      </c>
      <c r="AHG5" s="80">
        <v>78.33</v>
      </c>
      <c r="AHH5" s="80"/>
      <c r="AHI5">
        <v>59.1</v>
      </c>
      <c r="AHJ5" s="80">
        <v>60.48</v>
      </c>
    </row>
    <row r="6" spans="1:895" x14ac:dyDescent="0.2">
      <c r="A6" s="89" t="s">
        <v>199</v>
      </c>
      <c r="B6" s="90">
        <v>82.57</v>
      </c>
      <c r="C6" s="91">
        <v>78.22</v>
      </c>
      <c r="D6" s="91">
        <v>79.989999999999995</v>
      </c>
      <c r="E6" s="91">
        <v>80.06</v>
      </c>
      <c r="F6" s="91">
        <v>79.67</v>
      </c>
      <c r="G6" s="92">
        <v>83.54</v>
      </c>
      <c r="H6" s="90">
        <v>123.44</v>
      </c>
      <c r="I6" s="91">
        <v>121.95</v>
      </c>
      <c r="J6" s="91">
        <v>113.34</v>
      </c>
      <c r="K6" s="91">
        <v>110.18</v>
      </c>
      <c r="L6" s="91">
        <v>121.65</v>
      </c>
      <c r="M6" s="92">
        <v>115.21</v>
      </c>
      <c r="N6" s="90">
        <v>113.35</v>
      </c>
      <c r="O6" s="91">
        <v>104.09</v>
      </c>
      <c r="P6" s="91">
        <v>103.25</v>
      </c>
      <c r="Q6" s="91">
        <v>108.99</v>
      </c>
      <c r="R6" s="91">
        <v>103.67</v>
      </c>
      <c r="S6" s="92">
        <v>110.73</v>
      </c>
      <c r="U6" s="89" t="s">
        <v>199</v>
      </c>
      <c r="V6" s="90">
        <v>58.09</v>
      </c>
      <c r="W6" s="91">
        <v>59.15</v>
      </c>
      <c r="X6" s="91">
        <v>57.64</v>
      </c>
      <c r="Y6" s="91">
        <v>61.54</v>
      </c>
      <c r="Z6" s="91">
        <v>61.68</v>
      </c>
      <c r="AA6" s="92"/>
      <c r="AB6" s="90">
        <v>52.19</v>
      </c>
      <c r="AC6" s="91">
        <v>48.66</v>
      </c>
      <c r="AD6" s="91">
        <v>50.68</v>
      </c>
      <c r="AE6" s="91">
        <v>48.32</v>
      </c>
      <c r="AF6" s="91"/>
      <c r="AG6" s="92"/>
      <c r="AH6" s="90">
        <v>74.709999999999994</v>
      </c>
      <c r="AI6" s="91">
        <v>71.31</v>
      </c>
      <c r="AJ6" s="91">
        <v>72.28</v>
      </c>
      <c r="AK6" s="91">
        <v>73.22</v>
      </c>
      <c r="AL6" s="91"/>
      <c r="AM6" s="92"/>
      <c r="AN6" s="90">
        <v>59.7</v>
      </c>
      <c r="AO6" s="91">
        <v>60</v>
      </c>
      <c r="AP6" s="91">
        <v>60.9</v>
      </c>
      <c r="AQ6" s="91">
        <v>59.93</v>
      </c>
      <c r="AR6" s="91"/>
      <c r="AS6" s="92"/>
      <c r="AU6" s="89" t="s">
        <v>199</v>
      </c>
      <c r="AV6" s="90">
        <v>122.22</v>
      </c>
      <c r="AW6" s="91">
        <v>127.71</v>
      </c>
      <c r="AX6" s="91">
        <v>127.7</v>
      </c>
      <c r="AY6" s="91">
        <v>126.91</v>
      </c>
      <c r="AZ6" s="91">
        <v>123.87</v>
      </c>
      <c r="BA6" s="92"/>
      <c r="BB6" s="73">
        <v>103.75</v>
      </c>
      <c r="BC6" s="73">
        <v>118.8</v>
      </c>
      <c r="BD6">
        <f>84.94*4/3.1</f>
        <v>109.6</v>
      </c>
      <c r="BE6">
        <v>109.08</v>
      </c>
      <c r="BG6" s="90">
        <v>80.290000000000006</v>
      </c>
      <c r="BH6" s="91">
        <v>82.12</v>
      </c>
      <c r="BI6" s="91">
        <v>82.3</v>
      </c>
      <c r="BJ6" s="91">
        <v>81.39</v>
      </c>
      <c r="BK6" s="91"/>
      <c r="BL6" s="92"/>
      <c r="BM6" s="90">
        <v>76.459999999999994</v>
      </c>
      <c r="BN6" s="91">
        <v>75.2</v>
      </c>
      <c r="BO6" s="91">
        <v>78.39</v>
      </c>
      <c r="BP6" s="91">
        <v>78.48</v>
      </c>
      <c r="BQ6" s="91"/>
      <c r="BR6" s="92"/>
      <c r="BS6" s="90">
        <v>81.59</v>
      </c>
      <c r="BT6" s="91">
        <v>82.68</v>
      </c>
      <c r="BU6" s="91">
        <v>78.62</v>
      </c>
      <c r="BV6" s="91">
        <v>85.07</v>
      </c>
      <c r="BW6" s="91">
        <v>81.44</v>
      </c>
      <c r="BX6" s="92"/>
      <c r="BY6" s="90">
        <v>73.09</v>
      </c>
      <c r="BZ6" s="91">
        <v>74.55</v>
      </c>
      <c r="CA6" s="91">
        <v>79.77</v>
      </c>
      <c r="CB6" s="91">
        <v>77.599999999999994</v>
      </c>
      <c r="CC6" s="91"/>
      <c r="CD6" s="92"/>
      <c r="CF6" s="90">
        <v>113.83</v>
      </c>
      <c r="CG6" s="91">
        <v>106.51</v>
      </c>
      <c r="CH6" s="91">
        <v>110.32</v>
      </c>
      <c r="CI6" s="91">
        <v>117.64</v>
      </c>
      <c r="CJ6" s="91"/>
      <c r="CK6" s="92"/>
      <c r="CL6" s="90">
        <v>92.47</v>
      </c>
      <c r="CM6" s="91">
        <v>91.43</v>
      </c>
      <c r="CN6" s="91">
        <v>92.2</v>
      </c>
      <c r="CO6" s="91">
        <v>95.57</v>
      </c>
      <c r="CP6" s="91">
        <v>95.56</v>
      </c>
      <c r="CQ6" s="92"/>
      <c r="CR6" s="90">
        <v>60.25</v>
      </c>
      <c r="CS6" s="91">
        <v>63.35</v>
      </c>
      <c r="CT6" s="91">
        <v>61.67</v>
      </c>
      <c r="CU6" s="91">
        <v>62.1</v>
      </c>
      <c r="CV6" s="91"/>
      <c r="CW6" s="92"/>
      <c r="CX6" s="90">
        <v>47.01</v>
      </c>
      <c r="CY6" s="91">
        <v>49.95</v>
      </c>
      <c r="CZ6" s="91">
        <v>48.41</v>
      </c>
      <c r="DA6" s="91">
        <v>47.03</v>
      </c>
      <c r="DB6" s="91"/>
      <c r="DC6" s="92"/>
      <c r="DD6">
        <v>90</v>
      </c>
      <c r="DE6" s="90">
        <v>92.8</v>
      </c>
      <c r="DF6" s="91">
        <v>93.15</v>
      </c>
      <c r="DG6" s="91">
        <v>91.64</v>
      </c>
      <c r="DH6" s="91">
        <v>92.47</v>
      </c>
      <c r="DI6" s="91"/>
      <c r="DJ6" s="92"/>
      <c r="DK6" s="90">
        <v>97.98</v>
      </c>
      <c r="DL6" s="91">
        <v>99.69</v>
      </c>
      <c r="DM6" s="91">
        <v>107.98</v>
      </c>
      <c r="DN6" s="91">
        <v>110.28</v>
      </c>
      <c r="DO6" s="91">
        <v>102.54</v>
      </c>
      <c r="DP6" s="92"/>
      <c r="DQ6" s="90">
        <v>91.56</v>
      </c>
      <c r="DR6" s="91">
        <v>96.14</v>
      </c>
      <c r="DS6" s="91">
        <v>96.95</v>
      </c>
      <c r="DT6" s="91">
        <v>92.58</v>
      </c>
      <c r="DU6" s="91">
        <v>91.14</v>
      </c>
      <c r="DV6" s="92"/>
      <c r="DW6" s="90">
        <v>112.78</v>
      </c>
      <c r="DX6" s="91">
        <v>103.76</v>
      </c>
      <c r="DY6" s="91">
        <v>117.76</v>
      </c>
      <c r="DZ6" s="91">
        <v>111.58</v>
      </c>
      <c r="EA6" s="91">
        <v>114.81</v>
      </c>
      <c r="EB6" s="92"/>
      <c r="EC6" s="90">
        <v>104.63</v>
      </c>
      <c r="ED6" s="91">
        <v>108.23</v>
      </c>
      <c r="EE6" s="91">
        <v>104</v>
      </c>
      <c r="EF6" s="91">
        <v>105.96</v>
      </c>
      <c r="EG6" s="91"/>
      <c r="EH6" s="92"/>
      <c r="EI6" s="90">
        <v>86</v>
      </c>
      <c r="EJ6" s="91">
        <v>84.44</v>
      </c>
      <c r="EK6" s="91">
        <v>82.74</v>
      </c>
      <c r="EL6" s="91">
        <v>85.33</v>
      </c>
      <c r="EM6" s="91"/>
      <c r="EN6" s="92"/>
      <c r="EO6" s="90">
        <v>79.44</v>
      </c>
      <c r="EP6" s="91">
        <v>72.2</v>
      </c>
      <c r="EQ6" s="91">
        <v>72.8</v>
      </c>
      <c r="ER6" s="91">
        <v>70.63</v>
      </c>
      <c r="ES6" s="91"/>
      <c r="ET6" s="92"/>
      <c r="EU6" s="90">
        <v>98.89</v>
      </c>
      <c r="EV6" s="91">
        <v>105.77</v>
      </c>
      <c r="EW6" s="91">
        <v>101.21</v>
      </c>
      <c r="EX6" s="91">
        <v>100.28</v>
      </c>
      <c r="EY6" s="91"/>
      <c r="EZ6" s="92"/>
      <c r="FA6" s="73">
        <v>28</v>
      </c>
      <c r="FB6" s="90">
        <v>96.87</v>
      </c>
      <c r="FC6" s="91">
        <v>90.19</v>
      </c>
      <c r="FD6" s="91">
        <v>93.95</v>
      </c>
      <c r="FE6" s="91">
        <v>92.55</v>
      </c>
      <c r="FF6" s="91"/>
      <c r="FG6" s="92"/>
      <c r="FH6" s="90">
        <v>87.33</v>
      </c>
      <c r="FI6" s="91">
        <v>82.04</v>
      </c>
      <c r="FJ6" s="91">
        <v>87.52</v>
      </c>
      <c r="FK6" s="91">
        <v>86.79</v>
      </c>
      <c r="FL6" s="91"/>
      <c r="FM6" s="92"/>
      <c r="FN6" s="90">
        <v>94.94</v>
      </c>
      <c r="FO6" s="91">
        <v>97.07</v>
      </c>
      <c r="FP6" s="91">
        <v>92.02</v>
      </c>
      <c r="FQ6" s="91"/>
      <c r="FR6" s="91"/>
      <c r="FS6" s="92"/>
      <c r="FT6" s="90">
        <v>87.35</v>
      </c>
      <c r="FU6" s="91">
        <v>86.62</v>
      </c>
      <c r="FV6" s="91">
        <v>89.02</v>
      </c>
      <c r="FW6" s="91"/>
      <c r="FX6" s="91"/>
      <c r="FY6" s="92"/>
      <c r="FZ6" s="90">
        <v>95.86</v>
      </c>
      <c r="GA6" s="91">
        <v>92.26</v>
      </c>
      <c r="GB6" s="91">
        <v>96.54</v>
      </c>
      <c r="GC6" s="91">
        <v>91.61</v>
      </c>
      <c r="GD6" s="91"/>
      <c r="GE6" s="92"/>
      <c r="GF6" s="90">
        <v>105.03</v>
      </c>
      <c r="GG6" s="91">
        <v>95.3</v>
      </c>
      <c r="GH6" s="91">
        <v>112.08</v>
      </c>
      <c r="GI6" s="91">
        <v>106.77</v>
      </c>
      <c r="GJ6" s="91"/>
      <c r="GK6" s="92"/>
      <c r="GL6" s="90">
        <v>92.98</v>
      </c>
      <c r="GM6" s="91">
        <v>93.54</v>
      </c>
      <c r="GN6" s="91">
        <v>92.74</v>
      </c>
      <c r="GO6" s="91">
        <v>91.28</v>
      </c>
      <c r="GP6" s="91"/>
      <c r="GQ6" s="92"/>
      <c r="GR6" s="90">
        <v>63.15</v>
      </c>
      <c r="GS6" s="91">
        <v>62.15</v>
      </c>
      <c r="GT6" s="91">
        <v>63.45</v>
      </c>
      <c r="GU6" s="91">
        <v>63.71</v>
      </c>
      <c r="GV6" s="91"/>
      <c r="GW6" s="92"/>
      <c r="GX6" s="90">
        <v>52.22</v>
      </c>
      <c r="GY6" s="91">
        <v>52.16</v>
      </c>
      <c r="GZ6" s="91">
        <v>54.94</v>
      </c>
      <c r="HA6" s="91">
        <v>54.82</v>
      </c>
      <c r="HB6" s="91"/>
      <c r="HC6" s="92"/>
      <c r="HD6" s="90">
        <v>108.81</v>
      </c>
      <c r="HE6" s="91">
        <v>105.72</v>
      </c>
      <c r="HF6" s="91">
        <v>103.96</v>
      </c>
      <c r="HG6" s="91">
        <v>102.83</v>
      </c>
      <c r="HH6" s="91"/>
      <c r="HI6" s="92"/>
      <c r="HJ6" s="90">
        <v>84.45</v>
      </c>
      <c r="HK6" s="91">
        <v>87.92</v>
      </c>
      <c r="HL6" s="91">
        <v>84.65</v>
      </c>
      <c r="HM6" s="91">
        <v>87.12</v>
      </c>
      <c r="HN6" s="91"/>
      <c r="HO6" s="92"/>
      <c r="HP6" s="90">
        <v>76.900000000000006</v>
      </c>
      <c r="HQ6" s="91">
        <v>77.11</v>
      </c>
      <c r="HR6" s="91">
        <v>71.56</v>
      </c>
      <c r="HS6" s="91">
        <v>72.28</v>
      </c>
      <c r="HT6" s="91"/>
      <c r="HU6" s="92"/>
      <c r="HV6" s="90">
        <v>77.150000000000006</v>
      </c>
      <c r="HW6" s="91">
        <v>75.62</v>
      </c>
      <c r="HX6" s="91">
        <v>75.94</v>
      </c>
      <c r="HY6" s="91">
        <v>78.959999999999994</v>
      </c>
      <c r="HZ6" s="91"/>
      <c r="IA6" s="92"/>
      <c r="IB6" s="90">
        <v>85.78</v>
      </c>
      <c r="IC6" s="91">
        <v>85.46</v>
      </c>
      <c r="ID6" s="91">
        <v>87.32</v>
      </c>
      <c r="IE6" s="91">
        <v>87.61</v>
      </c>
      <c r="IF6" s="91"/>
      <c r="IG6" s="92"/>
      <c r="IH6" s="90">
        <v>79.91</v>
      </c>
      <c r="II6" s="91">
        <v>79.89</v>
      </c>
      <c r="IJ6" s="91">
        <v>81.41</v>
      </c>
      <c r="IK6" s="91">
        <v>81.61</v>
      </c>
      <c r="IL6" s="91"/>
      <c r="IM6" s="92"/>
      <c r="IN6" s="90">
        <v>92.42</v>
      </c>
      <c r="IO6" s="91">
        <v>88.52</v>
      </c>
      <c r="IP6" s="91">
        <v>94.91</v>
      </c>
      <c r="IQ6" s="91">
        <v>93.51</v>
      </c>
      <c r="IR6" s="91"/>
      <c r="IS6" s="92"/>
      <c r="IT6" s="90">
        <v>85.48</v>
      </c>
      <c r="IU6" s="91">
        <v>82.61</v>
      </c>
      <c r="IV6" s="91">
        <v>81.78</v>
      </c>
      <c r="IW6" s="91">
        <v>83.56</v>
      </c>
      <c r="IX6" s="91"/>
      <c r="IY6" s="92"/>
      <c r="IZ6" s="90">
        <v>70.48</v>
      </c>
      <c r="JA6" s="91">
        <v>71.52</v>
      </c>
      <c r="JB6" s="91">
        <v>72.83</v>
      </c>
      <c r="JC6" s="91">
        <v>73.8</v>
      </c>
      <c r="JD6" s="91"/>
      <c r="JE6" s="92"/>
      <c r="JF6" s="90">
        <v>63.35</v>
      </c>
      <c r="JG6" s="91">
        <v>66.16</v>
      </c>
      <c r="JH6" s="91">
        <v>63.7</v>
      </c>
      <c r="JI6" s="91">
        <v>63.43</v>
      </c>
      <c r="JJ6" s="91"/>
      <c r="JK6" s="92"/>
      <c r="JL6" s="90">
        <v>76.69</v>
      </c>
      <c r="JM6" s="91">
        <v>80.540000000000006</v>
      </c>
      <c r="JN6" s="91">
        <v>81.69</v>
      </c>
      <c r="JO6" s="91">
        <v>83.35</v>
      </c>
      <c r="JP6" s="91"/>
      <c r="JQ6" s="92"/>
      <c r="JR6" s="90">
        <v>70.17</v>
      </c>
      <c r="JS6" s="91">
        <v>70.17</v>
      </c>
      <c r="JT6" s="91">
        <v>63.53</v>
      </c>
      <c r="JU6" s="91">
        <v>70.180000000000007</v>
      </c>
      <c r="JV6" s="91"/>
      <c r="JW6" s="92"/>
      <c r="JX6" s="90">
        <v>102.37</v>
      </c>
      <c r="JY6" s="91">
        <v>108.39</v>
      </c>
      <c r="JZ6" s="91">
        <v>103.59</v>
      </c>
      <c r="KA6" s="91">
        <v>113.36</v>
      </c>
      <c r="KB6" s="91"/>
      <c r="KC6" s="92"/>
      <c r="KD6" s="90">
        <v>86.48</v>
      </c>
      <c r="KE6" s="91">
        <v>91.62</v>
      </c>
      <c r="KF6" s="91">
        <v>95.71</v>
      </c>
      <c r="KG6" s="91">
        <v>92.7</v>
      </c>
      <c r="KH6" s="91"/>
      <c r="KI6" s="92"/>
      <c r="KJ6" s="90">
        <v>88.32</v>
      </c>
      <c r="KK6" s="91">
        <v>82.41</v>
      </c>
      <c r="KL6" s="91">
        <v>90.62</v>
      </c>
      <c r="KM6" s="91">
        <v>90.26</v>
      </c>
      <c r="KN6" s="91"/>
      <c r="KO6" s="92"/>
      <c r="KP6" s="90">
        <v>87.63</v>
      </c>
      <c r="KQ6" s="91">
        <v>86.17</v>
      </c>
      <c r="KR6" s="91">
        <v>80.849999999999994</v>
      </c>
      <c r="KS6" s="91">
        <v>86.53</v>
      </c>
      <c r="KT6" s="91"/>
      <c r="KU6" s="92"/>
      <c r="KV6" s="90">
        <v>87.57</v>
      </c>
      <c r="KW6" s="91">
        <v>84.18</v>
      </c>
      <c r="KX6" s="91">
        <v>88.55</v>
      </c>
      <c r="KY6" s="91">
        <v>86.58</v>
      </c>
      <c r="KZ6" s="91"/>
      <c r="LA6" s="92"/>
      <c r="LB6" s="90">
        <v>80.34</v>
      </c>
      <c r="LC6" s="91">
        <v>79.58</v>
      </c>
      <c r="LD6" s="91">
        <v>80.44</v>
      </c>
      <c r="LE6" s="91">
        <v>80.02</v>
      </c>
      <c r="LF6" s="91"/>
      <c r="LG6" s="92"/>
      <c r="LH6" s="90">
        <v>88.34</v>
      </c>
      <c r="LI6" s="91">
        <v>89.55</v>
      </c>
      <c r="LJ6" s="91">
        <v>82.62</v>
      </c>
      <c r="LK6" s="91">
        <v>87.53</v>
      </c>
      <c r="LL6" s="91"/>
      <c r="LM6" s="92"/>
      <c r="LN6" s="90">
        <v>78.680000000000007</v>
      </c>
      <c r="LO6" s="91">
        <v>76.209999999999994</v>
      </c>
      <c r="LP6" s="91">
        <v>80.84</v>
      </c>
      <c r="LQ6" s="91">
        <v>78.209999999999994</v>
      </c>
      <c r="LR6" s="91"/>
      <c r="LS6" s="92"/>
      <c r="LT6" s="90">
        <v>68.099999999999994</v>
      </c>
      <c r="LU6" s="91">
        <v>70.13</v>
      </c>
      <c r="LV6" s="91">
        <v>67.14</v>
      </c>
      <c r="LW6" s="91">
        <v>69.25</v>
      </c>
      <c r="LX6" s="91"/>
      <c r="LY6" s="92"/>
      <c r="LZ6" s="90">
        <v>61.52</v>
      </c>
      <c r="MA6" s="91">
        <v>59.89</v>
      </c>
      <c r="MB6" s="91">
        <v>62.42</v>
      </c>
      <c r="MC6" s="91">
        <v>60.87</v>
      </c>
      <c r="MD6" s="91"/>
      <c r="ME6" s="92"/>
      <c r="MF6" s="90">
        <v>92.16</v>
      </c>
      <c r="MG6" s="91">
        <v>92.46</v>
      </c>
      <c r="MH6" s="91">
        <v>91.87</v>
      </c>
      <c r="MI6" s="91">
        <v>94.11</v>
      </c>
      <c r="MJ6" s="91"/>
      <c r="MK6" s="92"/>
      <c r="ML6" s="90">
        <v>84.16</v>
      </c>
      <c r="MM6" s="91">
        <v>86.35</v>
      </c>
      <c r="MN6" s="91">
        <v>87.94</v>
      </c>
      <c r="MO6" s="91">
        <v>84.68</v>
      </c>
      <c r="MP6" s="91"/>
      <c r="MQ6" s="92"/>
      <c r="MR6" s="90">
        <v>68.760000000000005</v>
      </c>
      <c r="MS6" s="91">
        <v>65.12</v>
      </c>
      <c r="MT6" s="91">
        <v>66.41</v>
      </c>
      <c r="MU6" s="91">
        <v>63.12</v>
      </c>
      <c r="MV6" s="91"/>
      <c r="MW6" s="92"/>
      <c r="MX6" s="90">
        <v>56.12</v>
      </c>
      <c r="MY6" s="91">
        <v>60.01</v>
      </c>
      <c r="MZ6" s="91">
        <v>60.17</v>
      </c>
      <c r="NA6" s="91">
        <v>58.32</v>
      </c>
      <c r="NB6" s="91"/>
      <c r="NC6" s="92"/>
      <c r="ND6" s="90">
        <v>72.11</v>
      </c>
      <c r="NE6" s="91">
        <v>72.11</v>
      </c>
      <c r="NF6" s="91">
        <v>72.47</v>
      </c>
      <c r="NG6" s="91">
        <v>73.14</v>
      </c>
      <c r="NH6" s="91"/>
      <c r="NI6" s="92"/>
      <c r="NJ6" s="90">
        <v>67.12</v>
      </c>
      <c r="NK6" s="91">
        <v>65.64</v>
      </c>
      <c r="NL6" s="91">
        <v>66.28</v>
      </c>
      <c r="NM6" s="91">
        <v>64.11</v>
      </c>
      <c r="NN6" s="91"/>
      <c r="NO6" s="92"/>
      <c r="NP6" s="90">
        <v>87.28</v>
      </c>
      <c r="NQ6" s="91">
        <v>85.99</v>
      </c>
      <c r="NR6" s="91">
        <v>82.76</v>
      </c>
      <c r="NS6" s="91">
        <v>89.88</v>
      </c>
      <c r="NT6" s="91"/>
      <c r="NU6" s="92"/>
      <c r="NV6" s="90">
        <v>83.14</v>
      </c>
      <c r="NW6" s="91">
        <v>81.11</v>
      </c>
      <c r="NX6" s="91">
        <v>83.46</v>
      </c>
      <c r="NY6" s="91">
        <v>82.66</v>
      </c>
      <c r="NZ6" s="91"/>
      <c r="OA6" s="92"/>
      <c r="OB6" s="90">
        <v>68.239999999999995</v>
      </c>
      <c r="OC6" s="91">
        <v>69.150000000000006</v>
      </c>
      <c r="OD6" s="91">
        <v>66.69</v>
      </c>
      <c r="OE6" s="91">
        <v>72.58</v>
      </c>
      <c r="OF6" s="91"/>
      <c r="OG6" s="92"/>
      <c r="OH6" s="90">
        <v>66.56</v>
      </c>
      <c r="OI6" s="91">
        <v>68.239999999999995</v>
      </c>
      <c r="OJ6" s="91">
        <v>68.930000000000007</v>
      </c>
      <c r="OK6" s="91">
        <v>66.150000000000006</v>
      </c>
      <c r="OL6" s="91"/>
      <c r="OM6" s="92"/>
      <c r="ON6" s="90">
        <v>86.51</v>
      </c>
      <c r="OO6" s="91">
        <v>84.39</v>
      </c>
      <c r="OP6" s="91">
        <v>84.58</v>
      </c>
      <c r="OQ6" s="91">
        <v>80.08</v>
      </c>
      <c r="OR6" s="91"/>
      <c r="OS6" s="92"/>
      <c r="OT6" s="90">
        <v>78.62</v>
      </c>
      <c r="OU6" s="91">
        <v>76.11</v>
      </c>
      <c r="OV6" s="91">
        <v>73.400000000000006</v>
      </c>
      <c r="OW6" s="91">
        <v>74.94</v>
      </c>
      <c r="OX6" s="91"/>
      <c r="OY6" s="92"/>
      <c r="OZ6" s="90">
        <v>95.3</v>
      </c>
      <c r="PA6" s="91">
        <v>97.4</v>
      </c>
      <c r="PB6" s="91">
        <v>95.31</v>
      </c>
      <c r="PC6" s="91">
        <v>95.41</v>
      </c>
      <c r="PD6" s="91"/>
      <c r="PE6" s="92"/>
      <c r="PF6" s="90">
        <v>85.16</v>
      </c>
      <c r="PG6" s="91">
        <v>84.75</v>
      </c>
      <c r="PH6" s="91">
        <v>82.77</v>
      </c>
      <c r="PI6" s="91">
        <v>83.99</v>
      </c>
      <c r="PJ6" s="91"/>
      <c r="PK6" s="92"/>
      <c r="PL6" s="90">
        <v>98.14</v>
      </c>
      <c r="PM6" s="91">
        <v>98.98</v>
      </c>
      <c r="PN6" s="91">
        <v>97.68</v>
      </c>
      <c r="PO6" s="91">
        <v>99.49</v>
      </c>
      <c r="PP6" s="91"/>
      <c r="PQ6" s="92"/>
      <c r="PR6" s="90">
        <v>94.27</v>
      </c>
      <c r="PS6" s="91">
        <v>87.67</v>
      </c>
      <c r="PT6" s="91">
        <v>89.44</v>
      </c>
      <c r="PU6" s="91">
        <v>91.17</v>
      </c>
      <c r="PV6" s="91"/>
      <c r="PW6" s="92"/>
      <c r="PX6" s="90">
        <v>88.43</v>
      </c>
      <c r="PY6" s="91">
        <v>90.66</v>
      </c>
      <c r="PZ6" s="91">
        <v>92.6</v>
      </c>
      <c r="QA6" s="91">
        <v>91.43</v>
      </c>
      <c r="QB6" s="91"/>
      <c r="QC6" s="92"/>
      <c r="QD6" s="90">
        <v>82.28</v>
      </c>
      <c r="QE6" s="91">
        <v>82.06</v>
      </c>
      <c r="QF6" s="91">
        <v>87.37</v>
      </c>
      <c r="QG6" s="91">
        <v>89.46</v>
      </c>
      <c r="QH6" s="91"/>
      <c r="QI6" s="92"/>
      <c r="QJ6" s="90">
        <v>69.44</v>
      </c>
      <c r="QK6" s="91">
        <v>73.59</v>
      </c>
      <c r="QL6" s="91">
        <v>72.69</v>
      </c>
      <c r="QM6" s="91">
        <v>76.14</v>
      </c>
      <c r="QN6" s="91"/>
      <c r="QO6" s="92"/>
      <c r="QP6" s="90">
        <v>73.209999999999994</v>
      </c>
      <c r="QQ6" s="91">
        <v>75.150000000000006</v>
      </c>
      <c r="QR6" s="91">
        <v>72.28</v>
      </c>
      <c r="QS6" s="91">
        <v>67.7</v>
      </c>
      <c r="QT6" s="91"/>
      <c r="QU6" s="92"/>
      <c r="QV6" s="90"/>
      <c r="QW6" s="91"/>
      <c r="QX6" s="91"/>
      <c r="QY6" s="91"/>
      <c r="QZ6" s="91"/>
      <c r="RA6" s="92"/>
      <c r="RB6" s="90"/>
      <c r="RC6" s="91"/>
      <c r="RD6" s="91"/>
      <c r="RE6" s="91"/>
      <c r="RF6" s="91"/>
      <c r="RG6" s="92"/>
      <c r="RH6" s="90"/>
      <c r="RI6" s="91"/>
      <c r="RJ6" s="91"/>
      <c r="RK6" s="91"/>
      <c r="RL6" s="91"/>
      <c r="RM6" s="92"/>
      <c r="RN6" s="90">
        <v>79.650000000000006</v>
      </c>
      <c r="RO6" s="91">
        <v>78</v>
      </c>
      <c r="RP6" s="91">
        <v>79.05</v>
      </c>
      <c r="RQ6" s="91"/>
      <c r="RR6" s="91"/>
      <c r="RS6" s="92"/>
      <c r="RT6" s="93"/>
      <c r="RU6" s="94"/>
      <c r="RV6" s="94"/>
      <c r="RW6" s="94"/>
      <c r="RX6" s="94"/>
      <c r="RY6" s="95"/>
      <c r="RZ6" s="94">
        <v>66.569999999999993</v>
      </c>
      <c r="SA6" s="94">
        <v>62.57</v>
      </c>
      <c r="SB6" s="94">
        <v>61.92</v>
      </c>
      <c r="SC6" s="94"/>
      <c r="SD6" s="94"/>
      <c r="SE6" s="95"/>
      <c r="SF6" s="93"/>
      <c r="SG6" s="94"/>
      <c r="SH6" s="94"/>
      <c r="SI6" s="94"/>
      <c r="SJ6" s="94"/>
      <c r="SK6" s="95"/>
      <c r="SL6" s="94">
        <v>64.8</v>
      </c>
      <c r="SM6" s="94">
        <v>64.03</v>
      </c>
      <c r="SN6" s="94">
        <v>61.97</v>
      </c>
      <c r="SO6" s="94"/>
      <c r="SP6" s="94"/>
      <c r="SQ6" s="95"/>
      <c r="SR6" s="93"/>
      <c r="SS6" s="94"/>
      <c r="ST6" s="94"/>
      <c r="SU6" s="94"/>
      <c r="SV6" s="94"/>
      <c r="SW6" s="95"/>
      <c r="SX6" s="94">
        <v>66.84</v>
      </c>
      <c r="SY6" s="94">
        <v>67.239999999999995</v>
      </c>
      <c r="SZ6" s="94">
        <v>66.400000000000006</v>
      </c>
      <c r="TA6" s="94"/>
      <c r="TB6" s="94"/>
      <c r="TC6" s="95"/>
      <c r="TD6" s="93">
        <v>84.05</v>
      </c>
      <c r="TE6" s="94">
        <v>77.400000000000006</v>
      </c>
      <c r="TF6" s="94">
        <v>80.95</v>
      </c>
      <c r="TG6" s="94"/>
      <c r="TH6" s="94"/>
      <c r="TI6" s="95"/>
      <c r="TJ6" s="94">
        <v>70.73</v>
      </c>
      <c r="TK6" s="94">
        <v>70.900000000000006</v>
      </c>
      <c r="TL6" s="94">
        <v>66.98</v>
      </c>
      <c r="TM6" s="94"/>
      <c r="TN6" s="94"/>
      <c r="TO6" s="95"/>
      <c r="TP6" s="93">
        <v>89.59</v>
      </c>
      <c r="TQ6" s="94">
        <v>87.94</v>
      </c>
      <c r="TR6" s="94">
        <v>88.31</v>
      </c>
      <c r="TS6" s="94"/>
      <c r="TT6" s="94"/>
      <c r="TU6" s="95"/>
      <c r="TV6" s="94">
        <v>77.55</v>
      </c>
      <c r="TW6" s="94">
        <v>74.349999999999994</v>
      </c>
      <c r="TX6" s="94">
        <v>75.260000000000005</v>
      </c>
      <c r="TY6" s="94"/>
      <c r="TZ6" s="94"/>
      <c r="UA6" s="95"/>
      <c r="UB6" s="90"/>
      <c r="UC6" s="91"/>
      <c r="UD6" s="91"/>
      <c r="UE6" s="91"/>
      <c r="UF6" s="91"/>
      <c r="UG6" s="92"/>
      <c r="UH6" s="90">
        <v>94.49</v>
      </c>
      <c r="UI6" s="91">
        <v>100.58</v>
      </c>
      <c r="UJ6" s="91">
        <v>97.74</v>
      </c>
      <c r="UK6" s="91">
        <v>94.81</v>
      </c>
      <c r="UL6" s="91"/>
      <c r="UM6" s="92"/>
      <c r="UN6" s="93"/>
      <c r="UO6" s="94"/>
      <c r="UP6" s="94"/>
      <c r="UQ6" s="94"/>
      <c r="UR6" s="94"/>
      <c r="US6" s="95"/>
      <c r="UT6" s="94">
        <v>80.819999999999993</v>
      </c>
      <c r="UU6" s="94">
        <v>80.94</v>
      </c>
      <c r="UV6" s="94">
        <v>80.239999999999995</v>
      </c>
      <c r="UW6" s="94"/>
      <c r="UX6" s="94"/>
      <c r="UY6" s="95"/>
      <c r="UZ6" s="93"/>
      <c r="VA6" s="94"/>
      <c r="VB6" s="94"/>
      <c r="VC6" s="94"/>
      <c r="VD6" s="94"/>
      <c r="VE6" s="95"/>
      <c r="VF6" s="94">
        <v>79.760000000000005</v>
      </c>
      <c r="VG6" s="94">
        <v>80.209999999999994</v>
      </c>
      <c r="VH6" s="94">
        <v>80.14</v>
      </c>
      <c r="VI6" s="94"/>
      <c r="VJ6" s="94"/>
      <c r="VK6" s="95"/>
      <c r="VL6" s="93"/>
      <c r="VM6" s="94"/>
      <c r="VN6" s="94"/>
      <c r="VO6" s="94"/>
      <c r="VP6" s="94"/>
      <c r="VQ6" s="95"/>
      <c r="VR6" s="94">
        <v>72.12</v>
      </c>
      <c r="VS6" s="94">
        <v>75.34</v>
      </c>
      <c r="VT6" s="94">
        <v>74.92</v>
      </c>
      <c r="VU6" s="94"/>
      <c r="VV6" s="94"/>
      <c r="VW6" s="95"/>
      <c r="VX6" s="94">
        <v>93.29</v>
      </c>
      <c r="VY6" s="94">
        <v>101.51</v>
      </c>
      <c r="VZ6" s="94"/>
      <c r="WA6" s="94">
        <v>98.05</v>
      </c>
      <c r="WB6" s="94">
        <v>96.31</v>
      </c>
      <c r="WC6" s="94"/>
      <c r="WD6" s="94">
        <v>103.74</v>
      </c>
      <c r="WE6" s="94">
        <v>103.72</v>
      </c>
      <c r="WF6" s="94"/>
      <c r="WG6" s="94">
        <v>141.28</v>
      </c>
      <c r="WH6" s="94">
        <v>136.97</v>
      </c>
      <c r="WI6" s="94"/>
      <c r="WJ6" s="94">
        <v>73.099999999999994</v>
      </c>
      <c r="WK6" s="94">
        <v>73.67</v>
      </c>
      <c r="WL6" s="94"/>
      <c r="WM6" s="94">
        <v>79.75</v>
      </c>
      <c r="WN6" s="94">
        <v>81.42</v>
      </c>
      <c r="WO6" s="94"/>
      <c r="WP6" s="94">
        <v>100.54</v>
      </c>
      <c r="WQ6" s="94">
        <v>102.66</v>
      </c>
      <c r="WR6" s="94"/>
      <c r="WS6" s="94">
        <v>81.349999999999994</v>
      </c>
      <c r="WT6" s="94">
        <v>81.84</v>
      </c>
      <c r="WU6" s="94">
        <v>81.11</v>
      </c>
      <c r="WV6" s="94"/>
      <c r="WW6" s="94">
        <v>78.430000000000007</v>
      </c>
      <c r="WX6" s="94">
        <v>83.22</v>
      </c>
      <c r="WY6" s="94"/>
      <c r="WZ6" s="94">
        <v>83.86</v>
      </c>
      <c r="XA6" s="94">
        <v>87.64</v>
      </c>
      <c r="XB6" s="94"/>
      <c r="XC6" s="94">
        <v>98.45</v>
      </c>
      <c r="XD6" s="94">
        <v>94.74</v>
      </c>
      <c r="XE6" s="94"/>
      <c r="XF6" s="94">
        <v>91.6</v>
      </c>
      <c r="XG6" s="94">
        <v>95.64</v>
      </c>
      <c r="XH6" s="94"/>
      <c r="XI6" s="94">
        <v>99.4</v>
      </c>
      <c r="XJ6" s="94">
        <v>99.77</v>
      </c>
      <c r="XK6" s="94"/>
      <c r="XL6" s="94">
        <v>87.58</v>
      </c>
      <c r="XM6" s="94">
        <v>88.61</v>
      </c>
      <c r="XN6" s="94"/>
      <c r="XO6" s="94">
        <v>83.46</v>
      </c>
      <c r="XP6" s="94">
        <v>81.88</v>
      </c>
      <c r="XQ6" s="94"/>
      <c r="XR6" s="94">
        <v>65.72</v>
      </c>
      <c r="XS6" s="94">
        <v>65.83</v>
      </c>
      <c r="XT6" s="94"/>
      <c r="XU6" s="94">
        <v>75.42</v>
      </c>
      <c r="XV6" s="94">
        <v>78.040000000000006</v>
      </c>
      <c r="XW6" s="94"/>
      <c r="XX6" s="94">
        <v>100.68</v>
      </c>
      <c r="XY6" s="94">
        <v>100.34</v>
      </c>
      <c r="XZ6" s="94"/>
      <c r="YA6" s="94">
        <v>92.57</v>
      </c>
      <c r="YB6" s="94">
        <v>93.6</v>
      </c>
      <c r="YC6" s="94"/>
      <c r="YD6" s="94">
        <v>73.77</v>
      </c>
      <c r="YE6" s="94">
        <v>77.209999999999994</v>
      </c>
      <c r="YF6" s="94"/>
      <c r="YG6" s="94">
        <v>75.53</v>
      </c>
      <c r="YH6" s="94">
        <v>74.33</v>
      </c>
      <c r="YI6" s="94"/>
      <c r="YJ6" s="80">
        <v>65.59</v>
      </c>
      <c r="YK6" s="80">
        <v>65.069999999999993</v>
      </c>
      <c r="YL6" s="94"/>
      <c r="YM6" t="s">
        <v>200</v>
      </c>
      <c r="YN6" s="80">
        <v>95.26</v>
      </c>
      <c r="YO6" s="80">
        <v>94.05</v>
      </c>
      <c r="YP6" s="94"/>
      <c r="YQ6" s="80">
        <v>74.739999999999995</v>
      </c>
      <c r="YR6" s="80">
        <v>74.760000000000005</v>
      </c>
      <c r="YS6" s="94"/>
      <c r="YT6" s="80">
        <v>88.8</v>
      </c>
      <c r="YU6" s="80">
        <v>88.29</v>
      </c>
      <c r="YV6" s="94"/>
      <c r="YW6" s="80">
        <v>73.64</v>
      </c>
      <c r="YX6" s="80">
        <v>69.06</v>
      </c>
      <c r="YY6" s="94"/>
      <c r="YZ6" s="80">
        <v>61.35</v>
      </c>
      <c r="ZA6" s="80">
        <v>60.88</v>
      </c>
      <c r="ZB6" s="94"/>
      <c r="ZC6" s="80">
        <v>85.48</v>
      </c>
      <c r="ZD6" s="80">
        <v>84.37</v>
      </c>
      <c r="ZE6" s="94"/>
      <c r="ZF6" s="80">
        <v>83.74</v>
      </c>
      <c r="ZG6" s="80">
        <v>80.66</v>
      </c>
      <c r="ZH6" s="94"/>
      <c r="ZI6" s="80">
        <v>65.709999999999994</v>
      </c>
      <c r="ZJ6" s="80">
        <v>65.540000000000006</v>
      </c>
      <c r="ZK6" s="94"/>
      <c r="ZL6" s="80">
        <v>77.849999999999994</v>
      </c>
      <c r="ZM6" s="80">
        <v>75.77</v>
      </c>
      <c r="ZN6" s="94"/>
      <c r="ZO6" s="80">
        <v>76.62</v>
      </c>
      <c r="ZP6" s="80">
        <v>77.709999999999994</v>
      </c>
      <c r="ZQ6" s="94"/>
      <c r="ZR6" s="80">
        <v>79.2</v>
      </c>
      <c r="ZS6" s="80">
        <v>80.61</v>
      </c>
      <c r="ZT6" s="94"/>
      <c r="ZU6" s="80">
        <v>81.37</v>
      </c>
      <c r="ZV6" s="80">
        <v>82.71</v>
      </c>
      <c r="ZW6" s="94"/>
      <c r="ZX6" s="80">
        <v>77.06</v>
      </c>
      <c r="ZY6" s="80">
        <v>80.040000000000006</v>
      </c>
      <c r="ZZ6" s="94"/>
      <c r="AAA6" s="80">
        <v>66.8</v>
      </c>
      <c r="AAB6" s="80">
        <v>63.6</v>
      </c>
      <c r="AAC6" s="94"/>
      <c r="AAD6" s="80">
        <v>89.43</v>
      </c>
      <c r="AAE6" s="80">
        <v>87.66</v>
      </c>
      <c r="AAF6" s="94"/>
      <c r="AAG6" s="80">
        <v>90.8</v>
      </c>
      <c r="AAH6" s="80">
        <v>89.63</v>
      </c>
      <c r="AAI6" s="94"/>
      <c r="AAJ6" s="80">
        <v>76</v>
      </c>
      <c r="AAK6" s="80">
        <v>74.900000000000006</v>
      </c>
      <c r="AAL6" s="94"/>
      <c r="AAM6" s="80">
        <v>89.71</v>
      </c>
      <c r="AAN6" s="80">
        <v>82.51</v>
      </c>
      <c r="AAO6" s="94"/>
      <c r="AAP6" s="80">
        <v>50.04</v>
      </c>
      <c r="AAQ6" s="80">
        <v>54.21</v>
      </c>
      <c r="AAR6" s="94"/>
      <c r="AAS6" s="80">
        <v>84.68</v>
      </c>
      <c r="AAT6" s="80">
        <v>85.59</v>
      </c>
      <c r="AAU6" s="94"/>
      <c r="AAV6" s="80">
        <v>69.709999999999994</v>
      </c>
      <c r="AAW6" s="80">
        <v>67.92</v>
      </c>
      <c r="AAX6" s="94"/>
      <c r="AAY6" s="80">
        <v>62.92</v>
      </c>
      <c r="AAZ6" s="80">
        <v>61.03</v>
      </c>
      <c r="ABA6" s="94"/>
      <c r="ABB6" s="80">
        <v>94.14</v>
      </c>
      <c r="ABC6" s="80">
        <v>87.97</v>
      </c>
      <c r="ABD6" s="94"/>
      <c r="ABE6" s="80">
        <v>95.81</v>
      </c>
      <c r="ABF6" s="80">
        <v>95.34</v>
      </c>
      <c r="ABG6" s="94"/>
      <c r="ABH6" s="80">
        <v>95.81</v>
      </c>
      <c r="ABI6" s="80">
        <v>95.91</v>
      </c>
      <c r="ABJ6" s="94"/>
      <c r="ABK6" s="80"/>
      <c r="ABL6" s="80"/>
      <c r="ABM6" s="94"/>
      <c r="ABN6" s="82"/>
      <c r="ABO6" s="82"/>
      <c r="ABP6" s="82"/>
      <c r="ABQ6" s="82">
        <v>76.77</v>
      </c>
      <c r="ABR6" s="82">
        <v>72.849999999999994</v>
      </c>
      <c r="ABS6" s="82"/>
      <c r="ABT6" s="82">
        <v>73.400000000000006</v>
      </c>
      <c r="ABU6" s="82">
        <v>74.13</v>
      </c>
      <c r="ABV6" s="82"/>
      <c r="ABW6" s="82">
        <v>82.59</v>
      </c>
      <c r="ABX6" s="82">
        <v>81.3</v>
      </c>
      <c r="ABY6" s="82"/>
      <c r="ABZ6" s="82">
        <v>29.9</v>
      </c>
      <c r="ACA6" s="82">
        <v>29.96</v>
      </c>
      <c r="ACB6" s="82"/>
      <c r="ACC6" s="82">
        <v>66.84</v>
      </c>
      <c r="ACD6" s="82">
        <v>66.69</v>
      </c>
      <c r="ACE6" s="82"/>
      <c r="ACF6" s="82">
        <v>76.989999999999995</v>
      </c>
      <c r="ACG6" s="82">
        <v>75.599999999999994</v>
      </c>
      <c r="ACH6" s="82"/>
      <c r="ACI6" s="82">
        <v>78.239999999999995</v>
      </c>
      <c r="ACJ6" s="82">
        <v>78.12</v>
      </c>
      <c r="ACK6" s="82"/>
      <c r="ACL6" s="82">
        <v>85.19</v>
      </c>
      <c r="ACM6" s="82">
        <v>87.59</v>
      </c>
      <c r="ACN6" s="82"/>
      <c r="ACO6" s="82">
        <v>84.21</v>
      </c>
      <c r="ACP6" s="82">
        <v>86.41</v>
      </c>
      <c r="ACQ6" s="82"/>
      <c r="ACR6" s="82">
        <v>95.81</v>
      </c>
      <c r="ACS6" s="82">
        <v>94.25</v>
      </c>
      <c r="ACT6" s="82"/>
      <c r="ACU6" s="82">
        <v>65.83</v>
      </c>
      <c r="ACV6" s="82">
        <v>69.510000000000005</v>
      </c>
      <c r="ACW6" s="82"/>
      <c r="ACX6" s="82">
        <v>66.84</v>
      </c>
      <c r="ACY6" s="82">
        <v>68.989999999999995</v>
      </c>
      <c r="ACZ6" s="82"/>
      <c r="ADA6" s="82">
        <v>90</v>
      </c>
      <c r="ADB6" s="82">
        <v>72.14</v>
      </c>
      <c r="ADC6" s="82">
        <v>71.459999999999994</v>
      </c>
      <c r="ADD6" s="82">
        <v>71.930000000000007</v>
      </c>
      <c r="ADE6" s="82">
        <v>43.47</v>
      </c>
      <c r="ADF6" s="82">
        <v>43.47</v>
      </c>
      <c r="ADG6" s="82">
        <v>43.47</v>
      </c>
      <c r="ADH6" s="82">
        <v>49.41</v>
      </c>
      <c r="ADI6" s="82">
        <v>49.41</v>
      </c>
      <c r="ADJ6" s="82">
        <v>49.41</v>
      </c>
      <c r="ADK6" s="82">
        <v>61.59</v>
      </c>
      <c r="ADL6" s="82">
        <v>61.59</v>
      </c>
      <c r="ADM6" s="82">
        <v>61.59</v>
      </c>
      <c r="ADN6" s="82">
        <v>69.709999999999994</v>
      </c>
      <c r="ADO6" s="82">
        <v>69.709999999999994</v>
      </c>
      <c r="ADP6" s="82">
        <v>69.709999999999994</v>
      </c>
      <c r="ADQ6" s="82">
        <v>76.58</v>
      </c>
      <c r="ADR6" s="82">
        <v>76.58</v>
      </c>
      <c r="ADS6" s="82">
        <v>76.58</v>
      </c>
      <c r="ADT6" s="82">
        <v>77.3</v>
      </c>
      <c r="ADU6" s="82">
        <v>78.3</v>
      </c>
      <c r="ADV6" s="82">
        <v>78.400000000000006</v>
      </c>
      <c r="ADW6" s="82">
        <v>77.47</v>
      </c>
      <c r="ADX6" s="82"/>
      <c r="ADY6" s="82"/>
      <c r="ADZ6" s="82">
        <v>73.92</v>
      </c>
      <c r="AEA6" s="82"/>
      <c r="AEB6" s="82"/>
      <c r="AEC6" s="82">
        <v>55.14</v>
      </c>
      <c r="AED6" s="82"/>
      <c r="AEE6" s="82"/>
      <c r="AEF6" s="82">
        <v>59.53</v>
      </c>
      <c r="AEG6" s="82"/>
      <c r="AEH6" s="82"/>
      <c r="AEI6" s="82">
        <v>54.84</v>
      </c>
      <c r="AEJ6" s="82"/>
      <c r="AEK6" s="82"/>
      <c r="AEL6" s="82">
        <v>77.5</v>
      </c>
      <c r="AEM6" s="82"/>
      <c r="AEN6" s="82"/>
      <c r="AEO6" s="82">
        <v>65.739999999999995</v>
      </c>
      <c r="AEP6" s="82"/>
      <c r="AEQ6" s="82"/>
      <c r="AER6" s="82">
        <v>77.61</v>
      </c>
      <c r="AES6" s="82"/>
      <c r="AET6" s="82"/>
      <c r="AEU6" s="82">
        <v>76.48</v>
      </c>
      <c r="AEV6" s="82"/>
      <c r="AEW6" s="82"/>
      <c r="AEX6" s="82">
        <v>80.47</v>
      </c>
      <c r="AEY6" s="82"/>
      <c r="AEZ6" s="82"/>
      <c r="AFA6" s="82">
        <v>77.989999999999995</v>
      </c>
      <c r="AFB6" s="82"/>
      <c r="AFC6" s="82"/>
      <c r="AFD6" s="82">
        <v>76.86</v>
      </c>
      <c r="AFE6" s="82"/>
      <c r="AFF6" s="82"/>
      <c r="AFG6" s="82"/>
      <c r="AFH6" s="82"/>
      <c r="AFI6" s="82"/>
      <c r="AFJ6" s="82"/>
      <c r="AFK6" s="82"/>
      <c r="AFL6" s="82"/>
      <c r="AFM6" s="82"/>
      <c r="AFN6" s="82"/>
      <c r="AFO6" s="82"/>
      <c r="AFP6" s="82">
        <v>66.09</v>
      </c>
      <c r="AFQ6" s="82"/>
      <c r="AFR6" s="82"/>
      <c r="AFS6" s="82">
        <v>99.54</v>
      </c>
      <c r="AFT6" s="82"/>
      <c r="AFU6" s="82"/>
      <c r="AFV6" s="82"/>
      <c r="AFW6" s="82"/>
      <c r="AFX6" s="82"/>
      <c r="AFY6" s="82"/>
      <c r="AFZ6" s="82"/>
      <c r="AGA6" s="82"/>
      <c r="AGB6" s="82"/>
      <c r="AGC6" s="82"/>
      <c r="AGD6" s="82"/>
      <c r="AGE6" s="82"/>
      <c r="AGF6" s="82"/>
      <c r="AGG6" s="82"/>
      <c r="AGH6" s="82"/>
      <c r="AGI6" s="82"/>
      <c r="AGJ6" s="82"/>
      <c r="AGK6" s="82"/>
      <c r="AGL6" s="82"/>
      <c r="AGM6" s="82"/>
      <c r="AGN6" s="82"/>
      <c r="AGO6" s="82"/>
      <c r="AGP6" s="82"/>
      <c r="AGQ6" s="82"/>
      <c r="AGR6" s="82"/>
      <c r="AGS6" s="82"/>
      <c r="AGT6" s="82"/>
      <c r="AGU6" s="82"/>
      <c r="AGV6" s="82"/>
      <c r="AGW6" s="82"/>
      <c r="AGX6" s="82"/>
      <c r="AGY6" s="82"/>
      <c r="AGZ6" s="82"/>
      <c r="AHA6" s="82"/>
      <c r="AHB6" s="82"/>
      <c r="AHC6" s="82"/>
      <c r="AHD6" s="82"/>
      <c r="AHE6" s="82"/>
      <c r="AHF6" s="82"/>
      <c r="AHG6" s="82"/>
      <c r="AHH6" s="82"/>
    </row>
    <row r="7" spans="1:895" x14ac:dyDescent="0.2">
      <c r="A7" s="96" t="s">
        <v>190</v>
      </c>
      <c r="B7">
        <v>79.03</v>
      </c>
      <c r="C7" s="73">
        <v>88.12</v>
      </c>
      <c r="D7" s="73">
        <v>95.33</v>
      </c>
      <c r="E7" s="73">
        <v>87.53</v>
      </c>
      <c r="F7" s="73">
        <v>89.24</v>
      </c>
      <c r="G7" s="97">
        <v>80.5</v>
      </c>
      <c r="H7" s="98" t="s">
        <v>201</v>
      </c>
      <c r="V7" s="99">
        <v>59.83</v>
      </c>
      <c r="AB7" s="99">
        <v>45.63</v>
      </c>
      <c r="AC7" s="73">
        <v>47.28</v>
      </c>
      <c r="AH7" s="99">
        <v>78.510000000000005</v>
      </c>
      <c r="AI7" s="73">
        <v>75.569999999999993</v>
      </c>
      <c r="AN7" s="99">
        <v>60.53</v>
      </c>
      <c r="AO7" s="73">
        <v>60.42</v>
      </c>
      <c r="AU7" s="96" t="s">
        <v>202</v>
      </c>
      <c r="AV7">
        <v>130.49</v>
      </c>
      <c r="AW7">
        <v>135.55000000000001</v>
      </c>
      <c r="BG7" s="99">
        <v>84.74</v>
      </c>
      <c r="BH7" s="73">
        <v>83.05</v>
      </c>
      <c r="BI7" s="73">
        <v>80.319999999999993</v>
      </c>
      <c r="BM7" s="99">
        <v>79.77</v>
      </c>
      <c r="BN7" s="73">
        <v>81.150000000000006</v>
      </c>
      <c r="BS7" s="99">
        <v>80.83</v>
      </c>
      <c r="BT7" s="73">
        <v>83.27</v>
      </c>
      <c r="BU7" s="73">
        <v>77.209999999999994</v>
      </c>
      <c r="BY7" s="99">
        <v>78.3</v>
      </c>
      <c r="BZ7" s="73">
        <v>79.52</v>
      </c>
      <c r="CA7" s="73">
        <v>77.37</v>
      </c>
      <c r="CE7" t="s">
        <v>203</v>
      </c>
      <c r="CF7" s="99">
        <v>120.44</v>
      </c>
      <c r="CG7" s="73">
        <v>115.62</v>
      </c>
      <c r="CK7" t="s">
        <v>204</v>
      </c>
      <c r="CL7" s="99">
        <v>101.45</v>
      </c>
      <c r="CM7">
        <f>80.62*4/3.5</f>
        <v>92.137142857142862</v>
      </c>
      <c r="CN7">
        <f>81.61*4/3.5</f>
        <v>93.268571428571434</v>
      </c>
      <c r="CO7">
        <f>82.12*4/3.5</f>
        <v>93.851428571428571</v>
      </c>
      <c r="CR7" s="99">
        <v>65.239999999999995</v>
      </c>
      <c r="CS7" s="73">
        <v>61.48</v>
      </c>
      <c r="CT7" s="73">
        <v>61.14</v>
      </c>
      <c r="CX7" s="99">
        <v>48.82</v>
      </c>
      <c r="CY7" s="73">
        <v>52.82</v>
      </c>
      <c r="CZ7" s="73">
        <v>50.44</v>
      </c>
      <c r="DD7">
        <v>365</v>
      </c>
      <c r="DE7" s="99">
        <v>115.02</v>
      </c>
      <c r="DF7" s="73">
        <v>117.79</v>
      </c>
      <c r="DG7" s="73">
        <v>116.26</v>
      </c>
      <c r="DK7" s="99">
        <v>99.62</v>
      </c>
      <c r="DQ7" s="99">
        <v>99.7</v>
      </c>
      <c r="DR7" s="73">
        <v>102.74</v>
      </c>
      <c r="DW7" s="99">
        <v>111.16</v>
      </c>
      <c r="DX7" s="73">
        <v>103.23</v>
      </c>
      <c r="DY7" s="73">
        <v>101.11</v>
      </c>
      <c r="EI7" s="99">
        <v>83.31</v>
      </c>
      <c r="EJ7" s="73">
        <v>84.38</v>
      </c>
      <c r="EO7" s="99">
        <v>74.7</v>
      </c>
      <c r="EP7" s="73">
        <v>81.05</v>
      </c>
      <c r="EQ7" s="73">
        <v>78.709999999999994</v>
      </c>
      <c r="EU7" s="99">
        <v>106.87</v>
      </c>
      <c r="EV7" s="73">
        <v>107.84</v>
      </c>
      <c r="FA7" s="73">
        <v>90</v>
      </c>
      <c r="FB7" s="99">
        <v>97.85</v>
      </c>
      <c r="FC7" s="73">
        <v>91.56</v>
      </c>
      <c r="FD7" s="73">
        <v>97.96</v>
      </c>
      <c r="FE7" s="73">
        <v>99.8</v>
      </c>
      <c r="FH7" s="99">
        <v>93.43</v>
      </c>
      <c r="FI7" s="73">
        <v>97.52</v>
      </c>
      <c r="FJ7" s="73">
        <v>96.19</v>
      </c>
      <c r="FK7" s="73">
        <v>96.61</v>
      </c>
      <c r="FN7" s="99">
        <v>99.37</v>
      </c>
      <c r="FO7" s="73">
        <v>103.97</v>
      </c>
      <c r="FP7" s="73">
        <v>96</v>
      </c>
      <c r="FQ7" s="73">
        <v>96.3</v>
      </c>
      <c r="FT7" s="99">
        <v>98.01</v>
      </c>
      <c r="FU7" s="73">
        <v>91.9</v>
      </c>
      <c r="FV7" s="73">
        <v>97.13</v>
      </c>
      <c r="FW7" s="73">
        <v>99.2</v>
      </c>
      <c r="FZ7" s="99">
        <v>101.36</v>
      </c>
      <c r="GA7" s="73">
        <v>102.57</v>
      </c>
      <c r="GB7" s="73">
        <v>100.52</v>
      </c>
      <c r="GF7" s="99">
        <v>105.72</v>
      </c>
      <c r="GG7" s="73">
        <v>106.62</v>
      </c>
      <c r="GH7" s="73">
        <v>114.16</v>
      </c>
      <c r="GL7" s="99">
        <v>95.5</v>
      </c>
      <c r="GM7" s="73">
        <v>95.35</v>
      </c>
      <c r="GN7" s="73">
        <v>96.81</v>
      </c>
      <c r="GR7" s="99">
        <v>62.42</v>
      </c>
      <c r="GS7" s="73">
        <v>62.91</v>
      </c>
      <c r="GT7" s="73">
        <v>63.55</v>
      </c>
      <c r="GU7" s="73">
        <v>65.56</v>
      </c>
      <c r="GX7" s="99">
        <v>55.54</v>
      </c>
      <c r="GY7" s="73">
        <v>54.87</v>
      </c>
      <c r="GZ7" s="73">
        <v>53.82</v>
      </c>
      <c r="HA7" s="73">
        <v>55.19</v>
      </c>
      <c r="HD7" s="99">
        <v>103.9</v>
      </c>
      <c r="HE7" s="73">
        <v>105.92</v>
      </c>
      <c r="HF7" s="73">
        <v>105.11</v>
      </c>
      <c r="HJ7" s="99">
        <v>90.27</v>
      </c>
      <c r="HK7" s="73">
        <v>88.67</v>
      </c>
      <c r="HL7" s="73">
        <v>89.51</v>
      </c>
      <c r="HP7" s="99">
        <v>70.7</v>
      </c>
      <c r="HQ7" s="73">
        <v>76.349999999999994</v>
      </c>
      <c r="HR7">
        <v>73.97</v>
      </c>
      <c r="HV7" s="99">
        <v>83.16</v>
      </c>
      <c r="HW7" s="73">
        <v>80.25</v>
      </c>
      <c r="HX7">
        <v>80.05</v>
      </c>
      <c r="IB7" s="99">
        <v>88.54</v>
      </c>
      <c r="IC7" s="73">
        <v>91.44</v>
      </c>
      <c r="ID7" s="73">
        <v>91.55</v>
      </c>
      <c r="IE7" s="73">
        <v>90.68</v>
      </c>
      <c r="IH7" s="99">
        <v>80.98</v>
      </c>
      <c r="II7" s="73">
        <v>81.22</v>
      </c>
      <c r="IJ7" s="73">
        <v>85.27</v>
      </c>
      <c r="IK7" s="73">
        <v>83.45</v>
      </c>
      <c r="IN7" s="99">
        <v>100.22</v>
      </c>
      <c r="IO7" s="73">
        <v>97.75</v>
      </c>
      <c r="IP7" s="73">
        <v>98.81</v>
      </c>
      <c r="IQ7" s="73">
        <v>99.87</v>
      </c>
      <c r="IT7" s="99">
        <v>87.48</v>
      </c>
      <c r="IU7" s="73">
        <v>88.32</v>
      </c>
      <c r="IV7" s="73">
        <v>88.52</v>
      </c>
      <c r="IW7" s="73">
        <v>89.13</v>
      </c>
      <c r="IZ7" s="99">
        <v>76.180000000000007</v>
      </c>
      <c r="JA7" s="73">
        <v>76.58</v>
      </c>
      <c r="JB7" s="73">
        <v>73.489999999999995</v>
      </c>
      <c r="JF7" s="99">
        <v>66.31</v>
      </c>
      <c r="JG7" s="73">
        <v>68.72</v>
      </c>
      <c r="JH7" s="73">
        <v>67.930000000000007</v>
      </c>
      <c r="JL7" s="99">
        <v>87.97</v>
      </c>
      <c r="JM7" s="73">
        <v>87.89</v>
      </c>
      <c r="JN7" s="73">
        <v>83.39</v>
      </c>
      <c r="JR7" s="99">
        <v>75.900000000000006</v>
      </c>
      <c r="JS7" s="73">
        <v>73.89</v>
      </c>
      <c r="JT7" s="73">
        <v>77.09</v>
      </c>
      <c r="JX7" s="99">
        <v>113.16</v>
      </c>
      <c r="JY7" s="73">
        <v>113.15</v>
      </c>
      <c r="JZ7" s="73">
        <v>113.92</v>
      </c>
      <c r="KA7" s="73">
        <v>114.01</v>
      </c>
      <c r="KD7" s="99">
        <v>97.21</v>
      </c>
      <c r="KE7" s="73">
        <v>96.07</v>
      </c>
      <c r="KF7" s="73">
        <v>96.78</v>
      </c>
      <c r="KG7" s="73">
        <v>97.15</v>
      </c>
      <c r="KJ7" s="99">
        <v>88.79</v>
      </c>
      <c r="KK7" s="73">
        <v>87.27</v>
      </c>
      <c r="KL7" s="73">
        <v>86.36</v>
      </c>
      <c r="KM7" s="73">
        <v>90.59</v>
      </c>
      <c r="KP7" s="99">
        <v>88.24</v>
      </c>
      <c r="KQ7" s="73">
        <v>86.24</v>
      </c>
      <c r="KR7" s="73">
        <v>87.6</v>
      </c>
      <c r="KS7" s="73">
        <v>88.59</v>
      </c>
      <c r="KV7" s="99">
        <v>89.98</v>
      </c>
      <c r="KW7" s="73">
        <v>88.62</v>
      </c>
      <c r="KX7" s="73">
        <v>90.74</v>
      </c>
      <c r="KY7" s="73"/>
      <c r="LB7" s="99">
        <v>89.5</v>
      </c>
      <c r="LC7" s="73">
        <v>83.63</v>
      </c>
      <c r="LD7" s="73">
        <v>81.92</v>
      </c>
      <c r="LE7" s="73"/>
      <c r="LH7" s="99">
        <v>84.12</v>
      </c>
      <c r="LI7" s="73">
        <v>94.59</v>
      </c>
      <c r="LJ7" s="73">
        <v>92.96</v>
      </c>
      <c r="LN7" s="99">
        <v>84.19</v>
      </c>
      <c r="LO7" s="73">
        <v>83.78</v>
      </c>
      <c r="LP7" s="73">
        <v>80.64</v>
      </c>
      <c r="LT7" s="99">
        <v>68.91</v>
      </c>
      <c r="LU7" s="73">
        <v>71.37</v>
      </c>
      <c r="LV7" s="73">
        <v>71.290000000000006</v>
      </c>
      <c r="LW7" s="73">
        <v>68.510000000000005</v>
      </c>
      <c r="LZ7" s="99">
        <v>63.52</v>
      </c>
      <c r="MA7" s="73">
        <v>64.69</v>
      </c>
      <c r="MB7" s="73">
        <v>64.06</v>
      </c>
      <c r="MC7" s="73">
        <v>63.23</v>
      </c>
      <c r="MF7" s="99">
        <v>99.18</v>
      </c>
      <c r="MG7" s="73">
        <v>99.51</v>
      </c>
      <c r="MH7" s="73">
        <v>98.15</v>
      </c>
      <c r="MI7" s="73">
        <v>98.94</v>
      </c>
      <c r="ML7" s="99">
        <v>91.1</v>
      </c>
      <c r="MM7" s="73">
        <v>91.87</v>
      </c>
      <c r="MN7" s="73">
        <v>92.43</v>
      </c>
      <c r="MO7" s="73">
        <v>90.29</v>
      </c>
      <c r="MR7" s="99">
        <v>71.430000000000007</v>
      </c>
      <c r="MS7" s="73">
        <v>70.540000000000006</v>
      </c>
      <c r="MT7" s="73">
        <v>69.12</v>
      </c>
      <c r="MU7" s="73">
        <v>71.790000000000006</v>
      </c>
      <c r="MX7" s="99">
        <v>62.47</v>
      </c>
      <c r="MY7" s="73">
        <v>60.67</v>
      </c>
      <c r="MZ7" s="73">
        <v>59.68</v>
      </c>
      <c r="NA7" s="73">
        <v>61.31</v>
      </c>
      <c r="ND7" s="99">
        <v>75.22</v>
      </c>
      <c r="NE7" s="73">
        <v>77.12</v>
      </c>
      <c r="NF7" s="73">
        <v>73.19</v>
      </c>
      <c r="NG7" s="73">
        <v>79.459999999999994</v>
      </c>
      <c r="NJ7" s="99">
        <v>70.11</v>
      </c>
      <c r="NK7" s="73">
        <v>71.569999999999993</v>
      </c>
      <c r="NL7" s="73">
        <v>72.489999999999995</v>
      </c>
      <c r="NM7" s="73">
        <v>68.540000000000006</v>
      </c>
      <c r="NP7" s="99">
        <v>90.22</v>
      </c>
      <c r="NQ7" s="73">
        <v>87.87</v>
      </c>
      <c r="NR7" s="73">
        <v>87.12</v>
      </c>
      <c r="NV7" s="99">
        <v>83.86</v>
      </c>
      <c r="NW7" s="73">
        <v>85.46</v>
      </c>
      <c r="NX7" s="73">
        <v>84.12</v>
      </c>
      <c r="OB7" s="99">
        <v>73.569999999999993</v>
      </c>
      <c r="OC7" s="73">
        <v>75.180000000000007</v>
      </c>
      <c r="OD7" s="73">
        <v>76.13</v>
      </c>
      <c r="OH7" s="99">
        <v>70.22</v>
      </c>
      <c r="OI7" s="73">
        <v>71.459999999999994</v>
      </c>
      <c r="OJ7" s="73">
        <v>70.39</v>
      </c>
      <c r="ON7" s="99">
        <v>87.98</v>
      </c>
      <c r="OO7" s="73">
        <v>88.17</v>
      </c>
      <c r="OP7" s="73">
        <v>86.55</v>
      </c>
      <c r="OQ7" s="73">
        <v>90.6</v>
      </c>
      <c r="OT7" s="99">
        <v>80.55</v>
      </c>
      <c r="OU7" s="73">
        <v>79.88</v>
      </c>
      <c r="OV7" s="73">
        <v>78.39</v>
      </c>
      <c r="OW7" s="73">
        <v>81.45</v>
      </c>
      <c r="OZ7" s="99">
        <v>100.98</v>
      </c>
      <c r="PA7" s="73">
        <v>104.41</v>
      </c>
      <c r="PB7" s="73">
        <v>103.89</v>
      </c>
      <c r="PC7" s="73">
        <v>101.4</v>
      </c>
      <c r="PF7" s="99">
        <v>90.69</v>
      </c>
      <c r="PG7" s="73">
        <v>89.12</v>
      </c>
      <c r="PH7" s="73">
        <v>88.07</v>
      </c>
      <c r="PI7" s="73">
        <v>86.7</v>
      </c>
      <c r="PL7" s="99">
        <v>103.41</v>
      </c>
      <c r="PM7" s="73">
        <v>103.48</v>
      </c>
      <c r="PN7" s="73">
        <v>104.89</v>
      </c>
      <c r="PR7" s="99">
        <v>96.17</v>
      </c>
      <c r="PS7" s="73">
        <v>96.55</v>
      </c>
      <c r="PT7" s="73">
        <v>97.44</v>
      </c>
      <c r="PX7" s="99">
        <v>93.93</v>
      </c>
      <c r="PY7" s="73">
        <v>98.24</v>
      </c>
      <c r="PZ7" s="73">
        <v>99.14</v>
      </c>
      <c r="QD7" s="99">
        <v>90.51</v>
      </c>
      <c r="QE7" s="73">
        <v>94.66</v>
      </c>
      <c r="QF7" s="73">
        <v>88.75</v>
      </c>
      <c r="QJ7" s="99">
        <v>79.709999999999994</v>
      </c>
      <c r="QK7" s="73">
        <v>74.92</v>
      </c>
      <c r="QL7" s="73">
        <v>74.900000000000006</v>
      </c>
      <c r="QP7" s="99">
        <v>73.45</v>
      </c>
      <c r="QQ7" s="73">
        <v>74.58</v>
      </c>
      <c r="QR7" s="73">
        <v>71.290000000000006</v>
      </c>
      <c r="QV7" s="99"/>
      <c r="QW7" s="73"/>
      <c r="QX7" s="73"/>
      <c r="RB7" s="99"/>
      <c r="RC7" s="73"/>
      <c r="RD7" s="73"/>
      <c r="RH7" s="99"/>
      <c r="RI7" s="73"/>
      <c r="RJ7" s="73"/>
      <c r="RN7" s="99"/>
      <c r="RO7" s="73"/>
      <c r="RP7" s="73"/>
      <c r="RT7" s="79"/>
      <c r="RU7" s="80"/>
      <c r="RV7" s="80"/>
      <c r="RW7" s="80"/>
      <c r="RX7" s="80"/>
      <c r="RY7" s="80"/>
      <c r="RZ7" s="79"/>
      <c r="SA7" s="80"/>
      <c r="SB7" s="80"/>
      <c r="SC7" s="80"/>
      <c r="SD7" s="80"/>
      <c r="SE7" s="80"/>
      <c r="SF7" s="79"/>
      <c r="SG7" s="80"/>
      <c r="SH7" s="80"/>
      <c r="SI7" s="80"/>
      <c r="SJ7" s="80"/>
      <c r="SK7" s="80"/>
      <c r="SL7" s="79"/>
      <c r="SM7" s="80"/>
      <c r="SN7" s="80"/>
      <c r="SO7" s="80"/>
      <c r="SP7" s="80"/>
      <c r="SQ7" s="80"/>
      <c r="SR7" s="79"/>
      <c r="SS7" s="80"/>
      <c r="ST7" s="80"/>
      <c r="SU7" s="80"/>
      <c r="SV7" s="80"/>
      <c r="SW7" s="80"/>
      <c r="SX7" s="79"/>
      <c r="SY7" s="80"/>
      <c r="SZ7" s="80"/>
      <c r="TA7" s="80"/>
      <c r="TB7" s="80"/>
      <c r="TC7" s="80"/>
      <c r="TD7" s="79"/>
      <c r="TE7" s="80"/>
      <c r="TF7" s="80"/>
      <c r="TG7" s="80"/>
      <c r="TH7" s="80"/>
      <c r="TI7" s="80"/>
      <c r="TJ7" s="79"/>
      <c r="TK7" s="80"/>
      <c r="TL7" s="80"/>
      <c r="TM7" s="80"/>
      <c r="TN7" s="80"/>
      <c r="TO7" s="80"/>
      <c r="TP7" s="79">
        <v>89.94</v>
      </c>
      <c r="TQ7" s="80">
        <v>89.49</v>
      </c>
      <c r="TR7" s="80">
        <v>90.28</v>
      </c>
      <c r="TS7" s="80">
        <v>92.04</v>
      </c>
      <c r="TT7" s="80"/>
      <c r="TU7" s="80"/>
      <c r="TV7" s="79">
        <v>82.2</v>
      </c>
      <c r="TW7" s="80">
        <v>83.21</v>
      </c>
      <c r="TX7" s="80">
        <v>77.989999999999995</v>
      </c>
      <c r="TY7" s="80">
        <v>81.56</v>
      </c>
      <c r="TZ7" s="80"/>
      <c r="UA7" s="80"/>
      <c r="UB7" s="99"/>
      <c r="UC7" s="73"/>
      <c r="UD7" s="73"/>
      <c r="UH7" s="99"/>
      <c r="UI7" s="73"/>
      <c r="UJ7" s="73"/>
      <c r="UN7" s="79"/>
      <c r="UO7" s="80"/>
      <c r="UP7" s="80"/>
      <c r="UQ7" s="80"/>
      <c r="UR7" s="80"/>
      <c r="US7" s="80"/>
      <c r="UT7" s="79">
        <v>86.56</v>
      </c>
      <c r="UU7" s="80">
        <v>87.95</v>
      </c>
      <c r="UV7" s="80">
        <v>87.66</v>
      </c>
      <c r="UW7" s="80"/>
      <c r="UX7" s="80"/>
      <c r="UY7" s="80"/>
      <c r="UZ7" s="79"/>
      <c r="VA7" s="80"/>
      <c r="VB7" s="80"/>
      <c r="VC7" s="80"/>
      <c r="VD7" s="80"/>
      <c r="VE7" s="80"/>
      <c r="VF7" s="79">
        <v>84.96</v>
      </c>
      <c r="VG7" s="80">
        <v>85.22</v>
      </c>
      <c r="VH7" s="80">
        <v>83.12</v>
      </c>
      <c r="VI7" s="80"/>
      <c r="VJ7" s="80"/>
      <c r="VK7" s="80"/>
      <c r="VL7" s="79"/>
      <c r="VM7" s="80"/>
      <c r="VN7" s="80"/>
      <c r="VO7" s="80"/>
      <c r="VP7" s="80"/>
      <c r="VQ7" s="80"/>
      <c r="VR7" s="79">
        <v>77.98</v>
      </c>
      <c r="VS7" s="80">
        <v>78.11</v>
      </c>
      <c r="VT7" s="80">
        <v>76.099999999999994</v>
      </c>
      <c r="VU7" s="80"/>
      <c r="VV7" s="80"/>
      <c r="VW7" s="80"/>
      <c r="VX7" s="79">
        <v>104.11</v>
      </c>
      <c r="VY7" s="80">
        <v>106.31</v>
      </c>
      <c r="VZ7" s="80"/>
      <c r="WA7" s="79">
        <v>100.73</v>
      </c>
      <c r="WB7" s="80">
        <v>101.43</v>
      </c>
      <c r="WC7" s="80"/>
      <c r="WD7" s="79">
        <v>115.26</v>
      </c>
      <c r="WE7" s="80">
        <v>112.79</v>
      </c>
      <c r="WF7" s="80"/>
      <c r="WG7" s="79">
        <v>169.9</v>
      </c>
      <c r="WH7" s="80">
        <v>167.54</v>
      </c>
      <c r="WI7" s="80"/>
      <c r="WJ7" s="79">
        <v>97</v>
      </c>
      <c r="WK7" s="80">
        <v>95.73</v>
      </c>
      <c r="WL7" s="80"/>
      <c r="WM7" s="79">
        <v>92.34</v>
      </c>
      <c r="WN7" s="80">
        <v>94.68</v>
      </c>
      <c r="WO7" s="80"/>
      <c r="WP7" s="79">
        <v>102.53</v>
      </c>
      <c r="WQ7" s="80">
        <v>106.73</v>
      </c>
      <c r="WR7" s="80"/>
      <c r="WS7" s="79"/>
      <c r="WT7" s="80"/>
      <c r="WU7" s="80"/>
      <c r="WV7" s="82"/>
      <c r="WW7" s="82">
        <v>90.24</v>
      </c>
      <c r="WX7" s="80">
        <v>88.13</v>
      </c>
      <c r="WY7" s="80"/>
      <c r="WZ7" s="79">
        <v>87.12</v>
      </c>
      <c r="XA7" s="80">
        <v>89.1</v>
      </c>
      <c r="XB7" s="80"/>
      <c r="XC7" s="79">
        <v>101.12</v>
      </c>
      <c r="XD7" s="80">
        <v>100.16</v>
      </c>
      <c r="XE7" s="80"/>
      <c r="XF7" s="79">
        <v>99.58</v>
      </c>
      <c r="XG7" s="80">
        <v>99.12</v>
      </c>
      <c r="XH7" s="80"/>
      <c r="XI7" s="79">
        <v>104.59</v>
      </c>
      <c r="XJ7" s="80">
        <v>103.1</v>
      </c>
      <c r="XK7" s="80"/>
      <c r="XL7" s="79">
        <v>94.18</v>
      </c>
      <c r="XM7" s="80">
        <v>92.12</v>
      </c>
      <c r="XN7" s="80"/>
      <c r="XO7" s="79">
        <v>74.34</v>
      </c>
      <c r="XP7" s="80">
        <v>75.12</v>
      </c>
      <c r="XQ7" s="80"/>
      <c r="XR7" s="79">
        <v>70.36</v>
      </c>
      <c r="XS7" s="80">
        <v>68.13</v>
      </c>
      <c r="XT7" s="80"/>
      <c r="XU7" s="79">
        <v>76.680000000000007</v>
      </c>
      <c r="XV7" s="80">
        <v>78.33</v>
      </c>
      <c r="XW7" s="80"/>
      <c r="XX7" s="79">
        <v>100.12</v>
      </c>
      <c r="XY7" s="80">
        <v>100.41</v>
      </c>
      <c r="XZ7" s="80"/>
      <c r="YA7" s="79">
        <v>98.94</v>
      </c>
      <c r="YB7" s="80">
        <v>95.13</v>
      </c>
      <c r="YC7" s="80"/>
      <c r="YD7" s="79">
        <v>82.64</v>
      </c>
      <c r="YE7" s="80">
        <v>78.12</v>
      </c>
      <c r="YF7" s="80"/>
      <c r="YG7" s="79">
        <v>72.319999999999993</v>
      </c>
      <c r="YH7" s="80">
        <v>78.38</v>
      </c>
      <c r="YI7" s="80"/>
      <c r="YJ7" s="79">
        <v>75.48</v>
      </c>
      <c r="YK7" s="80">
        <v>74.91</v>
      </c>
      <c r="YL7" s="80"/>
      <c r="YM7" t="s">
        <v>205</v>
      </c>
      <c r="YN7" s="79">
        <v>98.4</v>
      </c>
      <c r="YO7" s="80">
        <v>98.67</v>
      </c>
      <c r="YP7" s="80"/>
      <c r="YQ7" s="79">
        <v>85.74</v>
      </c>
      <c r="YR7" s="80">
        <v>83.81</v>
      </c>
      <c r="YS7" s="80"/>
      <c r="YT7" s="79">
        <v>93.77</v>
      </c>
      <c r="YU7" s="80">
        <v>93.54</v>
      </c>
      <c r="YV7" s="80"/>
      <c r="YW7" s="79">
        <v>78.62</v>
      </c>
      <c r="YX7" s="80">
        <v>77.16</v>
      </c>
      <c r="YY7" s="80"/>
      <c r="YZ7" s="79">
        <v>63.99</v>
      </c>
      <c r="ZA7" s="80">
        <v>64.53</v>
      </c>
      <c r="ZB7" s="80"/>
      <c r="ZC7" s="79">
        <v>86.56</v>
      </c>
      <c r="ZD7" s="80">
        <v>86.95</v>
      </c>
      <c r="ZE7" s="80"/>
      <c r="ZF7" s="79">
        <v>90.19</v>
      </c>
      <c r="ZG7" s="80">
        <v>89.27</v>
      </c>
      <c r="ZH7" s="80"/>
      <c r="ZI7" s="79">
        <v>75.14</v>
      </c>
      <c r="ZJ7" s="80">
        <v>74.08</v>
      </c>
      <c r="ZK7" s="80"/>
      <c r="ZL7" s="79">
        <v>82.21</v>
      </c>
      <c r="ZM7" s="80">
        <v>83.57</v>
      </c>
      <c r="ZN7" s="80"/>
      <c r="ZO7" s="79">
        <v>86.78</v>
      </c>
      <c r="ZP7" s="80">
        <v>84.04</v>
      </c>
      <c r="ZQ7" s="80"/>
      <c r="ZR7" s="79">
        <v>86.27</v>
      </c>
      <c r="ZS7" s="80">
        <v>88.17</v>
      </c>
      <c r="ZT7" s="80"/>
      <c r="ZU7" s="79">
        <v>87.51</v>
      </c>
      <c r="ZV7" s="80">
        <v>88.24</v>
      </c>
      <c r="ZW7" s="80"/>
      <c r="ZX7" s="79">
        <v>88.43</v>
      </c>
      <c r="ZY7" s="80">
        <v>86.73</v>
      </c>
      <c r="ZZ7" s="80"/>
      <c r="AAA7" s="79">
        <v>69.28</v>
      </c>
      <c r="AAB7" s="80">
        <v>69.510000000000005</v>
      </c>
      <c r="AAC7" s="80"/>
      <c r="AAD7" s="79">
        <v>93.3</v>
      </c>
      <c r="AAE7" s="80">
        <v>92.08</v>
      </c>
      <c r="AAF7" s="80"/>
      <c r="AAG7" s="79">
        <v>92.3</v>
      </c>
      <c r="AAH7" s="80">
        <v>93.11</v>
      </c>
      <c r="AAI7" s="80"/>
      <c r="AAJ7" s="79">
        <v>79.34</v>
      </c>
      <c r="AAK7" s="80">
        <v>79.150000000000006</v>
      </c>
      <c r="AAL7" s="80"/>
      <c r="AAM7" s="79">
        <v>86.77</v>
      </c>
      <c r="AAN7" s="80">
        <v>85.49</v>
      </c>
      <c r="AAO7" s="80"/>
      <c r="AAP7" s="79">
        <v>56.04</v>
      </c>
      <c r="AAQ7" s="80">
        <v>56.24</v>
      </c>
      <c r="AAR7" s="80"/>
      <c r="AAS7" s="79">
        <v>93.7</v>
      </c>
      <c r="AAT7" s="80">
        <v>91.57</v>
      </c>
      <c r="AAU7" s="80"/>
      <c r="AAV7" s="79">
        <v>67.88</v>
      </c>
      <c r="AAW7" s="80">
        <v>72.989999999999995</v>
      </c>
      <c r="AAX7" s="80"/>
      <c r="AAY7" s="79">
        <v>66.41</v>
      </c>
      <c r="AAZ7" s="80">
        <v>65.91</v>
      </c>
      <c r="ABA7" s="80"/>
      <c r="ABB7" s="79">
        <v>95.35</v>
      </c>
      <c r="ABC7" s="80">
        <v>94.67</v>
      </c>
      <c r="ABD7" s="80"/>
      <c r="ABE7" s="79">
        <v>96.79</v>
      </c>
      <c r="ABF7" s="80">
        <v>95.79</v>
      </c>
      <c r="ABG7" s="80"/>
      <c r="ABH7" s="79">
        <v>96.56</v>
      </c>
      <c r="ABI7" s="80">
        <v>96.43</v>
      </c>
      <c r="ABJ7" s="80"/>
      <c r="ABK7" s="79"/>
      <c r="ABL7" s="80"/>
      <c r="ABM7" s="80"/>
      <c r="ABN7" s="80"/>
      <c r="ABO7" s="80"/>
      <c r="ABP7" s="80"/>
      <c r="ABQ7" s="80">
        <v>83.03</v>
      </c>
      <c r="ABR7" s="80">
        <v>80.099999999999994</v>
      </c>
      <c r="ABS7" s="80"/>
      <c r="ABT7" s="80">
        <v>82.6</v>
      </c>
      <c r="ABU7" s="80">
        <v>78.22</v>
      </c>
      <c r="ABV7" s="80"/>
      <c r="ABW7" s="80">
        <v>82.55</v>
      </c>
      <c r="ABX7" s="80">
        <v>83.13</v>
      </c>
      <c r="ABY7" s="80"/>
      <c r="ABZ7" s="80">
        <v>36.19</v>
      </c>
      <c r="ACA7" s="80">
        <v>35.19</v>
      </c>
      <c r="ACB7" s="80"/>
      <c r="ACC7" s="80">
        <v>72.13</v>
      </c>
      <c r="ACD7" s="80">
        <v>71.7</v>
      </c>
      <c r="ACE7" s="80"/>
      <c r="ACF7" s="80">
        <v>80.81</v>
      </c>
      <c r="ACG7" s="80">
        <v>80.040000000000006</v>
      </c>
      <c r="ACH7" s="80"/>
      <c r="ACI7" s="80">
        <v>80.099999999999994</v>
      </c>
      <c r="ACJ7" s="80">
        <v>80.400000000000006</v>
      </c>
      <c r="ACK7" s="80"/>
      <c r="ACL7" s="80">
        <v>89.51</v>
      </c>
      <c r="ACM7" s="80">
        <v>89.74</v>
      </c>
      <c r="ACN7" s="80"/>
      <c r="ACO7" s="80"/>
      <c r="ACP7" s="80"/>
      <c r="ACQ7" s="80"/>
      <c r="ACR7" s="80"/>
      <c r="ACS7" s="80"/>
      <c r="ACT7" s="80"/>
      <c r="ACU7" s="80"/>
      <c r="ACV7" s="80"/>
      <c r="ACW7" s="80"/>
      <c r="ACX7" s="80"/>
      <c r="ACY7" s="80"/>
      <c r="ACZ7" s="80"/>
      <c r="ADA7" s="80"/>
      <c r="ADB7" s="80"/>
      <c r="ADC7" s="80"/>
      <c r="ADD7" s="80"/>
      <c r="ADE7" s="80"/>
      <c r="ADF7" s="80"/>
      <c r="ADG7" s="80"/>
      <c r="ADH7" s="80"/>
      <c r="ADI7" s="80"/>
      <c r="ADJ7" s="80"/>
      <c r="ADK7" s="80"/>
      <c r="ADL7" s="80"/>
      <c r="ADM7" s="80"/>
      <c r="ADN7" s="80"/>
      <c r="ADO7" s="80"/>
      <c r="ADP7" s="80"/>
      <c r="ADQ7" s="80"/>
      <c r="ADR7" s="80"/>
      <c r="ADS7" s="80"/>
      <c r="ADT7" s="80"/>
      <c r="ADU7" s="80"/>
      <c r="ADV7" s="80"/>
      <c r="ADW7" s="80"/>
      <c r="ADX7" s="80"/>
      <c r="ADY7" s="80"/>
      <c r="ADZ7" s="80"/>
      <c r="AEA7" s="80"/>
      <c r="AEB7" s="80"/>
      <c r="AEC7" s="80"/>
      <c r="AED7" s="80"/>
      <c r="AEE7" s="80"/>
      <c r="AEF7" s="80"/>
      <c r="AEG7" s="80"/>
      <c r="AEH7" s="80"/>
      <c r="AEI7" s="80"/>
      <c r="AEJ7" s="80"/>
      <c r="AEK7" s="80"/>
      <c r="AEL7" s="80"/>
      <c r="AEM7" s="80"/>
      <c r="AEN7" s="80"/>
      <c r="AEO7" s="80"/>
      <c r="AEP7" s="80"/>
      <c r="AEQ7" s="80"/>
      <c r="AER7" s="80"/>
      <c r="AES7" s="80"/>
      <c r="AET7" s="80"/>
      <c r="AEU7" s="80"/>
      <c r="AEV7" s="80"/>
      <c r="AEW7" s="80"/>
      <c r="AEX7" s="80"/>
      <c r="AEY7" s="80"/>
      <c r="AEZ7" s="80"/>
      <c r="AFA7" s="80"/>
      <c r="AFB7" s="80"/>
      <c r="AFC7" s="80"/>
      <c r="AFD7" s="80"/>
      <c r="AFE7" s="80"/>
      <c r="AFF7" s="80"/>
      <c r="AFG7" s="80"/>
      <c r="AFH7" s="80"/>
      <c r="AFI7" s="80"/>
      <c r="AFJ7" s="80"/>
      <c r="AFK7" s="80"/>
      <c r="AFL7" s="80"/>
      <c r="AFM7" s="80"/>
      <c r="AFN7" s="80"/>
      <c r="AFO7" s="80"/>
      <c r="AFP7" s="80"/>
      <c r="AFQ7" s="80"/>
      <c r="AFR7" s="80"/>
      <c r="AFS7" s="80"/>
      <c r="AFT7" s="80"/>
      <c r="AFU7" s="80"/>
      <c r="AFV7" s="80"/>
      <c r="AFW7" s="80"/>
      <c r="AFX7" s="80"/>
      <c r="AFY7" s="80"/>
      <c r="AFZ7" s="80"/>
      <c r="AGA7" s="80"/>
      <c r="AGB7" s="80"/>
      <c r="AGC7" s="80"/>
      <c r="AGD7" s="80"/>
      <c r="AGE7" s="80"/>
      <c r="AGF7" s="80"/>
      <c r="AGG7" s="80"/>
      <c r="AGH7" s="80"/>
      <c r="AGI7" s="80"/>
      <c r="AGJ7" s="80"/>
      <c r="AGK7" s="80"/>
      <c r="AGL7" s="80"/>
      <c r="AGM7" s="80"/>
      <c r="AGN7" s="80"/>
      <c r="AGO7" s="80"/>
      <c r="AGP7" s="80"/>
      <c r="AGQ7" s="80"/>
      <c r="AGR7" s="80"/>
      <c r="AGS7" s="80"/>
      <c r="AGT7" s="80"/>
      <c r="AGU7" s="80"/>
      <c r="AGV7" s="80"/>
      <c r="AGW7" s="80"/>
      <c r="AGX7" s="80"/>
      <c r="AGY7" s="80"/>
      <c r="AGZ7" s="80"/>
      <c r="AHA7" s="80"/>
      <c r="AHB7" s="80"/>
      <c r="AHC7" s="80"/>
      <c r="AHD7" s="80"/>
      <c r="AHE7" s="80"/>
      <c r="AHF7" s="80"/>
      <c r="AHG7" s="80"/>
      <c r="AHH7" s="80"/>
    </row>
    <row r="8" spans="1:895" x14ac:dyDescent="0.2">
      <c r="A8" s="96"/>
      <c r="C8" s="73"/>
      <c r="D8" s="73"/>
      <c r="E8" s="73"/>
      <c r="F8" s="73"/>
      <c r="G8" s="97"/>
      <c r="H8" s="85"/>
      <c r="V8" s="99"/>
      <c r="AB8" s="99"/>
      <c r="AC8" s="73"/>
      <c r="AH8" s="99"/>
      <c r="AI8" s="73"/>
      <c r="AN8" s="99"/>
      <c r="AO8" s="73"/>
      <c r="AU8" s="96"/>
      <c r="BG8" s="99"/>
      <c r="BH8" s="73"/>
      <c r="BI8" s="73"/>
      <c r="BM8" s="99"/>
      <c r="BN8" s="73"/>
      <c r="BS8" s="99"/>
      <c r="BT8" s="73"/>
      <c r="BU8" s="73"/>
      <c r="BY8" s="99"/>
      <c r="BZ8" s="73"/>
      <c r="CA8" s="73"/>
      <c r="CF8" s="99"/>
      <c r="CG8" s="73"/>
      <c r="CL8" s="99"/>
      <c r="CR8" s="99"/>
      <c r="CS8" s="73"/>
      <c r="CT8" s="73"/>
      <c r="CX8" s="99"/>
      <c r="CY8" s="73"/>
      <c r="CZ8" s="73"/>
      <c r="DD8" t="s">
        <v>206</v>
      </c>
      <c r="DE8" s="99">
        <v>122.3</v>
      </c>
      <c r="DF8" s="73">
        <v>130.05000000000001</v>
      </c>
      <c r="DG8" s="73">
        <v>125.76</v>
      </c>
      <c r="DK8" s="99"/>
      <c r="DQ8" s="99"/>
      <c r="DR8" s="73"/>
      <c r="DW8" s="99"/>
      <c r="DX8" s="73"/>
      <c r="DY8" s="73"/>
      <c r="EI8" s="99"/>
      <c r="EJ8" s="73"/>
      <c r="EO8" s="99"/>
      <c r="EP8" s="73"/>
      <c r="EQ8" s="73"/>
      <c r="EU8" s="99"/>
      <c r="EV8" s="73"/>
      <c r="FA8" s="73">
        <v>365</v>
      </c>
      <c r="FB8" s="99">
        <v>96.97</v>
      </c>
      <c r="FC8" s="73">
        <v>98.98</v>
      </c>
      <c r="FD8" s="73">
        <v>100.4</v>
      </c>
      <c r="FE8" s="73"/>
      <c r="FH8" s="99">
        <v>96.42</v>
      </c>
      <c r="FI8" s="73">
        <v>94.54</v>
      </c>
      <c r="FJ8" s="73">
        <v>95.13</v>
      </c>
      <c r="FK8" s="73">
        <v>95.99</v>
      </c>
      <c r="FL8" s="73">
        <v>95.18</v>
      </c>
      <c r="FM8" s="73">
        <v>96.43</v>
      </c>
      <c r="FN8" s="99">
        <v>97.69</v>
      </c>
      <c r="FO8" s="73">
        <v>96.71</v>
      </c>
      <c r="FP8" s="73">
        <v>98.53</v>
      </c>
      <c r="FQ8" s="73">
        <v>100.76</v>
      </c>
      <c r="FT8" s="99">
        <v>101.18</v>
      </c>
      <c r="FU8" s="73">
        <v>102.25</v>
      </c>
      <c r="FV8" s="73">
        <v>97.55</v>
      </c>
      <c r="FW8" s="73"/>
      <c r="FZ8" s="99">
        <v>102.82</v>
      </c>
      <c r="GA8" s="73">
        <v>100.34</v>
      </c>
      <c r="GB8" s="73">
        <v>103.88</v>
      </c>
      <c r="GF8" s="99">
        <v>114.54</v>
      </c>
      <c r="GG8" s="73">
        <v>112.86</v>
      </c>
      <c r="GH8" s="73">
        <v>113.55</v>
      </c>
      <c r="GL8" s="99">
        <v>106.95</v>
      </c>
      <c r="GM8" s="73">
        <v>105.45</v>
      </c>
      <c r="GN8" s="73">
        <v>107.31</v>
      </c>
      <c r="GR8" s="99">
        <v>63.8</v>
      </c>
      <c r="GS8" s="73">
        <v>65.91</v>
      </c>
      <c r="GT8" s="73">
        <v>68.11</v>
      </c>
      <c r="GU8" s="73"/>
      <c r="GX8" s="99">
        <v>57.64</v>
      </c>
      <c r="GY8" s="73">
        <v>55.54</v>
      </c>
      <c r="GZ8" s="73">
        <v>56.38</v>
      </c>
      <c r="HA8" s="73"/>
      <c r="HD8" s="99">
        <v>120.68</v>
      </c>
      <c r="HE8" s="73">
        <v>121.43</v>
      </c>
      <c r="HF8" s="73">
        <v>118.57</v>
      </c>
      <c r="HJ8" s="99">
        <v>93.66</v>
      </c>
      <c r="HK8" s="73">
        <v>92.29</v>
      </c>
      <c r="HL8" s="73">
        <v>97.43</v>
      </c>
      <c r="HP8" s="99">
        <v>77.78</v>
      </c>
      <c r="HQ8" s="73">
        <v>74.39</v>
      </c>
      <c r="HV8" s="99">
        <v>82.11</v>
      </c>
      <c r="HW8" s="73">
        <v>79.78</v>
      </c>
      <c r="HX8">
        <v>81.58</v>
      </c>
      <c r="IB8" s="99">
        <v>91.33</v>
      </c>
      <c r="IC8" s="73">
        <v>92.87</v>
      </c>
      <c r="ID8" s="73">
        <v>93.98</v>
      </c>
      <c r="IE8" s="73"/>
      <c r="IH8" s="99">
        <v>93.18</v>
      </c>
      <c r="II8" s="73">
        <v>94.88</v>
      </c>
      <c r="IJ8" s="73">
        <v>92.88</v>
      </c>
      <c r="IK8" s="73"/>
      <c r="IN8" s="99">
        <v>103.56</v>
      </c>
      <c r="IO8" s="73">
        <v>104.99</v>
      </c>
      <c r="IP8" s="73">
        <v>105.73</v>
      </c>
      <c r="IQ8" s="73"/>
      <c r="IT8" s="99">
        <v>93.96</v>
      </c>
      <c r="IU8" s="73">
        <v>96.82</v>
      </c>
      <c r="IV8" s="73">
        <v>94.19</v>
      </c>
      <c r="IW8" s="73"/>
      <c r="IZ8" s="99">
        <v>76.14</v>
      </c>
      <c r="JA8" s="73">
        <v>78.17</v>
      </c>
      <c r="JB8" s="73">
        <v>75.959999999999994</v>
      </c>
      <c r="JF8" s="99">
        <v>70.48</v>
      </c>
      <c r="JG8" s="73">
        <v>69.13</v>
      </c>
      <c r="JH8" s="73">
        <v>69.11</v>
      </c>
      <c r="JL8" s="99">
        <v>86.62</v>
      </c>
      <c r="JM8" s="73">
        <v>88.3</v>
      </c>
      <c r="JN8" s="73">
        <v>82.47</v>
      </c>
      <c r="JR8" s="99">
        <v>78.290000000000006</v>
      </c>
      <c r="JS8" s="73">
        <v>80.61</v>
      </c>
      <c r="JT8" s="73">
        <v>79.569999999999993</v>
      </c>
      <c r="JX8" s="99">
        <v>114.38</v>
      </c>
      <c r="JY8" s="73">
        <v>122</v>
      </c>
      <c r="JZ8" s="73">
        <v>119.81</v>
      </c>
      <c r="KA8" s="73"/>
      <c r="KD8" s="99">
        <v>93.86</v>
      </c>
      <c r="KE8" s="73">
        <v>99.51</v>
      </c>
      <c r="KF8" s="73">
        <v>99.35</v>
      </c>
      <c r="KG8" s="73"/>
      <c r="KJ8" s="99">
        <v>90.27</v>
      </c>
      <c r="KK8" s="73">
        <v>89.57</v>
      </c>
      <c r="KL8" s="73">
        <v>88.73</v>
      </c>
      <c r="KM8" s="73"/>
      <c r="KP8" s="99">
        <v>91.12</v>
      </c>
      <c r="KQ8" s="73">
        <v>95.47</v>
      </c>
      <c r="KR8" s="73">
        <v>93.12</v>
      </c>
      <c r="KS8" s="73"/>
      <c r="KV8" s="99">
        <v>92.3</v>
      </c>
      <c r="KW8" s="73">
        <v>87.82</v>
      </c>
      <c r="KX8" s="73"/>
      <c r="KY8" s="73"/>
      <c r="LB8" s="99">
        <v>90.5</v>
      </c>
      <c r="LC8" s="73">
        <v>87.32</v>
      </c>
      <c r="LD8" s="73">
        <v>87.15</v>
      </c>
      <c r="LE8" s="73"/>
      <c r="LH8" s="99"/>
      <c r="LI8" s="73"/>
      <c r="LJ8" s="73"/>
      <c r="LN8" s="99"/>
      <c r="LO8" s="73"/>
      <c r="LP8" s="73"/>
      <c r="LT8" s="99">
        <v>76.709999999999994</v>
      </c>
      <c r="LU8" s="73">
        <v>71.819999999999993</v>
      </c>
      <c r="LV8" s="73">
        <v>69.510000000000005</v>
      </c>
      <c r="LW8" s="73"/>
      <c r="LZ8" s="99">
        <v>67.42</v>
      </c>
      <c r="MA8" s="73">
        <v>61.97</v>
      </c>
      <c r="MB8" s="73">
        <v>64.42</v>
      </c>
      <c r="MC8" s="73"/>
      <c r="MF8" s="99"/>
      <c r="MG8" s="73"/>
      <c r="MH8" s="73"/>
      <c r="MI8" s="73"/>
      <c r="ML8" s="99"/>
      <c r="MM8" s="73"/>
      <c r="MN8" s="73"/>
      <c r="MO8" s="73"/>
      <c r="MR8" s="99"/>
      <c r="MS8" s="73"/>
      <c r="MT8" s="73"/>
      <c r="MU8" s="73"/>
      <c r="MX8" s="99"/>
      <c r="MY8" s="73"/>
      <c r="MZ8" s="73"/>
      <c r="NA8" s="73"/>
      <c r="ND8" s="99"/>
      <c r="NE8" s="73"/>
      <c r="NF8" s="73"/>
      <c r="NG8" s="73"/>
      <c r="NJ8" s="99">
        <v>71.14</v>
      </c>
      <c r="NK8" s="73">
        <v>72.02</v>
      </c>
      <c r="NL8" s="73"/>
      <c r="NM8" s="73"/>
      <c r="NP8" s="99"/>
      <c r="NQ8" s="73"/>
      <c r="NR8" s="73"/>
      <c r="NV8" s="99"/>
      <c r="NW8" s="73"/>
      <c r="NX8" s="73"/>
      <c r="OB8" s="99"/>
      <c r="OC8" s="73"/>
      <c r="OD8" s="73"/>
      <c r="OH8" s="99"/>
      <c r="OI8" s="73"/>
      <c r="OJ8" s="73"/>
      <c r="ON8" s="99">
        <v>92.87</v>
      </c>
      <c r="OO8" s="73">
        <v>88.87</v>
      </c>
      <c r="OP8" s="73">
        <v>95.09</v>
      </c>
      <c r="OQ8" s="73"/>
      <c r="OT8" s="99">
        <v>78.91</v>
      </c>
      <c r="OU8" s="73">
        <v>83.37</v>
      </c>
      <c r="OV8" s="73">
        <v>83.85</v>
      </c>
      <c r="OW8" s="73"/>
      <c r="OZ8" s="99">
        <v>102.8</v>
      </c>
      <c r="PA8" s="73">
        <v>102.14</v>
      </c>
      <c r="PB8" s="73"/>
      <c r="PC8" s="73"/>
      <c r="PF8" s="99">
        <v>89.64</v>
      </c>
      <c r="PG8" s="73">
        <v>90.53</v>
      </c>
      <c r="PH8" s="73"/>
      <c r="PI8" s="73"/>
      <c r="PL8" s="99"/>
      <c r="PM8" s="73"/>
      <c r="PN8" s="73"/>
      <c r="PR8" s="99"/>
      <c r="PS8" s="73"/>
      <c r="PT8" s="73"/>
      <c r="PX8" s="99"/>
      <c r="PY8" s="73"/>
      <c r="PZ8" s="73"/>
      <c r="QD8" s="99"/>
      <c r="QE8" s="73"/>
      <c r="QF8" s="73"/>
      <c r="QJ8" s="99"/>
      <c r="QK8" s="73"/>
      <c r="QL8" s="73"/>
      <c r="QP8" s="99"/>
      <c r="QQ8" s="73"/>
      <c r="QR8" s="73"/>
      <c r="QV8" s="99"/>
      <c r="QW8" s="73"/>
      <c r="QX8" s="73"/>
      <c r="RB8" s="99"/>
      <c r="RC8" s="73"/>
      <c r="RD8" s="73"/>
      <c r="RH8" s="99"/>
      <c r="RI8" s="73"/>
      <c r="RJ8" s="73"/>
      <c r="RN8" s="99"/>
      <c r="RO8" s="73"/>
      <c r="RP8" s="73"/>
      <c r="RT8" s="79"/>
      <c r="RU8" s="80"/>
      <c r="RV8" s="80"/>
      <c r="RW8" s="80"/>
      <c r="RX8" s="80"/>
      <c r="RY8" s="80"/>
      <c r="RZ8" s="79"/>
      <c r="SA8" s="80"/>
      <c r="SB8" s="80"/>
      <c r="SC8" s="80"/>
      <c r="SD8" s="80"/>
      <c r="SE8" s="80"/>
      <c r="SF8" s="79"/>
      <c r="SG8" s="80"/>
      <c r="SH8" s="80"/>
      <c r="SI8" s="80"/>
      <c r="SJ8" s="80"/>
      <c r="SK8" s="80"/>
      <c r="SL8" s="79"/>
      <c r="SM8" s="80"/>
      <c r="SN8" s="80"/>
      <c r="SO8" s="80"/>
      <c r="SP8" s="80"/>
      <c r="SQ8" s="80"/>
      <c r="SR8" s="79"/>
      <c r="SS8" s="80"/>
      <c r="ST8" s="80"/>
      <c r="SU8" s="80"/>
      <c r="SV8" s="80"/>
      <c r="SW8" s="80"/>
      <c r="SX8" s="79"/>
      <c r="SY8" s="80"/>
      <c r="SZ8" s="80"/>
      <c r="TA8" s="80"/>
      <c r="TB8" s="80"/>
      <c r="TC8" s="80"/>
      <c r="TD8" s="79"/>
      <c r="TE8" s="80"/>
      <c r="TF8" s="80"/>
      <c r="TG8" s="80"/>
      <c r="TH8" s="80"/>
      <c r="TI8" s="80"/>
      <c r="TJ8" s="79"/>
      <c r="TK8" s="80"/>
      <c r="TL8" s="80"/>
      <c r="TM8" s="80"/>
      <c r="TN8" s="80"/>
      <c r="TO8" s="80"/>
      <c r="TP8" s="79">
        <v>96.64</v>
      </c>
      <c r="TQ8" s="80">
        <v>94.78</v>
      </c>
      <c r="TR8" s="80">
        <v>94.23</v>
      </c>
      <c r="TS8" s="80"/>
      <c r="TT8" s="80"/>
      <c r="TU8" s="80"/>
      <c r="TV8" s="79">
        <v>88.76</v>
      </c>
      <c r="TW8" s="80">
        <v>83.19</v>
      </c>
      <c r="TX8" s="80">
        <v>89.09</v>
      </c>
      <c r="TY8" s="80"/>
      <c r="TZ8" s="80"/>
      <c r="UA8" s="80"/>
      <c r="UB8" s="99"/>
      <c r="UC8" s="73"/>
      <c r="UD8" s="73"/>
      <c r="UH8" s="99"/>
      <c r="UI8" s="73"/>
      <c r="UJ8" s="73"/>
      <c r="UN8" s="79"/>
      <c r="UO8" s="80"/>
      <c r="UP8" s="80"/>
      <c r="UQ8" s="80"/>
      <c r="UR8" s="80"/>
      <c r="US8" s="80"/>
      <c r="UT8" s="79">
        <v>97.96</v>
      </c>
      <c r="UU8" s="80">
        <v>95.96</v>
      </c>
      <c r="UV8" s="80">
        <v>95.89</v>
      </c>
      <c r="UW8" s="80"/>
      <c r="UX8" s="80"/>
      <c r="UY8" s="80"/>
      <c r="UZ8" s="79"/>
      <c r="VA8" s="80"/>
      <c r="VB8" s="80"/>
      <c r="VC8" s="80"/>
      <c r="VD8" s="80"/>
      <c r="VE8" s="80"/>
      <c r="VF8" s="79">
        <v>87.91</v>
      </c>
      <c r="VG8" s="80">
        <v>85.71</v>
      </c>
      <c r="VH8" s="80">
        <v>92.53</v>
      </c>
      <c r="VI8" s="80"/>
      <c r="VJ8" s="80"/>
      <c r="VK8" s="80"/>
      <c r="VL8" s="79"/>
      <c r="VM8" s="80"/>
      <c r="VN8" s="80"/>
      <c r="VO8" s="80"/>
      <c r="VP8" s="80"/>
      <c r="VQ8" s="80"/>
      <c r="VR8" s="79"/>
      <c r="VS8" s="80"/>
      <c r="VT8" s="80"/>
      <c r="VU8" s="80"/>
      <c r="VV8" s="80"/>
      <c r="VW8" s="80"/>
      <c r="VX8" s="79">
        <v>105.85</v>
      </c>
      <c r="VY8" s="80">
        <v>107.67</v>
      </c>
      <c r="VZ8" s="80"/>
      <c r="WA8" s="79">
        <v>105.38</v>
      </c>
      <c r="WB8" s="80">
        <v>102.79</v>
      </c>
      <c r="WC8" s="80"/>
      <c r="WD8" s="79">
        <v>120.78</v>
      </c>
      <c r="WE8" s="80">
        <v>118.94</v>
      </c>
      <c r="WF8" s="80"/>
      <c r="WG8" s="79">
        <v>169.22</v>
      </c>
      <c r="WH8" s="80">
        <v>169.37</v>
      </c>
      <c r="WI8" s="80"/>
      <c r="WJ8" s="79">
        <v>122</v>
      </c>
      <c r="WK8" s="80">
        <v>117.21</v>
      </c>
      <c r="WL8" s="80"/>
      <c r="WM8" s="79">
        <v>105.08</v>
      </c>
      <c r="WN8" s="80">
        <v>108.34</v>
      </c>
      <c r="WO8" s="80"/>
      <c r="WP8" s="79">
        <v>107.98</v>
      </c>
      <c r="WQ8" s="80">
        <v>108.62</v>
      </c>
      <c r="WR8" s="80"/>
      <c r="WS8" s="79"/>
      <c r="WT8" s="80"/>
      <c r="WU8" s="80"/>
      <c r="WV8" s="82"/>
      <c r="WW8" s="82"/>
      <c r="WX8" s="80"/>
      <c r="WY8" s="80"/>
      <c r="WZ8" s="79"/>
      <c r="XA8" s="80"/>
      <c r="XB8" s="80"/>
      <c r="XC8" s="79"/>
      <c r="XD8" s="80"/>
      <c r="XE8" s="80"/>
      <c r="XF8" s="79"/>
      <c r="XG8" s="80"/>
      <c r="XH8" s="80"/>
      <c r="XI8" s="79"/>
      <c r="XJ8" s="80"/>
      <c r="XK8" s="80"/>
      <c r="XL8" s="79"/>
      <c r="XM8" s="80"/>
      <c r="XN8" s="80"/>
      <c r="XO8" s="79"/>
      <c r="XP8" s="80"/>
      <c r="XQ8" s="80"/>
      <c r="XR8" s="79"/>
      <c r="XS8" s="80"/>
      <c r="XT8" s="80"/>
      <c r="XU8" s="79"/>
      <c r="XV8" s="80"/>
      <c r="XW8" s="80"/>
      <c r="XX8" s="79"/>
      <c r="XY8" s="80"/>
      <c r="XZ8" s="80"/>
      <c r="YA8" s="79"/>
      <c r="YB8" s="80"/>
      <c r="YC8" s="80"/>
      <c r="YD8" s="79"/>
      <c r="YE8" s="80"/>
      <c r="YF8" s="80"/>
      <c r="YG8" s="79"/>
      <c r="YH8" s="80"/>
      <c r="YI8" s="80"/>
      <c r="YJ8" s="79"/>
      <c r="YK8" s="80"/>
      <c r="YL8" s="80"/>
      <c r="YM8" t="s">
        <v>207</v>
      </c>
      <c r="YN8" s="79"/>
      <c r="YO8" s="80"/>
      <c r="YP8" s="80"/>
      <c r="YQ8" s="79"/>
      <c r="YR8" s="80"/>
      <c r="YS8" s="80"/>
      <c r="YT8" s="79"/>
      <c r="YU8" s="80"/>
      <c r="YV8" s="80"/>
      <c r="YW8" s="79"/>
      <c r="YX8" s="80"/>
      <c r="YY8" s="80"/>
      <c r="YZ8" s="79"/>
      <c r="ZA8" s="80"/>
      <c r="ZB8" s="80"/>
      <c r="ZC8" s="79"/>
      <c r="ZD8" s="80"/>
      <c r="ZE8" s="80"/>
      <c r="ZF8" s="79"/>
      <c r="ZG8" s="80"/>
      <c r="ZH8" s="80"/>
      <c r="ZI8" s="79"/>
      <c r="ZJ8" s="80"/>
      <c r="ZK8" s="80"/>
      <c r="ZL8" s="79"/>
      <c r="ZM8" s="80"/>
      <c r="ZN8" s="80"/>
      <c r="ZO8" s="79"/>
      <c r="ZP8" s="80"/>
      <c r="ZQ8" s="80"/>
      <c r="ZR8" s="79"/>
      <c r="ZS8" s="80"/>
      <c r="ZT8" s="80"/>
      <c r="ZU8" s="79"/>
      <c r="ZV8" s="80"/>
      <c r="ZW8" s="80"/>
      <c r="ZX8" s="79"/>
      <c r="ZY8" s="80"/>
      <c r="ZZ8" s="80"/>
      <c r="AAA8" s="79"/>
      <c r="AAB8" s="80"/>
      <c r="AAC8" s="80"/>
      <c r="AAD8" s="79"/>
      <c r="AAE8" s="80"/>
      <c r="AAF8" s="80"/>
      <c r="AAG8" s="79"/>
      <c r="AAH8" s="80"/>
      <c r="AAI8" s="80"/>
      <c r="AAJ8" s="79"/>
      <c r="AAK8" s="80"/>
      <c r="AAL8" s="80"/>
      <c r="AAM8" s="79"/>
      <c r="AAN8" s="80"/>
      <c r="AAO8" s="80"/>
      <c r="AAP8" s="79"/>
      <c r="AAQ8" s="80"/>
      <c r="AAR8" s="80"/>
      <c r="AAS8" s="79"/>
      <c r="AAT8" s="80"/>
      <c r="AAU8" s="80"/>
      <c r="AAV8" s="79"/>
      <c r="AAW8" s="80"/>
      <c r="AAX8" s="80"/>
      <c r="AAY8" s="79"/>
      <c r="AAZ8" s="80"/>
      <c r="ABA8" s="80"/>
      <c r="ABB8" s="79"/>
      <c r="ABC8" s="80"/>
      <c r="ABD8" s="80"/>
      <c r="ABE8" s="79"/>
      <c r="ABF8" s="80"/>
      <c r="ABG8" s="80"/>
      <c r="ABH8" s="79"/>
      <c r="ABI8" s="80"/>
      <c r="ABJ8" s="80"/>
      <c r="ABK8" s="79">
        <v>81.33</v>
      </c>
      <c r="ABL8" s="80">
        <v>74.64</v>
      </c>
      <c r="ABM8" s="80">
        <v>75.77</v>
      </c>
      <c r="ABN8" s="79">
        <v>89.89</v>
      </c>
      <c r="ABO8" s="80">
        <v>88.82</v>
      </c>
      <c r="ABP8" s="80">
        <v>85.53</v>
      </c>
      <c r="ABQ8" s="80"/>
      <c r="ABR8" s="80"/>
      <c r="ABS8" s="80"/>
      <c r="ABT8" s="80"/>
      <c r="ABU8" s="80"/>
      <c r="ABV8" s="80"/>
      <c r="ABW8" s="80"/>
      <c r="ABX8" s="80"/>
      <c r="ABY8" s="80"/>
      <c r="ABZ8" s="80"/>
      <c r="ACA8" s="80"/>
      <c r="ACB8" s="80"/>
      <c r="ACC8" s="80"/>
      <c r="ACD8" s="80"/>
      <c r="ACE8" s="80"/>
      <c r="ACF8" s="80"/>
      <c r="ACG8" s="80"/>
      <c r="ACH8" s="80"/>
      <c r="ACI8" s="80"/>
      <c r="ACJ8" s="80"/>
      <c r="ACK8" s="80"/>
      <c r="ACL8" s="80"/>
      <c r="ACM8" s="80"/>
      <c r="ACN8" s="80"/>
      <c r="ACO8" s="80"/>
      <c r="ACP8" s="80"/>
      <c r="ACQ8" s="80"/>
      <c r="ACR8" s="80"/>
      <c r="ACS8" s="80"/>
      <c r="ACT8" s="80"/>
      <c r="ACU8" s="80"/>
      <c r="ACV8" s="80"/>
      <c r="ACW8" s="80"/>
      <c r="ACX8" s="80"/>
      <c r="ACY8" s="80"/>
      <c r="ACZ8" s="80"/>
      <c r="ADA8" s="80"/>
      <c r="ADB8" s="80"/>
      <c r="ADC8" s="80"/>
      <c r="ADD8" s="80"/>
      <c r="ADE8" s="80"/>
      <c r="ADF8" s="80"/>
      <c r="ADG8" s="80"/>
      <c r="ADH8" s="80"/>
      <c r="ADI8" s="80"/>
      <c r="ADJ8" s="80"/>
      <c r="ADK8" s="80"/>
      <c r="ADL8" s="80"/>
      <c r="ADM8" s="80"/>
      <c r="ADN8" s="80"/>
      <c r="ADO8" s="80"/>
      <c r="ADP8" s="80"/>
      <c r="ADQ8" s="80"/>
      <c r="ADR8" s="80"/>
      <c r="ADS8" s="80"/>
      <c r="ADT8" s="80"/>
      <c r="ADU8" s="80"/>
      <c r="ADV8" s="80"/>
      <c r="ADW8" s="80"/>
      <c r="ADX8" s="80"/>
      <c r="ADY8" s="80"/>
      <c r="ADZ8" s="80"/>
      <c r="AEA8" s="80"/>
      <c r="AEB8" s="80"/>
      <c r="AEC8" s="80"/>
      <c r="AED8" s="80"/>
      <c r="AEE8" s="80"/>
      <c r="AEF8" s="80"/>
      <c r="AEG8" s="80"/>
      <c r="AEH8" s="80"/>
      <c r="AEI8" s="80"/>
      <c r="AEJ8" s="80"/>
      <c r="AEK8" s="80"/>
      <c r="AEL8" s="80"/>
      <c r="AEM8" s="80"/>
      <c r="AEN8" s="80"/>
      <c r="AEO8" s="80"/>
      <c r="AEP8" s="80"/>
      <c r="AEQ8" s="80"/>
      <c r="AER8" s="80"/>
      <c r="AES8" s="80"/>
      <c r="AET8" s="80"/>
      <c r="AEU8" s="80"/>
      <c r="AEV8" s="80"/>
      <c r="AEW8" s="80"/>
      <c r="AEX8" s="80"/>
      <c r="AEY8" s="80"/>
      <c r="AEZ8" s="80"/>
      <c r="AFA8" s="80"/>
      <c r="AFB8" s="80"/>
      <c r="AFC8" s="80"/>
      <c r="AFD8" s="80"/>
      <c r="AFE8" s="80"/>
      <c r="AFF8" s="80"/>
      <c r="AFG8" s="80"/>
      <c r="AFH8" s="80"/>
      <c r="AFI8" s="80"/>
      <c r="AFJ8" s="80"/>
      <c r="AFK8" s="80"/>
      <c r="AFL8" s="80"/>
      <c r="AFM8" s="80"/>
      <c r="AFN8" s="80"/>
      <c r="AFO8" s="80"/>
      <c r="AFP8" s="80"/>
      <c r="AFQ8" s="80"/>
      <c r="AFR8" s="80"/>
      <c r="AFS8" s="80"/>
      <c r="AFT8" s="80"/>
      <c r="AFU8" s="80"/>
      <c r="AFV8" s="80"/>
      <c r="AFW8" s="80"/>
      <c r="AFX8" s="80"/>
      <c r="AFY8" s="80"/>
      <c r="AFZ8" s="80"/>
      <c r="AGA8" s="80"/>
      <c r="AGB8" s="80"/>
      <c r="AGC8" s="80"/>
      <c r="AGD8" s="80"/>
      <c r="AGE8" s="80"/>
      <c r="AGF8" s="80"/>
      <c r="AGG8" s="80"/>
      <c r="AGH8" s="80"/>
      <c r="AGI8" s="80"/>
      <c r="AGJ8" s="80"/>
      <c r="AGK8" s="80"/>
      <c r="AGL8" s="80"/>
      <c r="AGM8" s="80"/>
      <c r="AGN8" s="80"/>
      <c r="AGO8" s="80"/>
      <c r="AGP8" s="80"/>
      <c r="AGQ8" s="80"/>
      <c r="AGR8" s="80"/>
      <c r="AGS8" s="80"/>
      <c r="AGT8" s="80"/>
      <c r="AGU8" s="80"/>
      <c r="AGV8" s="80"/>
      <c r="AGW8" s="80"/>
      <c r="AGX8" s="80"/>
      <c r="AGY8" s="80"/>
      <c r="AGZ8" s="80"/>
      <c r="AHA8" s="80"/>
      <c r="AHB8" s="80"/>
      <c r="AHC8" s="80"/>
      <c r="AHD8" s="80"/>
      <c r="AHE8" s="80"/>
      <c r="AHF8" s="80"/>
      <c r="AHG8" s="80"/>
      <c r="AHH8" s="80"/>
    </row>
    <row r="9" spans="1:895" x14ac:dyDescent="0.2">
      <c r="A9" s="96"/>
      <c r="C9" s="73"/>
      <c r="D9" s="73"/>
      <c r="E9" s="73"/>
      <c r="F9" s="73"/>
      <c r="G9" s="97"/>
      <c r="H9" s="85"/>
      <c r="V9" s="99"/>
      <c r="AB9" s="99"/>
      <c r="AC9" s="73"/>
      <c r="AH9" s="99"/>
      <c r="AI9" s="73"/>
      <c r="AN9" s="99"/>
      <c r="AO9" s="73"/>
      <c r="AU9" s="96"/>
      <c r="BG9" s="99"/>
      <c r="BH9" s="73"/>
      <c r="BI9" s="73"/>
      <c r="BM9" s="99"/>
      <c r="BN9" s="73"/>
      <c r="BS9" s="99"/>
      <c r="BT9" s="73"/>
      <c r="BU9" s="73"/>
      <c r="BY9" s="99"/>
      <c r="BZ9" s="73"/>
      <c r="CA9" s="73"/>
      <c r="CF9" s="99"/>
      <c r="CG9" s="73"/>
      <c r="CL9" s="99">
        <v>106.67</v>
      </c>
      <c r="CM9">
        <v>104.99</v>
      </c>
      <c r="CR9" s="99"/>
      <c r="CS9" s="73"/>
      <c r="CT9" s="73"/>
      <c r="CX9" s="99"/>
      <c r="CY9" s="73"/>
      <c r="CZ9" s="73"/>
      <c r="DE9" s="99"/>
      <c r="DF9" s="73"/>
      <c r="DG9" s="73"/>
      <c r="DK9" s="99"/>
      <c r="DQ9" s="99"/>
      <c r="DR9" s="73"/>
      <c r="DW9" s="99"/>
      <c r="DX9" s="73"/>
      <c r="DY9" s="73"/>
      <c r="EI9" s="99"/>
      <c r="EJ9" s="73"/>
      <c r="EO9" s="99"/>
      <c r="EP9" s="73"/>
      <c r="EQ9" s="73"/>
      <c r="EU9" s="99"/>
      <c r="EV9" s="73"/>
      <c r="FA9" s="73" t="s">
        <v>208</v>
      </c>
      <c r="FB9" s="99"/>
      <c r="FC9" s="73"/>
      <c r="FD9" s="73"/>
      <c r="FE9" s="73"/>
      <c r="FH9" s="99">
        <v>99.22</v>
      </c>
      <c r="FI9" s="73">
        <v>97.39</v>
      </c>
      <c r="FJ9" s="73">
        <v>89.78</v>
      </c>
      <c r="FK9" s="73"/>
      <c r="FL9" s="73"/>
      <c r="FM9" s="73"/>
      <c r="FN9" s="99">
        <v>100.5</v>
      </c>
      <c r="FO9" s="73">
        <v>100.15</v>
      </c>
      <c r="FP9" s="73"/>
      <c r="FQ9" s="73"/>
      <c r="FT9" s="99">
        <v>101.51</v>
      </c>
      <c r="FU9" s="73"/>
      <c r="FV9" s="73"/>
      <c r="FW9" s="73"/>
      <c r="FZ9" s="99"/>
      <c r="GA9" s="73"/>
      <c r="GB9" s="73"/>
      <c r="GF9" s="99"/>
      <c r="GG9" s="73"/>
      <c r="GH9" s="73"/>
      <c r="GL9" s="99"/>
      <c r="GM9" s="73"/>
      <c r="GN9" s="73"/>
      <c r="GR9" s="99"/>
      <c r="GS9" s="73"/>
      <c r="GT9" s="73"/>
      <c r="GU9" s="73"/>
      <c r="GX9" s="99"/>
      <c r="GY9" s="73"/>
      <c r="GZ9" s="73"/>
      <c r="HA9" s="73"/>
      <c r="HD9" s="99">
        <v>122.67</v>
      </c>
      <c r="HE9" s="73">
        <v>120.42</v>
      </c>
      <c r="HF9" s="73"/>
      <c r="HJ9" s="99">
        <v>94.59</v>
      </c>
      <c r="HK9" s="73"/>
      <c r="HL9" s="73"/>
      <c r="HP9" s="99"/>
      <c r="HQ9" s="73"/>
      <c r="HV9" s="99">
        <v>85.59</v>
      </c>
      <c r="HW9" s="73">
        <v>79.86</v>
      </c>
      <c r="IB9" s="99"/>
      <c r="IC9" s="73"/>
      <c r="ID9" s="73"/>
      <c r="IE9" s="73"/>
      <c r="IH9" s="99"/>
      <c r="II9" s="73"/>
      <c r="IJ9" s="73"/>
      <c r="IK9" s="73"/>
      <c r="IN9" s="99">
        <v>103.64</v>
      </c>
      <c r="IO9" s="73">
        <v>101.08</v>
      </c>
      <c r="IP9" s="73">
        <v>100.23</v>
      </c>
      <c r="IQ9" s="73"/>
      <c r="IT9" s="99">
        <v>94.09</v>
      </c>
      <c r="IU9" s="73">
        <v>98.34</v>
      </c>
      <c r="IV9" s="73"/>
      <c r="IW9" s="73"/>
      <c r="IZ9" s="99"/>
      <c r="JA9" s="73"/>
      <c r="JB9" s="73"/>
      <c r="JF9" s="99">
        <v>66.849999999999994</v>
      </c>
      <c r="JG9" s="73">
        <v>69.77</v>
      </c>
      <c r="JH9" s="73"/>
      <c r="JL9" s="99">
        <v>81.319999999999993</v>
      </c>
      <c r="JM9" s="73">
        <v>82.25</v>
      </c>
      <c r="JN9" s="73"/>
      <c r="JR9" s="99"/>
      <c r="JS9" s="73"/>
      <c r="JT9" s="73"/>
      <c r="JX9" s="99"/>
      <c r="JY9" s="73"/>
      <c r="JZ9" s="73"/>
      <c r="KA9" s="73"/>
      <c r="KD9" s="99"/>
      <c r="KE9" s="73"/>
      <c r="KF9" s="73"/>
      <c r="KG9" s="73"/>
      <c r="KJ9" s="99">
        <v>87.1</v>
      </c>
      <c r="KK9" s="73">
        <v>92.14</v>
      </c>
      <c r="KL9" s="73"/>
      <c r="KM9" s="73"/>
      <c r="KP9" s="99">
        <v>91.73</v>
      </c>
      <c r="KQ9" s="73">
        <v>89.78</v>
      </c>
      <c r="KR9" s="73">
        <v>96.61</v>
      </c>
      <c r="KS9" s="73"/>
      <c r="KV9" s="99">
        <v>86.85</v>
      </c>
      <c r="KW9" s="73">
        <v>89.37</v>
      </c>
      <c r="KX9" s="73">
        <v>89.69</v>
      </c>
      <c r="KY9" s="73"/>
      <c r="LB9" s="99">
        <v>90.37</v>
      </c>
      <c r="LC9" s="73">
        <v>85.42</v>
      </c>
      <c r="LD9" s="73">
        <v>91.5</v>
      </c>
      <c r="LE9" s="73">
        <v>90.89</v>
      </c>
      <c r="LF9" s="73">
        <v>91.26</v>
      </c>
      <c r="LH9" s="99">
        <v>115.14</v>
      </c>
      <c r="LI9" s="73">
        <v>112.6</v>
      </c>
      <c r="LJ9" s="73"/>
      <c r="LN9" s="99">
        <v>105.15</v>
      </c>
      <c r="LO9" s="73">
        <v>102.48</v>
      </c>
      <c r="LP9" s="73">
        <v>106.83</v>
      </c>
      <c r="LT9" s="99">
        <v>71.02</v>
      </c>
      <c r="LU9" s="73">
        <v>67.680000000000007</v>
      </c>
      <c r="LV9" s="73"/>
      <c r="LW9" s="73"/>
      <c r="LZ9" s="99">
        <v>65.010000000000005</v>
      </c>
      <c r="MA9" s="73">
        <v>63.73</v>
      </c>
      <c r="MB9" s="73"/>
      <c r="MC9" s="73"/>
      <c r="MF9" s="99">
        <v>95.22</v>
      </c>
      <c r="MG9" s="73">
        <v>93.68</v>
      </c>
      <c r="MH9" s="73"/>
      <c r="MI9" s="73"/>
      <c r="ML9" s="99">
        <v>90.19</v>
      </c>
      <c r="MM9" s="73">
        <v>90.76</v>
      </c>
      <c r="MN9" s="73"/>
      <c r="MO9" s="73"/>
      <c r="MR9" s="99">
        <v>101.64</v>
      </c>
      <c r="MS9" s="73"/>
      <c r="MT9" s="73"/>
      <c r="MU9" s="73"/>
      <c r="MX9" s="99">
        <v>81.45</v>
      </c>
      <c r="MY9" s="73">
        <v>88.03</v>
      </c>
      <c r="MZ9" s="73"/>
      <c r="NA9" s="73"/>
      <c r="ND9" s="99"/>
      <c r="NE9" s="73"/>
      <c r="NF9" s="73"/>
      <c r="NG9" s="73"/>
      <c r="NJ9" s="99"/>
      <c r="NK9" s="73"/>
      <c r="NL9" s="73"/>
      <c r="NM9" s="73"/>
      <c r="NP9" s="99">
        <v>88.31</v>
      </c>
      <c r="NQ9" s="73">
        <v>87.79</v>
      </c>
      <c r="NR9" s="73"/>
      <c r="NV9" s="99">
        <v>92.88</v>
      </c>
      <c r="NW9" s="73">
        <v>95.41</v>
      </c>
      <c r="NX9" s="73">
        <v>90.28</v>
      </c>
      <c r="OB9" s="99">
        <v>75.87</v>
      </c>
      <c r="OC9" s="73">
        <v>75.58</v>
      </c>
      <c r="OD9" s="73">
        <v>77.16</v>
      </c>
      <c r="OH9" s="99">
        <v>70.37</v>
      </c>
      <c r="OI9" s="73">
        <v>74.7</v>
      </c>
      <c r="OJ9" s="73"/>
      <c r="ON9" s="99">
        <v>90.86</v>
      </c>
      <c r="OO9" s="73">
        <v>91.24</v>
      </c>
      <c r="OP9" s="73"/>
      <c r="OQ9" s="73"/>
      <c r="OT9" s="99">
        <v>81.99</v>
      </c>
      <c r="OU9" s="73">
        <v>83.34</v>
      </c>
      <c r="OV9" s="73">
        <v>82.93</v>
      </c>
      <c r="OW9" s="73"/>
      <c r="OZ9" s="99">
        <v>102.79</v>
      </c>
      <c r="PA9" s="73">
        <v>112.66</v>
      </c>
      <c r="PB9" s="73">
        <v>108.4</v>
      </c>
      <c r="PC9" s="73"/>
      <c r="PF9" s="99">
        <v>92.94</v>
      </c>
      <c r="PG9" s="73">
        <v>93.59</v>
      </c>
      <c r="PH9" s="73"/>
      <c r="PI9" s="73"/>
      <c r="PL9" s="99">
        <v>103.21</v>
      </c>
      <c r="PM9" s="73">
        <v>106.8</v>
      </c>
      <c r="PN9" s="73"/>
      <c r="PR9" s="99">
        <v>94.96</v>
      </c>
      <c r="PS9" s="73">
        <v>90.63</v>
      </c>
      <c r="PT9" s="73">
        <v>98.08</v>
      </c>
      <c r="PX9" s="99"/>
      <c r="PY9" s="73"/>
      <c r="PZ9" s="73"/>
      <c r="QD9" s="99"/>
      <c r="QE9" s="73"/>
      <c r="QF9" s="73"/>
      <c r="QJ9" s="99">
        <v>76.86</v>
      </c>
      <c r="QK9" s="73"/>
      <c r="QL9" s="73"/>
      <c r="QP9" s="99">
        <v>75.31</v>
      </c>
      <c r="QQ9" s="73">
        <v>71.099999999999994</v>
      </c>
      <c r="QR9" s="73"/>
      <c r="QV9" s="99">
        <v>63.76</v>
      </c>
      <c r="QW9" s="73">
        <v>75.650000000000006</v>
      </c>
      <c r="QX9" s="73">
        <v>63.6</v>
      </c>
      <c r="RB9" s="99">
        <v>95.11</v>
      </c>
      <c r="RC9" s="73">
        <v>95.35</v>
      </c>
      <c r="RD9" s="73">
        <v>98.35</v>
      </c>
      <c r="RH9" s="99"/>
      <c r="RI9" s="73"/>
      <c r="RJ9" s="73"/>
      <c r="RN9" s="99">
        <v>96.23</v>
      </c>
      <c r="RO9" s="73">
        <v>101.92</v>
      </c>
      <c r="RP9" s="73">
        <v>93.35</v>
      </c>
      <c r="RT9" s="79"/>
      <c r="RU9" s="80"/>
      <c r="RV9" s="80"/>
      <c r="RW9" s="80"/>
      <c r="RX9" s="80"/>
      <c r="RY9" s="80"/>
      <c r="RZ9" s="79"/>
      <c r="SA9" s="80"/>
      <c r="SB9" s="80"/>
      <c r="SC9" s="80"/>
      <c r="SD9" s="80"/>
      <c r="SE9" s="80"/>
      <c r="SF9" s="79"/>
      <c r="SG9" s="80"/>
      <c r="SH9" s="80"/>
      <c r="SI9" s="80"/>
      <c r="SJ9" s="80"/>
      <c r="SK9" s="80"/>
      <c r="SL9" s="79"/>
      <c r="SM9" s="80"/>
      <c r="SN9" s="80"/>
      <c r="SO9" s="80"/>
      <c r="SP9" s="80"/>
      <c r="SQ9" s="80"/>
      <c r="SR9" s="79"/>
      <c r="SS9" s="80"/>
      <c r="ST9" s="80"/>
      <c r="SU9" s="80"/>
      <c r="SV9" s="80"/>
      <c r="SW9" s="80"/>
      <c r="SX9" s="79"/>
      <c r="SY9" s="80"/>
      <c r="SZ9" s="80"/>
      <c r="TA9" s="80"/>
      <c r="TB9" s="80"/>
      <c r="TC9" s="80"/>
      <c r="TD9" s="79"/>
      <c r="TE9" s="80"/>
      <c r="TF9" s="80"/>
      <c r="TG9" s="80"/>
      <c r="TH9" s="80"/>
      <c r="TI9" s="80"/>
      <c r="TJ9" s="79"/>
      <c r="TK9" s="80"/>
      <c r="TL9" s="80"/>
      <c r="TM9" s="80"/>
      <c r="TN9" s="80"/>
      <c r="TO9" s="80"/>
      <c r="TP9" s="79"/>
      <c r="TQ9" s="80"/>
      <c r="TR9" s="80"/>
      <c r="TS9" s="80"/>
      <c r="TT9" s="80"/>
      <c r="TU9" s="80"/>
      <c r="TV9" s="79"/>
      <c r="TW9" s="80"/>
      <c r="TX9" s="80"/>
      <c r="TY9" s="80"/>
      <c r="TZ9" s="80"/>
      <c r="UA9" s="80"/>
      <c r="UB9" s="99"/>
      <c r="UC9" s="73"/>
      <c r="UD9" s="73"/>
      <c r="UH9" s="99"/>
      <c r="UI9" s="73"/>
      <c r="UJ9" s="73"/>
      <c r="UN9" s="79"/>
      <c r="UO9" s="80"/>
      <c r="UP9" s="80"/>
      <c r="UQ9" s="80"/>
      <c r="UR9" s="80"/>
      <c r="US9" s="80"/>
      <c r="UT9" s="79"/>
      <c r="UU9" s="80"/>
      <c r="UV9" s="80"/>
      <c r="UW9" s="80"/>
      <c r="UX9" s="80"/>
      <c r="UY9" s="80"/>
      <c r="UZ9" s="79"/>
      <c r="VA9" s="80"/>
      <c r="VB9" s="80"/>
      <c r="VC9" s="80"/>
      <c r="VD9" s="80"/>
      <c r="VE9" s="80"/>
      <c r="VF9" s="79"/>
      <c r="VG9" s="80"/>
      <c r="VH9" s="80"/>
      <c r="VI9" s="80"/>
      <c r="VJ9" s="80"/>
      <c r="VK9" s="80"/>
      <c r="VL9" s="79"/>
      <c r="VM9" s="80"/>
      <c r="VN9" s="80"/>
      <c r="VO9" s="80"/>
      <c r="VP9" s="80"/>
      <c r="VQ9" s="80"/>
      <c r="VR9" s="79"/>
      <c r="VS9" s="80"/>
      <c r="VT9" s="80"/>
      <c r="VU9" s="80"/>
      <c r="VV9" s="80"/>
      <c r="VW9" s="80"/>
      <c r="VX9" s="79"/>
      <c r="VY9" s="80"/>
      <c r="VZ9" s="80"/>
      <c r="WA9" s="79"/>
      <c r="WB9" s="80"/>
      <c r="WC9" s="80"/>
      <c r="WD9" s="79"/>
      <c r="WE9" s="80"/>
      <c r="WF9" s="80"/>
      <c r="WG9" s="79"/>
      <c r="WH9" s="80"/>
      <c r="WI9" s="80"/>
      <c r="WJ9" s="79"/>
      <c r="WK9" s="80"/>
      <c r="WL9" s="80"/>
      <c r="WM9" s="79"/>
      <c r="WN9" s="80"/>
      <c r="WO9" s="80"/>
      <c r="WP9" s="79"/>
      <c r="WQ9" s="80"/>
      <c r="WR9" s="80"/>
      <c r="WS9" s="79"/>
      <c r="WT9" s="80"/>
      <c r="WU9" s="80"/>
      <c r="WV9" s="82"/>
      <c r="WW9" s="82"/>
      <c r="WX9" s="80"/>
      <c r="WY9" s="80"/>
      <c r="WZ9" s="79"/>
      <c r="XA9" s="80"/>
      <c r="XB9" s="80"/>
      <c r="XC9" s="79"/>
      <c r="XD9" s="80"/>
      <c r="XE9" s="80"/>
      <c r="XF9" s="79"/>
      <c r="XG9" s="80"/>
      <c r="XH9" s="80"/>
      <c r="XI9" s="79"/>
      <c r="XJ9" s="80"/>
      <c r="XK9" s="80"/>
      <c r="XL9" s="79"/>
      <c r="XM9" s="80"/>
      <c r="XN9" s="80"/>
      <c r="XO9" s="79"/>
      <c r="XP9" s="80"/>
      <c r="XQ9" s="80"/>
      <c r="XR9" s="79"/>
      <c r="XS9" s="80"/>
      <c r="XT9" s="80"/>
      <c r="XU9" s="79"/>
      <c r="XV9" s="80"/>
      <c r="XW9" s="80"/>
      <c r="XX9" s="79"/>
      <c r="XY9" s="80"/>
      <c r="XZ9" s="80"/>
      <c r="YA9" s="79"/>
      <c r="YB9" s="80"/>
      <c r="YC9" s="80"/>
      <c r="YD9" s="79"/>
      <c r="YE9" s="80"/>
      <c r="YF9" s="80"/>
      <c r="YG9" s="79"/>
      <c r="YH9" s="80"/>
      <c r="YI9" s="80"/>
      <c r="YJ9" s="79"/>
      <c r="YK9" s="80"/>
      <c r="YL9" s="80"/>
      <c r="YN9" s="79"/>
      <c r="YO9" s="80"/>
      <c r="YP9" s="80"/>
      <c r="YQ9" s="79"/>
      <c r="YR9" s="80"/>
      <c r="YS9" s="80"/>
      <c r="YT9" s="79"/>
      <c r="YU9" s="80"/>
      <c r="YV9" s="80"/>
      <c r="YW9" s="79"/>
      <c r="YX9" s="80"/>
      <c r="YY9" s="80"/>
      <c r="YZ9" s="79"/>
      <c r="ZA9" s="80"/>
      <c r="ZB9" s="80"/>
      <c r="ZC9" s="79"/>
      <c r="ZD9" s="80"/>
      <c r="ZE9" s="80"/>
      <c r="ZF9" s="79"/>
      <c r="ZG9" s="80"/>
      <c r="ZH9" s="80"/>
      <c r="ZI9" s="79"/>
      <c r="ZJ9" s="80"/>
      <c r="ZK9" s="80"/>
      <c r="ZL9" s="79"/>
      <c r="ZM9" s="80"/>
      <c r="ZN9" s="80"/>
      <c r="ZO9" s="79"/>
      <c r="ZP9" s="80"/>
      <c r="ZQ9" s="80"/>
      <c r="ZR9" s="79"/>
      <c r="ZS9" s="80"/>
      <c r="ZT9" s="80"/>
      <c r="ZU9" s="79"/>
      <c r="ZV9" s="80"/>
      <c r="ZW9" s="80"/>
      <c r="ZX9" s="79"/>
      <c r="ZY9" s="80"/>
      <c r="ZZ9" s="80"/>
      <c r="AAA9" s="79"/>
      <c r="AAB9" s="80"/>
      <c r="AAC9" s="80"/>
      <c r="AAD9" s="79"/>
      <c r="AAE9" s="80"/>
      <c r="AAF9" s="80"/>
      <c r="AAG9" s="79"/>
      <c r="AAH9" s="80"/>
      <c r="AAI9" s="80"/>
      <c r="AAJ9" s="79"/>
      <c r="AAK9" s="80"/>
      <c r="AAL9" s="80"/>
      <c r="AAM9" s="79"/>
      <c r="AAN9" s="80"/>
      <c r="AAO9" s="80"/>
      <c r="AAP9" s="79"/>
      <c r="AAQ9" s="80"/>
      <c r="AAR9" s="80"/>
      <c r="AAS9" s="79"/>
      <c r="AAT9" s="80"/>
      <c r="AAU9" s="80"/>
      <c r="AAV9" s="79"/>
      <c r="AAW9" s="80"/>
      <c r="AAX9" s="80"/>
      <c r="AAY9" s="79"/>
      <c r="AAZ9" s="80"/>
      <c r="ABA9" s="80"/>
      <c r="ABB9" s="79"/>
      <c r="ABC9" s="80"/>
      <c r="ABD9" s="80"/>
      <c r="ABE9" s="79"/>
      <c r="ABF9" s="80"/>
      <c r="ABG9" s="80"/>
      <c r="ABH9" s="79"/>
      <c r="ABI9" s="80"/>
      <c r="ABJ9" s="80"/>
      <c r="ABK9" s="79"/>
      <c r="ABL9" s="80"/>
      <c r="ABM9" s="80"/>
      <c r="ABN9" s="82"/>
      <c r="ABO9" s="80"/>
      <c r="ABP9" s="80"/>
      <c r="ABQ9" s="80"/>
      <c r="ABR9" s="80"/>
      <c r="ABS9" s="80"/>
      <c r="ABT9" s="80"/>
      <c r="ABU9" s="80"/>
      <c r="ABV9" s="80"/>
      <c r="ABW9" s="80"/>
      <c r="ABX9" s="80"/>
      <c r="ABY9" s="80"/>
      <c r="ABZ9" s="80"/>
      <c r="ACA9" s="80"/>
      <c r="ACB9" s="80"/>
      <c r="ACC9" s="80"/>
      <c r="ACD9" s="80"/>
      <c r="ACE9" s="80"/>
      <c r="ACF9" s="80"/>
      <c r="ACG9" s="80"/>
      <c r="ACH9" s="80"/>
      <c r="ACI9" s="80"/>
      <c r="ACJ9" s="80"/>
      <c r="ACK9" s="80"/>
      <c r="ACL9" s="80"/>
      <c r="ACM9" s="80"/>
      <c r="ACN9" s="80"/>
      <c r="ACO9" s="80"/>
      <c r="ACP9" s="80"/>
      <c r="ACQ9" s="80"/>
      <c r="ACR9" s="80"/>
      <c r="ACS9" s="80"/>
      <c r="ACT9" s="80"/>
      <c r="ACU9" s="80"/>
      <c r="ACV9" s="80"/>
      <c r="ACW9" s="80"/>
      <c r="ACX9" s="80"/>
      <c r="ACY9" s="80"/>
      <c r="ACZ9" s="80"/>
      <c r="ADA9" s="80"/>
      <c r="ADB9" s="80"/>
      <c r="ADC9" s="80"/>
      <c r="ADD9" s="80"/>
      <c r="ADE9" s="80"/>
      <c r="ADF9" s="80"/>
      <c r="ADG9" s="80"/>
      <c r="ADH9" s="80"/>
      <c r="ADI9" s="80"/>
      <c r="ADJ9" s="80"/>
      <c r="ADK9" s="80"/>
      <c r="ADL9" s="80"/>
      <c r="ADM9" s="80"/>
      <c r="ADN9" s="80"/>
      <c r="ADO9" s="80"/>
      <c r="ADP9" s="80"/>
      <c r="ADQ9" s="80"/>
      <c r="ADR9" s="80"/>
      <c r="ADS9" s="80"/>
      <c r="ADT9" s="80"/>
      <c r="ADU9" s="80"/>
      <c r="ADV9" s="80"/>
      <c r="ADW9" s="80"/>
      <c r="ADX9" s="80"/>
      <c r="ADY9" s="80"/>
      <c r="ADZ9" s="80"/>
      <c r="AEA9" s="80"/>
      <c r="AEB9" s="80"/>
      <c r="AEC9" s="80"/>
      <c r="AED9" s="80"/>
      <c r="AEE9" s="80"/>
      <c r="AEF9" s="80"/>
      <c r="AEG9" s="80"/>
      <c r="AEH9" s="80"/>
      <c r="AEI9" s="80"/>
      <c r="AEJ9" s="80"/>
      <c r="AEK9" s="80"/>
      <c r="AEL9" s="80"/>
      <c r="AEM9" s="80"/>
      <c r="AEN9" s="80"/>
      <c r="AEO9" s="80"/>
      <c r="AEP9" s="80"/>
      <c r="AEQ9" s="80"/>
      <c r="AER9" s="80"/>
      <c r="AES9" s="80"/>
      <c r="AET9" s="80"/>
      <c r="AEU9" s="80"/>
      <c r="AEV9" s="80"/>
      <c r="AEW9" s="80"/>
      <c r="AEX9" s="80"/>
      <c r="AEY9" s="80"/>
      <c r="AEZ9" s="80"/>
      <c r="AFA9" s="80"/>
      <c r="AFB9" s="80"/>
      <c r="AFC9" s="80"/>
      <c r="AFD9" s="80"/>
      <c r="AFE9" s="80"/>
      <c r="AFF9" s="80"/>
      <c r="AFG9" s="80"/>
      <c r="AFH9" s="80"/>
      <c r="AFI9" s="80"/>
      <c r="AFJ9" s="80"/>
      <c r="AFK9" s="80"/>
      <c r="AFL9" s="80"/>
      <c r="AFM9" s="80"/>
      <c r="AFN9" s="80"/>
      <c r="AFO9" s="80"/>
      <c r="AFP9" s="80"/>
      <c r="AFQ9" s="80"/>
      <c r="AFR9" s="80"/>
      <c r="AFS9" s="80"/>
      <c r="AFT9" s="80"/>
      <c r="AFU9" s="80"/>
      <c r="AFV9" s="80"/>
      <c r="AFW9" s="80"/>
      <c r="AFX9" s="80"/>
      <c r="AFY9" s="80"/>
      <c r="AFZ9" s="80"/>
      <c r="AGA9" s="80"/>
      <c r="AGB9" s="80"/>
      <c r="AGC9" s="80"/>
      <c r="AGD9" s="80"/>
      <c r="AGE9" s="80"/>
      <c r="AGF9" s="80"/>
      <c r="AGG9" s="80"/>
      <c r="AGH9" s="80"/>
      <c r="AGI9" s="80"/>
      <c r="AGJ9" s="80"/>
      <c r="AGK9" s="80"/>
      <c r="AGL9" s="80"/>
      <c r="AGM9" s="80"/>
      <c r="AGN9" s="80"/>
      <c r="AGO9" s="80"/>
      <c r="AGP9" s="80"/>
      <c r="AGQ9" s="80"/>
      <c r="AGR9" s="80"/>
      <c r="AGS9" s="80"/>
      <c r="AGT9" s="80"/>
      <c r="AGU9" s="80"/>
      <c r="AGV9" s="80"/>
      <c r="AGW9" s="80"/>
      <c r="AGX9" s="80"/>
      <c r="AGY9" s="80"/>
      <c r="AGZ9" s="80"/>
      <c r="AHA9" s="80"/>
      <c r="AHB9" s="80"/>
      <c r="AHC9" s="80"/>
      <c r="AHD9" s="80"/>
      <c r="AHE9" s="80"/>
      <c r="AHF9" s="80"/>
      <c r="AHG9" s="80"/>
      <c r="AHH9" s="80"/>
    </row>
    <row r="10" spans="1:895" x14ac:dyDescent="0.2">
      <c r="A10" s="96"/>
      <c r="C10" s="73"/>
      <c r="D10" s="73"/>
      <c r="E10" s="73"/>
      <c r="F10" s="73"/>
      <c r="G10" s="97"/>
      <c r="H10" s="85"/>
      <c r="V10" s="99"/>
      <c r="AB10" s="99"/>
      <c r="AC10" s="73"/>
      <c r="AH10" s="99"/>
      <c r="AI10" s="73"/>
      <c r="AN10" s="99"/>
      <c r="AO10" s="73"/>
      <c r="AU10" s="96"/>
      <c r="BG10" s="99"/>
      <c r="BH10" s="73"/>
      <c r="BI10" s="73"/>
      <c r="BM10" s="99"/>
      <c r="BN10" s="73"/>
      <c r="BS10" s="99"/>
      <c r="BT10" s="73"/>
      <c r="BU10" s="73"/>
      <c r="BY10" s="99"/>
      <c r="BZ10" s="73"/>
      <c r="CA10" s="73"/>
      <c r="CF10" s="99"/>
      <c r="CG10" s="73"/>
      <c r="CL10" s="99"/>
      <c r="CR10" s="99"/>
      <c r="CS10" s="73"/>
      <c r="CT10" s="73"/>
      <c r="CX10" s="99"/>
      <c r="CY10" s="73"/>
      <c r="CZ10" s="73"/>
      <c r="DE10" s="99"/>
      <c r="DF10" s="73"/>
      <c r="DG10" s="73"/>
      <c r="DK10" s="99"/>
      <c r="DQ10" s="99"/>
      <c r="DR10" s="73"/>
      <c r="DW10" s="99"/>
      <c r="DX10" s="73"/>
      <c r="DY10" s="73"/>
      <c r="EI10" s="99"/>
      <c r="EJ10" s="73"/>
      <c r="EO10" s="99"/>
      <c r="EP10" s="73"/>
      <c r="EQ10" s="73"/>
      <c r="EU10" s="99"/>
      <c r="EV10" s="73"/>
      <c r="FA10" s="73" t="s">
        <v>209</v>
      </c>
      <c r="FB10" s="99"/>
      <c r="FC10" s="73"/>
      <c r="FD10" s="73"/>
      <c r="FE10" s="73"/>
      <c r="FH10" s="99"/>
      <c r="FI10" s="73"/>
      <c r="FJ10" s="73"/>
      <c r="FK10" s="73"/>
      <c r="FL10" s="73"/>
      <c r="FM10" s="73"/>
      <c r="FN10" s="99"/>
      <c r="FO10" s="73"/>
      <c r="FP10" s="73"/>
      <c r="FQ10" s="73"/>
      <c r="FT10" s="99"/>
      <c r="FU10" s="73"/>
      <c r="FV10" s="73"/>
      <c r="FW10" s="73"/>
      <c r="FZ10" s="99"/>
      <c r="GA10" s="73"/>
      <c r="GB10" s="73"/>
      <c r="GF10" s="99"/>
      <c r="GG10" s="73"/>
      <c r="GH10" s="73"/>
      <c r="GL10" s="99"/>
      <c r="GM10" s="73"/>
      <c r="GN10" s="73"/>
      <c r="GR10" s="99"/>
      <c r="GS10" s="73"/>
      <c r="GT10" s="73"/>
      <c r="GU10" s="73"/>
      <c r="GX10" s="99"/>
      <c r="GY10" s="73"/>
      <c r="GZ10" s="73"/>
      <c r="HA10" s="73"/>
      <c r="HD10" s="99"/>
      <c r="HE10" s="73"/>
      <c r="HF10" s="73"/>
      <c r="HJ10" s="99"/>
      <c r="HK10" s="73"/>
      <c r="HL10" s="73"/>
      <c r="HP10" s="99"/>
      <c r="HQ10" s="73"/>
      <c r="HV10" s="99"/>
      <c r="HW10" s="73"/>
      <c r="IB10" s="99"/>
      <c r="IC10" s="73"/>
      <c r="ID10" s="73"/>
      <c r="IE10" s="73"/>
      <c r="IH10" s="99"/>
      <c r="II10" s="73"/>
      <c r="IJ10" s="73"/>
      <c r="IK10" s="73"/>
      <c r="IN10" s="99"/>
      <c r="IO10" s="73"/>
      <c r="IP10" s="73"/>
      <c r="IQ10" s="73"/>
      <c r="IT10" s="99"/>
      <c r="IU10" s="73"/>
      <c r="IV10" s="73"/>
      <c r="IW10" s="73"/>
      <c r="IZ10" s="99"/>
      <c r="JA10" s="73"/>
      <c r="JB10" s="73"/>
      <c r="JF10" s="99"/>
      <c r="JG10" s="73"/>
      <c r="JH10" s="73"/>
      <c r="JL10" s="99"/>
      <c r="JM10" s="73"/>
      <c r="JN10" s="73"/>
      <c r="JR10" s="99"/>
      <c r="JS10" s="73"/>
      <c r="JT10" s="73"/>
      <c r="JX10" s="99"/>
      <c r="JY10" s="73"/>
      <c r="JZ10" s="73"/>
      <c r="KA10" s="73"/>
      <c r="KD10" s="99"/>
      <c r="KE10" s="73"/>
      <c r="KF10" s="73"/>
      <c r="KG10" s="73"/>
      <c r="KJ10" s="99"/>
      <c r="KK10" s="73"/>
      <c r="KL10" s="73"/>
      <c r="KM10" s="73"/>
      <c r="KP10" s="99"/>
      <c r="KQ10" s="73"/>
      <c r="KR10" s="73"/>
      <c r="KS10" s="73"/>
      <c r="KV10" s="99"/>
      <c r="KW10" s="73"/>
      <c r="KX10" s="73"/>
      <c r="KY10" s="73"/>
      <c r="LB10" s="99"/>
      <c r="LC10" s="73"/>
      <c r="LD10" s="73"/>
      <c r="LE10" s="73"/>
      <c r="LH10" s="99"/>
      <c r="LI10" s="73"/>
      <c r="LJ10" s="73"/>
      <c r="LN10" s="99"/>
      <c r="LO10" s="73"/>
      <c r="LP10" s="73"/>
      <c r="LT10" s="99"/>
      <c r="LU10" s="73"/>
      <c r="LV10" s="73"/>
      <c r="LW10" s="73"/>
      <c r="LZ10" s="99">
        <v>63.51</v>
      </c>
      <c r="MA10" s="73">
        <v>66.47</v>
      </c>
      <c r="MB10" s="73"/>
      <c r="MC10" s="73"/>
      <c r="MF10" s="99">
        <v>97.32</v>
      </c>
      <c r="MG10" s="73">
        <v>98.04</v>
      </c>
      <c r="MH10" s="73"/>
      <c r="MI10" s="73"/>
      <c r="ML10" s="99"/>
      <c r="MM10" s="73"/>
      <c r="MN10" s="73"/>
      <c r="MO10" s="73"/>
      <c r="MR10" s="99"/>
      <c r="MS10" s="73"/>
      <c r="MT10" s="73"/>
      <c r="MU10" s="73"/>
      <c r="MX10" s="99"/>
      <c r="MY10" s="73"/>
      <c r="MZ10" s="73"/>
      <c r="NA10" s="73"/>
      <c r="ND10" s="99"/>
      <c r="NE10" s="73"/>
      <c r="NF10" s="73"/>
      <c r="NG10" s="73"/>
      <c r="NJ10" s="99"/>
      <c r="NK10" s="73"/>
      <c r="NL10" s="73"/>
      <c r="NM10" s="73"/>
      <c r="NP10" s="99"/>
      <c r="NQ10" s="73"/>
      <c r="NR10" s="73"/>
      <c r="NV10" s="99"/>
      <c r="NW10" s="73"/>
      <c r="NX10" s="73"/>
      <c r="OB10" s="99"/>
      <c r="OC10" s="73"/>
      <c r="OD10" s="73"/>
      <c r="OH10" s="99"/>
      <c r="OI10" s="73"/>
      <c r="OJ10" s="73"/>
      <c r="ON10" s="99"/>
      <c r="OO10" s="73"/>
      <c r="OP10" s="73"/>
      <c r="OQ10" s="73"/>
      <c r="OT10" s="99"/>
      <c r="OU10" s="73"/>
      <c r="OV10" s="73"/>
      <c r="OW10" s="73"/>
      <c r="OZ10" s="99"/>
      <c r="PA10" s="73"/>
      <c r="PB10" s="73"/>
      <c r="PC10" s="73"/>
      <c r="PF10" s="99"/>
      <c r="PG10" s="73"/>
      <c r="PH10" s="73"/>
      <c r="PI10" s="73"/>
      <c r="PL10" s="99"/>
      <c r="PM10" s="73"/>
      <c r="PN10" s="73"/>
      <c r="PR10" s="99"/>
      <c r="PS10" s="73"/>
      <c r="PT10" s="73"/>
      <c r="PX10" s="99"/>
      <c r="PY10" s="73"/>
      <c r="PZ10" s="73"/>
      <c r="QD10" s="99"/>
      <c r="QE10" s="73"/>
      <c r="QF10" s="73"/>
      <c r="QJ10" s="99"/>
      <c r="QK10" s="73"/>
      <c r="QL10" s="73"/>
      <c r="QP10" s="99"/>
      <c r="QQ10" s="73"/>
      <c r="QR10" s="73"/>
      <c r="QV10" s="99"/>
      <c r="QW10" s="73"/>
      <c r="QX10" s="73"/>
      <c r="RB10" s="99"/>
      <c r="RC10" s="73"/>
      <c r="RD10" s="73"/>
      <c r="RH10" s="99"/>
      <c r="RI10" s="73"/>
      <c r="RJ10" s="73"/>
      <c r="RN10" s="99"/>
      <c r="RO10" s="73"/>
      <c r="RP10" s="73"/>
      <c r="RT10" s="79"/>
      <c r="RU10" s="80"/>
      <c r="RV10" s="80"/>
      <c r="RW10" s="80"/>
      <c r="RX10" s="80"/>
      <c r="RY10" s="80"/>
      <c r="RZ10" s="79"/>
      <c r="SA10" s="80"/>
      <c r="SB10" s="80"/>
      <c r="SC10" s="80"/>
      <c r="SD10" s="80"/>
      <c r="SE10" s="80"/>
      <c r="SF10" s="79"/>
      <c r="SG10" s="80"/>
      <c r="SH10" s="80"/>
      <c r="SI10" s="80"/>
      <c r="SJ10" s="80"/>
      <c r="SK10" s="80"/>
      <c r="SL10" s="79"/>
      <c r="SM10" s="80"/>
      <c r="SN10" s="80"/>
      <c r="SO10" s="80"/>
      <c r="SP10" s="80"/>
      <c r="SQ10" s="80"/>
      <c r="SR10" s="79"/>
      <c r="SS10" s="80"/>
      <c r="ST10" s="80"/>
      <c r="SU10" s="80"/>
      <c r="SV10" s="80"/>
      <c r="SW10" s="80"/>
      <c r="SX10" s="79"/>
      <c r="SY10" s="80"/>
      <c r="SZ10" s="80"/>
      <c r="TA10" s="80"/>
      <c r="TB10" s="80"/>
      <c r="TC10" s="80"/>
      <c r="TD10" s="79"/>
      <c r="TE10" s="80"/>
      <c r="TF10" s="80"/>
      <c r="TG10" s="80"/>
      <c r="TH10" s="80"/>
      <c r="TI10" s="80"/>
      <c r="TJ10" s="79"/>
      <c r="TK10" s="80"/>
      <c r="TL10" s="80"/>
      <c r="TM10" s="80"/>
      <c r="TN10" s="80"/>
      <c r="TO10" s="80"/>
      <c r="TP10" s="79"/>
      <c r="TQ10" s="80"/>
      <c r="TR10" s="80"/>
      <c r="TS10" s="80"/>
      <c r="TT10" s="80"/>
      <c r="TU10" s="80"/>
      <c r="TV10" s="79"/>
      <c r="TW10" s="80"/>
      <c r="TX10" s="80"/>
      <c r="TY10" s="80"/>
      <c r="TZ10" s="80"/>
      <c r="UA10" s="80"/>
      <c r="UB10" s="99"/>
      <c r="UC10" s="73"/>
      <c r="UD10" s="73"/>
      <c r="UH10" s="99"/>
      <c r="UI10" s="73"/>
      <c r="UJ10" s="73"/>
      <c r="UN10" s="79"/>
      <c r="UO10" s="80"/>
      <c r="UP10" s="80"/>
      <c r="UQ10" s="80"/>
      <c r="UR10" s="80"/>
      <c r="US10" s="80"/>
      <c r="UT10" s="79"/>
      <c r="UU10" s="80"/>
      <c r="UV10" s="80"/>
      <c r="UW10" s="80"/>
      <c r="UX10" s="80"/>
      <c r="UY10" s="80"/>
      <c r="UZ10" s="79"/>
      <c r="VA10" s="80"/>
      <c r="VB10" s="80"/>
      <c r="VC10" s="80"/>
      <c r="VD10" s="80"/>
      <c r="VE10" s="80"/>
      <c r="VF10" s="79"/>
      <c r="VG10" s="80"/>
      <c r="VH10" s="80"/>
      <c r="VI10" s="80"/>
      <c r="VJ10" s="80"/>
      <c r="VK10" s="80"/>
      <c r="VL10" s="79"/>
      <c r="VM10" s="80"/>
      <c r="VN10" s="80"/>
      <c r="VO10" s="80"/>
      <c r="VP10" s="80"/>
      <c r="VQ10" s="80"/>
      <c r="VR10" s="79"/>
      <c r="VS10" s="80"/>
      <c r="VT10" s="80"/>
      <c r="VU10" s="80"/>
      <c r="VV10" s="80"/>
      <c r="VW10" s="80"/>
      <c r="VX10" s="79"/>
      <c r="VY10" s="80"/>
      <c r="VZ10" s="80"/>
      <c r="WA10" s="79"/>
      <c r="WB10" s="80"/>
      <c r="WC10" s="80"/>
      <c r="WD10" s="79"/>
      <c r="WE10" s="80"/>
      <c r="WF10" s="80"/>
      <c r="WG10" s="79"/>
      <c r="WH10" s="80"/>
      <c r="WI10" s="80"/>
      <c r="WJ10" s="79"/>
      <c r="WK10" s="80"/>
      <c r="WL10" s="80"/>
      <c r="WM10" s="79"/>
      <c r="WN10" s="80"/>
      <c r="WO10" s="80"/>
      <c r="WP10" s="79"/>
      <c r="WQ10" s="80"/>
      <c r="WR10" s="80"/>
      <c r="WS10" s="79"/>
      <c r="WT10" s="80"/>
      <c r="WU10" s="80"/>
      <c r="WV10" s="82"/>
      <c r="WW10" s="82"/>
      <c r="WX10" s="80"/>
      <c r="WY10" s="80"/>
      <c r="WZ10" s="79"/>
      <c r="XA10" s="80"/>
      <c r="XB10" s="80"/>
      <c r="XC10" s="79"/>
      <c r="XD10" s="80"/>
      <c r="XE10" s="80"/>
      <c r="XF10" s="79"/>
      <c r="XG10" s="80"/>
      <c r="XH10" s="80"/>
      <c r="XI10" s="79"/>
      <c r="XJ10" s="80"/>
      <c r="XK10" s="80"/>
      <c r="XL10" s="79"/>
      <c r="XM10" s="80"/>
      <c r="XN10" s="80"/>
      <c r="XO10" s="79"/>
      <c r="XP10" s="80"/>
      <c r="XQ10" s="80"/>
      <c r="XR10" s="79"/>
      <c r="XS10" s="80"/>
      <c r="XT10" s="80"/>
      <c r="XU10" s="79"/>
      <c r="XV10" s="80"/>
      <c r="XW10" s="80"/>
      <c r="XX10" s="79"/>
      <c r="XY10" s="80"/>
      <c r="XZ10" s="80"/>
      <c r="YA10" s="79"/>
      <c r="YB10" s="80"/>
      <c r="YC10" s="80"/>
      <c r="YD10" s="79"/>
      <c r="YE10" s="80"/>
      <c r="YF10" s="80"/>
      <c r="YG10" s="79"/>
      <c r="YH10" s="80"/>
      <c r="YI10" s="80"/>
      <c r="YJ10" s="79"/>
      <c r="YK10" s="80"/>
      <c r="YL10" s="80"/>
      <c r="YN10" s="79"/>
      <c r="YO10" s="80"/>
      <c r="YP10" s="80"/>
      <c r="YQ10" s="79"/>
      <c r="YR10" s="80"/>
      <c r="YS10" s="80"/>
      <c r="YT10" s="79"/>
      <c r="YU10" s="80"/>
      <c r="YV10" s="80"/>
      <c r="YW10" s="79"/>
      <c r="YX10" s="80"/>
      <c r="YY10" s="80"/>
      <c r="YZ10" s="79"/>
      <c r="ZA10" s="80"/>
      <c r="ZB10" s="80"/>
      <c r="ZC10" s="79"/>
      <c r="ZD10" s="80"/>
      <c r="ZE10" s="80"/>
      <c r="ZF10" s="79"/>
      <c r="ZG10" s="80"/>
      <c r="ZH10" s="80"/>
      <c r="ZI10" s="79"/>
      <c r="ZJ10" s="80"/>
      <c r="ZK10" s="80"/>
      <c r="ZL10" s="79"/>
      <c r="ZM10" s="80"/>
      <c r="ZN10" s="80"/>
      <c r="ZO10" s="79"/>
      <c r="ZP10" s="80"/>
      <c r="ZQ10" s="80"/>
      <c r="ZR10" s="79"/>
      <c r="ZS10" s="80"/>
      <c r="ZT10" s="80"/>
      <c r="ZU10" s="79"/>
      <c r="ZV10" s="80"/>
      <c r="ZW10" s="80"/>
      <c r="ZX10" s="79"/>
      <c r="ZY10" s="80"/>
      <c r="ZZ10" s="80"/>
      <c r="AAA10" s="79"/>
      <c r="AAB10" s="80"/>
      <c r="AAC10" s="80"/>
      <c r="AAD10" s="79"/>
      <c r="AAE10" s="80"/>
      <c r="AAF10" s="80"/>
      <c r="AAG10" s="79"/>
      <c r="AAH10" s="80"/>
      <c r="AAI10" s="80"/>
      <c r="AAJ10" s="79"/>
      <c r="AAK10" s="80"/>
      <c r="AAL10" s="80"/>
      <c r="AAM10" s="79"/>
      <c r="AAN10" s="80"/>
      <c r="AAO10" s="80"/>
      <c r="AAP10" s="79"/>
      <c r="AAQ10" s="80"/>
      <c r="AAR10" s="80"/>
      <c r="AAS10" s="79"/>
      <c r="AAT10" s="80"/>
      <c r="AAU10" s="80"/>
      <c r="AAV10" s="79"/>
      <c r="AAW10" s="80"/>
      <c r="AAX10" s="80"/>
      <c r="AAY10" s="79"/>
      <c r="AAZ10" s="80"/>
      <c r="ABA10" s="80"/>
      <c r="ABB10" s="79"/>
      <c r="ABC10" s="80"/>
      <c r="ABD10" s="80"/>
      <c r="ABE10" s="79"/>
      <c r="ABF10" s="80"/>
      <c r="ABG10" s="80"/>
      <c r="ABH10" s="79"/>
      <c r="ABI10" s="80"/>
      <c r="ABJ10" s="80"/>
      <c r="ABK10" s="79"/>
      <c r="ABL10" s="80"/>
      <c r="ABM10" s="80"/>
      <c r="ABN10" s="82"/>
      <c r="ABO10" s="80"/>
      <c r="ABP10" s="80"/>
      <c r="ABQ10" s="80"/>
      <c r="ABR10" s="80"/>
      <c r="ABS10" s="80"/>
      <c r="ABT10" s="80"/>
      <c r="ABU10" s="80"/>
      <c r="ABV10" s="80"/>
      <c r="ABW10" s="80"/>
      <c r="ABX10" s="80"/>
      <c r="ABY10" s="80"/>
      <c r="ABZ10" s="80"/>
      <c r="ACA10" s="80"/>
      <c r="ACB10" s="80"/>
      <c r="ACC10" s="80"/>
      <c r="ACD10" s="80"/>
      <c r="ACE10" s="80"/>
      <c r="ACF10" s="80"/>
      <c r="ACG10" s="80"/>
      <c r="ACH10" s="80"/>
      <c r="ACI10" s="80"/>
      <c r="ACJ10" s="80"/>
      <c r="ACK10" s="80"/>
      <c r="ACL10" s="80"/>
      <c r="ACM10" s="80"/>
      <c r="ACN10" s="80"/>
      <c r="ACO10" s="80"/>
      <c r="ACP10" s="80"/>
      <c r="ACQ10" s="80"/>
      <c r="ACR10" s="80"/>
      <c r="ACS10" s="80"/>
      <c r="ACT10" s="80"/>
      <c r="ACU10" s="80"/>
      <c r="ACV10" s="80"/>
      <c r="ACW10" s="80"/>
      <c r="ACX10" s="80"/>
      <c r="ACY10" s="80"/>
      <c r="ACZ10" s="80"/>
      <c r="ADA10" s="80"/>
      <c r="ADB10" s="80"/>
      <c r="ADC10" s="80"/>
      <c r="ADD10" s="80"/>
      <c r="ADE10" s="80"/>
      <c r="ADF10" s="80"/>
      <c r="ADG10" s="80"/>
      <c r="ADH10" s="80"/>
      <c r="ADI10" s="80"/>
      <c r="ADJ10" s="80"/>
      <c r="ADK10" s="80"/>
      <c r="ADL10" s="80"/>
      <c r="ADM10" s="80"/>
      <c r="ADN10" s="80"/>
      <c r="ADO10" s="80"/>
      <c r="ADP10" s="80"/>
      <c r="ADQ10" s="80"/>
      <c r="ADR10" s="80"/>
      <c r="ADS10" s="80"/>
      <c r="ADT10" s="80"/>
      <c r="ADU10" s="80"/>
      <c r="ADV10" s="80"/>
      <c r="ADW10" s="80"/>
      <c r="ADX10" s="80"/>
      <c r="ADY10" s="80"/>
      <c r="ADZ10" s="80"/>
      <c r="AEA10" s="80"/>
      <c r="AEB10" s="80"/>
      <c r="AEC10" s="80"/>
      <c r="AED10" s="80"/>
      <c r="AEE10" s="80"/>
      <c r="AEF10" s="80"/>
      <c r="AEG10" s="80"/>
      <c r="AEH10" s="80"/>
      <c r="AEI10" s="80"/>
      <c r="AEJ10" s="80"/>
      <c r="AEK10" s="80"/>
      <c r="AEL10" s="80"/>
      <c r="AEM10" s="80"/>
      <c r="AEN10" s="80"/>
      <c r="AEO10" s="80"/>
      <c r="AEP10" s="80"/>
      <c r="AEQ10" s="80"/>
      <c r="AER10" s="80"/>
      <c r="AES10" s="80"/>
      <c r="AET10" s="80"/>
      <c r="AEU10" s="80"/>
      <c r="AEV10" s="80"/>
      <c r="AEW10" s="80"/>
      <c r="AEX10" s="80"/>
      <c r="AEY10" s="80"/>
      <c r="AEZ10" s="80"/>
      <c r="AFA10" s="80"/>
      <c r="AFB10" s="80"/>
      <c r="AFC10" s="80"/>
      <c r="AFD10" s="80"/>
      <c r="AFE10" s="80"/>
      <c r="AFF10" s="80"/>
      <c r="AFG10" s="80"/>
      <c r="AFH10" s="80"/>
      <c r="AFI10" s="80"/>
      <c r="AFJ10" s="80"/>
      <c r="AFK10" s="80"/>
      <c r="AFL10" s="80"/>
      <c r="AFM10" s="80"/>
      <c r="AFN10" s="80"/>
      <c r="AFO10" s="80"/>
      <c r="AFP10" s="80"/>
      <c r="AFQ10" s="80"/>
      <c r="AFR10" s="80"/>
      <c r="AFS10" s="80"/>
      <c r="AFT10" s="80"/>
      <c r="AFU10" s="80"/>
      <c r="AFV10" s="80"/>
      <c r="AFW10" s="80"/>
      <c r="AFX10" s="80"/>
      <c r="AFY10" s="80"/>
      <c r="AFZ10" s="80"/>
      <c r="AGA10" s="80"/>
      <c r="AGB10" s="80"/>
      <c r="AGC10" s="80"/>
      <c r="AGD10" s="80"/>
      <c r="AGE10" s="80"/>
      <c r="AGF10" s="80"/>
      <c r="AGG10" s="80"/>
      <c r="AGH10" s="80"/>
      <c r="AGI10" s="80"/>
      <c r="AGJ10" s="80"/>
      <c r="AGK10" s="80"/>
      <c r="AGL10" s="80"/>
      <c r="AGM10" s="80"/>
      <c r="AGN10" s="80"/>
      <c r="AGO10" s="80"/>
      <c r="AGP10" s="80"/>
      <c r="AGQ10" s="80"/>
      <c r="AGR10" s="80"/>
      <c r="AGS10" s="80"/>
      <c r="AGT10" s="80"/>
      <c r="AGU10" s="80"/>
      <c r="AGV10" s="80"/>
      <c r="AGW10" s="80"/>
      <c r="AGX10" s="80"/>
      <c r="AGY10" s="80"/>
      <c r="AGZ10" s="80"/>
      <c r="AHA10" s="80"/>
      <c r="AHB10" s="80"/>
      <c r="AHC10" s="80"/>
      <c r="AHD10" s="80"/>
      <c r="AHE10" s="80"/>
      <c r="AHF10" s="80"/>
      <c r="AHG10" s="80"/>
      <c r="AHH10" s="80"/>
    </row>
    <row r="11" spans="1:895" x14ac:dyDescent="0.2">
      <c r="A11" s="1" t="s">
        <v>0</v>
      </c>
      <c r="B11" s="2" t="s">
        <v>1</v>
      </c>
      <c r="C11" s="3"/>
      <c r="D11" s="3"/>
      <c r="E11" s="3"/>
      <c r="F11" s="3"/>
      <c r="G11" s="4"/>
      <c r="H11" s="5" t="s">
        <v>2</v>
      </c>
      <c r="I11" s="6"/>
      <c r="J11" s="6"/>
      <c r="K11" s="6"/>
      <c r="L11" s="6"/>
      <c r="M11" s="7"/>
      <c r="N11" s="8" t="s">
        <v>3</v>
      </c>
      <c r="O11" s="9"/>
      <c r="P11" s="9"/>
      <c r="Q11" s="9"/>
      <c r="R11" s="9"/>
      <c r="S11" s="10"/>
      <c r="U11" s="1" t="s">
        <v>0</v>
      </c>
      <c r="V11" s="11" t="s">
        <v>4</v>
      </c>
      <c r="W11" s="12"/>
      <c r="X11" s="12"/>
      <c r="Y11" s="12"/>
      <c r="Z11" s="12"/>
      <c r="AA11" s="13"/>
      <c r="AB11" s="14" t="s">
        <v>5</v>
      </c>
      <c r="AC11" s="14"/>
      <c r="AD11" s="14"/>
      <c r="AE11" s="14"/>
      <c r="AF11" s="14"/>
      <c r="AG11" s="14"/>
      <c r="AH11" s="15" t="s">
        <v>6</v>
      </c>
      <c r="AI11" s="16"/>
      <c r="AJ11" s="16"/>
      <c r="AK11" s="16"/>
      <c r="AL11" s="16"/>
      <c r="AM11" s="17"/>
      <c r="AN11" s="18" t="s">
        <v>7</v>
      </c>
      <c r="AO11" s="18"/>
      <c r="AP11" s="18"/>
      <c r="AQ11" s="18"/>
      <c r="AR11" s="18"/>
      <c r="AS11" s="18"/>
      <c r="AU11" s="1" t="s">
        <v>0</v>
      </c>
      <c r="AV11" s="19" t="s">
        <v>8</v>
      </c>
      <c r="AW11" s="20"/>
      <c r="AX11" s="20"/>
      <c r="AY11" s="20"/>
      <c r="AZ11" s="20"/>
      <c r="BA11" s="21"/>
      <c r="BB11" s="22" t="s">
        <v>9</v>
      </c>
      <c r="BC11" s="23"/>
      <c r="BD11" s="23"/>
      <c r="BE11" s="23"/>
      <c r="BF11" s="23"/>
      <c r="BG11" s="14" t="s">
        <v>10</v>
      </c>
      <c r="BH11" s="14"/>
      <c r="BI11" s="14"/>
      <c r="BJ11" s="14"/>
      <c r="BK11" s="14"/>
      <c r="BL11" s="14"/>
      <c r="BM11" s="14" t="s">
        <v>11</v>
      </c>
      <c r="BN11" s="14"/>
      <c r="BO11" s="14"/>
      <c r="BP11" s="14"/>
      <c r="BQ11" s="14"/>
      <c r="BR11" s="14"/>
      <c r="BS11" s="24" t="s">
        <v>12</v>
      </c>
      <c r="BT11" s="24"/>
      <c r="BU11" s="24"/>
      <c r="BV11" s="24"/>
      <c r="BW11" s="24"/>
      <c r="BX11" s="24"/>
      <c r="BY11" s="24" t="s">
        <v>13</v>
      </c>
      <c r="BZ11" s="24"/>
      <c r="CA11" s="24"/>
      <c r="CB11" s="24"/>
      <c r="CC11" s="24"/>
      <c r="CD11" s="24"/>
      <c r="CF11" s="25" t="s">
        <v>14</v>
      </c>
      <c r="CG11" s="25"/>
      <c r="CH11" s="25"/>
      <c r="CI11" s="25"/>
      <c r="CJ11" s="25"/>
      <c r="CK11" s="25"/>
      <c r="CL11" s="25" t="s">
        <v>15</v>
      </c>
      <c r="CM11" s="25"/>
      <c r="CN11" s="25"/>
      <c r="CO11" s="25"/>
      <c r="CP11" s="25"/>
      <c r="CQ11" s="25"/>
      <c r="CR11" s="26" t="s">
        <v>16</v>
      </c>
      <c r="CS11" s="26"/>
      <c r="CT11" s="26"/>
      <c r="CU11" s="26"/>
      <c r="CV11" s="26"/>
      <c r="CW11" s="26"/>
      <c r="CX11" s="26" t="s">
        <v>17</v>
      </c>
      <c r="CY11" s="26"/>
      <c r="CZ11" s="26"/>
      <c r="DA11" s="26"/>
      <c r="DB11" s="26"/>
      <c r="DC11" s="26"/>
      <c r="DE11" s="27" t="s">
        <v>18</v>
      </c>
      <c r="DF11" s="27"/>
      <c r="DG11" s="27"/>
      <c r="DH11" s="27"/>
      <c r="DI11" s="27"/>
      <c r="DJ11" s="27"/>
      <c r="DK11" s="28" t="s">
        <v>19</v>
      </c>
      <c r="DL11" s="28"/>
      <c r="DM11" s="28"/>
      <c r="DN11" s="28"/>
      <c r="DO11" s="28"/>
      <c r="DP11" s="28"/>
      <c r="DQ11" s="28" t="s">
        <v>20</v>
      </c>
      <c r="DR11" s="28"/>
      <c r="DS11" s="28"/>
      <c r="DT11" s="28"/>
      <c r="DU11" s="28"/>
      <c r="DV11" s="28"/>
      <c r="DW11" s="29" t="s">
        <v>21</v>
      </c>
      <c r="DX11" s="29"/>
      <c r="DY11" s="29"/>
      <c r="DZ11" s="29"/>
      <c r="EA11" s="29"/>
      <c r="EB11" s="29"/>
      <c r="EC11" s="30" t="s">
        <v>22</v>
      </c>
      <c r="ED11" s="30"/>
      <c r="EE11" s="30"/>
      <c r="EF11" s="30"/>
      <c r="EG11" s="30"/>
      <c r="EH11" s="30"/>
      <c r="EI11" s="26" t="s">
        <v>23</v>
      </c>
      <c r="EJ11" s="26"/>
      <c r="EK11" s="26"/>
      <c r="EL11" s="26"/>
      <c r="EM11" s="26"/>
      <c r="EN11" s="26"/>
      <c r="EO11" s="18" t="s">
        <v>24</v>
      </c>
      <c r="EP11" s="18"/>
      <c r="EQ11" s="18"/>
      <c r="ER11" s="18"/>
      <c r="ES11" s="18"/>
      <c r="ET11" s="18"/>
      <c r="EU11" s="31" t="s">
        <v>25</v>
      </c>
      <c r="EV11" s="31"/>
      <c r="EW11" s="31"/>
      <c r="EX11" s="31"/>
      <c r="EY11" s="31"/>
      <c r="EZ11" s="31"/>
      <c r="FB11" s="32" t="s">
        <v>26</v>
      </c>
      <c r="FC11" s="32"/>
      <c r="FD11" s="32"/>
      <c r="FE11" s="32"/>
      <c r="FF11" s="32"/>
      <c r="FG11" s="32"/>
      <c r="FH11" s="32" t="s">
        <v>27</v>
      </c>
      <c r="FI11" s="32"/>
      <c r="FJ11" s="32"/>
      <c r="FK11" s="32"/>
      <c r="FL11" s="32"/>
      <c r="FM11" s="32"/>
      <c r="FN11" s="33" t="s">
        <v>28</v>
      </c>
      <c r="FO11" s="33"/>
      <c r="FP11" s="33"/>
      <c r="FQ11" s="33"/>
      <c r="FR11" s="33"/>
      <c r="FS11" s="33"/>
      <c r="FT11" s="33" t="s">
        <v>29</v>
      </c>
      <c r="FU11" s="33"/>
      <c r="FV11" s="33"/>
      <c r="FW11" s="33"/>
      <c r="FX11" s="33"/>
      <c r="FY11" s="33"/>
      <c r="FZ11" s="34" t="s">
        <v>29</v>
      </c>
      <c r="GA11" s="34"/>
      <c r="GB11" s="34"/>
      <c r="GC11" s="34"/>
      <c r="GD11" s="34"/>
      <c r="GE11" s="34"/>
      <c r="GF11" s="24" t="s">
        <v>31</v>
      </c>
      <c r="GG11" s="24"/>
      <c r="GH11" s="24"/>
      <c r="GI11" s="24"/>
      <c r="GJ11" s="24"/>
      <c r="GK11" s="24"/>
      <c r="GL11" s="24" t="s">
        <v>32</v>
      </c>
      <c r="GM11" s="24"/>
      <c r="GN11" s="24"/>
      <c r="GO11" s="24"/>
      <c r="GP11" s="24"/>
      <c r="GQ11" s="24"/>
      <c r="GR11" s="35" t="s">
        <v>33</v>
      </c>
      <c r="GS11" s="35"/>
      <c r="GT11" s="35"/>
      <c r="GU11" s="35"/>
      <c r="GV11" s="35"/>
      <c r="GW11" s="35"/>
      <c r="GX11" s="35" t="s">
        <v>34</v>
      </c>
      <c r="GY11" s="35"/>
      <c r="GZ11" s="35"/>
      <c r="HA11" s="35"/>
      <c r="HB11" s="35"/>
      <c r="HC11" s="35"/>
      <c r="HD11" s="36" t="s">
        <v>35</v>
      </c>
      <c r="HE11" s="36"/>
      <c r="HF11" s="36"/>
      <c r="HG11" s="36"/>
      <c r="HH11" s="36"/>
      <c r="HI11" s="36"/>
      <c r="HJ11" s="36" t="s">
        <v>36</v>
      </c>
      <c r="HK11" s="36"/>
      <c r="HL11" s="36"/>
      <c r="HM11" s="36"/>
      <c r="HN11" s="36"/>
      <c r="HO11" s="36"/>
      <c r="HP11" s="37" t="s">
        <v>210</v>
      </c>
      <c r="HQ11" s="37"/>
      <c r="HR11" s="37"/>
      <c r="HS11" s="37"/>
      <c r="HT11" s="37"/>
      <c r="HU11" s="37"/>
      <c r="HV11" s="37" t="s">
        <v>211</v>
      </c>
      <c r="HW11" s="37"/>
      <c r="HX11" s="37"/>
      <c r="HY11" s="37"/>
      <c r="HZ11" s="37"/>
      <c r="IA11" s="37"/>
      <c r="IB11" s="38" t="s">
        <v>39</v>
      </c>
      <c r="IC11" s="38"/>
      <c r="ID11" s="38"/>
      <c r="IE11" s="38"/>
      <c r="IF11" s="38"/>
      <c r="IG11" s="38"/>
      <c r="IH11" s="38" t="s">
        <v>40</v>
      </c>
      <c r="II11" s="38"/>
      <c r="IJ11" s="38"/>
      <c r="IK11" s="38"/>
      <c r="IL11" s="38"/>
      <c r="IM11" s="38"/>
      <c r="IN11" s="39" t="s">
        <v>41</v>
      </c>
      <c r="IO11" s="39"/>
      <c r="IP11" s="39"/>
      <c r="IQ11" s="39"/>
      <c r="IR11" s="39"/>
      <c r="IS11" s="39"/>
      <c r="IT11" s="39" t="s">
        <v>42</v>
      </c>
      <c r="IU11" s="39"/>
      <c r="IV11" s="39"/>
      <c r="IW11" s="39"/>
      <c r="IX11" s="39"/>
      <c r="IY11" s="39"/>
      <c r="IZ11" s="40" t="s">
        <v>43</v>
      </c>
      <c r="JA11" s="40"/>
      <c r="JB11" s="40"/>
      <c r="JC11" s="40"/>
      <c r="JD11" s="40"/>
      <c r="JE11" s="40"/>
      <c r="JF11" s="40" t="s">
        <v>44</v>
      </c>
      <c r="JG11" s="40"/>
      <c r="JH11" s="40"/>
      <c r="JI11" s="40"/>
      <c r="JJ11" s="40"/>
      <c r="JK11" s="40"/>
      <c r="JL11" s="14" t="s">
        <v>45</v>
      </c>
      <c r="JM11" s="14"/>
      <c r="JN11" s="14"/>
      <c r="JO11" s="14"/>
      <c r="JP11" s="14"/>
      <c r="JQ11" s="14"/>
      <c r="JR11" s="14" t="s">
        <v>46</v>
      </c>
      <c r="JS11" s="14"/>
      <c r="JT11" s="14"/>
      <c r="JU11" s="14"/>
      <c r="JV11" s="14"/>
      <c r="JW11" s="14"/>
      <c r="JX11" s="36" t="s">
        <v>47</v>
      </c>
      <c r="JY11" s="36"/>
      <c r="JZ11" s="36"/>
      <c r="KA11" s="36"/>
      <c r="KB11" s="36"/>
      <c r="KC11" s="36"/>
      <c r="KD11" s="36" t="s">
        <v>48</v>
      </c>
      <c r="KE11" s="36"/>
      <c r="KF11" s="36"/>
      <c r="KG11" s="36"/>
      <c r="KH11" s="36"/>
      <c r="KI11" s="36"/>
      <c r="KJ11" s="41" t="s">
        <v>49</v>
      </c>
      <c r="KK11" s="41"/>
      <c r="KL11" s="41"/>
      <c r="KM11" s="41"/>
      <c r="KN11" s="41"/>
      <c r="KO11" s="41"/>
      <c r="KP11" s="41" t="s">
        <v>50</v>
      </c>
      <c r="KQ11" s="41"/>
      <c r="KR11" s="41"/>
      <c r="KS11" s="41"/>
      <c r="KT11" s="41"/>
      <c r="KU11" s="41"/>
      <c r="KV11" s="32" t="s">
        <v>51</v>
      </c>
      <c r="KW11" s="32"/>
      <c r="KX11" s="32"/>
      <c r="KY11" s="32"/>
      <c r="KZ11" s="32"/>
      <c r="LA11" s="32"/>
      <c r="LB11" s="32" t="s">
        <v>52</v>
      </c>
      <c r="LC11" s="32"/>
      <c r="LD11" s="32"/>
      <c r="LE11" s="32"/>
      <c r="LF11" s="32"/>
      <c r="LG11" s="32"/>
      <c r="LH11" s="42" t="s">
        <v>53</v>
      </c>
      <c r="LI11" s="42"/>
      <c r="LJ11" s="42"/>
      <c r="LK11" s="42"/>
      <c r="LL11" s="42"/>
      <c r="LM11" s="42"/>
      <c r="LN11" s="42" t="s">
        <v>54</v>
      </c>
      <c r="LO11" s="42"/>
      <c r="LP11" s="42"/>
      <c r="LQ11" s="42"/>
      <c r="LR11" s="42"/>
      <c r="LS11" s="42"/>
      <c r="LT11" s="43" t="s">
        <v>55</v>
      </c>
      <c r="LU11" s="43"/>
      <c r="LV11" s="43"/>
      <c r="LW11" s="43"/>
      <c r="LX11" s="43"/>
      <c r="LY11" s="43"/>
      <c r="LZ11" s="43" t="s">
        <v>56</v>
      </c>
      <c r="MA11" s="43"/>
      <c r="MB11" s="43"/>
      <c r="MC11" s="43"/>
      <c r="MD11" s="43"/>
      <c r="ME11" s="43"/>
      <c r="MF11" s="32" t="s">
        <v>57</v>
      </c>
      <c r="MG11" s="32"/>
      <c r="MH11" s="32"/>
      <c r="MI11" s="32"/>
      <c r="MJ11" s="32"/>
      <c r="MK11" s="32"/>
      <c r="ML11" s="32" t="s">
        <v>58</v>
      </c>
      <c r="MM11" s="32"/>
      <c r="MN11" s="32"/>
      <c r="MO11" s="32"/>
      <c r="MP11" s="32"/>
      <c r="MQ11" s="32"/>
      <c r="MR11" s="44" t="s">
        <v>59</v>
      </c>
      <c r="MS11" s="44"/>
      <c r="MT11" s="44"/>
      <c r="MU11" s="44"/>
      <c r="MV11" s="44"/>
      <c r="MW11" s="44"/>
      <c r="MX11" s="44" t="s">
        <v>60</v>
      </c>
      <c r="MY11" s="44"/>
      <c r="MZ11" s="44"/>
      <c r="NA11" s="44"/>
      <c r="NB11" s="44"/>
      <c r="NC11" s="44"/>
      <c r="ND11" s="28" t="s">
        <v>61</v>
      </c>
      <c r="NE11" s="28"/>
      <c r="NF11" s="28"/>
      <c r="NG11" s="28"/>
      <c r="NH11" s="28"/>
      <c r="NI11" s="28"/>
      <c r="NJ11" s="28" t="s">
        <v>62</v>
      </c>
      <c r="NK11" s="28"/>
      <c r="NL11" s="28"/>
      <c r="NM11" s="28"/>
      <c r="NN11" s="28"/>
      <c r="NO11" s="28"/>
      <c r="NP11" s="45" t="s">
        <v>63</v>
      </c>
      <c r="NQ11" s="45"/>
      <c r="NR11" s="45"/>
      <c r="NS11" s="45"/>
      <c r="NT11" s="45"/>
      <c r="NU11" s="45"/>
      <c r="NV11" s="45" t="s">
        <v>64</v>
      </c>
      <c r="NW11" s="45"/>
      <c r="NX11" s="45"/>
      <c r="NY11" s="45"/>
      <c r="NZ11" s="45"/>
      <c r="OA11" s="45"/>
      <c r="OB11" s="29" t="s">
        <v>65</v>
      </c>
      <c r="OC11" s="29"/>
      <c r="OD11" s="29"/>
      <c r="OE11" s="29"/>
      <c r="OF11" s="29"/>
      <c r="OG11" s="29"/>
      <c r="OH11" s="29" t="s">
        <v>66</v>
      </c>
      <c r="OI11" s="29"/>
      <c r="OJ11" s="29"/>
      <c r="OK11" s="29"/>
      <c r="OL11" s="29"/>
      <c r="OM11" s="29"/>
      <c r="ON11" s="46" t="s">
        <v>67</v>
      </c>
      <c r="OO11" s="46"/>
      <c r="OP11" s="46"/>
      <c r="OQ11" s="46"/>
      <c r="OR11" s="46"/>
      <c r="OS11" s="46"/>
      <c r="OT11" s="46" t="s">
        <v>68</v>
      </c>
      <c r="OU11" s="46"/>
      <c r="OV11" s="46"/>
      <c r="OW11" s="46"/>
      <c r="OX11" s="46"/>
      <c r="OY11" s="46"/>
      <c r="OZ11" s="47" t="s">
        <v>69</v>
      </c>
      <c r="PA11" s="47"/>
      <c r="PB11" s="47"/>
      <c r="PC11" s="47"/>
      <c r="PD11" s="47"/>
      <c r="PE11" s="47"/>
      <c r="PF11" s="47" t="s">
        <v>70</v>
      </c>
      <c r="PG11" s="47"/>
      <c r="PH11" s="47"/>
      <c r="PI11" s="47"/>
      <c r="PJ11" s="47"/>
      <c r="PK11" s="47"/>
      <c r="PL11" s="48" t="s">
        <v>71</v>
      </c>
      <c r="PM11" s="48"/>
      <c r="PN11" s="48"/>
      <c r="PO11" s="48"/>
      <c r="PP11" s="48"/>
      <c r="PQ11" s="48"/>
      <c r="PR11" s="48" t="s">
        <v>72</v>
      </c>
      <c r="PS11" s="48"/>
      <c r="PT11" s="48"/>
      <c r="PU11" s="48"/>
      <c r="PV11" s="48"/>
      <c r="PW11" s="48"/>
      <c r="PX11" s="45" t="s">
        <v>63</v>
      </c>
      <c r="PY11" s="45"/>
      <c r="PZ11" s="45"/>
      <c r="QA11" s="45"/>
      <c r="QB11" s="45"/>
      <c r="QC11" s="45"/>
      <c r="QD11" s="45" t="s">
        <v>64</v>
      </c>
      <c r="QE11" s="45"/>
      <c r="QF11" s="45"/>
      <c r="QG11" s="45"/>
      <c r="QH11" s="45"/>
      <c r="QI11" s="45"/>
      <c r="QJ11" s="29" t="s">
        <v>65</v>
      </c>
      <c r="QK11" s="29"/>
      <c r="QL11" s="29"/>
      <c r="QM11" s="29"/>
      <c r="QN11" s="29"/>
      <c r="QO11" s="29"/>
      <c r="QP11" s="29" t="s">
        <v>66</v>
      </c>
      <c r="QQ11" s="29"/>
      <c r="QR11" s="29"/>
      <c r="QS11" s="29"/>
      <c r="QT11" s="29"/>
      <c r="QU11" s="29"/>
      <c r="QV11" s="49" t="s">
        <v>74</v>
      </c>
      <c r="QW11" s="49"/>
      <c r="QX11" s="49"/>
      <c r="QY11" s="49"/>
      <c r="QZ11" s="49"/>
      <c r="RA11" s="49"/>
      <c r="RB11" s="49" t="s">
        <v>75</v>
      </c>
      <c r="RC11" s="49"/>
      <c r="RD11" s="49"/>
      <c r="RE11" s="49"/>
      <c r="RF11" s="49"/>
      <c r="RG11" s="49"/>
      <c r="RH11" s="49" t="s">
        <v>76</v>
      </c>
      <c r="RI11" s="49"/>
      <c r="RJ11" s="49"/>
      <c r="RK11" s="49"/>
      <c r="RL11" s="49"/>
      <c r="RM11" s="49"/>
      <c r="RN11" s="49" t="s">
        <v>77</v>
      </c>
      <c r="RO11" s="49"/>
      <c r="RP11" s="49"/>
      <c r="RQ11" s="49"/>
      <c r="RR11" s="49"/>
      <c r="RS11" s="49"/>
      <c r="RT11" s="50" t="s">
        <v>78</v>
      </c>
      <c r="RU11" s="51"/>
      <c r="RV11" s="51"/>
      <c r="RW11" s="51"/>
      <c r="RX11" s="51"/>
      <c r="RY11" s="52"/>
      <c r="RZ11" s="50" t="s">
        <v>79</v>
      </c>
      <c r="SA11" s="51"/>
      <c r="SB11" s="51"/>
      <c r="SC11" s="51"/>
      <c r="SD11" s="51"/>
      <c r="SE11" s="52"/>
      <c r="SF11" s="53" t="s">
        <v>80</v>
      </c>
      <c r="SG11" s="54"/>
      <c r="SH11" s="54"/>
      <c r="SI11" s="54"/>
      <c r="SJ11" s="54"/>
      <c r="SK11" s="55"/>
      <c r="SL11" s="53" t="s">
        <v>81</v>
      </c>
      <c r="SM11" s="54"/>
      <c r="SN11" s="54"/>
      <c r="SO11" s="54"/>
      <c r="SP11" s="54"/>
      <c r="SQ11" s="55"/>
      <c r="SR11" s="56" t="s">
        <v>82</v>
      </c>
      <c r="SS11" s="57"/>
      <c r="ST11" s="57"/>
      <c r="SU11" s="57"/>
      <c r="SV11" s="57"/>
      <c r="SW11" s="58"/>
      <c r="SX11" s="56" t="s">
        <v>83</v>
      </c>
      <c r="SY11" s="57"/>
      <c r="SZ11" s="57"/>
      <c r="TA11" s="57"/>
      <c r="TB11" s="57"/>
      <c r="TC11" s="58"/>
      <c r="TD11" s="59" t="s">
        <v>84</v>
      </c>
      <c r="TE11" s="60"/>
      <c r="TF11" s="60"/>
      <c r="TG11" s="60"/>
      <c r="TH11" s="60"/>
      <c r="TI11" s="61"/>
      <c r="TJ11" s="62" t="s">
        <v>85</v>
      </c>
      <c r="TK11" s="63"/>
      <c r="TL11" s="63"/>
      <c r="TM11" s="63"/>
      <c r="TN11" s="63"/>
      <c r="TO11" s="64"/>
      <c r="TP11" s="59" t="s">
        <v>84</v>
      </c>
      <c r="TQ11" s="60"/>
      <c r="TR11" s="60"/>
      <c r="TS11" s="60"/>
      <c r="TT11" s="60"/>
      <c r="TU11" s="61"/>
      <c r="TV11" s="62" t="s">
        <v>85</v>
      </c>
      <c r="TW11" s="63"/>
      <c r="TX11" s="63"/>
      <c r="TY11" s="63"/>
      <c r="TZ11" s="63"/>
      <c r="UA11" s="64"/>
      <c r="UB11" s="49" t="s">
        <v>76</v>
      </c>
      <c r="UC11" s="49"/>
      <c r="UD11" s="49"/>
      <c r="UE11" s="49"/>
      <c r="UF11" s="49"/>
      <c r="UG11" s="49"/>
      <c r="UH11" s="49" t="s">
        <v>77</v>
      </c>
      <c r="UI11" s="49"/>
      <c r="UJ11" s="49"/>
      <c r="UK11" s="49"/>
      <c r="UL11" s="49"/>
      <c r="UM11" s="49"/>
      <c r="UN11" s="50" t="s">
        <v>78</v>
      </c>
      <c r="UO11" s="51"/>
      <c r="UP11" s="51"/>
      <c r="UQ11" s="51"/>
      <c r="UR11" s="51"/>
      <c r="US11" s="52"/>
      <c r="UT11" s="50" t="s">
        <v>79</v>
      </c>
      <c r="UU11" s="51"/>
      <c r="UV11" s="51"/>
      <c r="UW11" s="51"/>
      <c r="UX11" s="51"/>
      <c r="UY11" s="52"/>
      <c r="UZ11" s="53" t="s">
        <v>80</v>
      </c>
      <c r="VA11" s="54"/>
      <c r="VB11" s="54"/>
      <c r="VC11" s="54"/>
      <c r="VD11" s="54"/>
      <c r="VE11" s="55"/>
      <c r="VF11" s="53" t="s">
        <v>81</v>
      </c>
      <c r="VG11" s="54"/>
      <c r="VH11" s="54"/>
      <c r="VI11" s="54"/>
      <c r="VJ11" s="54"/>
      <c r="VK11" s="55"/>
      <c r="VL11" s="56" t="s">
        <v>82</v>
      </c>
      <c r="VM11" s="57"/>
      <c r="VN11" s="57"/>
      <c r="VO11" s="57"/>
      <c r="VP11" s="57"/>
      <c r="VQ11" s="58"/>
      <c r="VR11" s="56" t="s">
        <v>83</v>
      </c>
      <c r="VS11" s="57"/>
      <c r="VT11" s="57"/>
      <c r="VU11" s="57"/>
      <c r="VV11" s="57"/>
      <c r="VW11" s="58"/>
      <c r="VX11" s="65" t="s">
        <v>92</v>
      </c>
      <c r="VY11" s="66"/>
      <c r="VZ11" s="66"/>
      <c r="WA11" s="65" t="s">
        <v>93</v>
      </c>
      <c r="WB11" s="66"/>
      <c r="WC11" s="66"/>
      <c r="WD11" s="65" t="s">
        <v>94</v>
      </c>
      <c r="WE11" s="66"/>
      <c r="WF11" s="66"/>
      <c r="WG11" s="65" t="s">
        <v>95</v>
      </c>
      <c r="WH11" s="66"/>
      <c r="WI11" s="66"/>
      <c r="WJ11" s="65" t="s">
        <v>96</v>
      </c>
      <c r="WK11" s="66"/>
      <c r="WL11" s="66"/>
      <c r="WM11" s="65" t="s">
        <v>97</v>
      </c>
      <c r="WN11" s="66"/>
      <c r="WO11" s="66"/>
      <c r="WP11" s="65" t="s">
        <v>98</v>
      </c>
      <c r="WQ11" s="66"/>
      <c r="WR11" s="66"/>
      <c r="WS11" s="65" t="s">
        <v>99</v>
      </c>
      <c r="WT11" s="66"/>
      <c r="WU11" s="66"/>
      <c r="WV11" s="66"/>
      <c r="WW11" s="66"/>
      <c r="WX11" s="66"/>
      <c r="WY11" s="66"/>
      <c r="WZ11" s="65"/>
      <c r="XA11" s="66"/>
      <c r="XB11" s="66"/>
      <c r="XC11" s="65"/>
      <c r="XD11" s="66"/>
      <c r="XE11" s="66"/>
      <c r="XF11" s="65"/>
      <c r="XG11" s="66"/>
      <c r="XH11" s="66"/>
      <c r="XI11" s="65"/>
      <c r="XJ11" s="66"/>
      <c r="XK11" s="66"/>
      <c r="XL11" s="65"/>
      <c r="XM11" s="66"/>
      <c r="XN11" s="66"/>
      <c r="XO11" s="65"/>
      <c r="XP11" s="66"/>
      <c r="XQ11" s="66"/>
      <c r="XR11" s="65"/>
      <c r="XS11" s="66"/>
      <c r="XT11" s="66"/>
      <c r="XU11" s="65"/>
      <c r="XV11" s="66"/>
      <c r="XW11" s="66"/>
      <c r="XX11" s="65"/>
      <c r="XY11" s="66"/>
      <c r="XZ11" s="66"/>
      <c r="YA11" s="65"/>
      <c r="YB11" s="66"/>
      <c r="YC11" s="66"/>
      <c r="YD11" s="65"/>
      <c r="YE11" s="66"/>
      <c r="YF11" s="66"/>
      <c r="YG11" s="65"/>
      <c r="YH11" s="66"/>
      <c r="YI11" s="66"/>
      <c r="YJ11" s="65"/>
      <c r="YK11" s="66"/>
      <c r="YL11" s="66"/>
      <c r="YN11" s="65"/>
      <c r="YO11" s="66"/>
      <c r="YP11" s="66"/>
      <c r="YQ11" s="65"/>
      <c r="YR11" s="66"/>
      <c r="YS11" s="66"/>
      <c r="YT11" s="65"/>
      <c r="YU11" s="66"/>
      <c r="YV11" s="66"/>
      <c r="YW11" s="65"/>
      <c r="YX11" s="66"/>
      <c r="YY11" s="66"/>
      <c r="YZ11" s="65"/>
      <c r="ZA11" s="66"/>
      <c r="ZB11" s="66"/>
      <c r="ZC11" s="65"/>
      <c r="ZD11" s="66"/>
      <c r="ZE11" s="66"/>
      <c r="ZF11" s="65"/>
      <c r="ZG11" s="66"/>
      <c r="ZH11" s="66"/>
      <c r="ZI11" s="65"/>
      <c r="ZJ11" s="66"/>
      <c r="ZK11" s="66"/>
      <c r="ZL11" s="65"/>
      <c r="ZM11" s="66"/>
      <c r="ZN11" s="66"/>
      <c r="ZO11" s="65"/>
      <c r="ZP11" s="66"/>
      <c r="ZQ11" s="66"/>
      <c r="ZR11" s="65"/>
      <c r="ZS11" s="66"/>
      <c r="ZT11" s="66"/>
      <c r="ZU11" s="65"/>
      <c r="ZV11" s="66"/>
      <c r="ZW11" s="66"/>
      <c r="ZX11" s="65"/>
      <c r="ZY11" s="66"/>
      <c r="ZZ11" s="66"/>
      <c r="AAA11" s="65"/>
      <c r="AAB11" s="66"/>
      <c r="AAC11" s="66"/>
      <c r="AAD11" s="65"/>
      <c r="AAE11" s="66"/>
      <c r="AAF11" s="66"/>
      <c r="AAG11" s="65"/>
      <c r="AAH11" s="66"/>
      <c r="AAI11" s="66"/>
      <c r="AAJ11" s="65"/>
      <c r="AAK11" s="66"/>
      <c r="AAL11" s="66"/>
      <c r="AAM11" s="65"/>
      <c r="AAN11" s="66"/>
      <c r="AAO11" s="66"/>
      <c r="AAP11" s="65"/>
      <c r="AAQ11" s="66"/>
      <c r="AAR11" s="66"/>
      <c r="AAS11" s="65"/>
      <c r="AAT11" s="66"/>
      <c r="AAU11" s="66"/>
      <c r="AAV11" s="65"/>
      <c r="AAW11" s="66"/>
      <c r="AAX11" s="66"/>
      <c r="AAY11" s="65"/>
      <c r="AAZ11" s="66"/>
      <c r="ABA11" s="66"/>
      <c r="ABB11" s="65"/>
      <c r="ABC11" s="66"/>
      <c r="ABD11" s="66"/>
      <c r="ABE11" s="65"/>
      <c r="ABF11" s="66"/>
      <c r="ABG11" s="66"/>
      <c r="ABH11" s="65"/>
      <c r="ABI11" s="66"/>
      <c r="ABJ11" s="66"/>
      <c r="ABK11" s="65"/>
      <c r="ABL11" s="66"/>
      <c r="ABM11" s="66"/>
      <c r="ABN11" s="100"/>
      <c r="ABO11" s="100"/>
      <c r="ABP11" s="100"/>
      <c r="ABQ11" s="100"/>
      <c r="ABR11" s="100"/>
      <c r="ABS11" s="100"/>
      <c r="ABT11" s="100"/>
      <c r="ABU11" s="100"/>
      <c r="ABV11" s="100"/>
      <c r="ABW11" s="100"/>
      <c r="ABX11" s="100"/>
      <c r="ABY11" s="100"/>
      <c r="ABZ11" s="100"/>
      <c r="ACA11" s="100"/>
      <c r="ACB11" s="100"/>
      <c r="ACC11" s="100"/>
      <c r="ACD11" s="100"/>
      <c r="ACE11" s="100"/>
      <c r="ACF11" s="100"/>
      <c r="ACG11" s="100"/>
      <c r="ACH11" s="100"/>
      <c r="ACI11" s="100"/>
      <c r="ACJ11" s="100"/>
      <c r="ACK11" s="100"/>
      <c r="ACL11" s="100"/>
      <c r="ACM11" s="100"/>
      <c r="ACN11" s="100"/>
      <c r="ACO11" s="100"/>
      <c r="ACP11" s="100"/>
      <c r="ACQ11" s="100"/>
      <c r="ACR11" s="100"/>
      <c r="ACS11" s="100"/>
      <c r="ACT11" s="100"/>
      <c r="ACU11" s="100"/>
      <c r="ACV11" s="100"/>
      <c r="ACW11" s="100"/>
      <c r="ACX11" s="100"/>
      <c r="ACY11" s="100"/>
      <c r="ACZ11" s="100"/>
      <c r="ADA11" s="100"/>
      <c r="ADB11" s="100"/>
      <c r="ADC11" s="100"/>
      <c r="ADD11" s="100"/>
      <c r="ADE11" s="100"/>
      <c r="ADF11" s="100"/>
      <c r="ADG11" s="100"/>
      <c r="ADH11" s="100"/>
      <c r="ADI11" s="100"/>
      <c r="ADJ11" s="100"/>
      <c r="ADK11" s="100"/>
      <c r="ADL11" s="100"/>
      <c r="ADM11" s="100"/>
      <c r="ADN11" s="100"/>
      <c r="ADO11" s="100"/>
      <c r="ADP11" s="100"/>
      <c r="ADQ11" s="100"/>
      <c r="ADR11" s="100"/>
      <c r="ADS11" s="100"/>
      <c r="ADT11" s="100"/>
      <c r="ADU11" s="100"/>
      <c r="ADV11" s="100"/>
      <c r="ADW11" s="100"/>
      <c r="ADX11" s="100"/>
      <c r="ADY11" s="100"/>
      <c r="ADZ11" s="100"/>
      <c r="AEA11" s="100"/>
      <c r="AEB11" s="100"/>
      <c r="AEC11" s="100"/>
      <c r="AED11" s="100"/>
      <c r="AEE11" s="100"/>
      <c r="AEF11" s="100"/>
      <c r="AEG11" s="100"/>
      <c r="AEH11" s="100"/>
      <c r="AEI11" s="100"/>
      <c r="AEJ11" s="100"/>
      <c r="AEK11" s="100"/>
      <c r="AEL11" s="100"/>
      <c r="AEM11" s="100"/>
      <c r="AEN11" s="100"/>
      <c r="AEO11" s="100"/>
      <c r="AEP11" s="100"/>
      <c r="AEQ11" s="100"/>
      <c r="AER11" s="100"/>
      <c r="AES11" s="100"/>
      <c r="AET11" s="100"/>
      <c r="AEU11" s="100"/>
      <c r="AEV11" s="100"/>
      <c r="AEW11" s="100"/>
      <c r="AEX11" s="100"/>
      <c r="AEY11" s="100"/>
      <c r="AEZ11" s="100"/>
      <c r="AFA11" s="100"/>
      <c r="AFB11" s="100"/>
      <c r="AFC11" s="100"/>
      <c r="AFD11" s="100"/>
      <c r="AFE11" s="100"/>
      <c r="AFF11" s="100"/>
      <c r="AFG11" s="100"/>
      <c r="AFH11" s="100"/>
      <c r="AFI11" s="100"/>
      <c r="AFJ11" s="100"/>
      <c r="AFK11" s="100"/>
      <c r="AFL11" s="100"/>
      <c r="AFM11" s="100"/>
      <c r="AFN11" s="100"/>
      <c r="AFO11" s="100"/>
      <c r="AFP11" s="100"/>
      <c r="AFQ11" s="100"/>
      <c r="AFR11" s="100"/>
      <c r="AFS11" s="100"/>
      <c r="AFT11" s="100"/>
      <c r="AFU11" s="100"/>
      <c r="AFV11" s="100"/>
      <c r="AFW11" s="100"/>
      <c r="AFX11" s="100"/>
      <c r="AFY11" s="100"/>
      <c r="AFZ11" s="100"/>
      <c r="AGA11" s="100"/>
      <c r="AGB11" s="100"/>
      <c r="AGC11" s="100"/>
      <c r="AGD11" s="100"/>
      <c r="AGE11" s="100"/>
      <c r="AGF11" s="100"/>
      <c r="AGG11" s="100"/>
      <c r="AGH11" s="100"/>
      <c r="AGI11" s="100"/>
      <c r="AGJ11" s="100"/>
      <c r="AGK11" s="100"/>
      <c r="AGL11" s="100"/>
      <c r="AGM11" s="100"/>
      <c r="AGN11" s="100"/>
      <c r="AGO11" s="100"/>
      <c r="AGP11" s="100"/>
      <c r="AGQ11" s="100"/>
      <c r="AGR11" s="100"/>
      <c r="AGS11" s="100"/>
      <c r="AGT11" s="100"/>
      <c r="AGU11" s="100"/>
      <c r="AGV11" s="100"/>
      <c r="AGW11" s="100"/>
      <c r="AGX11" s="100"/>
      <c r="AGY11" s="100"/>
      <c r="AGZ11" s="100"/>
      <c r="AHA11" s="100"/>
      <c r="AHB11" s="100"/>
      <c r="AHC11" s="100"/>
      <c r="AHD11" s="100"/>
      <c r="AHE11" s="100"/>
      <c r="AHF11" s="100"/>
      <c r="AHG11" s="100"/>
      <c r="AHH11" s="100"/>
      <c r="AHI11" s="100"/>
      <c r="AHJ11" s="100"/>
      <c r="AHK11" s="100"/>
    </row>
    <row r="12" spans="1:895" x14ac:dyDescent="0.2">
      <c r="A12" s="71" t="s">
        <v>189</v>
      </c>
      <c r="B12" s="76">
        <f>B2*1000/1600</f>
        <v>23.1</v>
      </c>
      <c r="C12" s="77">
        <f t="shared" ref="C12:T12" si="0">C2*1000/1600</f>
        <v>22.106249999999999</v>
      </c>
      <c r="D12" s="77">
        <f t="shared" si="0"/>
        <v>22.737500000000001</v>
      </c>
      <c r="E12" s="77">
        <f t="shared" si="0"/>
        <v>25.15625</v>
      </c>
      <c r="F12" s="77">
        <f t="shared" si="0"/>
        <v>24.925000000000001</v>
      </c>
      <c r="G12" s="77">
        <f t="shared" si="0"/>
        <v>24.462499999999999</v>
      </c>
      <c r="H12" s="76">
        <f t="shared" si="0"/>
        <v>19.393750000000001</v>
      </c>
      <c r="I12" s="77">
        <f t="shared" si="0"/>
        <v>17.350000000000001</v>
      </c>
      <c r="J12" s="77">
        <f t="shared" si="0"/>
        <v>19.737500000000001</v>
      </c>
      <c r="K12" s="77">
        <f t="shared" si="0"/>
        <v>17.487500000000001</v>
      </c>
      <c r="L12" s="77">
        <f t="shared" si="0"/>
        <v>19.34375</v>
      </c>
      <c r="M12" s="77">
        <f t="shared" si="0"/>
        <v>19.95</v>
      </c>
      <c r="N12" s="76">
        <f t="shared" si="0"/>
        <v>15.55</v>
      </c>
      <c r="O12" s="77">
        <f t="shared" si="0"/>
        <v>14.425000000000001</v>
      </c>
      <c r="P12" s="77">
        <f t="shared" si="0"/>
        <v>14.74375</v>
      </c>
      <c r="Q12" s="77">
        <f t="shared" si="0"/>
        <v>15.65</v>
      </c>
      <c r="R12" s="77">
        <f t="shared" si="0"/>
        <v>14.55625</v>
      </c>
      <c r="S12" s="77">
        <f t="shared" si="0"/>
        <v>15.112500000000001</v>
      </c>
      <c r="T12" t="s">
        <v>212</v>
      </c>
      <c r="U12" s="71" t="s">
        <v>189</v>
      </c>
      <c r="V12" s="76">
        <f t="shared" ref="V12:AS16" si="1">V2*1000/1600</f>
        <v>14.425000000000001</v>
      </c>
      <c r="W12" s="76">
        <f t="shared" si="1"/>
        <v>14.25625</v>
      </c>
      <c r="X12" s="76">
        <f t="shared" si="1"/>
        <v>14.03125</v>
      </c>
      <c r="Y12" s="76">
        <f t="shared" si="1"/>
        <v>14.637499999999999</v>
      </c>
      <c r="Z12" s="76">
        <f t="shared" si="1"/>
        <v>14.2875</v>
      </c>
      <c r="AA12" s="76">
        <f t="shared" si="1"/>
        <v>14.0375</v>
      </c>
      <c r="AB12" s="76">
        <f t="shared" si="1"/>
        <v>7.9874999999999998</v>
      </c>
      <c r="AC12" s="76">
        <f t="shared" si="1"/>
        <v>7.9187500000000002</v>
      </c>
      <c r="AD12" s="76">
        <f t="shared" si="1"/>
        <v>8</v>
      </c>
      <c r="AE12" s="76">
        <f t="shared" si="1"/>
        <v>7.7437500000000004</v>
      </c>
      <c r="AF12" s="76">
        <f t="shared" si="1"/>
        <v>7.9874999999999998</v>
      </c>
      <c r="AG12" s="76">
        <f t="shared" si="1"/>
        <v>7.9437499999999996</v>
      </c>
      <c r="AH12" s="76">
        <f t="shared" si="1"/>
        <v>14.45</v>
      </c>
      <c r="AI12" s="76">
        <f t="shared" si="1"/>
        <v>13.456250000000001</v>
      </c>
      <c r="AJ12" s="76">
        <f t="shared" si="1"/>
        <v>13.95</v>
      </c>
      <c r="AK12" s="76">
        <f t="shared" si="1"/>
        <v>14.15</v>
      </c>
      <c r="AL12" s="76">
        <f t="shared" si="1"/>
        <v>14.53125</v>
      </c>
      <c r="AM12" s="76">
        <f t="shared" si="1"/>
        <v>14.40625</v>
      </c>
      <c r="AN12" s="76">
        <f t="shared" si="1"/>
        <v>8.7125000000000004</v>
      </c>
      <c r="AO12" s="76">
        <f t="shared" si="1"/>
        <v>8.78125</v>
      </c>
      <c r="AP12" s="76">
        <f t="shared" si="1"/>
        <v>8.7937499999999993</v>
      </c>
      <c r="AQ12" s="76">
        <f t="shared" si="1"/>
        <v>8.8000000000000007</v>
      </c>
      <c r="AR12" s="76">
        <f t="shared" si="1"/>
        <v>8.7687500000000007</v>
      </c>
      <c r="AS12" s="101">
        <f t="shared" si="1"/>
        <v>8.8249999999999993</v>
      </c>
      <c r="AU12" s="71" t="s">
        <v>189</v>
      </c>
      <c r="AV12" s="76">
        <f t="shared" ref="AV12:BK16" si="2">AV2*1000/1600</f>
        <v>13.78125</v>
      </c>
      <c r="AW12" s="76">
        <f t="shared" si="2"/>
        <v>13.7125</v>
      </c>
      <c r="AX12" s="76">
        <f t="shared" si="2"/>
        <v>13.893750000000001</v>
      </c>
      <c r="AY12" s="76">
        <f t="shared" si="2"/>
        <v>13.793749999999999</v>
      </c>
      <c r="AZ12" s="76">
        <f t="shared" si="2"/>
        <v>13.637499999999999</v>
      </c>
      <c r="BA12" s="76">
        <f t="shared" si="2"/>
        <v>13.46875</v>
      </c>
      <c r="BB12" s="76">
        <f t="shared" si="2"/>
        <v>15.45</v>
      </c>
      <c r="BC12" s="76">
        <f t="shared" si="2"/>
        <v>14.25625</v>
      </c>
      <c r="BD12" s="76">
        <f t="shared" si="2"/>
        <v>15.158333333333333</v>
      </c>
      <c r="BE12" s="76">
        <f t="shared" si="2"/>
        <v>15.025000000000002</v>
      </c>
      <c r="BG12" s="76">
        <f t="shared" ref="BG12:CD16" si="3">BG2*1000/1600</f>
        <v>14.331250000000001</v>
      </c>
      <c r="BH12" s="76">
        <f t="shared" si="3"/>
        <v>15.05625</v>
      </c>
      <c r="BI12" s="76">
        <f t="shared" si="3"/>
        <v>15.2125</v>
      </c>
      <c r="BJ12" s="76">
        <f t="shared" si="3"/>
        <v>14.85</v>
      </c>
      <c r="BK12" s="76">
        <f t="shared" si="3"/>
        <v>14.7875</v>
      </c>
      <c r="BL12" s="76">
        <f t="shared" si="3"/>
        <v>0</v>
      </c>
      <c r="BM12" s="76">
        <f t="shared" si="3"/>
        <v>10.324999999999999</v>
      </c>
      <c r="BN12" s="76">
        <f t="shared" si="3"/>
        <v>10.456250000000001</v>
      </c>
      <c r="BO12" s="76">
        <f t="shared" si="3"/>
        <v>10.637499999999999</v>
      </c>
      <c r="BP12" s="76">
        <f t="shared" si="3"/>
        <v>10.38125</v>
      </c>
      <c r="BQ12" s="76">
        <f t="shared" si="3"/>
        <v>10.43125</v>
      </c>
      <c r="BR12" s="101">
        <f t="shared" si="3"/>
        <v>0</v>
      </c>
      <c r="BS12" s="76">
        <f t="shared" si="3"/>
        <v>14.13125</v>
      </c>
      <c r="BT12" s="76">
        <f t="shared" si="3"/>
        <v>13.856249999999999</v>
      </c>
      <c r="BU12" s="76">
        <f t="shared" si="3"/>
        <v>14.225</v>
      </c>
      <c r="BV12" s="76">
        <f t="shared" si="3"/>
        <v>13.9</v>
      </c>
      <c r="BW12" s="76">
        <f t="shared" si="3"/>
        <v>14.68125</v>
      </c>
      <c r="BX12" s="76">
        <f t="shared" si="3"/>
        <v>0</v>
      </c>
      <c r="BY12" s="76">
        <f t="shared" si="3"/>
        <v>9.8625000000000007</v>
      </c>
      <c r="BZ12" s="76">
        <f t="shared" si="3"/>
        <v>10.175000000000001</v>
      </c>
      <c r="CA12" s="76">
        <f t="shared" si="3"/>
        <v>9.9749999999999996</v>
      </c>
      <c r="CB12" s="76">
        <f t="shared" si="3"/>
        <v>9.35</v>
      </c>
      <c r="CC12" s="76">
        <f t="shared" si="3"/>
        <v>9.9187499999999993</v>
      </c>
      <c r="CD12" s="101">
        <f t="shared" si="3"/>
        <v>0</v>
      </c>
      <c r="CF12" s="76">
        <f t="shared" ref="CF12:DC16" si="4">CF2*1000/1600</f>
        <v>17.5</v>
      </c>
      <c r="CG12" s="76">
        <f t="shared" si="4"/>
        <v>17.756250000000001</v>
      </c>
      <c r="CH12" s="76">
        <f t="shared" si="4"/>
        <v>17.331250000000001</v>
      </c>
      <c r="CI12" s="76">
        <f t="shared" si="4"/>
        <v>17.0625</v>
      </c>
      <c r="CJ12" s="76">
        <f t="shared" si="4"/>
        <v>17.518750000000001</v>
      </c>
      <c r="CK12" s="76">
        <f t="shared" si="4"/>
        <v>0</v>
      </c>
      <c r="CL12" s="76">
        <f t="shared" si="4"/>
        <v>12.387499999999999</v>
      </c>
      <c r="CM12" s="76">
        <f t="shared" si="4"/>
        <v>11.637499999999999</v>
      </c>
      <c r="CN12" s="76">
        <f t="shared" si="4"/>
        <v>11.93125</v>
      </c>
      <c r="CO12" s="76">
        <f t="shared" si="4"/>
        <v>11.731249999999999</v>
      </c>
      <c r="CP12" s="76">
        <f t="shared" si="4"/>
        <v>12.393750000000001</v>
      </c>
      <c r="CQ12" s="101">
        <f t="shared" si="4"/>
        <v>0</v>
      </c>
      <c r="CR12" s="76">
        <f t="shared" si="4"/>
        <v>11.93125</v>
      </c>
      <c r="CS12" s="76">
        <f t="shared" si="4"/>
        <v>12.324999999999999</v>
      </c>
      <c r="CT12" s="76">
        <f t="shared" si="4"/>
        <v>11.637499999999999</v>
      </c>
      <c r="CU12" s="76">
        <f t="shared" si="4"/>
        <v>11.4125</v>
      </c>
      <c r="CV12" s="76">
        <f t="shared" si="4"/>
        <v>11.925000000000001</v>
      </c>
      <c r="CW12" s="76">
        <f t="shared" si="4"/>
        <v>0</v>
      </c>
      <c r="CX12" s="76">
        <f t="shared" si="4"/>
        <v>7.6937499999999996</v>
      </c>
      <c r="CY12" s="76">
        <f t="shared" si="4"/>
        <v>8.1687499999999993</v>
      </c>
      <c r="CZ12" s="76">
        <f t="shared" si="4"/>
        <v>7.95</v>
      </c>
      <c r="DA12" s="76">
        <f t="shared" si="4"/>
        <v>7.5250000000000004</v>
      </c>
      <c r="DB12" s="76">
        <f t="shared" si="4"/>
        <v>7.7062499999999998</v>
      </c>
      <c r="DC12" s="101">
        <f t="shared" si="4"/>
        <v>0</v>
      </c>
      <c r="DD12">
        <v>1</v>
      </c>
      <c r="DE12" s="76">
        <f t="shared" ref="DE12:EZ18" si="5">DE2*1000/1600</f>
        <v>11.456250000000001</v>
      </c>
      <c r="DF12" s="76">
        <f t="shared" si="5"/>
        <v>11.45</v>
      </c>
      <c r="DG12" s="76">
        <f t="shared" si="5"/>
        <v>11.581250000000001</v>
      </c>
      <c r="DH12" s="76">
        <f t="shared" si="5"/>
        <v>11.668749999999999</v>
      </c>
      <c r="DI12" s="76">
        <f t="shared" si="5"/>
        <v>11.7875</v>
      </c>
      <c r="DJ12" s="101">
        <f t="shared" si="5"/>
        <v>0</v>
      </c>
      <c r="DK12" s="76">
        <f t="shared" si="5"/>
        <v>15.143750000000001</v>
      </c>
      <c r="DL12" s="76">
        <f t="shared" si="5"/>
        <v>14.56875</v>
      </c>
      <c r="DM12" s="76">
        <f t="shared" si="5"/>
        <v>14.71875</v>
      </c>
      <c r="DN12" s="76">
        <f t="shared" si="5"/>
        <v>14.856249999999999</v>
      </c>
      <c r="DO12" s="76">
        <f t="shared" si="5"/>
        <v>14.78125</v>
      </c>
      <c r="DP12" s="101">
        <f t="shared" si="5"/>
        <v>0</v>
      </c>
      <c r="DQ12" s="76">
        <f t="shared" si="5"/>
        <v>10.149999999999999</v>
      </c>
      <c r="DR12" s="76">
        <f t="shared" si="5"/>
        <v>9.9749999999999996</v>
      </c>
      <c r="DS12" s="76">
        <f t="shared" si="5"/>
        <v>9.9187499999999993</v>
      </c>
      <c r="DT12" s="76">
        <f t="shared" si="5"/>
        <v>10.24375</v>
      </c>
      <c r="DU12" s="76">
        <f t="shared" si="5"/>
        <v>10.13125</v>
      </c>
      <c r="DV12" s="101">
        <f t="shared" si="5"/>
        <v>0</v>
      </c>
      <c r="DW12" s="76">
        <f t="shared" si="5"/>
        <v>19.768750000000001</v>
      </c>
      <c r="DX12" s="76">
        <f t="shared" si="5"/>
        <v>19.475000000000001</v>
      </c>
      <c r="DY12" s="76">
        <f t="shared" si="5"/>
        <v>20.856249999999999</v>
      </c>
      <c r="DZ12" s="76">
        <f t="shared" si="5"/>
        <v>19.574999999999999</v>
      </c>
      <c r="EA12" s="76">
        <f t="shared" si="5"/>
        <v>18.612500000000001</v>
      </c>
      <c r="EB12" s="101">
        <f t="shared" si="5"/>
        <v>0</v>
      </c>
      <c r="EC12" s="76">
        <f t="shared" si="5"/>
        <v>14.81875</v>
      </c>
      <c r="ED12" s="76">
        <f t="shared" si="5"/>
        <v>14.225</v>
      </c>
      <c r="EE12" s="76">
        <f t="shared" si="5"/>
        <v>14.581250000000001</v>
      </c>
      <c r="EF12" s="76">
        <f t="shared" si="5"/>
        <v>14.893750000000001</v>
      </c>
      <c r="EG12" s="76">
        <f t="shared" si="5"/>
        <v>14.706250000000001</v>
      </c>
      <c r="EH12" s="101">
        <f t="shared" si="5"/>
        <v>0</v>
      </c>
      <c r="EI12" s="76">
        <f t="shared" si="5"/>
        <v>14.40625</v>
      </c>
      <c r="EJ12" s="76">
        <f t="shared" si="5"/>
        <v>14.95</v>
      </c>
      <c r="EK12" s="76">
        <f t="shared" si="5"/>
        <v>14.775</v>
      </c>
      <c r="EL12" s="76">
        <f t="shared" si="5"/>
        <v>14.824999999999999</v>
      </c>
      <c r="EM12" s="76">
        <f t="shared" si="5"/>
        <v>15.106249999999999</v>
      </c>
      <c r="EN12" s="101">
        <f t="shared" si="5"/>
        <v>0</v>
      </c>
      <c r="EO12" s="76">
        <f t="shared" si="5"/>
        <v>13.456250000000001</v>
      </c>
      <c r="EP12" s="76">
        <f t="shared" si="5"/>
        <v>12.99375</v>
      </c>
      <c r="EQ12" s="76">
        <f t="shared" si="5"/>
        <v>11.68125</v>
      </c>
      <c r="ER12" s="76">
        <f t="shared" si="5"/>
        <v>12.487500000000001</v>
      </c>
      <c r="ES12" s="76">
        <f t="shared" si="5"/>
        <v>12.95</v>
      </c>
      <c r="ET12" s="101">
        <f t="shared" si="5"/>
        <v>0</v>
      </c>
      <c r="EU12" s="76">
        <f t="shared" si="5"/>
        <v>15.168749999999999</v>
      </c>
      <c r="EV12" s="76">
        <f t="shared" si="5"/>
        <v>15.1875</v>
      </c>
      <c r="EW12" s="76">
        <f t="shared" si="5"/>
        <v>15.4</v>
      </c>
      <c r="EX12" s="76">
        <f t="shared" si="5"/>
        <v>14.6625</v>
      </c>
      <c r="EY12" s="76">
        <f t="shared" si="5"/>
        <v>15.34375</v>
      </c>
      <c r="EZ12" s="101">
        <f t="shared" si="5"/>
        <v>0</v>
      </c>
      <c r="FA12">
        <v>1</v>
      </c>
      <c r="FB12" s="76">
        <f>FB2*1000/1600</f>
        <v>16.381250000000001</v>
      </c>
      <c r="FC12" s="76">
        <f>FC2*1000/1600</f>
        <v>15.225</v>
      </c>
      <c r="FD12" s="76">
        <f>FD2*1000/1600</f>
        <v>16.362500000000001</v>
      </c>
      <c r="FE12" s="76">
        <f>FE2*1000/1600</f>
        <v>15.606249999999999</v>
      </c>
      <c r="FF12" s="76">
        <f>FF2*1000/1600</f>
        <v>15.94375</v>
      </c>
      <c r="FG12" s="101"/>
      <c r="FH12" s="76">
        <f>FH2*1000/1600</f>
        <v>11.125</v>
      </c>
      <c r="FI12" s="76">
        <f>FI2*1000/1600</f>
        <v>10.856249999999999</v>
      </c>
      <c r="FJ12" s="76">
        <f>FJ2*1000/1600</f>
        <v>10.38125</v>
      </c>
      <c r="FK12" s="76">
        <f>FK2*1000/1600</f>
        <v>10.606249999999999</v>
      </c>
      <c r="FL12" s="76"/>
      <c r="FM12" s="101"/>
      <c r="FN12" s="76">
        <f>FN2*1000/1600</f>
        <v>13.981249999999999</v>
      </c>
      <c r="FO12" s="76">
        <f>FO2*1000/1600</f>
        <v>15.331250000000001</v>
      </c>
      <c r="FP12" s="76">
        <f>FP2*1000/1600</f>
        <v>14.625</v>
      </c>
      <c r="FQ12" s="76">
        <f>FQ2*1000/1600</f>
        <v>13.975</v>
      </c>
      <c r="FR12" s="76"/>
      <c r="FS12" s="101"/>
      <c r="FT12" s="76">
        <f>FT2*1000/1600</f>
        <v>9.6687499999999993</v>
      </c>
      <c r="FU12" s="76">
        <f>FU2*1000/1600</f>
        <v>9.5812500000000007</v>
      </c>
      <c r="FV12" s="76">
        <f>FV2*1000/1600</f>
        <v>9.5437499999999993</v>
      </c>
      <c r="FW12" s="76">
        <f>FW2*1000/1600</f>
        <v>10.625</v>
      </c>
      <c r="FX12" s="76"/>
      <c r="FY12" s="101"/>
      <c r="FZ12" s="76">
        <f>FZ2*1000/1600</f>
        <v>9.8187499999999996</v>
      </c>
      <c r="GA12" s="76">
        <f>GA2*1000/1600</f>
        <v>10.456250000000001</v>
      </c>
      <c r="GB12" s="76">
        <f>GB2*1000/1600</f>
        <v>10.55625</v>
      </c>
      <c r="GC12" s="76">
        <f>GC2*1000/1600</f>
        <v>10.30625</v>
      </c>
      <c r="GD12" s="76"/>
      <c r="GE12" s="101"/>
      <c r="GF12" s="76">
        <f t="shared" ref="GF12:GI18" si="6">GF2*1000/1600</f>
        <v>17.84375</v>
      </c>
      <c r="GG12" s="76">
        <f t="shared" si="6"/>
        <v>18.1875</v>
      </c>
      <c r="GH12" s="76">
        <f t="shared" si="6"/>
        <v>18.462499999999999</v>
      </c>
      <c r="GI12" s="76">
        <f t="shared" si="6"/>
        <v>18.100000000000001</v>
      </c>
      <c r="GJ12" s="76"/>
      <c r="GK12" s="101"/>
      <c r="GL12" s="76">
        <f t="shared" ref="GL12:GO18" si="7">GL2*1000/1600</f>
        <v>13.46875</v>
      </c>
      <c r="GM12" s="76">
        <f t="shared" si="7"/>
        <v>14.38125</v>
      </c>
      <c r="GN12" s="76">
        <f t="shared" si="7"/>
        <v>13.775</v>
      </c>
      <c r="GO12" s="76">
        <f t="shared" si="7"/>
        <v>13.725</v>
      </c>
      <c r="GP12" s="76"/>
      <c r="GQ12" s="101"/>
      <c r="GR12" s="76">
        <f t="shared" ref="GR12:GU17" si="8">GR2*1000/1600</f>
        <v>13.8375</v>
      </c>
      <c r="GS12" s="76">
        <f t="shared" si="8"/>
        <v>14.56875</v>
      </c>
      <c r="GT12" s="76">
        <f t="shared" si="8"/>
        <v>14.375</v>
      </c>
      <c r="GU12" s="76">
        <f t="shared" si="8"/>
        <v>15.38125</v>
      </c>
      <c r="GV12" s="76"/>
      <c r="GW12" s="101"/>
      <c r="GX12" s="76">
        <f t="shared" ref="GX12:HA17" si="9">GX2*1000/1600</f>
        <v>9.6937499999999996</v>
      </c>
      <c r="GY12" s="76">
        <f t="shared" si="9"/>
        <v>9.1937499999999996</v>
      </c>
      <c r="GZ12" s="76">
        <f t="shared" si="9"/>
        <v>9.15</v>
      </c>
      <c r="HA12" s="76">
        <f t="shared" si="9"/>
        <v>9.5124999999999993</v>
      </c>
      <c r="HB12" s="76"/>
      <c r="HC12" s="101"/>
      <c r="HD12" s="76">
        <f t="shared" ref="HD12:HG18" si="10">HD2*1000/1600</f>
        <v>20.587499999999999</v>
      </c>
      <c r="HE12" s="76">
        <f t="shared" si="10"/>
        <v>20.356249999999999</v>
      </c>
      <c r="HF12" s="76">
        <f t="shared" si="10"/>
        <v>21.274999999999999</v>
      </c>
      <c r="HG12" s="76">
        <f t="shared" si="10"/>
        <v>20.787500000000001</v>
      </c>
      <c r="HH12" s="76"/>
      <c r="HI12" s="101"/>
      <c r="HJ12" s="76">
        <f t="shared" ref="HJ12:HM18" si="11">HJ2*1000/1600</f>
        <v>19.25</v>
      </c>
      <c r="HK12" s="76">
        <f t="shared" si="11"/>
        <v>19.056249999999999</v>
      </c>
      <c r="HL12" s="76">
        <f t="shared" si="11"/>
        <v>18.206250000000001</v>
      </c>
      <c r="HM12" s="76">
        <f t="shared" si="11"/>
        <v>17.850000000000001</v>
      </c>
      <c r="HN12" s="76"/>
      <c r="HO12" s="101"/>
      <c r="HP12" s="76">
        <f t="shared" ref="HP12:HS16" si="12">HP2*1000/1600</f>
        <v>14.1</v>
      </c>
      <c r="HQ12" s="76">
        <f t="shared" si="12"/>
        <v>13.918749999999999</v>
      </c>
      <c r="HR12" s="76">
        <f t="shared" si="12"/>
        <v>13.824999999999999</v>
      </c>
      <c r="HS12" s="76">
        <f t="shared" si="12"/>
        <v>13.625</v>
      </c>
      <c r="HT12" s="76"/>
      <c r="HU12" s="101"/>
      <c r="HV12" s="76">
        <f t="shared" ref="HV12:HY18" si="13">HV2*1000/1600</f>
        <v>9.2437500000000004</v>
      </c>
      <c r="HW12" s="76">
        <f t="shared" si="13"/>
        <v>9.3687500000000004</v>
      </c>
      <c r="HX12" s="76">
        <f t="shared" si="13"/>
        <v>9.6</v>
      </c>
      <c r="HY12" s="76">
        <f t="shared" si="13"/>
        <v>8.59375</v>
      </c>
      <c r="HZ12" s="76"/>
      <c r="IA12" s="101"/>
      <c r="IB12" s="76">
        <f t="shared" ref="IB12:IE17" si="14">IB2*1000/1600</f>
        <v>16.037500000000001</v>
      </c>
      <c r="IC12" s="76">
        <f t="shared" si="14"/>
        <v>15.68125</v>
      </c>
      <c r="ID12" s="76">
        <f t="shared" si="14"/>
        <v>15.643750000000001</v>
      </c>
      <c r="IE12" s="76">
        <f t="shared" si="14"/>
        <v>15.9375</v>
      </c>
      <c r="IF12" s="76"/>
      <c r="IG12" s="101"/>
      <c r="IH12" s="76">
        <f t="shared" ref="IH12:IK17" si="15">IH2*1000/1600</f>
        <v>10.61875</v>
      </c>
      <c r="II12" s="76">
        <f t="shared" si="15"/>
        <v>10.56875</v>
      </c>
      <c r="IJ12" s="76">
        <f t="shared" si="15"/>
        <v>10.46875</v>
      </c>
      <c r="IK12" s="76">
        <f t="shared" si="15"/>
        <v>10.824999999999999</v>
      </c>
      <c r="IL12" s="76"/>
      <c r="IM12" s="101"/>
      <c r="IN12" s="76">
        <f t="shared" ref="IN12:IQ17" si="16">IN2*1000/1600</f>
        <v>15.71875</v>
      </c>
      <c r="IO12" s="76">
        <f t="shared" si="16"/>
        <v>15.53125</v>
      </c>
      <c r="IP12" s="76">
        <f t="shared" si="16"/>
        <v>15.9</v>
      </c>
      <c r="IQ12" s="76">
        <f t="shared" si="16"/>
        <v>16.237500000000001</v>
      </c>
      <c r="IR12" s="76"/>
      <c r="IS12" s="101"/>
      <c r="IT12" s="76">
        <f t="shared" ref="IT12:IW17" si="17">IT2*1000/1600</f>
        <v>10.30625</v>
      </c>
      <c r="IU12" s="76">
        <f t="shared" si="17"/>
        <v>10.831250000000001</v>
      </c>
      <c r="IV12" s="76">
        <f t="shared" si="17"/>
        <v>10.081249999999999</v>
      </c>
      <c r="IW12" s="76">
        <f t="shared" si="17"/>
        <v>10.975</v>
      </c>
      <c r="IX12" s="76"/>
      <c r="IY12" s="101"/>
      <c r="IZ12" s="76">
        <f t="shared" ref="IZ12:JC18" si="18">IZ2*1000/1600</f>
        <v>13.38125</v>
      </c>
      <c r="JA12" s="76">
        <f t="shared" si="18"/>
        <v>13.725</v>
      </c>
      <c r="JB12" s="76">
        <f t="shared" si="18"/>
        <v>14.63125</v>
      </c>
      <c r="JC12" s="76">
        <f t="shared" si="18"/>
        <v>14.456250000000001</v>
      </c>
      <c r="JD12" s="76"/>
      <c r="JE12" s="101"/>
      <c r="JF12" s="76">
        <f t="shared" ref="JF12:JI18" si="19">JF2*1000/1600</f>
        <v>8.9625000000000004</v>
      </c>
      <c r="JG12" s="76">
        <f t="shared" si="19"/>
        <v>10.7125</v>
      </c>
      <c r="JH12" s="76">
        <f t="shared" si="19"/>
        <v>9.4499999999999993</v>
      </c>
      <c r="JI12" s="76">
        <f t="shared" si="19"/>
        <v>9.6125000000000007</v>
      </c>
      <c r="JJ12" s="76"/>
      <c r="JK12" s="101"/>
      <c r="JL12" s="76">
        <f t="shared" ref="JL12:JO18" si="20">JL2*1000/1600</f>
        <v>15.35</v>
      </c>
      <c r="JM12" s="76">
        <f t="shared" si="20"/>
        <v>15.612500000000001</v>
      </c>
      <c r="JN12" s="76">
        <f t="shared" si="20"/>
        <v>15.2</v>
      </c>
      <c r="JO12" s="76">
        <f t="shared" si="20"/>
        <v>15.55</v>
      </c>
      <c r="JP12" s="76"/>
      <c r="JQ12" s="101"/>
      <c r="JR12" s="76">
        <f t="shared" ref="JR12:JU18" si="21">JR2*1000/1600</f>
        <v>9.1374999999999993</v>
      </c>
      <c r="JS12" s="76">
        <f t="shared" si="21"/>
        <v>9.2437500000000004</v>
      </c>
      <c r="JT12" s="76">
        <f t="shared" si="21"/>
        <v>9.0625</v>
      </c>
      <c r="JU12" s="76">
        <f t="shared" si="21"/>
        <v>9.2312499999999993</v>
      </c>
      <c r="JV12" s="76"/>
      <c r="JW12" s="101"/>
      <c r="JX12" s="76">
        <f t="shared" ref="JX12:KA17" si="22">JX2*1000/1600</f>
        <v>17.9375</v>
      </c>
      <c r="JY12" s="76">
        <f t="shared" si="22"/>
        <v>17.149999999999999</v>
      </c>
      <c r="JZ12" s="76">
        <f t="shared" si="22"/>
        <v>18.75</v>
      </c>
      <c r="KA12" s="76">
        <f t="shared" si="22"/>
        <v>15.94375</v>
      </c>
      <c r="KB12" s="76"/>
      <c r="KC12" s="101"/>
      <c r="KD12" s="76">
        <f t="shared" ref="KD12:KG17" si="23">KD2*1000/1600</f>
        <v>16.53125</v>
      </c>
      <c r="KE12" s="76">
        <f t="shared" si="23"/>
        <v>16.087499999999999</v>
      </c>
      <c r="KF12" s="76">
        <f t="shared" si="23"/>
        <v>17.425000000000001</v>
      </c>
      <c r="KG12" s="76">
        <f t="shared" si="23"/>
        <v>16.8125</v>
      </c>
      <c r="KH12" s="76"/>
      <c r="KI12" s="101"/>
      <c r="KJ12" s="76">
        <f t="shared" ref="KJ12:KM17" si="24">KJ2*1000/1600</f>
        <v>13.893750000000001</v>
      </c>
      <c r="KK12" s="76">
        <f t="shared" si="24"/>
        <v>14.30625</v>
      </c>
      <c r="KL12" s="76">
        <f t="shared" si="24"/>
        <v>14.40625</v>
      </c>
      <c r="KM12" s="76">
        <f t="shared" si="24"/>
        <v>14.237500000000001</v>
      </c>
      <c r="KN12" s="76"/>
      <c r="KO12" s="101"/>
      <c r="KP12" s="76">
        <f t="shared" ref="KP12:KS17" si="25">KP2*1000/1600</f>
        <v>9.9250000000000007</v>
      </c>
      <c r="KQ12" s="76">
        <f t="shared" si="25"/>
        <v>9.7624999999999993</v>
      </c>
      <c r="KR12" s="76">
        <f t="shared" si="25"/>
        <v>9.4875000000000007</v>
      </c>
      <c r="KS12" s="76">
        <f t="shared" si="25"/>
        <v>9.7125000000000004</v>
      </c>
      <c r="KT12" s="76"/>
      <c r="KU12" s="101"/>
      <c r="KV12" s="76">
        <f t="shared" ref="KV12:KY16" si="26">KV2*1000/1600</f>
        <v>13.675000000000001</v>
      </c>
      <c r="KW12" s="76">
        <f t="shared" si="26"/>
        <v>14.99375</v>
      </c>
      <c r="KX12" s="76">
        <f t="shared" si="26"/>
        <v>14.081250000000001</v>
      </c>
      <c r="KY12" s="76">
        <f t="shared" si="26"/>
        <v>14.3375</v>
      </c>
      <c r="KZ12" s="76"/>
      <c r="LA12" s="101"/>
      <c r="LB12" s="76">
        <f t="shared" ref="LB12:LE16" si="27">LB2*1000/1600</f>
        <v>10.293749999999999</v>
      </c>
      <c r="LC12" s="76">
        <f t="shared" si="27"/>
        <v>10.63125</v>
      </c>
      <c r="LD12" s="76">
        <f t="shared" si="27"/>
        <v>10.393750000000001</v>
      </c>
      <c r="LE12" s="76">
        <f t="shared" si="27"/>
        <v>10.2125</v>
      </c>
      <c r="LF12" s="76"/>
      <c r="LG12" s="101"/>
      <c r="LH12" s="76">
        <f t="shared" ref="LH12:LK16" si="28">LH2*1000/1600</f>
        <v>13.25625</v>
      </c>
      <c r="LI12" s="76">
        <f t="shared" si="28"/>
        <v>13.612500000000001</v>
      </c>
      <c r="LJ12" s="76">
        <f t="shared" si="28"/>
        <v>12.925000000000001</v>
      </c>
      <c r="LK12" s="76">
        <f t="shared" si="28"/>
        <v>13.137499999999999</v>
      </c>
      <c r="LL12" s="76"/>
      <c r="LM12" s="101"/>
      <c r="LN12" s="76">
        <f t="shared" ref="LN12:LQ16" si="29">LN2*1000/1600</f>
        <v>8.4812499999999993</v>
      </c>
      <c r="LO12" s="76">
        <f t="shared" si="29"/>
        <v>9.1312499999999996</v>
      </c>
      <c r="LP12" s="76">
        <f t="shared" si="29"/>
        <v>8.3187499999999996</v>
      </c>
      <c r="LQ12" s="76">
        <f t="shared" si="29"/>
        <v>9.1875</v>
      </c>
      <c r="LR12" s="76"/>
      <c r="LS12" s="101"/>
      <c r="LT12" s="76">
        <f t="shared" ref="LT12:LW17" si="30">LT2*1000/1600</f>
        <v>15.86875</v>
      </c>
      <c r="LU12" s="76">
        <f t="shared" si="30"/>
        <v>15.43125</v>
      </c>
      <c r="LV12" s="76">
        <f t="shared" si="30"/>
        <v>16.237500000000001</v>
      </c>
      <c r="LW12" s="76">
        <f t="shared" si="30"/>
        <v>16.71875</v>
      </c>
      <c r="LX12" s="76"/>
      <c r="LY12" s="101"/>
      <c r="LZ12" s="76">
        <f t="shared" ref="LZ12:MC17" si="31">LZ2*1000/1600</f>
        <v>9.9875000000000007</v>
      </c>
      <c r="MA12" s="76">
        <f t="shared" si="31"/>
        <v>9.5749999999999993</v>
      </c>
      <c r="MB12" s="76">
        <f t="shared" si="31"/>
        <v>9.6125000000000007</v>
      </c>
      <c r="MC12" s="76">
        <f t="shared" si="31"/>
        <v>10.25625</v>
      </c>
      <c r="MD12" s="76"/>
      <c r="ME12" s="101"/>
      <c r="MF12" s="76">
        <f t="shared" ref="MF12:MI20" si="32">MF2*1000/1600</f>
        <v>15.375</v>
      </c>
      <c r="MG12" s="76">
        <f t="shared" si="32"/>
        <v>15.45</v>
      </c>
      <c r="MH12" s="76">
        <f t="shared" si="32"/>
        <v>16.125</v>
      </c>
      <c r="MI12" s="76">
        <f t="shared" si="32"/>
        <v>15.6</v>
      </c>
      <c r="MJ12" s="76"/>
      <c r="MK12" s="101"/>
      <c r="ML12" s="76">
        <f t="shared" ref="ML12:MO17" si="33">ML2*1000/1600</f>
        <v>10.775</v>
      </c>
      <c r="MM12" s="76">
        <f t="shared" si="33"/>
        <v>11.025</v>
      </c>
      <c r="MN12" s="76">
        <f t="shared" si="33"/>
        <v>11.206250000000001</v>
      </c>
      <c r="MO12" s="76">
        <f t="shared" si="33"/>
        <v>11.5</v>
      </c>
      <c r="MP12" s="76"/>
      <c r="MQ12" s="101"/>
      <c r="MR12" s="76">
        <f t="shared" ref="MR12:MU17" si="34">MR2*1000/1600</f>
        <v>14.45</v>
      </c>
      <c r="MS12" s="76">
        <f t="shared" si="34"/>
        <v>14.668749999999999</v>
      </c>
      <c r="MT12" s="76">
        <f t="shared" si="34"/>
        <v>13.2</v>
      </c>
      <c r="MU12" s="76">
        <f t="shared" si="34"/>
        <v>14.00625</v>
      </c>
      <c r="MV12" s="76"/>
      <c r="MW12" s="101"/>
      <c r="MX12" s="76">
        <f t="shared" ref="MX12:NA17" si="35">MX2*1000/1600</f>
        <v>8.2562499999999996</v>
      </c>
      <c r="MY12" s="76">
        <f t="shared" si="35"/>
        <v>8.5187500000000007</v>
      </c>
      <c r="MZ12" s="76">
        <f t="shared" si="35"/>
        <v>8.2624999999999993</v>
      </c>
      <c r="NA12" s="76">
        <f t="shared" si="35"/>
        <v>8.8812499999999996</v>
      </c>
      <c r="NB12" s="76"/>
      <c r="NC12" s="101"/>
      <c r="ND12" s="76">
        <f t="shared" ref="ND12:NG17" si="36">ND2*1000/1600</f>
        <v>16.418749999999999</v>
      </c>
      <c r="NE12" s="76">
        <f t="shared" si="36"/>
        <v>17.15625</v>
      </c>
      <c r="NF12" s="76">
        <f t="shared" si="36"/>
        <v>15.762499999999999</v>
      </c>
      <c r="NG12" s="76">
        <f t="shared" si="36"/>
        <v>15.6875</v>
      </c>
      <c r="NH12" s="76"/>
      <c r="NI12" s="101"/>
      <c r="NJ12" s="76">
        <f t="shared" ref="NJ12:NM17" si="37">NJ2*1000/1600</f>
        <v>11.74375</v>
      </c>
      <c r="NK12" s="76">
        <f t="shared" si="37"/>
        <v>11.53125</v>
      </c>
      <c r="NL12" s="76">
        <f t="shared" si="37"/>
        <v>11.9625</v>
      </c>
      <c r="NM12" s="76">
        <f t="shared" si="37"/>
        <v>10.6875</v>
      </c>
      <c r="NN12" s="76"/>
      <c r="NO12" s="101"/>
      <c r="NP12" s="76">
        <f t="shared" ref="NP12:NS16" si="38">NP2*1000/1600</f>
        <v>17.237500000000001</v>
      </c>
      <c r="NQ12" s="76">
        <f t="shared" si="38"/>
        <v>18.612500000000001</v>
      </c>
      <c r="NR12" s="76">
        <f t="shared" si="38"/>
        <v>18.45</v>
      </c>
      <c r="NS12" s="76">
        <f t="shared" si="38"/>
        <v>17.90625</v>
      </c>
      <c r="NT12" s="76"/>
      <c r="NU12" s="101"/>
      <c r="NV12" s="76">
        <f t="shared" ref="NV12:NY16" si="39">NV2*1000/1600</f>
        <v>14.981249999999999</v>
      </c>
      <c r="NW12" s="76">
        <f t="shared" si="39"/>
        <v>14.71875</v>
      </c>
      <c r="NX12" s="76">
        <f t="shared" si="39"/>
        <v>15.831250000000001</v>
      </c>
      <c r="NY12" s="76">
        <f t="shared" si="39"/>
        <v>14.487500000000001</v>
      </c>
      <c r="NZ12" s="76"/>
      <c r="OA12" s="101"/>
      <c r="OB12" s="76">
        <f t="shared" ref="OB12:OE16" si="40">OB2*1000/1600</f>
        <v>15.03125</v>
      </c>
      <c r="OC12" s="76">
        <f t="shared" si="40"/>
        <v>15.96875</v>
      </c>
      <c r="OD12" s="76">
        <f t="shared" si="40"/>
        <v>15.324999999999999</v>
      </c>
      <c r="OE12" s="76">
        <f t="shared" si="40"/>
        <v>16.043749999999999</v>
      </c>
      <c r="OF12" s="76"/>
      <c r="OG12" s="101"/>
      <c r="OH12" s="76">
        <f t="shared" ref="OH12:OK16" si="41">OH2*1000/1600</f>
        <v>11.856249999999999</v>
      </c>
      <c r="OI12" s="76">
        <f t="shared" si="41"/>
        <v>11.99375</v>
      </c>
      <c r="OJ12" s="76">
        <f t="shared" si="41"/>
        <v>12.043749999999999</v>
      </c>
      <c r="OK12" s="76">
        <f t="shared" si="41"/>
        <v>11.387499999999999</v>
      </c>
      <c r="OL12" s="76"/>
      <c r="OM12" s="101"/>
      <c r="ON12" s="76">
        <f t="shared" ref="ON12:OQ17" si="42">ON2*1000/1600</f>
        <v>15.0875</v>
      </c>
      <c r="OO12" s="76">
        <f t="shared" si="42"/>
        <v>15.5375</v>
      </c>
      <c r="OP12" s="76">
        <f t="shared" si="42"/>
        <v>15.862500000000001</v>
      </c>
      <c r="OQ12" s="76">
        <f t="shared" si="42"/>
        <v>15.262499999999999</v>
      </c>
      <c r="OR12" s="76"/>
      <c r="OS12" s="101"/>
      <c r="OT12" s="76">
        <f t="shared" ref="OT12:OW19" si="43">OT2*1000/1600</f>
        <v>10.143750000000001</v>
      </c>
      <c r="OU12" s="76">
        <f t="shared" si="43"/>
        <v>10.175000000000001</v>
      </c>
      <c r="OV12" s="76">
        <f t="shared" si="43"/>
        <v>9.6937499999999996</v>
      </c>
      <c r="OW12" s="76">
        <f t="shared" si="43"/>
        <v>9.7312499999999993</v>
      </c>
      <c r="OX12" s="76"/>
      <c r="OY12" s="101"/>
      <c r="OZ12" s="76">
        <f t="shared" ref="OZ12:PC17" si="44">OZ2*1000/1600</f>
        <v>14.46875</v>
      </c>
      <c r="PA12" s="76">
        <f t="shared" si="44"/>
        <v>14.2125</v>
      </c>
      <c r="PB12" s="76">
        <f t="shared" si="44"/>
        <v>14.362500000000001</v>
      </c>
      <c r="PC12" s="76">
        <f t="shared" si="44"/>
        <v>14.2</v>
      </c>
      <c r="PD12" s="76"/>
      <c r="PE12" s="101"/>
      <c r="PF12" s="76">
        <f t="shared" ref="PF12:PI17" si="45">PF2*1000/1600</f>
        <v>9.1687499999999993</v>
      </c>
      <c r="PG12" s="76">
        <f t="shared" si="45"/>
        <v>9.0500000000000007</v>
      </c>
      <c r="PH12" s="76">
        <f t="shared" si="45"/>
        <v>9.1062499999999993</v>
      </c>
      <c r="PI12" s="76">
        <f t="shared" si="45"/>
        <v>9.15</v>
      </c>
      <c r="PJ12" s="76"/>
      <c r="PK12" s="101"/>
      <c r="PL12" s="76">
        <f t="shared" ref="PL12:PO16" si="46">PL2*1000/1600</f>
        <v>19.175000000000001</v>
      </c>
      <c r="PM12" s="76">
        <f t="shared" si="46"/>
        <v>18.574999999999999</v>
      </c>
      <c r="PN12" s="76">
        <f t="shared" si="46"/>
        <v>18.1875</v>
      </c>
      <c r="PO12" s="76">
        <f t="shared" si="46"/>
        <v>19.543749999999999</v>
      </c>
      <c r="PP12" s="76"/>
      <c r="PQ12" s="101"/>
      <c r="PR12" s="76">
        <f t="shared" ref="PR12:PU17" si="47">PR2*1000/1600</f>
        <v>16.03125</v>
      </c>
      <c r="PS12" s="76">
        <f t="shared" si="47"/>
        <v>15.55</v>
      </c>
      <c r="PT12" s="76">
        <f t="shared" si="47"/>
        <v>15.268750000000001</v>
      </c>
      <c r="PU12" s="76">
        <f t="shared" si="47"/>
        <v>16.106249999999999</v>
      </c>
      <c r="PV12" s="76"/>
      <c r="PW12" s="101"/>
      <c r="PX12" s="76">
        <f t="shared" ref="PX12:QA16" si="48">PX2*1000/1600</f>
        <v>16.537500000000001</v>
      </c>
      <c r="PY12" s="76">
        <f t="shared" si="48"/>
        <v>16.95</v>
      </c>
      <c r="PZ12" s="76">
        <f t="shared" si="48"/>
        <v>16.756250000000001</v>
      </c>
      <c r="QA12" s="76">
        <f t="shared" si="48"/>
        <v>16.574999999999999</v>
      </c>
      <c r="QB12" s="76"/>
      <c r="QC12" s="101"/>
      <c r="QD12" s="76">
        <f t="shared" ref="QD12:QG16" si="49">QD2*1000/1600</f>
        <v>12.456250000000001</v>
      </c>
      <c r="QE12" s="76">
        <f t="shared" si="49"/>
        <v>11.481249999999999</v>
      </c>
      <c r="QF12" s="76">
        <f t="shared" si="49"/>
        <v>11.61875</v>
      </c>
      <c r="QG12" s="76">
        <f t="shared" si="49"/>
        <v>11.9375</v>
      </c>
      <c r="QH12" s="76"/>
      <c r="QI12" s="101"/>
      <c r="QJ12" s="76">
        <f t="shared" ref="QJ12:QM16" si="50">QJ2*1000/1600</f>
        <v>16.012499999999999</v>
      </c>
      <c r="QK12" s="76">
        <f t="shared" si="50"/>
        <v>15.262499999999999</v>
      </c>
      <c r="QL12" s="76">
        <f t="shared" si="50"/>
        <v>14.9375</v>
      </c>
      <c r="QM12" s="76">
        <f t="shared" si="50"/>
        <v>15.21875</v>
      </c>
      <c r="QN12" s="76"/>
      <c r="QO12" s="101"/>
      <c r="QP12" s="76">
        <f t="shared" ref="QP12:QS16" si="51">QP2*1000/1600</f>
        <v>10.81875</v>
      </c>
      <c r="QQ12" s="76">
        <f t="shared" si="51"/>
        <v>11.3375</v>
      </c>
      <c r="QR12" s="76">
        <f t="shared" si="51"/>
        <v>11.93125</v>
      </c>
      <c r="QS12" s="76">
        <f t="shared" si="51"/>
        <v>11.59375</v>
      </c>
      <c r="QT12" s="76"/>
      <c r="QU12" s="101"/>
      <c r="QV12" s="76">
        <f t="shared" ref="QV12:QY16" si="52">QV2*1000/1600</f>
        <v>11.68125</v>
      </c>
      <c r="QW12" s="76">
        <f t="shared" si="52"/>
        <v>11.231249999999999</v>
      </c>
      <c r="QX12" s="76">
        <f t="shared" si="52"/>
        <v>10.831250000000001</v>
      </c>
      <c r="QY12" s="76">
        <f t="shared" si="52"/>
        <v>10.7875</v>
      </c>
      <c r="QZ12" s="76"/>
      <c r="RA12" s="101"/>
      <c r="RB12" s="76">
        <f t="shared" ref="RB12:RE16" si="53">RB2*1000/1600</f>
        <v>9.15625</v>
      </c>
      <c r="RC12" s="76">
        <f t="shared" si="53"/>
        <v>8.9437499999999996</v>
      </c>
      <c r="RD12" s="76">
        <f t="shared" si="53"/>
        <v>8.6812500000000004</v>
      </c>
      <c r="RE12" s="76">
        <f t="shared" si="53"/>
        <v>9.0187500000000007</v>
      </c>
      <c r="RF12" s="76"/>
      <c r="RG12" s="101"/>
      <c r="RH12" s="76">
        <f t="shared" ref="RH12:RK16" si="54">RH2*1000/1600</f>
        <v>0</v>
      </c>
      <c r="RI12" s="76">
        <f t="shared" si="54"/>
        <v>0</v>
      </c>
      <c r="RJ12" s="76">
        <f t="shared" si="54"/>
        <v>0</v>
      </c>
      <c r="RK12" s="76">
        <f t="shared" si="54"/>
        <v>0</v>
      </c>
      <c r="RL12" s="76"/>
      <c r="RM12" s="101"/>
      <c r="RN12" s="76">
        <f t="shared" ref="RN12:RP17" si="55">RN2*1000/1600</f>
        <v>9.0812500000000007</v>
      </c>
      <c r="RO12" s="76">
        <f t="shared" si="55"/>
        <v>9.1437500000000007</v>
      </c>
      <c r="RP12" s="76">
        <f t="shared" si="55"/>
        <v>9.1687499999999993</v>
      </c>
      <c r="RQ12" s="76"/>
      <c r="RR12" s="76"/>
      <c r="RS12" s="101"/>
      <c r="RT12" s="76">
        <f t="shared" ref="RT12:RW16" si="56">RT2*1000/1600</f>
        <v>0</v>
      </c>
      <c r="RU12" s="76">
        <f t="shared" si="56"/>
        <v>0</v>
      </c>
      <c r="RV12" s="76">
        <f t="shared" si="56"/>
        <v>0</v>
      </c>
      <c r="RW12" s="76">
        <f t="shared" si="56"/>
        <v>0</v>
      </c>
      <c r="RX12" s="76"/>
      <c r="RY12" s="101"/>
      <c r="RZ12" s="76">
        <f t="shared" ref="RZ12:SC16" si="57">RZ2*1000/1600</f>
        <v>8.8000000000000007</v>
      </c>
      <c r="SA12" s="76">
        <f t="shared" si="57"/>
        <v>9.28125</v>
      </c>
      <c r="SB12" s="76">
        <f t="shared" si="57"/>
        <v>9.09375</v>
      </c>
      <c r="SC12" s="76">
        <f t="shared" si="57"/>
        <v>8.9312500000000004</v>
      </c>
      <c r="SD12" s="79"/>
      <c r="SE12" s="102"/>
      <c r="SF12" s="76">
        <f t="shared" ref="SF12:SI16" si="58">SF2*1000/1600</f>
        <v>0</v>
      </c>
      <c r="SG12" s="76">
        <f t="shared" si="58"/>
        <v>0</v>
      </c>
      <c r="SH12" s="76">
        <f t="shared" si="58"/>
        <v>0</v>
      </c>
      <c r="SI12" s="76">
        <f t="shared" si="58"/>
        <v>0</v>
      </c>
      <c r="SJ12" s="76"/>
      <c r="SK12" s="101"/>
      <c r="SL12" s="76">
        <f>SL2*1000/1600</f>
        <v>9.15625</v>
      </c>
      <c r="SM12" s="76">
        <f>SM2*1000/1600</f>
        <v>8.85</v>
      </c>
      <c r="SN12" s="76">
        <f>SN2*1000/1600</f>
        <v>9.0437499999999993</v>
      </c>
      <c r="SO12" s="76">
        <f>SO2*1000/1600</f>
        <v>8.7125000000000004</v>
      </c>
      <c r="SP12" s="79"/>
      <c r="SQ12" s="102"/>
      <c r="SR12" s="76">
        <f t="shared" ref="SR12:SU16" si="59">SR2*1000/1600</f>
        <v>0</v>
      </c>
      <c r="SS12" s="76">
        <f t="shared" si="59"/>
        <v>0</v>
      </c>
      <c r="ST12" s="76">
        <f t="shared" si="59"/>
        <v>0</v>
      </c>
      <c r="SU12" s="76">
        <f t="shared" si="59"/>
        <v>0</v>
      </c>
      <c r="SV12" s="76"/>
      <c r="SW12" s="101"/>
      <c r="SX12" s="76">
        <f>SX2*1000/1600</f>
        <v>9.1374999999999993</v>
      </c>
      <c r="SY12" s="76">
        <f>SY2*1000/1600</f>
        <v>9.46875</v>
      </c>
      <c r="SZ12" s="76">
        <f>SZ2*1000/1600</f>
        <v>9.28125</v>
      </c>
      <c r="TA12" s="76">
        <f>TA2*1000/1600</f>
        <v>9.4124999999999996</v>
      </c>
      <c r="TB12" s="79"/>
      <c r="TC12" s="102"/>
      <c r="TD12" s="76">
        <f t="shared" ref="TD12:TF16" si="60">TD2*1000/1600</f>
        <v>12.8125</v>
      </c>
      <c r="TE12" s="76">
        <f t="shared" si="60"/>
        <v>12.21875</v>
      </c>
      <c r="TF12" s="76">
        <f t="shared" si="60"/>
        <v>12.2</v>
      </c>
      <c r="TG12" s="76"/>
      <c r="TH12" s="76"/>
      <c r="TI12" s="101"/>
      <c r="TJ12" s="76">
        <f t="shared" ref="TJ12:TL16" si="61">TJ2*1000/1600</f>
        <v>13.4375</v>
      </c>
      <c r="TK12" s="76">
        <f t="shared" si="61"/>
        <v>14.1875</v>
      </c>
      <c r="TL12" s="76">
        <f t="shared" si="61"/>
        <v>13.4625</v>
      </c>
      <c r="TM12" s="76"/>
      <c r="TN12" s="79"/>
      <c r="TO12" s="102"/>
      <c r="TP12" s="76">
        <f t="shared" ref="TP12:TR18" si="62">TP2*1000/1600</f>
        <v>14.225</v>
      </c>
      <c r="TQ12" s="76">
        <f t="shared" si="62"/>
        <v>14.45</v>
      </c>
      <c r="TR12" s="76">
        <f t="shared" si="62"/>
        <v>14.4375</v>
      </c>
      <c r="TS12" s="76"/>
      <c r="TT12" s="76"/>
      <c r="TU12" s="101"/>
      <c r="TV12" s="76">
        <f t="shared" ref="TV12:TX18" si="63">TV2*1000/1600</f>
        <v>14.975</v>
      </c>
      <c r="TW12" s="76">
        <f t="shared" si="63"/>
        <v>15.71875</v>
      </c>
      <c r="TX12" s="76">
        <f t="shared" si="63"/>
        <v>15.324999999999999</v>
      </c>
      <c r="TY12" s="76"/>
      <c r="TZ12" s="79"/>
      <c r="UA12" s="102"/>
      <c r="UB12" s="76">
        <f t="shared" ref="UB12:UE16" si="64">UB2*1000/1600</f>
        <v>0</v>
      </c>
      <c r="UC12" s="76">
        <f t="shared" si="64"/>
        <v>0</v>
      </c>
      <c r="UD12" s="76">
        <f t="shared" si="64"/>
        <v>0</v>
      </c>
      <c r="UE12" s="76">
        <f t="shared" si="64"/>
        <v>0</v>
      </c>
      <c r="UF12" s="76"/>
      <c r="UG12" s="101"/>
      <c r="UH12" s="76">
        <f t="shared" ref="UH12:UJ17" si="65">UH2*1000/1600</f>
        <v>9.9312500000000004</v>
      </c>
      <c r="UI12" s="76">
        <f t="shared" si="65"/>
        <v>9.2750000000000004</v>
      </c>
      <c r="UJ12" s="76">
        <f t="shared" si="65"/>
        <v>9.5812500000000007</v>
      </c>
      <c r="UK12" s="76"/>
      <c r="UL12" s="76"/>
      <c r="UM12" s="101"/>
      <c r="UN12" s="76">
        <f t="shared" ref="UN12:UQ16" si="66">UN2*1000/1600</f>
        <v>0</v>
      </c>
      <c r="UO12" s="76">
        <f t="shared" si="66"/>
        <v>0</v>
      </c>
      <c r="UP12" s="76">
        <f t="shared" si="66"/>
        <v>0</v>
      </c>
      <c r="UQ12" s="76">
        <f t="shared" si="66"/>
        <v>0</v>
      </c>
      <c r="UR12" s="76"/>
      <c r="US12" s="101"/>
      <c r="UT12" s="76">
        <f t="shared" ref="UT12:UV17" si="67">UT2*1000/1600</f>
        <v>11.168749999999999</v>
      </c>
      <c r="UU12" s="76">
        <f t="shared" si="67"/>
        <v>11.268750000000001</v>
      </c>
      <c r="UV12" s="76">
        <f t="shared" si="67"/>
        <v>11.15625</v>
      </c>
      <c r="UW12" s="76"/>
      <c r="UX12" s="79"/>
      <c r="UY12" s="102"/>
      <c r="UZ12" s="76">
        <f t="shared" ref="UZ12:VC16" si="68">UZ2*1000/1600</f>
        <v>0</v>
      </c>
      <c r="VA12" s="76">
        <f t="shared" si="68"/>
        <v>0</v>
      </c>
      <c r="VB12" s="76">
        <f t="shared" si="68"/>
        <v>0</v>
      </c>
      <c r="VC12" s="76">
        <f t="shared" si="68"/>
        <v>0</v>
      </c>
      <c r="VD12" s="76"/>
      <c r="VE12" s="101"/>
      <c r="VF12" s="76">
        <f>VF2*1000/1600</f>
        <v>9.5</v>
      </c>
      <c r="VG12" s="76">
        <f>VG2*1000/1600</f>
        <v>9.5875000000000004</v>
      </c>
      <c r="VH12" s="76">
        <f>VH2*1000/1600</f>
        <v>9.6062499999999993</v>
      </c>
      <c r="VI12" s="76">
        <f>VI2*1000/1600</f>
        <v>9.34375</v>
      </c>
      <c r="VJ12" s="79"/>
      <c r="VK12" s="102"/>
      <c r="VL12" s="76">
        <f t="shared" ref="VL12:VO16" si="69">VL2*1000/1600</f>
        <v>0</v>
      </c>
      <c r="VM12" s="76">
        <f t="shared" si="69"/>
        <v>0</v>
      </c>
      <c r="VN12" s="76">
        <f t="shared" si="69"/>
        <v>0</v>
      </c>
      <c r="VO12" s="76">
        <f t="shared" si="69"/>
        <v>0</v>
      </c>
      <c r="VP12" s="76"/>
      <c r="VQ12" s="101"/>
      <c r="VR12" s="76">
        <f t="shared" ref="VR12:VT17" si="70">VR2*1000/1600</f>
        <v>9.4499999999999993</v>
      </c>
      <c r="VS12" s="76">
        <f t="shared" si="70"/>
        <v>8.8874999999999993</v>
      </c>
      <c r="VT12" s="76">
        <f t="shared" si="70"/>
        <v>9.9187499999999993</v>
      </c>
      <c r="VU12" s="76"/>
      <c r="VV12" s="79"/>
      <c r="VW12" s="102"/>
      <c r="VX12" s="76">
        <f t="shared" ref="VX12:VY18" si="71">VX2*1000/1600</f>
        <v>25.106249999999999</v>
      </c>
      <c r="VY12" s="76">
        <f t="shared" si="71"/>
        <v>24.40625</v>
      </c>
      <c r="VZ12" s="76"/>
      <c r="WA12" s="76">
        <f t="shared" ref="WA12:WB18" si="72">WA2*1000/1600</f>
        <v>12.59375</v>
      </c>
      <c r="WB12" s="76">
        <f t="shared" si="72"/>
        <v>11.63125</v>
      </c>
      <c r="WC12" s="76"/>
      <c r="WD12" s="76">
        <f t="shared" ref="WD12:WE18" si="73">WD2*1000/1600</f>
        <v>12.725</v>
      </c>
      <c r="WE12" s="76">
        <f t="shared" si="73"/>
        <v>12.268750000000001</v>
      </c>
      <c r="WF12" s="76"/>
      <c r="WG12" s="76">
        <f t="shared" ref="WG12:WH18" si="74">WG2*1000/1600</f>
        <v>20.187499999999996</v>
      </c>
      <c r="WH12" s="76">
        <f t="shared" si="74"/>
        <v>19.618749999999999</v>
      </c>
      <c r="WI12" s="76"/>
      <c r="WJ12" s="76">
        <f t="shared" ref="WJ12:WK18" si="75">WJ2*1000/1600</f>
        <v>11.49375</v>
      </c>
      <c r="WK12" s="76">
        <f t="shared" si="75"/>
        <v>11.862500000000001</v>
      </c>
      <c r="WL12" s="76"/>
      <c r="WM12" s="76">
        <f t="shared" ref="WM12:WN18" si="76">WM2*1000/1600</f>
        <v>10.61875</v>
      </c>
      <c r="WN12" s="76">
        <f t="shared" si="76"/>
        <v>9.8312500000000007</v>
      </c>
      <c r="WO12" s="76"/>
      <c r="WP12" s="76">
        <f t="shared" ref="WP12:WQ18" si="77">WP2*1000/1600</f>
        <v>10.49375</v>
      </c>
      <c r="WQ12" s="76">
        <f t="shared" si="77"/>
        <v>10.006250000000001</v>
      </c>
      <c r="WR12" s="76"/>
      <c r="WS12" s="76">
        <f t="shared" ref="WS12:WT17" si="78">WS2*1000/1600</f>
        <v>23.975000000000001</v>
      </c>
      <c r="WT12" s="76">
        <f t="shared" si="78"/>
        <v>24.931249999999999</v>
      </c>
      <c r="WU12" s="76"/>
      <c r="WV12" s="77"/>
      <c r="WW12" s="77">
        <f t="shared" ref="WW12:WX17" si="79">WW2*1000/1600</f>
        <v>26.9</v>
      </c>
      <c r="WX12" s="76">
        <f t="shared" si="79"/>
        <v>26.35</v>
      </c>
      <c r="WY12" s="76"/>
      <c r="WZ12" s="76">
        <f t="shared" ref="WZ12:XA17" si="80">WZ2*1000/1600</f>
        <v>29.625</v>
      </c>
      <c r="XA12" s="76">
        <f t="shared" si="80"/>
        <v>26.35</v>
      </c>
      <c r="XB12" s="76"/>
      <c r="XC12" s="76">
        <f>XC2*1000/1600*100/$WZ22</f>
        <v>14.769528342265891</v>
      </c>
      <c r="XD12" s="76">
        <f>XD2*1000/1600*100/$WZ22</f>
        <v>14.292236582551732</v>
      </c>
      <c r="XE12" s="76"/>
      <c r="XF12" s="76">
        <f>XF2*1000/1600*100/$WZ22</f>
        <v>11.884564816882536</v>
      </c>
      <c r="XG12" s="76">
        <f>XG2*1000/1600*100/$WZ22</f>
        <v>11.884564816882536</v>
      </c>
      <c r="XH12" s="76"/>
      <c r="XI12" s="76">
        <f>XI2*1000/1600*100/$WZ22</f>
        <v>13.401291964418638</v>
      </c>
      <c r="XJ12" s="76">
        <f>XJ2*1000/1600*100/$WZ22</f>
        <v>13.024761798421913</v>
      </c>
      <c r="XK12" s="76"/>
      <c r="XL12" s="76">
        <f>XL2*1000/1600*100/$WZ22</f>
        <v>11.152717451987494</v>
      </c>
      <c r="XM12" s="76">
        <f>XM2*1000/1600*100/$WZ22</f>
        <v>10.850432670835193</v>
      </c>
      <c r="XN12" s="76"/>
      <c r="XO12" s="76">
        <f>XO2*1000/1600*100/$WZ22</f>
        <v>11.799712948488908</v>
      </c>
      <c r="XP12" s="76">
        <f>XP2*1000/1600*100/$WZ22</f>
        <v>12.234578774006252</v>
      </c>
      <c r="XQ12" s="76"/>
      <c r="XR12" s="76">
        <f>XR2*1000/1600*100/$WZ22</f>
        <v>10.956497506327228</v>
      </c>
      <c r="XS12" s="76">
        <f>XS2*1000/1600*100/$WZ22</f>
        <v>10.367837669346434</v>
      </c>
      <c r="XT12" s="76"/>
      <c r="XU12" s="76">
        <f>XU2*1000/1600*100/$WZ22</f>
        <v>11.651222178800058</v>
      </c>
      <c r="XV12" s="76">
        <f>XV2*1000/1600*100/$WZ22</f>
        <v>11.115594759565282</v>
      </c>
      <c r="XW12" s="76"/>
      <c r="XX12" s="76">
        <f>XX2*1000/1600*100/$WZ22</f>
        <v>20.714462371594461</v>
      </c>
      <c r="XY12" s="76">
        <f>XY2*1000/1600*100/$WZ22</f>
        <v>20.470513249962778</v>
      </c>
      <c r="XZ12" s="76"/>
      <c r="YA12" s="76">
        <f>YA2*1000/1600*100/$WZ22</f>
        <v>15.925635049129074</v>
      </c>
      <c r="YB12" s="76">
        <f>YB2*1000/1600*100/$WZ22</f>
        <v>15.278639552627661</v>
      </c>
      <c r="YC12" s="76"/>
      <c r="YD12" s="76">
        <f>YD2*1000/1600*100/$WZ22</f>
        <v>10.198133932559177</v>
      </c>
      <c r="YE12" s="76">
        <f>YE2*1000/1600*100/$WZ22</f>
        <v>10.595877065654308</v>
      </c>
      <c r="YF12" s="76"/>
      <c r="YG12" s="76">
        <f t="shared" ref="YG12:YH17" si="81">YG2*1000/1600</f>
        <v>9.8375000000000004</v>
      </c>
      <c r="YH12" s="76">
        <f t="shared" si="81"/>
        <v>10.4625</v>
      </c>
      <c r="YI12" s="76"/>
      <c r="YJ12" s="76">
        <f t="shared" ref="YJ12:YK17" si="82">YJ2*1000/1600</f>
        <v>10.11875</v>
      </c>
      <c r="YK12" s="76">
        <f t="shared" si="82"/>
        <v>10.46875</v>
      </c>
      <c r="YL12" s="76"/>
      <c r="YM12" t="s">
        <v>191</v>
      </c>
      <c r="YN12" s="76">
        <f t="shared" ref="YN12:YO17" si="83">YN2*1000/1600</f>
        <v>11.74375</v>
      </c>
      <c r="YO12" s="76">
        <f t="shared" si="83"/>
        <v>11.737500000000001</v>
      </c>
      <c r="YP12" s="76"/>
      <c r="YQ12" s="76">
        <f t="shared" ref="YQ12:YR17" si="84">YQ2*1000/1600</f>
        <v>9.6437500000000007</v>
      </c>
      <c r="YR12" s="76">
        <f t="shared" si="84"/>
        <v>9.2687500000000007</v>
      </c>
      <c r="YS12" s="76"/>
      <c r="YT12" s="76">
        <f t="shared" ref="YT12:YU17" si="85">YT2*1000/1600</f>
        <v>10.574999999999999</v>
      </c>
      <c r="YU12" s="76">
        <f t="shared" si="85"/>
        <v>11.11875</v>
      </c>
      <c r="YV12" s="76"/>
      <c r="YW12" s="76">
        <f t="shared" ref="YW12:YX17" si="86">YW2*1000/1600</f>
        <v>10.725</v>
      </c>
      <c r="YX12" s="76">
        <f t="shared" si="86"/>
        <v>9.2375000000000007</v>
      </c>
      <c r="YY12" s="76"/>
      <c r="YZ12" s="76">
        <f t="shared" ref="YZ12:ZA17" si="87">YZ2*1000/1600</f>
        <v>8.5124999999999993</v>
      </c>
      <c r="ZA12" s="76">
        <f t="shared" si="87"/>
        <v>8.8625000000000007</v>
      </c>
      <c r="ZB12" s="76"/>
      <c r="ZC12" s="76">
        <f t="shared" ref="ZC12:ZD17" si="88">ZC2*1000/1600</f>
        <v>13.6875</v>
      </c>
      <c r="ZD12" s="76">
        <f t="shared" si="88"/>
        <v>12.981249999999999</v>
      </c>
      <c r="ZE12" s="76"/>
      <c r="ZF12" s="76">
        <f t="shared" ref="ZF12:ZG17" si="89">ZF2*1000/1600</f>
        <v>11.85</v>
      </c>
      <c r="ZG12" s="76">
        <f t="shared" si="89"/>
        <v>11.8125</v>
      </c>
      <c r="ZH12" s="76"/>
      <c r="ZI12" s="76">
        <f t="shared" ref="ZI12:ZJ17" si="90">ZI2*1000/1600</f>
        <v>10.668749999999999</v>
      </c>
      <c r="ZJ12" s="76">
        <f t="shared" si="90"/>
        <v>10.61875</v>
      </c>
      <c r="ZK12" s="76"/>
      <c r="ZL12" s="76">
        <f t="shared" ref="ZL12:ZM17" si="91">ZL2*1000/1600</f>
        <v>9.5</v>
      </c>
      <c r="ZM12" s="76">
        <f t="shared" si="91"/>
        <v>10.1</v>
      </c>
      <c r="ZN12" s="76"/>
      <c r="ZO12" s="76">
        <f t="shared" ref="ZO12:ZP17" si="92">ZO2*1000/1600</f>
        <v>22.506875000000001</v>
      </c>
      <c r="ZP12" s="76">
        <f t="shared" si="92"/>
        <v>21.15625</v>
      </c>
      <c r="ZQ12" s="76"/>
      <c r="ZR12" s="76">
        <f t="shared" ref="ZR12:ZS17" si="93">ZR2*1000/1600</f>
        <v>9.7437500000000004</v>
      </c>
      <c r="ZS12" s="76">
        <f t="shared" si="93"/>
        <v>9.6312499999999996</v>
      </c>
      <c r="ZT12" s="76"/>
      <c r="ZU12" s="76">
        <f t="shared" ref="ZU12:ZV17" si="94">ZU2*1000/1600</f>
        <v>11.13125</v>
      </c>
      <c r="ZV12" s="76">
        <f t="shared" si="94"/>
        <v>11.425000000000001</v>
      </c>
      <c r="ZW12" s="76"/>
      <c r="ZX12" s="76">
        <f t="shared" ref="ZX12:ZY17" si="95">ZX2*1000/1600</f>
        <v>10.44375</v>
      </c>
      <c r="ZY12" s="76">
        <f t="shared" si="95"/>
        <v>10.362500000000001</v>
      </c>
      <c r="ZZ12" s="76"/>
      <c r="AAA12" s="76">
        <f t="shared" ref="AAA12:AAB17" si="96">AAA2*1000/1600</f>
        <v>9.9</v>
      </c>
      <c r="AAB12" s="76">
        <f t="shared" si="96"/>
        <v>9.09375</v>
      </c>
      <c r="AAC12" s="76"/>
      <c r="AAD12" s="76">
        <f t="shared" ref="AAD12:AAE17" si="97">AAD2*1000/1600</f>
        <v>12.8375</v>
      </c>
      <c r="AAE12" s="76">
        <f t="shared" si="97"/>
        <v>13.137499999999999</v>
      </c>
      <c r="AAF12" s="76"/>
      <c r="AAG12" s="76">
        <f t="shared" ref="AAG12:AAH17" si="98">AAG2*1000/1600</f>
        <v>10.725</v>
      </c>
      <c r="AAH12" s="76">
        <f t="shared" si="98"/>
        <v>10.387499999999999</v>
      </c>
      <c r="AAI12" s="76"/>
      <c r="AAJ12" s="76">
        <f>AAJ2*1000/1600</f>
        <v>22.537500000000001</v>
      </c>
      <c r="AAK12" s="76">
        <f>AAK2*1000/1600</f>
        <v>22.106249999999999</v>
      </c>
      <c r="AAL12" s="76"/>
      <c r="AAM12" s="76">
        <f t="shared" ref="AAM12:AAN17" si="99">AAM2*1000/1600</f>
        <v>8.28125</v>
      </c>
      <c r="AAN12" s="76">
        <f t="shared" si="99"/>
        <v>10.168749999999999</v>
      </c>
      <c r="AAO12" s="76"/>
      <c r="AAP12" s="76">
        <f t="shared" ref="AAP12:AAQ17" si="100">AAP2*1000/1600</f>
        <v>12.206250000000001</v>
      </c>
      <c r="AAQ12" s="76">
        <f t="shared" si="100"/>
        <v>11.6625</v>
      </c>
      <c r="AAR12" s="76"/>
      <c r="AAS12" s="76">
        <f t="shared" ref="AAS12:AAT17" si="101">AAS2*1000/1600</f>
        <v>10.075000000000001</v>
      </c>
      <c r="AAT12" s="76">
        <f t="shared" si="101"/>
        <v>10.225</v>
      </c>
      <c r="AAU12" s="76"/>
      <c r="AAV12" s="76">
        <f t="shared" ref="AAV12:AAW17" si="102">AAV2*1000/1600</f>
        <v>9.65</v>
      </c>
      <c r="AAW12" s="76">
        <f t="shared" si="102"/>
        <v>9.8812499999999996</v>
      </c>
      <c r="AAX12" s="76"/>
      <c r="AAY12" s="76">
        <f t="shared" ref="AAY12:AAZ17" si="103">AAY2*1000/1600</f>
        <v>9.59375</v>
      </c>
      <c r="AAZ12" s="76">
        <f t="shared" si="103"/>
        <v>9.96875</v>
      </c>
      <c r="ABA12" s="76"/>
      <c r="ABB12" s="76">
        <f>ABB2*1000/1600</f>
        <v>9.9</v>
      </c>
      <c r="ABC12" s="76">
        <f>ABC2*1000/1600</f>
        <v>10.093749999999998</v>
      </c>
      <c r="ABD12" s="76"/>
      <c r="ABE12" s="76">
        <f t="shared" ref="ABE12:ABF17" si="104">ABE2*1000/1600</f>
        <v>14.856249999999999</v>
      </c>
      <c r="ABF12" s="76">
        <f t="shared" si="104"/>
        <v>14.706250000000001</v>
      </c>
      <c r="ABG12" s="76"/>
      <c r="ABH12" s="76">
        <f t="shared" ref="ABH12:ABI17" si="105">ABH2*1000/1600</f>
        <v>15.46875</v>
      </c>
      <c r="ABI12" s="76">
        <f t="shared" si="105"/>
        <v>15.293749999999999</v>
      </c>
      <c r="ABJ12" s="76"/>
      <c r="ABK12" s="76">
        <f t="shared" ref="ABK12:ABL17" si="106">ABK2*1000/1600</f>
        <v>8.6875</v>
      </c>
      <c r="ABL12" s="76">
        <f t="shared" si="106"/>
        <v>8.7437500000000004</v>
      </c>
      <c r="ABM12" s="76"/>
      <c r="ABN12" s="76">
        <f t="shared" ref="ABN12:ABO17" si="107">ABN2*1000/1600</f>
        <v>8.8312500000000007</v>
      </c>
      <c r="ABO12" s="76">
        <f t="shared" si="107"/>
        <v>9.2062500000000007</v>
      </c>
      <c r="ABP12" s="76"/>
      <c r="ABQ12" s="76">
        <f t="shared" ref="ABQ12:ABR17" si="108">ABQ2*1000/1600</f>
        <v>22.456250000000001</v>
      </c>
      <c r="ABR12" s="76">
        <f t="shared" si="108"/>
        <v>22.03125</v>
      </c>
      <c r="ABS12" s="76"/>
      <c r="ABT12" s="76">
        <f t="shared" ref="ABT12:ABU17" si="109">ABT2*1000/1600</f>
        <v>12.143750000000001</v>
      </c>
      <c r="ABU12" s="76">
        <f t="shared" si="109"/>
        <v>11.475</v>
      </c>
      <c r="ABV12" s="76"/>
      <c r="ABW12" s="76">
        <f t="shared" ref="ABW12:ABX17" si="110">ABW2*1000/1600</f>
        <v>10.512499999999999</v>
      </c>
      <c r="ABX12" s="76">
        <f t="shared" si="110"/>
        <v>9.0437499999999993</v>
      </c>
      <c r="ABY12" s="76"/>
      <c r="ABZ12" s="76">
        <f t="shared" ref="ABZ12:ACA17" si="111">ABZ2*1000/1600</f>
        <v>5.6624999999999996</v>
      </c>
      <c r="ACA12" s="76">
        <f t="shared" si="111"/>
        <v>5.3125</v>
      </c>
      <c r="ACB12" s="76"/>
      <c r="ACC12" s="76">
        <f t="shared" ref="ACC12:ACD17" si="112">ACC2*1000/1600</f>
        <v>10.81875</v>
      </c>
      <c r="ACD12" s="76">
        <f t="shared" si="112"/>
        <v>11.043749999999999</v>
      </c>
      <c r="ACE12" s="76"/>
      <c r="ACF12" s="76">
        <f t="shared" ref="ACF12:ACG17" si="113">ACF2*1000/1600</f>
        <v>11.956250000000001</v>
      </c>
      <c r="ACG12" s="76">
        <f t="shared" si="113"/>
        <v>11.95</v>
      </c>
      <c r="ACH12" s="76"/>
      <c r="ACI12" s="76">
        <f t="shared" ref="ACI12:ACJ17" si="114">ACI2*1000/1600</f>
        <v>12.225</v>
      </c>
      <c r="ACJ12" s="76">
        <f t="shared" si="114"/>
        <v>11.96875</v>
      </c>
      <c r="ACK12" s="76"/>
      <c r="ACL12" s="76">
        <f t="shared" ref="ACL12:ACM17" si="115">ACL2*1000/1600</f>
        <v>12.2</v>
      </c>
      <c r="ACM12" s="76">
        <f t="shared" si="115"/>
        <v>12.574999999999999</v>
      </c>
      <c r="ACN12" s="76"/>
      <c r="ACO12" s="76">
        <f t="shared" ref="ACO12:ACP17" si="116">ACO2*1000/1600</f>
        <v>9.375</v>
      </c>
      <c r="ACP12" s="76">
        <f t="shared" si="116"/>
        <v>9.4187499999999993</v>
      </c>
      <c r="ACQ12" s="76"/>
      <c r="ACR12" s="76">
        <f t="shared" ref="ACR12:ACS17" si="117">ACR2*1000/1600</f>
        <v>12.00625</v>
      </c>
      <c r="ACS12" s="76">
        <f t="shared" si="117"/>
        <v>12.45</v>
      </c>
      <c r="ACT12" s="76"/>
      <c r="ACU12" s="76">
        <f t="shared" ref="ACU12:ACV17" si="118">ACU2*1000/1600</f>
        <v>7.5187499999999998</v>
      </c>
      <c r="ACV12" s="76">
        <f t="shared" si="118"/>
        <v>7.6375000000000002</v>
      </c>
      <c r="ACW12" s="76"/>
      <c r="ACX12" s="76">
        <f t="shared" ref="ACX12:ACY17" si="119">ACX2*1000/1600</f>
        <v>8.4312500000000004</v>
      </c>
      <c r="ACY12" s="76">
        <f t="shared" si="119"/>
        <v>8.4875000000000007</v>
      </c>
      <c r="ACZ12" s="76"/>
      <c r="ADA12" s="76"/>
      <c r="ADB12" s="76">
        <f t="shared" ref="ADB12:AFH17" si="120">ADB2*1000/1600</f>
        <v>30.581250000000001</v>
      </c>
      <c r="ADC12" s="76">
        <f t="shared" si="120"/>
        <v>28.612500000000001</v>
      </c>
      <c r="ADD12" s="76">
        <f t="shared" si="120"/>
        <v>28.856249999999999</v>
      </c>
      <c r="ADE12" s="76">
        <f t="shared" si="120"/>
        <v>15.18125</v>
      </c>
      <c r="ADF12" s="76">
        <f t="shared" si="120"/>
        <v>15.168749999999999</v>
      </c>
      <c r="ADG12" s="76">
        <f t="shared" si="120"/>
        <v>15.31875</v>
      </c>
      <c r="ADH12" s="76">
        <f t="shared" si="120"/>
        <v>14.40625</v>
      </c>
      <c r="ADI12" s="76">
        <f t="shared" si="120"/>
        <v>14.8375</v>
      </c>
      <c r="ADJ12" s="76">
        <f t="shared" si="120"/>
        <v>15.94375</v>
      </c>
      <c r="ADK12" s="76">
        <f t="shared" si="120"/>
        <v>22.368749999999999</v>
      </c>
      <c r="ADL12" s="76">
        <f t="shared" si="120"/>
        <v>20.837499999999999</v>
      </c>
      <c r="ADM12" s="76">
        <f t="shared" si="120"/>
        <v>21.787500000000001</v>
      </c>
      <c r="ADN12" s="76">
        <f t="shared" si="120"/>
        <v>25.85</v>
      </c>
      <c r="ADO12" s="76">
        <f t="shared" si="120"/>
        <v>26.03125</v>
      </c>
      <c r="ADP12" s="76">
        <f t="shared" si="120"/>
        <v>26.668749999999999</v>
      </c>
      <c r="ADQ12" s="76">
        <f t="shared" si="120"/>
        <v>31.993749999999999</v>
      </c>
      <c r="ADR12" s="76">
        <f t="shared" si="120"/>
        <v>30.631250000000001</v>
      </c>
      <c r="ADS12" s="76">
        <f t="shared" si="120"/>
        <v>31.462499999999999</v>
      </c>
      <c r="ADT12" s="76">
        <f t="shared" si="120"/>
        <v>32.8125</v>
      </c>
      <c r="ADU12" s="76">
        <f t="shared" si="120"/>
        <v>32.368749999999999</v>
      </c>
      <c r="ADV12" s="76">
        <f t="shared" si="120"/>
        <v>32.674999999999997</v>
      </c>
      <c r="ADW12" s="76">
        <f t="shared" si="120"/>
        <v>23.362500000000001</v>
      </c>
      <c r="ADX12" s="76">
        <f t="shared" si="120"/>
        <v>23.581250000000001</v>
      </c>
      <c r="ADY12" s="76">
        <f t="shared" si="120"/>
        <v>23.6</v>
      </c>
      <c r="ADZ12" s="76">
        <f t="shared" si="120"/>
        <v>9.9625000000000004</v>
      </c>
      <c r="AEA12" s="76">
        <f t="shared" si="120"/>
        <v>9.7312499999999993</v>
      </c>
      <c r="AEB12" s="76">
        <f t="shared" si="120"/>
        <v>9.9</v>
      </c>
      <c r="AEC12" s="76">
        <f t="shared" si="120"/>
        <v>10.075000000000001</v>
      </c>
      <c r="AED12" s="76">
        <f t="shared" si="120"/>
        <v>10.218750000000002</v>
      </c>
      <c r="AEE12" s="76">
        <f t="shared" si="120"/>
        <v>10.15625</v>
      </c>
      <c r="AEF12" s="76">
        <f t="shared" si="120"/>
        <v>10.19375</v>
      </c>
      <c r="AEG12" s="76">
        <f t="shared" si="120"/>
        <v>9.8249999999999993</v>
      </c>
      <c r="AEH12" s="76">
        <f t="shared" si="120"/>
        <v>10.049999999999999</v>
      </c>
      <c r="AEI12" s="76">
        <f t="shared" si="120"/>
        <v>9.9937500000000004</v>
      </c>
      <c r="AEJ12" s="76">
        <f t="shared" si="120"/>
        <v>9.35</v>
      </c>
      <c r="AEK12" s="76">
        <f t="shared" si="120"/>
        <v>9.8874999999999993</v>
      </c>
      <c r="AEL12" s="76">
        <f t="shared" si="120"/>
        <v>9.6750000000000007</v>
      </c>
      <c r="AEM12" s="76">
        <f t="shared" si="120"/>
        <v>10</v>
      </c>
      <c r="AEN12" s="76">
        <f t="shared" si="120"/>
        <v>9.9625000000000004</v>
      </c>
      <c r="AEO12" s="76">
        <f t="shared" si="120"/>
        <v>9.8249999999999993</v>
      </c>
      <c r="AEP12" s="76">
        <f t="shared" si="120"/>
        <v>9.0500000000000007</v>
      </c>
      <c r="AEQ12" s="76">
        <f t="shared" si="120"/>
        <v>9.7687500000000007</v>
      </c>
      <c r="AER12" s="76">
        <f t="shared" si="120"/>
        <v>9.875</v>
      </c>
      <c r="AES12" s="76">
        <f t="shared" si="120"/>
        <v>9.7937499999999993</v>
      </c>
      <c r="AET12" s="76">
        <f t="shared" si="120"/>
        <v>9.9312500000000004</v>
      </c>
      <c r="AEU12" s="76">
        <f t="shared" si="120"/>
        <v>9.625</v>
      </c>
      <c r="AEV12" s="76">
        <f t="shared" si="120"/>
        <v>10.081249999999999</v>
      </c>
      <c r="AEW12" s="76">
        <f t="shared" si="120"/>
        <v>9.85</v>
      </c>
      <c r="AEX12" s="76">
        <f t="shared" si="120"/>
        <v>9.5749999999999993</v>
      </c>
      <c r="AEY12" s="76">
        <f t="shared" si="120"/>
        <v>9.6687499999999993</v>
      </c>
      <c r="AEZ12" s="76">
        <f t="shared" si="120"/>
        <v>9.7249999999999996</v>
      </c>
      <c r="AFA12" s="76">
        <f t="shared" si="120"/>
        <v>19.4375</v>
      </c>
      <c r="AFB12" s="76">
        <f t="shared" si="120"/>
        <v>18.5625</v>
      </c>
      <c r="AFC12" s="76">
        <f t="shared" si="120"/>
        <v>19.087499999999999</v>
      </c>
      <c r="AFD12" s="76">
        <f t="shared" si="120"/>
        <v>18.537500000000001</v>
      </c>
      <c r="AFE12" s="76">
        <f t="shared" si="120"/>
        <v>18.181249999999999</v>
      </c>
      <c r="AFF12" s="76">
        <f t="shared" si="120"/>
        <v>18.425000000000001</v>
      </c>
      <c r="AFG12" s="76">
        <f t="shared" si="120"/>
        <v>13.637499999999999</v>
      </c>
      <c r="AFH12" s="76">
        <f t="shared" si="120"/>
        <v>14.012499999999999</v>
      </c>
      <c r="AFI12" s="76"/>
      <c r="AFJ12" s="76">
        <f t="shared" ref="AFJ12:AFR17" si="121">AFJ2*1000/1600</f>
        <v>11.03125</v>
      </c>
      <c r="AFK12" s="76">
        <f t="shared" si="121"/>
        <v>10.525</v>
      </c>
      <c r="AFL12" s="76"/>
      <c r="AFM12" s="76">
        <f t="shared" si="121"/>
        <v>19.71875</v>
      </c>
      <c r="AFN12" s="76">
        <f t="shared" si="121"/>
        <v>21.643750000000001</v>
      </c>
      <c r="AFO12" s="76"/>
      <c r="AFP12" s="76">
        <v>10</v>
      </c>
      <c r="AFQ12" s="76">
        <v>9.51</v>
      </c>
      <c r="AFR12" s="76"/>
      <c r="AFS12" s="76">
        <f t="shared" ref="AFS12:AFX17" si="122">AFS2*1000/1600</f>
        <v>16.306249999999999</v>
      </c>
      <c r="AFT12" s="76">
        <f t="shared" si="122"/>
        <v>15.625</v>
      </c>
      <c r="AFU12" s="76"/>
      <c r="AFV12" s="76">
        <f t="shared" si="122"/>
        <v>10.1875</v>
      </c>
      <c r="AFW12" s="76">
        <f t="shared" si="122"/>
        <v>10.324999999999999</v>
      </c>
      <c r="AFX12" s="76"/>
      <c r="AFY12" s="76">
        <f t="shared" ref="AFY12:AGD17" si="123">AFY2*1000/1600</f>
        <v>9.8062500000000004</v>
      </c>
      <c r="AFZ12" s="76">
        <f t="shared" si="123"/>
        <v>10.275</v>
      </c>
      <c r="AGA12" s="76"/>
      <c r="AGB12" s="76">
        <f t="shared" si="123"/>
        <v>9.1875</v>
      </c>
      <c r="AGC12" s="76">
        <f t="shared" si="123"/>
        <v>9.2062500000000007</v>
      </c>
      <c r="AGD12" s="76"/>
      <c r="AGE12" s="76">
        <f t="shared" ref="AGE12:AGJ17" si="124">AGE2*1000/1600</f>
        <v>10.393750000000001</v>
      </c>
      <c r="AGF12" s="76">
        <f t="shared" si="124"/>
        <v>10.231250000000001</v>
      </c>
      <c r="AGG12" s="76"/>
      <c r="AGH12" s="76">
        <f t="shared" ref="AGH12:AGI14" si="125">AGH2*1000/1600</f>
        <v>23.231249999999999</v>
      </c>
      <c r="AGI12" s="76">
        <f t="shared" si="125"/>
        <v>23.4</v>
      </c>
      <c r="AGJ12" s="76"/>
      <c r="AGK12" s="76">
        <f t="shared" ref="AGK12:AGZ17" si="126">AGK2*1000/1600</f>
        <v>12.7</v>
      </c>
      <c r="AGL12" s="76">
        <f t="shared" si="126"/>
        <v>13.324999999999999</v>
      </c>
      <c r="AGM12" s="76"/>
      <c r="AGN12" s="76">
        <f t="shared" ref="AGN12:AGO14" si="127">AGN2*1000/1600</f>
        <v>13.125</v>
      </c>
      <c r="AGO12" s="76">
        <f t="shared" si="127"/>
        <v>13.13125</v>
      </c>
      <c r="AGP12" s="76"/>
      <c r="AGQ12" s="76">
        <f t="shared" ref="AGQ12:AGR14" si="128">AGQ2*1000/1600</f>
        <v>12.7125</v>
      </c>
      <c r="AGR12" s="76">
        <f t="shared" si="128"/>
        <v>13.34375</v>
      </c>
      <c r="AGS12" s="76"/>
      <c r="AGT12" s="76">
        <f t="shared" ref="AGT12:AGU14" si="129">AGT2*1000/1600</f>
        <v>13.28125</v>
      </c>
      <c r="AGU12" s="76">
        <f t="shared" si="129"/>
        <v>12.9625</v>
      </c>
      <c r="AGV12" s="76"/>
      <c r="AGW12" s="76">
        <f t="shared" ref="AGW12:AGX14" si="130">AGW2*1000/1600</f>
        <v>12.637499999999999</v>
      </c>
      <c r="AGX12" s="76">
        <f t="shared" si="130"/>
        <v>12.425000000000001</v>
      </c>
      <c r="AGY12" s="76"/>
      <c r="AGZ12" s="76">
        <f t="shared" ref="AGZ12:AHH17" si="131">AGZ2*1000/1600</f>
        <v>12.38125</v>
      </c>
      <c r="AHA12" s="76">
        <f t="shared" si="131"/>
        <v>12.643750000000001</v>
      </c>
      <c r="AHB12" s="76"/>
      <c r="AHC12" s="76">
        <f t="shared" ref="AHC12:AHD14" si="132">AHC2*1000/1600</f>
        <v>11.81875</v>
      </c>
      <c r="AHD12" s="76">
        <f t="shared" si="132"/>
        <v>11268.125</v>
      </c>
      <c r="AHE12" s="76"/>
      <c r="AHF12" s="76">
        <f t="shared" ref="AHF12:AHG14" si="133">AHF2*1000/1600</f>
        <v>8.8375000000000004</v>
      </c>
      <c r="AHG12" s="76">
        <f t="shared" si="133"/>
        <v>8.9937500000000004</v>
      </c>
      <c r="AHH12" s="76"/>
      <c r="AHI12" s="76">
        <f t="shared" ref="AHI12:AHK17" si="134">AHI2*1000/1600</f>
        <v>4.0812499999999998</v>
      </c>
      <c r="AHJ12" s="76">
        <f>AHJ2*1000/1600</f>
        <v>3.7062499999999998</v>
      </c>
      <c r="AHK12" s="76"/>
    </row>
    <row r="13" spans="1:895" x14ac:dyDescent="0.2">
      <c r="A13" s="71" t="s">
        <v>192</v>
      </c>
      <c r="B13" s="71">
        <f t="shared" ref="B13:S17" si="135">B3*1000/1600</f>
        <v>35.78125</v>
      </c>
      <c r="C13" s="72">
        <f t="shared" si="135"/>
        <v>35.424999999999997</v>
      </c>
      <c r="D13" s="72">
        <f t="shared" si="135"/>
        <v>34.0625</v>
      </c>
      <c r="E13" s="72">
        <f t="shared" si="135"/>
        <v>35.71875</v>
      </c>
      <c r="F13" s="72">
        <f t="shared" si="135"/>
        <v>35.993749999999999</v>
      </c>
      <c r="G13" s="72">
        <f t="shared" si="135"/>
        <v>36.162500000000001</v>
      </c>
      <c r="H13" s="71">
        <f t="shared" si="135"/>
        <v>35.768749999999997</v>
      </c>
      <c r="I13" s="72">
        <f t="shared" si="135"/>
        <v>40.162500000000001</v>
      </c>
      <c r="J13" s="72">
        <f t="shared" si="135"/>
        <v>36.837499999999999</v>
      </c>
      <c r="K13" s="72">
        <f t="shared" si="135"/>
        <v>39.743749999999999</v>
      </c>
      <c r="L13" s="72">
        <f t="shared" si="135"/>
        <v>40.368749999999999</v>
      </c>
      <c r="M13" s="72">
        <f t="shared" si="135"/>
        <v>40.862499999999997</v>
      </c>
      <c r="N13" s="71">
        <f t="shared" si="135"/>
        <v>41.375</v>
      </c>
      <c r="O13" s="72">
        <f t="shared" si="135"/>
        <v>43.162500000000001</v>
      </c>
      <c r="P13" s="72">
        <f t="shared" si="135"/>
        <v>39.587499999999999</v>
      </c>
      <c r="Q13" s="72">
        <f t="shared" si="135"/>
        <v>42.1</v>
      </c>
      <c r="R13" s="72">
        <f t="shared" si="135"/>
        <v>43.9375</v>
      </c>
      <c r="S13" s="72">
        <f t="shared" si="135"/>
        <v>41.893749999999997</v>
      </c>
      <c r="U13" s="71" t="s">
        <v>192</v>
      </c>
      <c r="V13" s="71">
        <f t="shared" si="1"/>
        <v>25.35</v>
      </c>
      <c r="W13" s="72">
        <f t="shared" si="1"/>
        <v>25.65</v>
      </c>
      <c r="X13" s="72">
        <f t="shared" si="1"/>
        <v>25.606249999999999</v>
      </c>
      <c r="Y13" s="72">
        <f t="shared" si="1"/>
        <v>24.393750000000001</v>
      </c>
      <c r="Z13" s="72">
        <f t="shared" si="1"/>
        <v>24.78125</v>
      </c>
      <c r="AA13" s="72">
        <f t="shared" si="1"/>
        <v>23.943750000000001</v>
      </c>
      <c r="AB13" s="71">
        <f t="shared" si="1"/>
        <v>19.46875</v>
      </c>
      <c r="AC13" s="72">
        <f t="shared" si="1"/>
        <v>18.818750000000001</v>
      </c>
      <c r="AD13" s="72">
        <f t="shared" si="1"/>
        <v>19.331250000000001</v>
      </c>
      <c r="AE13" s="72">
        <f t="shared" si="1"/>
        <v>19.9375</v>
      </c>
      <c r="AF13" s="72">
        <f t="shared" si="1"/>
        <v>19.662500000000001</v>
      </c>
      <c r="AG13" s="72">
        <f t="shared" si="1"/>
        <v>18.84375</v>
      </c>
      <c r="AH13" s="71">
        <f t="shared" si="1"/>
        <v>26.75</v>
      </c>
      <c r="AI13" s="72">
        <f t="shared" si="1"/>
        <v>25.806249999999999</v>
      </c>
      <c r="AJ13" s="72">
        <f t="shared" si="1"/>
        <v>26.862500000000001</v>
      </c>
      <c r="AK13" s="72">
        <f t="shared" si="1"/>
        <v>26.074999999999999</v>
      </c>
      <c r="AL13" s="72">
        <f t="shared" si="1"/>
        <v>26.743749999999999</v>
      </c>
      <c r="AM13" s="72"/>
      <c r="AN13" s="71">
        <f t="shared" si="1"/>
        <v>19.706250000000001</v>
      </c>
      <c r="AO13" s="72">
        <f t="shared" si="1"/>
        <v>19.475000000000001</v>
      </c>
      <c r="AP13" s="72">
        <f t="shared" si="1"/>
        <v>20.893750000000001</v>
      </c>
      <c r="AQ13" s="72">
        <f t="shared" si="1"/>
        <v>19.643750000000001</v>
      </c>
      <c r="AR13" s="72">
        <f t="shared" si="1"/>
        <v>20.387499999999999</v>
      </c>
      <c r="AS13" s="74">
        <f t="shared" si="1"/>
        <v>0</v>
      </c>
      <c r="AU13" s="71" t="s">
        <v>192</v>
      </c>
      <c r="AV13" s="71">
        <f t="shared" si="2"/>
        <v>36.1</v>
      </c>
      <c r="AW13" s="72">
        <f t="shared" si="2"/>
        <v>35.299999999999997</v>
      </c>
      <c r="AX13" s="72">
        <f t="shared" si="2"/>
        <v>35.943750000000001</v>
      </c>
      <c r="AY13" s="72">
        <f t="shared" si="2"/>
        <v>35.456249999999997</v>
      </c>
      <c r="AZ13" s="72">
        <f t="shared" si="2"/>
        <v>36.612499999999997</v>
      </c>
      <c r="BA13" s="72"/>
      <c r="BB13" s="76">
        <f t="shared" si="2"/>
        <v>40.662500000000001</v>
      </c>
      <c r="BC13" s="76">
        <f t="shared" si="2"/>
        <v>35.6875</v>
      </c>
      <c r="BD13" s="76">
        <f t="shared" si="2"/>
        <v>37.6875</v>
      </c>
      <c r="BE13" s="76">
        <f t="shared" si="2"/>
        <v>38.325000000000003</v>
      </c>
      <c r="BF13" s="76">
        <f t="shared" si="2"/>
        <v>39.125</v>
      </c>
      <c r="BG13" s="71">
        <f t="shared" si="2"/>
        <v>26.7</v>
      </c>
      <c r="BH13" s="72">
        <f t="shared" si="2"/>
        <v>27.28125</v>
      </c>
      <c r="BI13" s="72">
        <f t="shared" si="2"/>
        <v>28.25</v>
      </c>
      <c r="BJ13" s="72">
        <f t="shared" si="2"/>
        <v>27.524999999999999</v>
      </c>
      <c r="BK13" s="72">
        <f t="shared" si="2"/>
        <v>27.737500000000001</v>
      </c>
      <c r="BL13" s="72"/>
      <c r="BM13" s="71">
        <f t="shared" si="3"/>
        <v>24.587499999999999</v>
      </c>
      <c r="BN13" s="72">
        <f t="shared" si="3"/>
        <v>25.556249999999999</v>
      </c>
      <c r="BO13" s="72">
        <f t="shared" si="3"/>
        <v>24.681249999999999</v>
      </c>
      <c r="BP13" s="72">
        <f t="shared" si="3"/>
        <v>24.75</v>
      </c>
      <c r="BQ13" s="72">
        <f t="shared" si="3"/>
        <v>23.9375</v>
      </c>
      <c r="BR13" s="74">
        <f t="shared" si="3"/>
        <v>25.318750000000001</v>
      </c>
      <c r="BS13" s="71">
        <f t="shared" si="3"/>
        <v>27.15625</v>
      </c>
      <c r="BT13" s="72">
        <f t="shared" si="3"/>
        <v>27.2</v>
      </c>
      <c r="BU13" s="72">
        <f t="shared" si="3"/>
        <v>28.15625</v>
      </c>
      <c r="BV13" s="72">
        <f t="shared" si="3"/>
        <v>26.993749999999999</v>
      </c>
      <c r="BW13" s="72">
        <f t="shared" si="3"/>
        <v>27.168749999999999</v>
      </c>
      <c r="BX13" s="72"/>
      <c r="BY13" s="71">
        <f t="shared" si="3"/>
        <v>23.581250000000001</v>
      </c>
      <c r="BZ13" s="72">
        <f t="shared" si="3"/>
        <v>25.35</v>
      </c>
      <c r="CA13" s="72">
        <f t="shared" si="3"/>
        <v>25.456250000000001</v>
      </c>
      <c r="CB13" s="72">
        <f t="shared" si="3"/>
        <v>23.962499999999999</v>
      </c>
      <c r="CC13" s="72">
        <f t="shared" si="3"/>
        <v>24.443750000000001</v>
      </c>
      <c r="CD13" s="74">
        <f t="shared" si="3"/>
        <v>0</v>
      </c>
      <c r="CF13" s="71">
        <f t="shared" si="4"/>
        <v>33.950000000000003</v>
      </c>
      <c r="CG13" s="72">
        <f t="shared" si="4"/>
        <v>32.5625</v>
      </c>
      <c r="CH13" s="72">
        <f t="shared" si="4"/>
        <v>32.931249999999999</v>
      </c>
      <c r="CI13" s="72">
        <f t="shared" si="4"/>
        <v>33.256250000000001</v>
      </c>
      <c r="CJ13" s="72">
        <f t="shared" si="4"/>
        <v>33.0625</v>
      </c>
      <c r="CK13" s="72"/>
      <c r="CL13" s="71">
        <f t="shared" si="4"/>
        <v>34.018749999999997</v>
      </c>
      <c r="CM13" s="72">
        <f t="shared" si="4"/>
        <v>31.618749999999999</v>
      </c>
      <c r="CN13" s="72">
        <f t="shared" si="4"/>
        <v>31.09375</v>
      </c>
      <c r="CO13" s="72">
        <f t="shared" si="4"/>
        <v>32.637500000000003</v>
      </c>
      <c r="CP13" s="72">
        <f t="shared" si="4"/>
        <v>0</v>
      </c>
      <c r="CQ13" s="74">
        <f t="shared" si="4"/>
        <v>0</v>
      </c>
      <c r="CR13" s="71">
        <f t="shared" si="4"/>
        <v>24.1</v>
      </c>
      <c r="CS13" s="72">
        <f t="shared" si="4"/>
        <v>23.662500000000001</v>
      </c>
      <c r="CT13" s="72">
        <f t="shared" si="4"/>
        <v>24.0625</v>
      </c>
      <c r="CU13" s="72">
        <f t="shared" si="4"/>
        <v>24.15625</v>
      </c>
      <c r="CV13" s="72">
        <f t="shared" si="4"/>
        <v>23.96875</v>
      </c>
      <c r="CW13" s="72"/>
      <c r="CX13" s="71">
        <f t="shared" si="4"/>
        <v>18.331250000000001</v>
      </c>
      <c r="CY13" s="72">
        <f t="shared" si="4"/>
        <v>19.2</v>
      </c>
      <c r="CZ13" s="72">
        <f t="shared" si="4"/>
        <v>18.706250000000001</v>
      </c>
      <c r="DA13" s="72">
        <f t="shared" si="4"/>
        <v>18.7</v>
      </c>
      <c r="DB13" s="72">
        <f t="shared" si="4"/>
        <v>18.481249999999999</v>
      </c>
      <c r="DC13" s="74">
        <f t="shared" si="4"/>
        <v>0</v>
      </c>
      <c r="DD13">
        <v>3</v>
      </c>
      <c r="DE13" s="71">
        <f t="shared" si="5"/>
        <v>23.6875</v>
      </c>
      <c r="DF13" s="72">
        <f t="shared" si="5"/>
        <v>24.65625</v>
      </c>
      <c r="DG13" s="72">
        <f t="shared" si="5"/>
        <v>24.987500000000001</v>
      </c>
      <c r="DH13" s="72">
        <f t="shared" si="5"/>
        <v>25.15</v>
      </c>
      <c r="DI13" s="72">
        <f t="shared" si="5"/>
        <v>24.231249999999999</v>
      </c>
      <c r="DJ13" s="74">
        <f t="shared" si="5"/>
        <v>0</v>
      </c>
      <c r="DK13" s="71">
        <f t="shared" si="5"/>
        <v>28.137499999999999</v>
      </c>
      <c r="DL13" s="72">
        <f t="shared" si="5"/>
        <v>28.931249999999999</v>
      </c>
      <c r="DM13" s="72">
        <f t="shared" si="5"/>
        <v>29.487500000000001</v>
      </c>
      <c r="DN13" s="72">
        <f t="shared" si="5"/>
        <v>28.731249999999999</v>
      </c>
      <c r="DO13" s="72">
        <f t="shared" si="5"/>
        <v>28.168749999999999</v>
      </c>
      <c r="DP13" s="74">
        <f t="shared" si="5"/>
        <v>0</v>
      </c>
      <c r="DQ13" s="71">
        <f t="shared" si="5"/>
        <v>26.3</v>
      </c>
      <c r="DR13" s="72">
        <f t="shared" si="5"/>
        <v>25.45</v>
      </c>
      <c r="DS13" s="72">
        <f t="shared" si="5"/>
        <v>24.618749999999999</v>
      </c>
      <c r="DT13" s="72">
        <f t="shared" si="5"/>
        <v>25.012499999999999</v>
      </c>
      <c r="DU13" s="72">
        <f t="shared" si="5"/>
        <v>26.03125</v>
      </c>
      <c r="DV13" s="74">
        <f t="shared" si="5"/>
        <v>0</v>
      </c>
      <c r="DW13" s="71">
        <f t="shared" si="5"/>
        <v>36.28125</v>
      </c>
      <c r="DX13" s="72">
        <f t="shared" si="5"/>
        <v>35.912500000000001</v>
      </c>
      <c r="DY13" s="72">
        <f t="shared" si="5"/>
        <v>36.700000000000003</v>
      </c>
      <c r="DZ13" s="72">
        <f t="shared" si="5"/>
        <v>35.825000000000003</v>
      </c>
      <c r="EA13" s="72">
        <f t="shared" si="5"/>
        <v>37.75</v>
      </c>
      <c r="EB13" s="74">
        <f t="shared" si="5"/>
        <v>0</v>
      </c>
      <c r="EC13" s="71">
        <f t="shared" si="5"/>
        <v>37.65625</v>
      </c>
      <c r="ED13" s="72">
        <f t="shared" si="5"/>
        <v>38.924999999999997</v>
      </c>
      <c r="EE13" s="72">
        <f t="shared" si="5"/>
        <v>40.799999999999997</v>
      </c>
      <c r="EF13" s="72">
        <f t="shared" si="5"/>
        <v>40.34375</v>
      </c>
      <c r="EG13" s="72">
        <f t="shared" si="5"/>
        <v>38.806249999999999</v>
      </c>
      <c r="EH13" s="74">
        <f t="shared" si="5"/>
        <v>0</v>
      </c>
      <c r="EI13" s="71">
        <f t="shared" si="5"/>
        <v>33.793750000000003</v>
      </c>
      <c r="EJ13" s="72">
        <f t="shared" si="5"/>
        <v>34.125</v>
      </c>
      <c r="EK13" s="72">
        <f t="shared" si="5"/>
        <v>35.912500000000001</v>
      </c>
      <c r="EL13" s="72">
        <f t="shared" si="5"/>
        <v>36.537500000000001</v>
      </c>
      <c r="EM13" s="72">
        <f t="shared" si="5"/>
        <v>35.575000000000003</v>
      </c>
      <c r="EN13" s="74">
        <f t="shared" si="5"/>
        <v>36.231250000000003</v>
      </c>
      <c r="EO13" s="71">
        <f t="shared" si="5"/>
        <v>28.96875</v>
      </c>
      <c r="EP13" s="72">
        <f t="shared" si="5"/>
        <v>31.9375</v>
      </c>
      <c r="EQ13" s="72">
        <f t="shared" si="5"/>
        <v>30.456250000000001</v>
      </c>
      <c r="ER13" s="72">
        <f t="shared" si="5"/>
        <v>31.5</v>
      </c>
      <c r="ES13" s="72">
        <f t="shared" si="5"/>
        <v>31.887499999999999</v>
      </c>
      <c r="ET13" s="74">
        <f t="shared" si="5"/>
        <v>0</v>
      </c>
      <c r="EU13" s="71">
        <f t="shared" si="5"/>
        <v>42.3</v>
      </c>
      <c r="EV13" s="72">
        <f t="shared" si="5"/>
        <v>42.0625</v>
      </c>
      <c r="EW13" s="72">
        <f t="shared" si="5"/>
        <v>41.462499999999999</v>
      </c>
      <c r="EX13" s="72">
        <f t="shared" si="5"/>
        <v>41.831249999999997</v>
      </c>
      <c r="EY13" s="72">
        <f t="shared" si="5"/>
        <v>42.112499999999997</v>
      </c>
      <c r="EZ13" s="74">
        <f t="shared" si="5"/>
        <v>0</v>
      </c>
      <c r="FA13">
        <v>2</v>
      </c>
      <c r="FB13" s="71">
        <f t="shared" ref="FB13:FD18" si="136">FB3*1000/1600</f>
        <v>22.762499999999999</v>
      </c>
      <c r="FC13" s="72">
        <f t="shared" si="136"/>
        <v>24.668749999999999</v>
      </c>
      <c r="FD13" s="72">
        <f t="shared" si="136"/>
        <v>23.9375</v>
      </c>
      <c r="FE13" s="72"/>
      <c r="FF13" s="72"/>
      <c r="FG13" s="74"/>
      <c r="FH13" s="71">
        <f t="shared" ref="FH13:FJ19" si="137">FH3*1000/1600</f>
        <v>19.143750000000001</v>
      </c>
      <c r="FI13" s="72">
        <f t="shared" si="137"/>
        <v>19.09375</v>
      </c>
      <c r="FJ13" s="72"/>
      <c r="FK13" s="72"/>
      <c r="FL13" s="72"/>
      <c r="FM13" s="74"/>
      <c r="FN13" s="71">
        <f t="shared" ref="FN13:FP19" si="138">FN3*1000/1600</f>
        <v>21.743749999999999</v>
      </c>
      <c r="FO13" s="72">
        <f t="shared" si="138"/>
        <v>21.918749999999999</v>
      </c>
      <c r="FP13" s="72">
        <f t="shared" si="138"/>
        <v>22.125</v>
      </c>
      <c r="FQ13" s="72"/>
      <c r="FR13" s="72"/>
      <c r="FS13" s="74"/>
      <c r="FT13" s="71">
        <f t="shared" ref="FT13:FV19" si="139">FT3*1000/1600</f>
        <v>17.518750000000001</v>
      </c>
      <c r="FU13" s="72">
        <f t="shared" si="139"/>
        <v>19.125</v>
      </c>
      <c r="FV13" s="72">
        <f t="shared" si="139"/>
        <v>17.324999999999999</v>
      </c>
      <c r="FW13" s="72"/>
      <c r="FX13" s="72"/>
      <c r="FY13" s="74"/>
      <c r="FZ13" s="71">
        <f t="shared" ref="FZ13:GB17" si="140">FZ3*1000/1600</f>
        <v>18.324999999999999</v>
      </c>
      <c r="GA13" s="72">
        <f t="shared" si="140"/>
        <v>18.15625</v>
      </c>
      <c r="GB13" s="72">
        <f t="shared" si="140"/>
        <v>17.981249999999999</v>
      </c>
      <c r="GC13" s="72"/>
      <c r="GD13" s="72"/>
      <c r="GE13" s="74"/>
      <c r="GF13" s="71">
        <f t="shared" si="6"/>
        <v>28.106249999999999</v>
      </c>
      <c r="GG13" s="72">
        <f t="shared" si="6"/>
        <v>26.225000000000001</v>
      </c>
      <c r="GH13" s="72">
        <f t="shared" si="6"/>
        <v>26.962499999999999</v>
      </c>
      <c r="GI13" s="72">
        <f t="shared" si="6"/>
        <v>27.168749999999999</v>
      </c>
      <c r="GJ13" s="72"/>
      <c r="GK13" s="74"/>
      <c r="GL13" s="71">
        <f t="shared" si="7"/>
        <v>21.681249999999999</v>
      </c>
      <c r="GM13" s="72">
        <f t="shared" si="7"/>
        <v>23.256250000000001</v>
      </c>
      <c r="GN13" s="72">
        <f t="shared" si="7"/>
        <v>24.4</v>
      </c>
      <c r="GO13" s="72">
        <f t="shared" si="7"/>
        <v>24.293749999999999</v>
      </c>
      <c r="GP13" s="72"/>
      <c r="GQ13" s="74"/>
      <c r="GR13" s="71">
        <f t="shared" si="8"/>
        <v>20.9375</v>
      </c>
      <c r="GS13" s="72">
        <f t="shared" si="8"/>
        <v>20.425000000000001</v>
      </c>
      <c r="GT13" s="72">
        <f t="shared" si="8"/>
        <v>20.768750000000001</v>
      </c>
      <c r="GU13" s="72">
        <f t="shared" si="8"/>
        <v>21.431249999999999</v>
      </c>
      <c r="GV13" s="72"/>
      <c r="GW13" s="74"/>
      <c r="GX13" s="71">
        <f t="shared" si="9"/>
        <v>15.081250000000001</v>
      </c>
      <c r="GY13" s="72">
        <f t="shared" si="9"/>
        <v>15.35</v>
      </c>
      <c r="GZ13" s="72">
        <f t="shared" si="9"/>
        <v>14.5</v>
      </c>
      <c r="HA13" s="72">
        <f t="shared" si="9"/>
        <v>15.3375</v>
      </c>
      <c r="HB13" s="72"/>
      <c r="HC13" s="74"/>
      <c r="HD13" s="71">
        <f t="shared" si="10"/>
        <v>31.231249999999999</v>
      </c>
      <c r="HE13" s="72">
        <f t="shared" si="10"/>
        <v>30.15</v>
      </c>
      <c r="HF13" s="72">
        <f t="shared" si="10"/>
        <v>30.1</v>
      </c>
      <c r="HG13" s="72">
        <f t="shared" si="10"/>
        <v>32.799999999999997</v>
      </c>
      <c r="HH13" s="72"/>
      <c r="HI13" s="74"/>
      <c r="HJ13" s="71">
        <f t="shared" si="11"/>
        <v>35.943750000000001</v>
      </c>
      <c r="HK13" s="72">
        <f t="shared" si="11"/>
        <v>34.306249999999999</v>
      </c>
      <c r="HL13" s="72">
        <f t="shared" si="11"/>
        <v>34.225000000000001</v>
      </c>
      <c r="HM13" s="72">
        <f t="shared" si="11"/>
        <v>34.443750000000001</v>
      </c>
      <c r="HN13" s="72"/>
      <c r="HO13" s="74"/>
      <c r="HP13" s="71">
        <f t="shared" si="12"/>
        <v>19.831250000000001</v>
      </c>
      <c r="HQ13" s="72">
        <f t="shared" si="12"/>
        <v>20.756250000000001</v>
      </c>
      <c r="HR13" s="72">
        <f t="shared" si="12"/>
        <v>20.006249999999998</v>
      </c>
      <c r="HS13" s="72">
        <f t="shared" si="12"/>
        <v>20.40625</v>
      </c>
      <c r="HT13" s="72"/>
      <c r="HU13" s="74"/>
      <c r="HV13" s="71">
        <f t="shared" si="13"/>
        <v>16.106249999999999</v>
      </c>
      <c r="HW13" s="72">
        <f t="shared" si="13"/>
        <v>15.6875</v>
      </c>
      <c r="HX13" s="72">
        <f t="shared" si="13"/>
        <v>15.487500000000001</v>
      </c>
      <c r="HY13" s="72">
        <f t="shared" si="13"/>
        <v>15.65</v>
      </c>
      <c r="HZ13" s="72"/>
      <c r="IA13" s="74"/>
      <c r="IB13" s="71">
        <f t="shared" si="14"/>
        <v>22.806249999999999</v>
      </c>
      <c r="IC13" s="72">
        <f t="shared" si="14"/>
        <v>22.293749999999999</v>
      </c>
      <c r="ID13" s="72">
        <f t="shared" si="14"/>
        <v>22.9375</v>
      </c>
      <c r="IE13" s="72">
        <f t="shared" si="14"/>
        <v>23.4</v>
      </c>
      <c r="IF13" s="72"/>
      <c r="IG13" s="74"/>
      <c r="IH13" s="71">
        <f t="shared" si="15"/>
        <v>17.331250000000001</v>
      </c>
      <c r="II13" s="72">
        <f t="shared" si="15"/>
        <v>17.056249999999999</v>
      </c>
      <c r="IJ13" s="72">
        <f t="shared" si="15"/>
        <v>16.993749999999999</v>
      </c>
      <c r="IK13" s="72">
        <f t="shared" si="15"/>
        <v>16.9375</v>
      </c>
      <c r="IL13" s="72"/>
      <c r="IM13" s="74"/>
      <c r="IN13" s="71">
        <f t="shared" si="16"/>
        <v>24.387499999999999</v>
      </c>
      <c r="IO13" s="72">
        <f t="shared" si="16"/>
        <v>24.206250000000001</v>
      </c>
      <c r="IP13" s="72">
        <f t="shared" si="16"/>
        <v>23.7</v>
      </c>
      <c r="IQ13" s="72">
        <f t="shared" si="16"/>
        <v>22.824999999999999</v>
      </c>
      <c r="IR13" s="72"/>
      <c r="IS13" s="74"/>
      <c r="IT13" s="71">
        <f t="shared" si="17"/>
        <v>17.53125</v>
      </c>
      <c r="IU13" s="72">
        <f t="shared" si="17"/>
        <v>18.15625</v>
      </c>
      <c r="IV13" s="72">
        <f t="shared" si="17"/>
        <v>17.59375</v>
      </c>
      <c r="IW13" s="72">
        <f t="shared" si="17"/>
        <v>17.081250000000001</v>
      </c>
      <c r="IX13" s="72"/>
      <c r="IY13" s="74"/>
      <c r="IZ13" s="71">
        <f t="shared" si="18"/>
        <v>21.006250000000001</v>
      </c>
      <c r="JA13" s="72">
        <f t="shared" si="18"/>
        <v>21.274999999999999</v>
      </c>
      <c r="JB13" s="72">
        <f t="shared" si="18"/>
        <v>21.2</v>
      </c>
      <c r="JC13" s="72">
        <f t="shared" si="18"/>
        <v>21.918749999999999</v>
      </c>
      <c r="JD13" s="72"/>
      <c r="JE13" s="74"/>
      <c r="JF13" s="71">
        <f t="shared" si="19"/>
        <v>16.368749999999999</v>
      </c>
      <c r="JG13" s="72">
        <f t="shared" si="19"/>
        <v>17.268750000000001</v>
      </c>
      <c r="JH13" s="72">
        <f t="shared" si="19"/>
        <v>16.956250000000001</v>
      </c>
      <c r="JI13" s="72">
        <f t="shared" si="19"/>
        <v>16.756250000000001</v>
      </c>
      <c r="JJ13" s="72"/>
      <c r="JK13" s="74"/>
      <c r="JL13" s="71">
        <f t="shared" si="20"/>
        <v>23.756250000000001</v>
      </c>
      <c r="JM13" s="72">
        <f t="shared" si="20"/>
        <v>23.625</v>
      </c>
      <c r="JN13" s="72">
        <f t="shared" si="20"/>
        <v>23.993749999999999</v>
      </c>
      <c r="JO13" s="72">
        <f t="shared" si="20"/>
        <v>23.637499999999999</v>
      </c>
      <c r="JP13" s="72"/>
      <c r="JQ13" s="74"/>
      <c r="JR13" s="71">
        <f t="shared" si="21"/>
        <v>15.606249999999999</v>
      </c>
      <c r="JS13" s="72">
        <f t="shared" si="21"/>
        <v>16.149999999999999</v>
      </c>
      <c r="JT13" s="72">
        <f t="shared" si="21"/>
        <v>15.5375</v>
      </c>
      <c r="JU13" s="72">
        <f t="shared" si="21"/>
        <v>15.5625</v>
      </c>
      <c r="JV13" s="72"/>
      <c r="JW13" s="74"/>
      <c r="JX13" s="71">
        <f t="shared" si="22"/>
        <v>28.912500000000001</v>
      </c>
      <c r="JY13" s="72">
        <f t="shared" si="22"/>
        <v>29.40625</v>
      </c>
      <c r="JZ13" s="72">
        <f t="shared" si="22"/>
        <v>28.856249999999999</v>
      </c>
      <c r="KA13" s="72">
        <f t="shared" si="22"/>
        <v>27.78125</v>
      </c>
      <c r="KB13" s="72"/>
      <c r="KC13" s="74"/>
      <c r="KD13" s="71">
        <f t="shared" si="23"/>
        <v>33.65625</v>
      </c>
      <c r="KE13" s="72">
        <f t="shared" si="23"/>
        <v>33.506250000000001</v>
      </c>
      <c r="KF13" s="72">
        <f t="shared" si="23"/>
        <v>32.40625</v>
      </c>
      <c r="KG13" s="72">
        <f t="shared" si="23"/>
        <v>30.375</v>
      </c>
      <c r="KH13" s="72"/>
      <c r="KI13" s="74"/>
      <c r="KJ13" s="71">
        <f t="shared" si="24"/>
        <v>21.75</v>
      </c>
      <c r="KK13" s="72">
        <f t="shared" si="24"/>
        <v>22.237500000000001</v>
      </c>
      <c r="KL13" s="72">
        <f t="shared" si="24"/>
        <v>22.306249999999999</v>
      </c>
      <c r="KM13" s="72">
        <f t="shared" si="24"/>
        <v>23.3125</v>
      </c>
      <c r="KN13" s="72"/>
      <c r="KO13" s="74"/>
      <c r="KP13" s="71">
        <f t="shared" si="25"/>
        <v>16.612500000000001</v>
      </c>
      <c r="KQ13" s="72">
        <f t="shared" si="25"/>
        <v>16.356249999999999</v>
      </c>
      <c r="KR13" s="72">
        <f t="shared" si="25"/>
        <v>16.618749999999999</v>
      </c>
      <c r="KS13" s="72">
        <f t="shared" si="25"/>
        <v>16.881250000000001</v>
      </c>
      <c r="KT13" s="72"/>
      <c r="KU13" s="74"/>
      <c r="KV13" s="71">
        <f t="shared" si="26"/>
        <v>20.225000000000001</v>
      </c>
      <c r="KW13" s="72">
        <f t="shared" si="26"/>
        <v>20.40625</v>
      </c>
      <c r="KX13" s="72">
        <f t="shared" si="26"/>
        <v>20.612500000000001</v>
      </c>
      <c r="KY13" s="72">
        <f t="shared" si="26"/>
        <v>20.0625</v>
      </c>
      <c r="KZ13" s="72"/>
      <c r="LA13" s="74"/>
      <c r="LB13" s="71">
        <f t="shared" si="27"/>
        <v>16.40625</v>
      </c>
      <c r="LC13" s="72">
        <f t="shared" si="27"/>
        <v>16.518750000000001</v>
      </c>
      <c r="LD13" s="72">
        <f t="shared" si="27"/>
        <v>16.631250000000001</v>
      </c>
      <c r="LE13" s="72">
        <f t="shared" si="27"/>
        <v>16.537500000000001</v>
      </c>
      <c r="LF13" s="72"/>
      <c r="LG13" s="74"/>
      <c r="LH13" s="71">
        <f t="shared" si="28"/>
        <v>21.487500000000001</v>
      </c>
      <c r="LI13" s="72">
        <f t="shared" si="28"/>
        <v>22.068750000000001</v>
      </c>
      <c r="LJ13" s="72">
        <f t="shared" si="28"/>
        <v>21.59375</v>
      </c>
      <c r="LK13" s="72">
        <f t="shared" si="28"/>
        <v>22.043749999999999</v>
      </c>
      <c r="LL13" s="72"/>
      <c r="LM13" s="74"/>
      <c r="LN13" s="71">
        <f t="shared" si="29"/>
        <v>15.6625</v>
      </c>
      <c r="LO13" s="72">
        <f t="shared" si="29"/>
        <v>16.118749999999999</v>
      </c>
      <c r="LP13" s="72">
        <f t="shared" si="29"/>
        <v>15.35</v>
      </c>
      <c r="LQ13" s="72">
        <f t="shared" si="29"/>
        <v>16.431249999999999</v>
      </c>
      <c r="LR13" s="72"/>
      <c r="LS13" s="74"/>
      <c r="LT13" s="71" t="e">
        <f t="shared" si="30"/>
        <v>#VALUE!</v>
      </c>
      <c r="LU13" s="72">
        <f t="shared" si="30"/>
        <v>0</v>
      </c>
      <c r="LV13" s="72">
        <f t="shared" si="30"/>
        <v>0</v>
      </c>
      <c r="LW13" s="72">
        <f t="shared" si="30"/>
        <v>0</v>
      </c>
      <c r="LX13" s="72"/>
      <c r="LY13" s="74"/>
      <c r="LZ13" s="71" t="e">
        <f t="shared" si="31"/>
        <v>#VALUE!</v>
      </c>
      <c r="MA13" s="72">
        <f t="shared" si="31"/>
        <v>0</v>
      </c>
      <c r="MB13" s="72">
        <f t="shared" si="31"/>
        <v>0</v>
      </c>
      <c r="MC13" s="72">
        <f t="shared" si="31"/>
        <v>0</v>
      </c>
      <c r="MD13" s="72"/>
      <c r="ME13" s="74"/>
      <c r="MF13" s="71" t="e">
        <f t="shared" si="32"/>
        <v>#VALUE!</v>
      </c>
      <c r="MG13" s="72">
        <f t="shared" si="32"/>
        <v>0</v>
      </c>
      <c r="MH13" s="72">
        <f t="shared" si="32"/>
        <v>0</v>
      </c>
      <c r="MI13" s="72">
        <f t="shared" si="32"/>
        <v>0</v>
      </c>
      <c r="MJ13" s="72"/>
      <c r="MK13" s="74"/>
      <c r="ML13" s="71" t="e">
        <f t="shared" si="33"/>
        <v>#VALUE!</v>
      </c>
      <c r="MM13" s="72">
        <f t="shared" si="33"/>
        <v>0</v>
      </c>
      <c r="MN13" s="72">
        <f t="shared" si="33"/>
        <v>0</v>
      </c>
      <c r="MO13" s="72">
        <f t="shared" si="33"/>
        <v>0</v>
      </c>
      <c r="MP13" s="72"/>
      <c r="MQ13" s="74"/>
      <c r="MR13" s="71">
        <f t="shared" si="34"/>
        <v>22.856249999999999</v>
      </c>
      <c r="MS13" s="72">
        <f t="shared" si="34"/>
        <v>22.431249999999999</v>
      </c>
      <c r="MT13" s="72">
        <f t="shared" si="34"/>
        <v>22.162500000000001</v>
      </c>
      <c r="MU13" s="72">
        <f t="shared" si="34"/>
        <v>22.168749999999999</v>
      </c>
      <c r="MV13" s="72"/>
      <c r="MW13" s="74"/>
      <c r="MX13" s="71">
        <f t="shared" si="35"/>
        <v>17.574999999999999</v>
      </c>
      <c r="MY13" s="72">
        <f t="shared" si="35"/>
        <v>17.225000000000001</v>
      </c>
      <c r="MZ13" s="72">
        <f t="shared" si="35"/>
        <v>17.143750000000001</v>
      </c>
      <c r="NA13" s="72">
        <f t="shared" si="35"/>
        <v>17.475000000000001</v>
      </c>
      <c r="NB13" s="72"/>
      <c r="NC13" s="74"/>
      <c r="ND13" s="71">
        <f t="shared" si="36"/>
        <v>22.6875</v>
      </c>
      <c r="NE13" s="72">
        <f t="shared" si="36"/>
        <v>22.78125</v>
      </c>
      <c r="NF13" s="72">
        <f t="shared" si="36"/>
        <v>22.693750000000001</v>
      </c>
      <c r="NG13" s="72">
        <f t="shared" si="36"/>
        <v>22.412500000000001</v>
      </c>
      <c r="NH13" s="72"/>
      <c r="NI13" s="74"/>
      <c r="NJ13" s="71">
        <f t="shared" si="37"/>
        <v>18.381250000000001</v>
      </c>
      <c r="NK13" s="72">
        <f t="shared" si="37"/>
        <v>17.850000000000001</v>
      </c>
      <c r="NL13" s="72">
        <f t="shared" si="37"/>
        <v>17.762499999999999</v>
      </c>
      <c r="NM13" s="72">
        <f t="shared" si="37"/>
        <v>17.743749999999999</v>
      </c>
      <c r="NN13" s="72"/>
      <c r="NO13" s="74"/>
      <c r="NP13" s="71">
        <f t="shared" si="38"/>
        <v>28.4</v>
      </c>
      <c r="NQ13" s="72">
        <f t="shared" si="38"/>
        <v>28.887499999999999</v>
      </c>
      <c r="NR13" s="72">
        <f t="shared" si="38"/>
        <v>28.5625</v>
      </c>
      <c r="NS13" s="72">
        <f t="shared" si="38"/>
        <v>27.831250000000001</v>
      </c>
      <c r="NT13" s="72"/>
      <c r="NU13" s="74"/>
      <c r="NV13" s="71">
        <f t="shared" si="39"/>
        <v>28.78125</v>
      </c>
      <c r="NW13" s="72">
        <f t="shared" si="39"/>
        <v>27.40625</v>
      </c>
      <c r="NX13" s="72">
        <f t="shared" si="39"/>
        <v>28.024999999999999</v>
      </c>
      <c r="NY13" s="72">
        <f t="shared" si="39"/>
        <v>28.943750000000001</v>
      </c>
      <c r="NZ13" s="72"/>
      <c r="OA13" s="74"/>
      <c r="OB13" s="71">
        <f t="shared" si="40"/>
        <v>23.787500000000001</v>
      </c>
      <c r="OC13" s="72">
        <f t="shared" si="40"/>
        <v>22.837499999999999</v>
      </c>
      <c r="OD13" s="72">
        <f t="shared" si="40"/>
        <v>23.262499999999999</v>
      </c>
      <c r="OE13" s="72">
        <f t="shared" si="40"/>
        <v>23.475000000000001</v>
      </c>
      <c r="OF13" s="72"/>
      <c r="OG13" s="74"/>
      <c r="OH13" s="71">
        <f t="shared" si="41"/>
        <v>20.256249999999998</v>
      </c>
      <c r="OI13" s="72">
        <f t="shared" si="41"/>
        <v>20.487500000000001</v>
      </c>
      <c r="OJ13" s="72">
        <f t="shared" si="41"/>
        <v>19.556249999999999</v>
      </c>
      <c r="OK13" s="72">
        <f t="shared" si="41"/>
        <v>19.243749999999999</v>
      </c>
      <c r="OL13" s="72"/>
      <c r="OM13" s="74"/>
      <c r="ON13" s="71">
        <f t="shared" si="42"/>
        <v>23.3</v>
      </c>
      <c r="OO13" s="72">
        <f t="shared" si="42"/>
        <v>22.962499999999999</v>
      </c>
      <c r="OP13" s="72">
        <f t="shared" si="42"/>
        <v>23.4375</v>
      </c>
      <c r="OQ13" s="72">
        <f t="shared" si="42"/>
        <v>22.85</v>
      </c>
      <c r="OR13" s="72"/>
      <c r="OS13" s="74"/>
      <c r="OT13" s="71">
        <f t="shared" si="43"/>
        <v>17.787500000000001</v>
      </c>
      <c r="OU13" s="72">
        <f t="shared" si="43"/>
        <v>18.262499999999999</v>
      </c>
      <c r="OV13" s="72">
        <f t="shared" si="43"/>
        <v>17.45</v>
      </c>
      <c r="OW13" s="72">
        <f t="shared" si="43"/>
        <v>18.173749999999998</v>
      </c>
      <c r="OX13" s="72"/>
      <c r="OY13" s="74"/>
      <c r="OZ13" s="71">
        <f t="shared" si="44"/>
        <v>21.96875</v>
      </c>
      <c r="PA13" s="72">
        <f t="shared" si="44"/>
        <v>21.45</v>
      </c>
      <c r="PB13" s="72">
        <f t="shared" si="44"/>
        <v>22.212499999999999</v>
      </c>
      <c r="PC13" s="72">
        <f t="shared" si="44"/>
        <v>21.537500000000001</v>
      </c>
      <c r="PD13" s="72"/>
      <c r="PE13" s="74"/>
      <c r="PF13" s="71">
        <f t="shared" si="45"/>
        <v>15.63125</v>
      </c>
      <c r="PG13" s="72">
        <f t="shared" si="45"/>
        <v>15.175000000000001</v>
      </c>
      <c r="PH13" s="72">
        <f t="shared" si="45"/>
        <v>15.137499999999999</v>
      </c>
      <c r="PI13" s="72">
        <f t="shared" si="45"/>
        <v>15.581250000000001</v>
      </c>
      <c r="PJ13" s="72"/>
      <c r="PK13" s="74"/>
      <c r="PL13" s="71">
        <f t="shared" si="46"/>
        <v>26.768750000000001</v>
      </c>
      <c r="PM13" s="72">
        <f t="shared" si="46"/>
        <v>29.34375</v>
      </c>
      <c r="PN13" s="72">
        <f t="shared" si="46"/>
        <v>29.731249999999999</v>
      </c>
      <c r="PO13" s="72">
        <f t="shared" si="46"/>
        <v>29.53125</v>
      </c>
      <c r="PP13" s="72"/>
      <c r="PQ13" s="74"/>
      <c r="PR13" s="71">
        <f t="shared" si="47"/>
        <v>30.25</v>
      </c>
      <c r="PS13" s="72">
        <f t="shared" si="47"/>
        <v>29</v>
      </c>
      <c r="PT13" s="72">
        <f t="shared" si="47"/>
        <v>31.9</v>
      </c>
      <c r="PU13" s="72">
        <f t="shared" si="47"/>
        <v>31.587499999999999</v>
      </c>
      <c r="PV13" s="72"/>
      <c r="PW13" s="74"/>
      <c r="PX13" s="71">
        <f t="shared" si="48"/>
        <v>25.65625</v>
      </c>
      <c r="PY13" s="72">
        <f t="shared" si="48"/>
        <v>25.693750000000001</v>
      </c>
      <c r="PZ13" s="72">
        <f t="shared" si="48"/>
        <v>24.256250000000001</v>
      </c>
      <c r="QA13" s="72">
        <f t="shared" si="48"/>
        <v>24.837499999999999</v>
      </c>
      <c r="QB13" s="72"/>
      <c r="QC13" s="74"/>
      <c r="QD13" s="71">
        <f t="shared" si="49"/>
        <v>22.71875</v>
      </c>
      <c r="QE13" s="72">
        <f t="shared" si="49"/>
        <v>24.068750000000001</v>
      </c>
      <c r="QF13" s="72">
        <f t="shared" si="49"/>
        <v>22.787500000000001</v>
      </c>
      <c r="QG13" s="72">
        <f t="shared" si="49"/>
        <v>22.787500000000001</v>
      </c>
      <c r="QH13" s="72"/>
      <c r="QI13" s="74"/>
      <c r="QJ13" s="71">
        <f t="shared" si="50"/>
        <v>21.981249999999999</v>
      </c>
      <c r="QK13" s="72">
        <f t="shared" si="50"/>
        <v>23.03125</v>
      </c>
      <c r="QL13" s="72">
        <f t="shared" si="50"/>
        <v>22.662500000000001</v>
      </c>
      <c r="QM13" s="72">
        <f t="shared" si="50"/>
        <v>23.6875</v>
      </c>
      <c r="QN13" s="72"/>
      <c r="QO13" s="74"/>
      <c r="QP13" s="71">
        <f t="shared" si="51"/>
        <v>19.774999999999999</v>
      </c>
      <c r="QQ13" s="72">
        <f t="shared" si="51"/>
        <v>19.350000000000001</v>
      </c>
      <c r="QR13" s="72">
        <f t="shared" si="51"/>
        <v>17.831250000000001</v>
      </c>
      <c r="QS13" s="72">
        <f t="shared" si="51"/>
        <v>20.306250000000002</v>
      </c>
      <c r="QT13" s="72"/>
      <c r="QU13" s="74"/>
      <c r="QV13" s="71">
        <f t="shared" si="52"/>
        <v>0</v>
      </c>
      <c r="QW13" s="72">
        <f t="shared" si="52"/>
        <v>0</v>
      </c>
      <c r="QX13" s="72">
        <f t="shared" si="52"/>
        <v>0</v>
      </c>
      <c r="QY13" s="72">
        <f t="shared" si="52"/>
        <v>0</v>
      </c>
      <c r="QZ13" s="72"/>
      <c r="RA13" s="74"/>
      <c r="RB13" s="71">
        <f t="shared" si="53"/>
        <v>0</v>
      </c>
      <c r="RC13" s="72">
        <f t="shared" si="53"/>
        <v>0</v>
      </c>
      <c r="RD13" s="72">
        <f t="shared" si="53"/>
        <v>0</v>
      </c>
      <c r="RE13" s="72">
        <f t="shared" si="53"/>
        <v>0</v>
      </c>
      <c r="RF13" s="72"/>
      <c r="RG13" s="74"/>
      <c r="RH13" s="71">
        <f t="shared" si="54"/>
        <v>0</v>
      </c>
      <c r="RI13" s="72">
        <f t="shared" si="54"/>
        <v>0</v>
      </c>
      <c r="RJ13" s="72">
        <f t="shared" si="54"/>
        <v>0</v>
      </c>
      <c r="RK13" s="72">
        <f t="shared" si="54"/>
        <v>0</v>
      </c>
      <c r="RL13" s="72"/>
      <c r="RM13" s="74"/>
      <c r="RN13" s="71">
        <f t="shared" si="55"/>
        <v>15.2</v>
      </c>
      <c r="RO13" s="72">
        <f t="shared" si="55"/>
        <v>13.856249999999999</v>
      </c>
      <c r="RP13" s="72">
        <f t="shared" si="55"/>
        <v>14.362500000000001</v>
      </c>
      <c r="RQ13" s="72"/>
      <c r="RR13" s="72"/>
      <c r="RS13" s="74"/>
      <c r="RT13" s="71">
        <f t="shared" si="56"/>
        <v>0</v>
      </c>
      <c r="RU13" s="72">
        <f t="shared" si="56"/>
        <v>0</v>
      </c>
      <c r="RV13" s="72">
        <f t="shared" si="56"/>
        <v>0</v>
      </c>
      <c r="RW13" s="72">
        <f t="shared" si="56"/>
        <v>0</v>
      </c>
      <c r="RX13" s="72"/>
      <c r="RY13" s="74"/>
      <c r="RZ13" s="71">
        <f t="shared" si="57"/>
        <v>14.612500000000001</v>
      </c>
      <c r="SA13" s="72">
        <f t="shared" si="57"/>
        <v>14.81875</v>
      </c>
      <c r="SB13" s="72">
        <f t="shared" si="57"/>
        <v>14.7875</v>
      </c>
      <c r="SC13" s="72">
        <f t="shared" si="57"/>
        <v>0</v>
      </c>
      <c r="SD13" s="80"/>
      <c r="SE13" s="81"/>
      <c r="SF13" s="71">
        <f t="shared" si="58"/>
        <v>0</v>
      </c>
      <c r="SG13" s="72">
        <f t="shared" si="58"/>
        <v>0</v>
      </c>
      <c r="SH13" s="72">
        <f t="shared" si="58"/>
        <v>0</v>
      </c>
      <c r="SI13" s="72">
        <f t="shared" si="58"/>
        <v>0</v>
      </c>
      <c r="SJ13" s="72"/>
      <c r="SK13" s="74"/>
      <c r="SL13" s="71">
        <f t="shared" ref="SL13:SN16" si="141">SL3*1000/1600</f>
        <v>14.34375</v>
      </c>
      <c r="SM13" s="72">
        <f t="shared" si="141"/>
        <v>13.975</v>
      </c>
      <c r="SN13" s="72">
        <f t="shared" si="141"/>
        <v>13.65625</v>
      </c>
      <c r="SO13" s="72"/>
      <c r="SP13" s="80"/>
      <c r="SQ13" s="81"/>
      <c r="SR13" s="71">
        <f t="shared" si="59"/>
        <v>0</v>
      </c>
      <c r="SS13" s="72">
        <f t="shared" si="59"/>
        <v>0</v>
      </c>
      <c r="ST13" s="72">
        <f t="shared" si="59"/>
        <v>0</v>
      </c>
      <c r="SU13" s="72">
        <f t="shared" si="59"/>
        <v>0</v>
      </c>
      <c r="SV13" s="72"/>
      <c r="SW13" s="74"/>
      <c r="SX13" s="71">
        <f t="shared" ref="SX13:SZ16" si="142">SX3*1000/1600</f>
        <v>15.61875</v>
      </c>
      <c r="SY13" s="72">
        <f t="shared" si="142"/>
        <v>15.31875</v>
      </c>
      <c r="SZ13" s="72">
        <f t="shared" si="142"/>
        <v>15.5</v>
      </c>
      <c r="TA13" s="72"/>
      <c r="TB13" s="80"/>
      <c r="TC13" s="81"/>
      <c r="TD13" s="71">
        <f t="shared" si="60"/>
        <v>19.59375</v>
      </c>
      <c r="TE13" s="72">
        <f t="shared" si="60"/>
        <v>19.868749999999999</v>
      </c>
      <c r="TF13" s="72">
        <f t="shared" si="60"/>
        <v>20.162499999999998</v>
      </c>
      <c r="TG13" s="72"/>
      <c r="TH13" s="72"/>
      <c r="TI13" s="74"/>
      <c r="TJ13" s="71">
        <f t="shared" si="61"/>
        <v>22.431249999999999</v>
      </c>
      <c r="TK13" s="72">
        <f t="shared" si="61"/>
        <v>20.399999999999999</v>
      </c>
      <c r="TL13" s="72">
        <f t="shared" si="61"/>
        <v>21.762499999999999</v>
      </c>
      <c r="TM13" s="72"/>
      <c r="TN13" s="80"/>
      <c r="TO13" s="81"/>
      <c r="TP13" s="71">
        <f t="shared" si="62"/>
        <v>22.887499999999999</v>
      </c>
      <c r="TQ13" s="72">
        <f t="shared" si="62"/>
        <v>23.493749999999999</v>
      </c>
      <c r="TR13" s="72">
        <f t="shared" si="62"/>
        <v>23.181249999999999</v>
      </c>
      <c r="TS13" s="72"/>
      <c r="TT13" s="72"/>
      <c r="TU13" s="74"/>
      <c r="TV13" s="71">
        <f t="shared" si="63"/>
        <v>23.512499999999999</v>
      </c>
      <c r="TW13" s="72">
        <f t="shared" si="63"/>
        <v>23.987500000000001</v>
      </c>
      <c r="TX13" s="72">
        <f t="shared" si="63"/>
        <v>23.537500000000001</v>
      </c>
      <c r="TY13" s="72"/>
      <c r="TZ13" s="80"/>
      <c r="UA13" s="81"/>
      <c r="UB13" s="71">
        <f t="shared" si="64"/>
        <v>0</v>
      </c>
      <c r="UC13" s="72">
        <f t="shared" si="64"/>
        <v>0</v>
      </c>
      <c r="UD13" s="72">
        <f t="shared" si="64"/>
        <v>0</v>
      </c>
      <c r="UE13" s="72">
        <f t="shared" si="64"/>
        <v>0</v>
      </c>
      <c r="UF13" s="72"/>
      <c r="UG13" s="74"/>
      <c r="UH13" s="71">
        <f t="shared" si="65"/>
        <v>16.8</v>
      </c>
      <c r="UI13" s="72">
        <f t="shared" si="65"/>
        <v>17.068750000000001</v>
      </c>
      <c r="UJ13" s="72">
        <f t="shared" si="65"/>
        <v>17.087499999999999</v>
      </c>
      <c r="UK13" s="72"/>
      <c r="UL13" s="72"/>
      <c r="UM13" s="74"/>
      <c r="UN13" s="71">
        <f t="shared" si="66"/>
        <v>0</v>
      </c>
      <c r="UO13" s="72">
        <f t="shared" si="66"/>
        <v>0</v>
      </c>
      <c r="UP13" s="72">
        <f t="shared" si="66"/>
        <v>0</v>
      </c>
      <c r="UQ13" s="72">
        <f t="shared" si="66"/>
        <v>0</v>
      </c>
      <c r="UR13" s="72"/>
      <c r="US13" s="74"/>
      <c r="UT13" s="71">
        <f t="shared" si="67"/>
        <v>18.293749999999999</v>
      </c>
      <c r="UU13" s="72">
        <f t="shared" si="67"/>
        <v>19.225000000000001</v>
      </c>
      <c r="UV13" s="72">
        <f t="shared" si="67"/>
        <v>19.006250000000001</v>
      </c>
      <c r="UW13" s="72"/>
      <c r="UX13" s="80"/>
      <c r="UY13" s="81"/>
      <c r="UZ13" s="71">
        <f t="shared" si="68"/>
        <v>0</v>
      </c>
      <c r="VA13" s="72">
        <f t="shared" si="68"/>
        <v>0</v>
      </c>
      <c r="VB13" s="72">
        <f t="shared" si="68"/>
        <v>0</v>
      </c>
      <c r="VC13" s="72">
        <f t="shared" si="68"/>
        <v>0</v>
      </c>
      <c r="VD13" s="72"/>
      <c r="VE13" s="74"/>
      <c r="VF13" s="71">
        <f t="shared" ref="VF13:VH17" si="143">VF3*1000/1600</f>
        <v>15.78125</v>
      </c>
      <c r="VG13" s="72">
        <f t="shared" si="143"/>
        <v>16.5</v>
      </c>
      <c r="VH13" s="72">
        <f t="shared" si="143"/>
        <v>16.350000000000001</v>
      </c>
      <c r="VI13" s="72"/>
      <c r="VJ13" s="80"/>
      <c r="VK13" s="81"/>
      <c r="VL13" s="71">
        <f t="shared" si="69"/>
        <v>0</v>
      </c>
      <c r="VM13" s="72">
        <f t="shared" si="69"/>
        <v>0</v>
      </c>
      <c r="VN13" s="72">
        <f t="shared" si="69"/>
        <v>0</v>
      </c>
      <c r="VO13" s="72">
        <f t="shared" si="69"/>
        <v>0</v>
      </c>
      <c r="VP13" s="72"/>
      <c r="VQ13" s="74"/>
      <c r="VR13" s="71">
        <f t="shared" si="70"/>
        <v>15.393750000000001</v>
      </c>
      <c r="VS13" s="72">
        <f t="shared" si="70"/>
        <v>15.268750000000001</v>
      </c>
      <c r="VT13" s="72">
        <f t="shared" si="70"/>
        <v>15.9125</v>
      </c>
      <c r="VU13" s="72"/>
      <c r="VV13" s="80"/>
      <c r="VW13" s="81"/>
      <c r="VX13" s="71">
        <f t="shared" si="71"/>
        <v>0</v>
      </c>
      <c r="VY13" s="72">
        <f t="shared" si="71"/>
        <v>0</v>
      </c>
      <c r="VZ13" s="72"/>
      <c r="WA13" s="71">
        <f t="shared" si="72"/>
        <v>0</v>
      </c>
      <c r="WB13" s="72">
        <f t="shared" si="72"/>
        <v>0</v>
      </c>
      <c r="WC13" s="72"/>
      <c r="WD13" s="71">
        <f t="shared" si="73"/>
        <v>0</v>
      </c>
      <c r="WE13" s="72">
        <f t="shared" si="73"/>
        <v>0</v>
      </c>
      <c r="WF13" s="72"/>
      <c r="WG13" s="71">
        <f t="shared" si="74"/>
        <v>0</v>
      </c>
      <c r="WH13" s="72">
        <f t="shared" si="74"/>
        <v>0</v>
      </c>
      <c r="WI13" s="72"/>
      <c r="WJ13" s="71">
        <f t="shared" si="75"/>
        <v>0</v>
      </c>
      <c r="WK13" s="72">
        <f t="shared" si="75"/>
        <v>0</v>
      </c>
      <c r="WL13" s="72"/>
      <c r="WM13" s="71">
        <f t="shared" si="76"/>
        <v>0</v>
      </c>
      <c r="WN13" s="72">
        <f t="shared" si="76"/>
        <v>0</v>
      </c>
      <c r="WO13" s="72"/>
      <c r="WP13" s="71">
        <f t="shared" si="77"/>
        <v>0</v>
      </c>
      <c r="WQ13" s="72">
        <f t="shared" si="77"/>
        <v>0</v>
      </c>
      <c r="WR13" s="72"/>
      <c r="WS13" s="71">
        <f t="shared" si="78"/>
        <v>33.874999999999993</v>
      </c>
      <c r="WT13" s="72">
        <f t="shared" si="78"/>
        <v>34.5625</v>
      </c>
      <c r="WU13" s="72"/>
      <c r="WV13" s="72"/>
      <c r="WW13" s="72">
        <f t="shared" si="79"/>
        <v>0</v>
      </c>
      <c r="WX13" s="72">
        <f t="shared" si="79"/>
        <v>0</v>
      </c>
      <c r="WY13" s="72"/>
      <c r="WZ13" s="71">
        <f t="shared" si="80"/>
        <v>0</v>
      </c>
      <c r="XA13" s="72">
        <f t="shared" si="80"/>
        <v>0</v>
      </c>
      <c r="XB13" s="72"/>
      <c r="XC13" s="76"/>
      <c r="XD13" s="76"/>
      <c r="XE13" s="72"/>
      <c r="XF13" s="76"/>
      <c r="XG13" s="76"/>
      <c r="XH13" s="72"/>
      <c r="XI13" s="76"/>
      <c r="XJ13" s="76"/>
      <c r="XK13" s="72"/>
      <c r="XL13" s="76"/>
      <c r="XM13" s="76"/>
      <c r="XN13" s="72"/>
      <c r="XO13" s="76"/>
      <c r="XP13" s="76"/>
      <c r="XQ13" s="72"/>
      <c r="XR13" s="76"/>
      <c r="XS13" s="76"/>
      <c r="XT13" s="72"/>
      <c r="XU13" s="76"/>
      <c r="XV13" s="76"/>
      <c r="XW13" s="72"/>
      <c r="XX13" s="76"/>
      <c r="XY13" s="76"/>
      <c r="XZ13" s="72"/>
      <c r="YA13" s="76"/>
      <c r="YB13" s="76"/>
      <c r="YC13" s="72"/>
      <c r="YD13" s="76"/>
      <c r="YE13" s="76"/>
      <c r="YF13" s="72"/>
      <c r="YG13" s="71">
        <f t="shared" si="81"/>
        <v>0</v>
      </c>
      <c r="YH13" s="72">
        <f t="shared" si="81"/>
        <v>0</v>
      </c>
      <c r="YI13" s="72"/>
      <c r="YJ13" s="71">
        <f t="shared" si="82"/>
        <v>0</v>
      </c>
      <c r="YK13" s="72">
        <f t="shared" si="82"/>
        <v>0</v>
      </c>
      <c r="YL13" s="72"/>
      <c r="YM13" t="s">
        <v>194</v>
      </c>
      <c r="YN13" s="71">
        <f t="shared" si="83"/>
        <v>0</v>
      </c>
      <c r="YO13" s="72">
        <f t="shared" si="83"/>
        <v>0</v>
      </c>
      <c r="YP13" s="72"/>
      <c r="YQ13" s="71">
        <f t="shared" si="84"/>
        <v>0</v>
      </c>
      <c r="YR13" s="72">
        <f t="shared" si="84"/>
        <v>0</v>
      </c>
      <c r="YS13" s="72"/>
      <c r="YT13" s="71">
        <f t="shared" si="85"/>
        <v>0</v>
      </c>
      <c r="YU13" s="72">
        <f t="shared" si="85"/>
        <v>0</v>
      </c>
      <c r="YV13" s="72"/>
      <c r="YW13" s="71">
        <f t="shared" si="86"/>
        <v>0</v>
      </c>
      <c r="YX13" s="72">
        <f t="shared" si="86"/>
        <v>0</v>
      </c>
      <c r="YY13" s="72"/>
      <c r="YZ13" s="71">
        <f t="shared" si="87"/>
        <v>0</v>
      </c>
      <c r="ZA13" s="72">
        <f t="shared" si="87"/>
        <v>0</v>
      </c>
      <c r="ZB13" s="72"/>
      <c r="ZC13" s="71">
        <f t="shared" si="88"/>
        <v>0</v>
      </c>
      <c r="ZD13" s="72">
        <f t="shared" si="88"/>
        <v>0</v>
      </c>
      <c r="ZE13" s="72"/>
      <c r="ZF13" s="71">
        <f t="shared" si="89"/>
        <v>0</v>
      </c>
      <c r="ZG13" s="72">
        <f t="shared" si="89"/>
        <v>0</v>
      </c>
      <c r="ZH13" s="72"/>
      <c r="ZI13" s="71">
        <f t="shared" si="90"/>
        <v>0</v>
      </c>
      <c r="ZJ13" s="72">
        <f t="shared" si="90"/>
        <v>0</v>
      </c>
      <c r="ZK13" s="72"/>
      <c r="ZL13" s="71">
        <f t="shared" si="91"/>
        <v>0</v>
      </c>
      <c r="ZM13" s="72">
        <f t="shared" si="91"/>
        <v>0</v>
      </c>
      <c r="ZN13" s="72"/>
      <c r="ZO13" s="71">
        <f t="shared" si="92"/>
        <v>0</v>
      </c>
      <c r="ZP13" s="72">
        <f t="shared" si="92"/>
        <v>0</v>
      </c>
      <c r="ZQ13" s="72"/>
      <c r="ZR13" s="71">
        <f t="shared" si="93"/>
        <v>0</v>
      </c>
      <c r="ZS13" s="72">
        <f t="shared" si="93"/>
        <v>0</v>
      </c>
      <c r="ZT13" s="72"/>
      <c r="ZU13" s="71">
        <f t="shared" si="94"/>
        <v>0</v>
      </c>
      <c r="ZV13" s="72">
        <f t="shared" si="94"/>
        <v>0</v>
      </c>
      <c r="ZW13" s="72"/>
      <c r="ZX13" s="71">
        <f t="shared" si="95"/>
        <v>0</v>
      </c>
      <c r="ZY13" s="72">
        <f t="shared" si="95"/>
        <v>0</v>
      </c>
      <c r="ZZ13" s="72"/>
      <c r="AAA13" s="71">
        <f t="shared" si="96"/>
        <v>0</v>
      </c>
      <c r="AAB13" s="72">
        <f t="shared" si="96"/>
        <v>0</v>
      </c>
      <c r="AAC13" s="72"/>
      <c r="AAD13" s="71">
        <f t="shared" si="97"/>
        <v>0</v>
      </c>
      <c r="AAE13" s="72">
        <f t="shared" si="97"/>
        <v>0</v>
      </c>
      <c r="AAF13" s="72"/>
      <c r="AAG13" s="71">
        <f t="shared" si="98"/>
        <v>0</v>
      </c>
      <c r="AAH13" s="72">
        <f t="shared" si="98"/>
        <v>0</v>
      </c>
      <c r="AAI13" s="72"/>
      <c r="AAJ13" s="71">
        <f>AAJ3*1000/1600</f>
        <v>0</v>
      </c>
      <c r="AAK13" s="72">
        <f>AAK3*1000/1600</f>
        <v>0</v>
      </c>
      <c r="AAL13" s="72"/>
      <c r="AAM13" s="71">
        <f t="shared" si="99"/>
        <v>0</v>
      </c>
      <c r="AAN13" s="72">
        <f t="shared" si="99"/>
        <v>0</v>
      </c>
      <c r="AAO13" s="72"/>
      <c r="AAP13" s="71">
        <f t="shared" si="100"/>
        <v>0</v>
      </c>
      <c r="AAQ13" s="72">
        <f t="shared" si="100"/>
        <v>0</v>
      </c>
      <c r="AAR13" s="72"/>
      <c r="AAS13" s="71">
        <f t="shared" si="101"/>
        <v>0</v>
      </c>
      <c r="AAT13" s="72">
        <f t="shared" si="101"/>
        <v>0</v>
      </c>
      <c r="AAU13" s="72"/>
      <c r="AAV13" s="71">
        <f t="shared" si="102"/>
        <v>0</v>
      </c>
      <c r="AAW13" s="72">
        <f t="shared" si="102"/>
        <v>0</v>
      </c>
      <c r="AAX13" s="72"/>
      <c r="AAY13" s="71">
        <f t="shared" si="103"/>
        <v>0</v>
      </c>
      <c r="AAZ13" s="72">
        <f t="shared" si="103"/>
        <v>0</v>
      </c>
      <c r="ABA13" s="72"/>
      <c r="ABB13" s="71">
        <f t="shared" ref="ABB13:ABC17" si="144">ABB3*1000/1600</f>
        <v>0</v>
      </c>
      <c r="ABC13" s="72">
        <f t="shared" si="144"/>
        <v>0</v>
      </c>
      <c r="ABD13" s="72"/>
      <c r="ABE13" s="71">
        <f t="shared" si="104"/>
        <v>0</v>
      </c>
      <c r="ABF13" s="72">
        <f t="shared" si="104"/>
        <v>0</v>
      </c>
      <c r="ABG13" s="72"/>
      <c r="ABH13" s="71">
        <f t="shared" si="105"/>
        <v>0</v>
      </c>
      <c r="ABI13" s="72">
        <f t="shared" si="105"/>
        <v>0</v>
      </c>
      <c r="ABJ13" s="72"/>
      <c r="ABK13" s="71">
        <f t="shared" si="106"/>
        <v>15.6875</v>
      </c>
      <c r="ABL13" s="72">
        <f t="shared" si="106"/>
        <v>16.068750000000001</v>
      </c>
      <c r="ABM13" s="72"/>
      <c r="ABN13" s="71">
        <f t="shared" si="107"/>
        <v>17</v>
      </c>
      <c r="ABO13" s="72">
        <f t="shared" si="107"/>
        <v>16.956250000000001</v>
      </c>
      <c r="ABP13" s="72"/>
      <c r="ABQ13" s="71">
        <f t="shared" si="108"/>
        <v>0</v>
      </c>
      <c r="ABR13" s="72">
        <f t="shared" si="108"/>
        <v>0</v>
      </c>
      <c r="ABS13" s="72"/>
      <c r="ABT13" s="71">
        <f t="shared" si="109"/>
        <v>0</v>
      </c>
      <c r="ABU13" s="72">
        <f t="shared" si="109"/>
        <v>0</v>
      </c>
      <c r="ABV13" s="72"/>
      <c r="ABW13" s="71">
        <f t="shared" si="110"/>
        <v>0</v>
      </c>
      <c r="ABX13" s="72">
        <f t="shared" si="110"/>
        <v>0</v>
      </c>
      <c r="ABY13" s="72"/>
      <c r="ABZ13" s="71">
        <f t="shared" si="111"/>
        <v>0</v>
      </c>
      <c r="ACA13" s="72">
        <f t="shared" si="111"/>
        <v>0</v>
      </c>
      <c r="ACB13" s="72"/>
      <c r="ACC13" s="71">
        <f t="shared" si="112"/>
        <v>0</v>
      </c>
      <c r="ACD13" s="72">
        <f t="shared" si="112"/>
        <v>0</v>
      </c>
      <c r="ACE13" s="72"/>
      <c r="ACF13" s="71">
        <f t="shared" si="113"/>
        <v>0</v>
      </c>
      <c r="ACG13" s="72">
        <f t="shared" si="113"/>
        <v>0</v>
      </c>
      <c r="ACH13" s="72"/>
      <c r="ACI13" s="71">
        <f t="shared" si="114"/>
        <v>0</v>
      </c>
      <c r="ACJ13" s="72">
        <f t="shared" si="114"/>
        <v>0</v>
      </c>
      <c r="ACK13" s="72"/>
      <c r="ACL13" s="71">
        <f t="shared" si="115"/>
        <v>0</v>
      </c>
      <c r="ACM13" s="72">
        <f t="shared" si="115"/>
        <v>0</v>
      </c>
      <c r="ACN13" s="72"/>
      <c r="ACO13" s="71">
        <f t="shared" si="116"/>
        <v>0</v>
      </c>
      <c r="ACP13" s="72">
        <f t="shared" si="116"/>
        <v>0</v>
      </c>
      <c r="ACQ13" s="72"/>
      <c r="ACR13" s="71">
        <f t="shared" si="117"/>
        <v>0</v>
      </c>
      <c r="ACS13" s="72">
        <f t="shared" si="117"/>
        <v>0</v>
      </c>
      <c r="ACT13" s="72"/>
      <c r="ACU13" s="71">
        <f t="shared" si="118"/>
        <v>0</v>
      </c>
      <c r="ACV13" s="72">
        <f t="shared" si="118"/>
        <v>0</v>
      </c>
      <c r="ACW13" s="72"/>
      <c r="ACX13" s="71">
        <f t="shared" si="119"/>
        <v>0</v>
      </c>
      <c r="ACY13" s="72">
        <f t="shared" si="119"/>
        <v>0</v>
      </c>
      <c r="ACZ13" s="72"/>
      <c r="ADA13" s="72"/>
      <c r="ADB13" s="71">
        <f t="shared" si="120"/>
        <v>36.068750000000001</v>
      </c>
      <c r="ADC13" s="72">
        <f t="shared" si="120"/>
        <v>35.793750000000003</v>
      </c>
      <c r="ADD13" s="72">
        <f t="shared" si="120"/>
        <v>35.943750000000001</v>
      </c>
      <c r="ADE13" s="72">
        <f t="shared" si="120"/>
        <v>23.243749999999999</v>
      </c>
      <c r="ADF13" s="72">
        <f t="shared" si="120"/>
        <v>22.05</v>
      </c>
      <c r="ADG13" s="72">
        <f t="shared" si="120"/>
        <v>22.8</v>
      </c>
      <c r="ADH13" s="72">
        <f t="shared" si="120"/>
        <v>24.881250000000001</v>
      </c>
      <c r="ADI13" s="72">
        <f t="shared" si="120"/>
        <v>24.96875</v>
      </c>
      <c r="ADJ13" s="72">
        <f t="shared" si="120"/>
        <v>25.456250000000001</v>
      </c>
      <c r="ADK13" s="72">
        <f t="shared" si="120"/>
        <v>29.118749999999999</v>
      </c>
      <c r="ADL13" s="72">
        <f t="shared" si="120"/>
        <v>30.443750000000001</v>
      </c>
      <c r="ADM13" s="72">
        <f t="shared" si="120"/>
        <v>29.824999999999999</v>
      </c>
      <c r="ADN13" s="72">
        <f t="shared" si="120"/>
        <v>36.774999999999999</v>
      </c>
      <c r="ADO13" s="72">
        <f t="shared" si="120"/>
        <v>35.96875</v>
      </c>
      <c r="ADP13" s="72">
        <f t="shared" si="120"/>
        <v>36.681249999999999</v>
      </c>
      <c r="ADQ13" s="72">
        <f t="shared" si="120"/>
        <v>37.537500000000001</v>
      </c>
      <c r="ADR13" s="72">
        <f t="shared" si="120"/>
        <v>37.28125</v>
      </c>
      <c r="ADS13" s="72">
        <f t="shared" si="120"/>
        <v>37.518749999999997</v>
      </c>
      <c r="ADT13" s="72">
        <f t="shared" si="120"/>
        <v>40.037500000000001</v>
      </c>
      <c r="ADU13" s="72">
        <f t="shared" si="120"/>
        <v>38.893749999999997</v>
      </c>
      <c r="ADV13" s="72">
        <f t="shared" si="120"/>
        <v>39.943750000000001</v>
      </c>
      <c r="ADW13" s="71">
        <f t="shared" si="120"/>
        <v>38.362499999999997</v>
      </c>
      <c r="ADX13" s="72">
        <f t="shared" si="120"/>
        <v>37.756250000000001</v>
      </c>
      <c r="ADY13" s="72">
        <f t="shared" si="120"/>
        <v>38.037500000000001</v>
      </c>
      <c r="ADZ13" s="72">
        <f t="shared" si="120"/>
        <v>22.53125</v>
      </c>
      <c r="AEA13" s="72">
        <f t="shared" si="120"/>
        <v>22.037500000000001</v>
      </c>
      <c r="AEB13" s="72">
        <f t="shared" si="120"/>
        <v>22.512499999999999</v>
      </c>
      <c r="AEC13" s="72">
        <f t="shared" si="120"/>
        <v>20.012500000000003</v>
      </c>
      <c r="AED13" s="72">
        <f t="shared" si="120"/>
        <v>20.081250000000001</v>
      </c>
      <c r="AEE13" s="72">
        <f t="shared" si="120"/>
        <v>20.05</v>
      </c>
      <c r="AEF13" s="72">
        <f t="shared" si="120"/>
        <v>20.274999999999999</v>
      </c>
      <c r="AEG13" s="72">
        <f t="shared" si="120"/>
        <v>20.574999999999999</v>
      </c>
      <c r="AEH13" s="72">
        <f t="shared" si="120"/>
        <v>20.425000000000001</v>
      </c>
      <c r="AEI13" s="72">
        <f t="shared" si="120"/>
        <v>19.856249999999999</v>
      </c>
      <c r="AEJ13" s="72">
        <f t="shared" si="120"/>
        <v>19.21875</v>
      </c>
      <c r="AEK13" s="72">
        <f t="shared" si="120"/>
        <v>19.518750000000001</v>
      </c>
      <c r="AEL13" s="72">
        <f t="shared" si="120"/>
        <v>23.4</v>
      </c>
      <c r="AEM13" s="72">
        <f t="shared" si="120"/>
        <v>23.737500000000001</v>
      </c>
      <c r="AEN13" s="72">
        <f t="shared" si="120"/>
        <v>23.55</v>
      </c>
      <c r="AEO13" s="72">
        <f t="shared" si="120"/>
        <v>20.150000000000002</v>
      </c>
      <c r="AEP13" s="72">
        <f t="shared" si="120"/>
        <v>21.40625</v>
      </c>
      <c r="AEQ13" s="72">
        <f t="shared" si="120"/>
        <v>21.362500000000001</v>
      </c>
      <c r="AER13" s="72">
        <f t="shared" si="120"/>
        <v>23.481249999999999</v>
      </c>
      <c r="AES13" s="72">
        <f t="shared" si="120"/>
        <v>24.081250000000001</v>
      </c>
      <c r="AET13" s="72">
        <f t="shared" si="120"/>
        <v>23.9</v>
      </c>
      <c r="AEU13" s="72">
        <f t="shared" si="120"/>
        <v>26.375</v>
      </c>
      <c r="AEV13" s="72">
        <f t="shared" si="120"/>
        <v>26.081250000000001</v>
      </c>
      <c r="AEW13" s="72">
        <f t="shared" si="120"/>
        <v>26.25</v>
      </c>
      <c r="AEX13" s="72">
        <f t="shared" si="120"/>
        <v>25.75</v>
      </c>
      <c r="AEY13" s="72">
        <f t="shared" si="120"/>
        <v>26.193750000000001</v>
      </c>
      <c r="AEZ13" s="72">
        <f t="shared" si="120"/>
        <v>25.975000000000001</v>
      </c>
      <c r="AFA13" s="71">
        <f t="shared" si="120"/>
        <v>34.674999999999997</v>
      </c>
      <c r="AFB13" s="72">
        <f t="shared" si="120"/>
        <v>33.493749999999999</v>
      </c>
      <c r="AFC13" s="72">
        <f t="shared" si="120"/>
        <v>34.318750000000001</v>
      </c>
      <c r="AFD13" s="71">
        <f t="shared" si="120"/>
        <v>34.0625</v>
      </c>
      <c r="AFE13" s="72">
        <f t="shared" si="120"/>
        <v>34.137500000000003</v>
      </c>
      <c r="AFF13" s="72">
        <f t="shared" si="120"/>
        <v>34.256250000000001</v>
      </c>
      <c r="AFG13" s="71">
        <f t="shared" si="120"/>
        <v>0</v>
      </c>
      <c r="AFH13" s="72">
        <f t="shared" si="120"/>
        <v>0</v>
      </c>
      <c r="AFI13" s="72">
        <f t="shared" ref="AFI13:AFN16" si="145">AFI3*1000/1600</f>
        <v>0</v>
      </c>
      <c r="AFJ13" s="71">
        <f t="shared" si="121"/>
        <v>0</v>
      </c>
      <c r="AFK13" s="72">
        <f t="shared" si="121"/>
        <v>0</v>
      </c>
      <c r="AFL13" s="72">
        <f t="shared" si="121"/>
        <v>0</v>
      </c>
      <c r="AFM13" s="71">
        <f t="shared" si="121"/>
        <v>0</v>
      </c>
      <c r="AFN13" s="72">
        <f t="shared" si="121"/>
        <v>0</v>
      </c>
      <c r="AFO13" s="72">
        <f t="shared" si="121"/>
        <v>0</v>
      </c>
      <c r="AFP13" s="71">
        <f t="shared" si="121"/>
        <v>19.443750000000001</v>
      </c>
      <c r="AFQ13" s="72">
        <f t="shared" si="121"/>
        <v>19.106249999999999</v>
      </c>
      <c r="AFR13" s="72"/>
      <c r="AFS13" s="71">
        <f t="shared" si="122"/>
        <v>36.556249999999999</v>
      </c>
      <c r="AFT13" s="72">
        <f t="shared" si="122"/>
        <v>37.668750000000003</v>
      </c>
      <c r="AFU13" s="72"/>
      <c r="AFV13" s="71">
        <f t="shared" si="122"/>
        <v>22.28125</v>
      </c>
      <c r="AFW13" s="72">
        <f t="shared" si="122"/>
        <v>23.3</v>
      </c>
      <c r="AFX13" s="72"/>
      <c r="AFY13" s="71">
        <f t="shared" si="123"/>
        <v>21.237500000000001</v>
      </c>
      <c r="AFZ13" s="72">
        <f t="shared" si="123"/>
        <v>21.5625</v>
      </c>
      <c r="AGA13" s="72"/>
      <c r="AGB13" s="71">
        <f t="shared" si="123"/>
        <v>20</v>
      </c>
      <c r="AGC13" s="72">
        <f t="shared" si="123"/>
        <v>20.081250000000001</v>
      </c>
      <c r="AGD13" s="72"/>
      <c r="AGE13" s="71">
        <f t="shared" si="124"/>
        <v>25.59375</v>
      </c>
      <c r="AGF13" s="72">
        <f t="shared" si="124"/>
        <v>25.306249999999999</v>
      </c>
      <c r="AGG13" s="72"/>
      <c r="AGH13" s="71">
        <f t="shared" si="125"/>
        <v>34.106250000000003</v>
      </c>
      <c r="AGI13" s="72">
        <f t="shared" si="125"/>
        <v>34.056249999999999</v>
      </c>
      <c r="AGJ13" s="72"/>
      <c r="AGK13" s="71">
        <f t="shared" si="126"/>
        <v>20.53125</v>
      </c>
      <c r="AGL13" s="72">
        <f t="shared" si="126"/>
        <v>20.887499999999999</v>
      </c>
      <c r="AGM13" s="72"/>
      <c r="AGN13" s="71">
        <f t="shared" si="127"/>
        <v>21.087499999999999</v>
      </c>
      <c r="AGO13" s="72">
        <f t="shared" si="127"/>
        <v>21.237500000000001</v>
      </c>
      <c r="AGP13" s="72"/>
      <c r="AGQ13" s="71">
        <f t="shared" si="128"/>
        <v>21.168749999999999</v>
      </c>
      <c r="AGR13" s="72">
        <f t="shared" si="128"/>
        <v>21.131250000000001</v>
      </c>
      <c r="AGS13" s="72"/>
      <c r="AGT13" s="71">
        <f t="shared" si="129"/>
        <v>21.431249999999999</v>
      </c>
      <c r="AGU13" s="72">
        <f t="shared" si="129"/>
        <v>21.4</v>
      </c>
      <c r="AGV13" s="72"/>
      <c r="AGW13" s="71">
        <f t="shared" si="130"/>
        <v>21.756250000000001</v>
      </c>
      <c r="AGX13" s="72">
        <f t="shared" si="130"/>
        <v>20.693750000000001</v>
      </c>
      <c r="AGY13" s="72"/>
      <c r="AGZ13" s="71">
        <f t="shared" si="131"/>
        <v>20.637499999999999</v>
      </c>
      <c r="AHA13" s="72">
        <f t="shared" si="131"/>
        <v>20.65625</v>
      </c>
      <c r="AHB13" s="72"/>
      <c r="AHC13" s="71">
        <f t="shared" si="132"/>
        <v>19.175000000000001</v>
      </c>
      <c r="AHD13" s="72">
        <f t="shared" si="132"/>
        <v>19.706250000000001</v>
      </c>
      <c r="AHE13" s="72"/>
      <c r="AHF13" s="71">
        <f t="shared" si="133"/>
        <v>15.831250000000001</v>
      </c>
      <c r="AHG13" s="72">
        <f t="shared" si="133"/>
        <v>16.03125</v>
      </c>
      <c r="AHH13" s="72"/>
      <c r="AHI13" s="71">
        <f t="shared" si="134"/>
        <v>8.7312499999999993</v>
      </c>
      <c r="AHJ13" s="72">
        <f>AHJ3*1000/1600</f>
        <v>8.25</v>
      </c>
      <c r="AHK13" s="72"/>
    </row>
    <row r="14" spans="1:895" x14ac:dyDescent="0.2">
      <c r="A14" s="71" t="s">
        <v>195</v>
      </c>
      <c r="B14" s="71">
        <f t="shared" si="135"/>
        <v>41.325000000000003</v>
      </c>
      <c r="C14" s="72">
        <f t="shared" si="135"/>
        <v>39.387500000000003</v>
      </c>
      <c r="D14" s="72">
        <f t="shared" si="135"/>
        <v>37.962499999999999</v>
      </c>
      <c r="E14" s="72">
        <f t="shared" si="135"/>
        <v>39.606250000000003</v>
      </c>
      <c r="F14" s="72">
        <f t="shared" si="135"/>
        <v>41.206249999999997</v>
      </c>
      <c r="G14" s="72">
        <f t="shared" si="135"/>
        <v>42.768749999999997</v>
      </c>
      <c r="H14" s="71">
        <f t="shared" si="135"/>
        <v>63.7</v>
      </c>
      <c r="I14" s="72">
        <f t="shared" si="135"/>
        <v>63.024999999999999</v>
      </c>
      <c r="J14" s="72">
        <f t="shared" si="135"/>
        <v>61.237499999999997</v>
      </c>
      <c r="K14" s="72">
        <f t="shared" si="135"/>
        <v>62.9375</v>
      </c>
      <c r="L14" s="72">
        <f t="shared" si="135"/>
        <v>60.5625</v>
      </c>
      <c r="M14" s="72">
        <f t="shared" si="135"/>
        <v>61.581249999999997</v>
      </c>
      <c r="N14" s="71">
        <f t="shared" si="135"/>
        <v>62.512500000000003</v>
      </c>
      <c r="O14" s="72">
        <f t="shared" si="135"/>
        <v>58.45</v>
      </c>
      <c r="P14" s="72">
        <f t="shared" si="135"/>
        <v>58.09375</v>
      </c>
      <c r="Q14" s="72">
        <f t="shared" si="135"/>
        <v>59.05</v>
      </c>
      <c r="R14" s="72">
        <f t="shared" si="135"/>
        <v>58.693750000000001</v>
      </c>
      <c r="S14" s="72">
        <f t="shared" si="135"/>
        <v>59.6</v>
      </c>
      <c r="U14" s="71" t="s">
        <v>195</v>
      </c>
      <c r="V14" s="71">
        <f t="shared" si="1"/>
        <v>31.056249999999999</v>
      </c>
      <c r="W14" s="72">
        <f t="shared" si="1"/>
        <v>29.824999999999999</v>
      </c>
      <c r="X14" s="72">
        <f t="shared" si="1"/>
        <v>30.481249999999999</v>
      </c>
      <c r="Y14" s="72">
        <f t="shared" si="1"/>
        <v>30.712499999999999</v>
      </c>
      <c r="Z14" s="72">
        <f t="shared" si="1"/>
        <v>29.693750000000001</v>
      </c>
      <c r="AA14" s="72">
        <f t="shared" si="1"/>
        <v>28.443750000000001</v>
      </c>
      <c r="AB14" s="71">
        <f t="shared" si="1"/>
        <v>23.462499999999999</v>
      </c>
      <c r="AC14" s="72">
        <f t="shared" si="1"/>
        <v>24.40625</v>
      </c>
      <c r="AD14" s="72">
        <f t="shared" si="1"/>
        <v>22.21875</v>
      </c>
      <c r="AE14" s="72">
        <f t="shared" si="1"/>
        <v>22.556249999999999</v>
      </c>
      <c r="AF14" s="72">
        <f t="shared" si="1"/>
        <v>24.056249999999999</v>
      </c>
      <c r="AG14" s="72">
        <f t="shared" si="1"/>
        <v>23.881250000000001</v>
      </c>
      <c r="AH14" s="71">
        <f t="shared" si="1"/>
        <v>33.774999999999999</v>
      </c>
      <c r="AI14" s="72">
        <f t="shared" si="1"/>
        <v>32.212499999999999</v>
      </c>
      <c r="AJ14" s="72">
        <f t="shared" si="1"/>
        <v>32.768749999999997</v>
      </c>
      <c r="AK14" s="72">
        <f t="shared" si="1"/>
        <v>33.056249999999999</v>
      </c>
      <c r="AL14" s="72">
        <f t="shared" si="1"/>
        <v>32.59375</v>
      </c>
      <c r="AM14" s="72">
        <f>AM4*1000/1600</f>
        <v>34.125</v>
      </c>
      <c r="AN14" s="71">
        <f t="shared" si="1"/>
        <v>23.618749999999999</v>
      </c>
      <c r="AO14" s="72">
        <f t="shared" si="1"/>
        <v>26.90625</v>
      </c>
      <c r="AP14" s="72">
        <f t="shared" si="1"/>
        <v>27.05</v>
      </c>
      <c r="AQ14" s="72">
        <f t="shared" si="1"/>
        <v>26.25</v>
      </c>
      <c r="AR14" s="72">
        <f t="shared" si="1"/>
        <v>26.137499999999999</v>
      </c>
      <c r="AS14" s="74">
        <f t="shared" si="1"/>
        <v>26.2</v>
      </c>
      <c r="AU14" s="71" t="s">
        <v>195</v>
      </c>
      <c r="AV14" s="71">
        <f t="shared" si="2"/>
        <v>45.912500000000001</v>
      </c>
      <c r="AW14" s="72">
        <f t="shared" si="2"/>
        <v>63.693750000000001</v>
      </c>
      <c r="AX14" s="72">
        <f t="shared" si="2"/>
        <v>60.612499999999997</v>
      </c>
      <c r="AY14" s="72">
        <f t="shared" si="2"/>
        <v>61.3</v>
      </c>
      <c r="AZ14" s="72">
        <f t="shared" si="2"/>
        <v>59.625</v>
      </c>
      <c r="BA14" s="72">
        <f t="shared" si="2"/>
        <v>62.168750000000003</v>
      </c>
      <c r="BB14" s="76">
        <f t="shared" si="2"/>
        <v>59.081249999999997</v>
      </c>
      <c r="BC14" s="76">
        <f t="shared" si="2"/>
        <v>59.356250000000003</v>
      </c>
      <c r="BD14" s="76">
        <f t="shared" si="2"/>
        <v>59.168750000000003</v>
      </c>
      <c r="BE14" s="76"/>
      <c r="BG14" s="71">
        <f t="shared" si="2"/>
        <v>37.799999999999997</v>
      </c>
      <c r="BH14" s="72">
        <f t="shared" si="2"/>
        <v>40.650000000000006</v>
      </c>
      <c r="BI14" s="72">
        <f t="shared" si="2"/>
        <v>37.612499999999997</v>
      </c>
      <c r="BJ14" s="72">
        <f t="shared" si="2"/>
        <v>37.225000000000001</v>
      </c>
      <c r="BK14" s="72">
        <f t="shared" si="2"/>
        <v>39.9375</v>
      </c>
      <c r="BL14" s="72">
        <f t="shared" ref="BG14:BQ16" si="146">BL4*1000/1600</f>
        <v>0</v>
      </c>
      <c r="BM14" s="71">
        <f t="shared" si="3"/>
        <v>35.46875</v>
      </c>
      <c r="BN14" s="72">
        <f t="shared" si="3"/>
        <v>36.131250000000001</v>
      </c>
      <c r="BO14" s="72">
        <f t="shared" si="3"/>
        <v>38.299999999999997</v>
      </c>
      <c r="BP14" s="72">
        <f t="shared" si="3"/>
        <v>38.674999999999997</v>
      </c>
      <c r="BQ14" s="72">
        <f t="shared" si="3"/>
        <v>38.924999999999997</v>
      </c>
      <c r="BR14" s="74">
        <f t="shared" si="3"/>
        <v>0</v>
      </c>
      <c r="BS14" s="71">
        <f t="shared" si="3"/>
        <v>37.65</v>
      </c>
      <c r="BT14" s="72">
        <f t="shared" si="3"/>
        <v>39.537500000000001</v>
      </c>
      <c r="BU14" s="72">
        <f t="shared" si="3"/>
        <v>39.1</v>
      </c>
      <c r="BV14" s="72">
        <f t="shared" si="3"/>
        <v>39.85</v>
      </c>
      <c r="BW14" s="72">
        <f t="shared" si="3"/>
        <v>0</v>
      </c>
      <c r="BX14" s="72">
        <f>BX4*1000/1600</f>
        <v>0</v>
      </c>
      <c r="BY14" s="71">
        <f t="shared" si="3"/>
        <v>38.962499999999999</v>
      </c>
      <c r="BZ14" s="72">
        <f t="shared" si="3"/>
        <v>39.21875</v>
      </c>
      <c r="CA14" s="72">
        <f t="shared" si="3"/>
        <v>38.975000000000001</v>
      </c>
      <c r="CB14" s="72">
        <f t="shared" si="3"/>
        <v>39.981250000000003</v>
      </c>
      <c r="CC14" s="72">
        <f t="shared" si="3"/>
        <v>41.056249999999999</v>
      </c>
      <c r="CD14" s="74">
        <f t="shared" si="3"/>
        <v>0</v>
      </c>
      <c r="CF14" s="71">
        <f t="shared" si="4"/>
        <v>53.40625</v>
      </c>
      <c r="CG14" s="72">
        <f t="shared" si="4"/>
        <v>55.59375</v>
      </c>
      <c r="CH14" s="72">
        <f t="shared" si="4"/>
        <v>55.356250000000003</v>
      </c>
      <c r="CI14" s="72">
        <f t="shared" si="4"/>
        <v>54.631250000000001</v>
      </c>
      <c r="CJ14" s="72">
        <f t="shared" si="4"/>
        <v>0</v>
      </c>
      <c r="CK14" s="72">
        <f>CK4*1000/1600</f>
        <v>0</v>
      </c>
      <c r="CL14" s="71">
        <f t="shared" si="4"/>
        <v>46.837499999999999</v>
      </c>
      <c r="CM14" s="72">
        <f t="shared" si="4"/>
        <v>44.524999999999999</v>
      </c>
      <c r="CN14" s="72">
        <f t="shared" si="4"/>
        <v>49.325000000000003</v>
      </c>
      <c r="CO14" s="72">
        <f t="shared" si="4"/>
        <v>44.35</v>
      </c>
      <c r="CP14" s="72">
        <f t="shared" si="4"/>
        <v>44.668750000000003</v>
      </c>
      <c r="CQ14" s="74">
        <f t="shared" si="4"/>
        <v>0</v>
      </c>
      <c r="CR14" s="71">
        <f t="shared" si="4"/>
        <v>30.168749999999999</v>
      </c>
      <c r="CS14" s="72">
        <f t="shared" si="4"/>
        <v>28.55</v>
      </c>
      <c r="CT14" s="72">
        <f t="shared" si="4"/>
        <v>30.425000000000001</v>
      </c>
      <c r="CU14" s="72">
        <f t="shared" si="4"/>
        <v>30.625</v>
      </c>
      <c r="CV14" s="72">
        <f t="shared" si="4"/>
        <v>30.018750000000001</v>
      </c>
      <c r="CW14" s="72">
        <f>CW4*1000/1600</f>
        <v>0</v>
      </c>
      <c r="CX14" s="71">
        <f t="shared" si="4"/>
        <v>26.131250000000001</v>
      </c>
      <c r="CY14" s="72">
        <f t="shared" si="4"/>
        <v>25.574999999999999</v>
      </c>
      <c r="CZ14" s="72">
        <f t="shared" si="4"/>
        <v>27.037500000000001</v>
      </c>
      <c r="DA14" s="72">
        <f t="shared" si="4"/>
        <v>25.55</v>
      </c>
      <c r="DB14" s="72">
        <f t="shared" si="4"/>
        <v>0</v>
      </c>
      <c r="DC14" s="74">
        <f t="shared" si="4"/>
        <v>0</v>
      </c>
      <c r="DD14">
        <v>7</v>
      </c>
      <c r="DE14" s="71">
        <f t="shared" si="5"/>
        <v>31.837499999999999</v>
      </c>
      <c r="DF14" s="72">
        <f t="shared" si="5"/>
        <v>31.78125</v>
      </c>
      <c r="DG14" s="72">
        <f t="shared" si="5"/>
        <v>31.768750000000001</v>
      </c>
      <c r="DH14" s="72">
        <f t="shared" si="5"/>
        <v>31.46875</v>
      </c>
      <c r="DI14" s="72">
        <f t="shared" si="5"/>
        <v>32.643749999999997</v>
      </c>
      <c r="DJ14" s="74">
        <f t="shared" si="5"/>
        <v>0</v>
      </c>
      <c r="DK14" s="71">
        <f t="shared" si="5"/>
        <v>43.043750000000003</v>
      </c>
      <c r="DL14" s="72">
        <f t="shared" si="5"/>
        <v>44.131250000000001</v>
      </c>
      <c r="DM14" s="72">
        <f t="shared" si="5"/>
        <v>42.981250000000003</v>
      </c>
      <c r="DN14" s="72">
        <f t="shared" si="5"/>
        <v>41.875</v>
      </c>
      <c r="DO14" s="72">
        <f t="shared" si="5"/>
        <v>41.731250000000003</v>
      </c>
      <c r="DP14" s="74">
        <f t="shared" si="5"/>
        <v>0</v>
      </c>
      <c r="DQ14" s="71">
        <f t="shared" si="5"/>
        <v>42.856250000000003</v>
      </c>
      <c r="DR14" s="72">
        <f t="shared" si="5"/>
        <v>43.40625</v>
      </c>
      <c r="DS14" s="72">
        <f t="shared" si="5"/>
        <v>40.700000000000003</v>
      </c>
      <c r="DT14" s="72">
        <f t="shared" si="5"/>
        <v>42.668750000000003</v>
      </c>
      <c r="DU14" s="72">
        <f t="shared" si="5"/>
        <v>39.806249999999999</v>
      </c>
      <c r="DV14" s="74">
        <f t="shared" si="5"/>
        <v>38.049999999999997</v>
      </c>
      <c r="DW14" s="71">
        <f t="shared" si="5"/>
        <v>58.268749999999997</v>
      </c>
      <c r="DX14" s="72">
        <f t="shared" si="5"/>
        <v>54.731250000000003</v>
      </c>
      <c r="DY14" s="72">
        <f t="shared" si="5"/>
        <v>58.543750000000003</v>
      </c>
      <c r="DZ14" s="72">
        <f t="shared" si="5"/>
        <v>59.612499999999997</v>
      </c>
      <c r="EA14" s="72">
        <v>0</v>
      </c>
      <c r="EB14" s="74">
        <f t="shared" si="5"/>
        <v>0</v>
      </c>
      <c r="EC14" s="71">
        <f t="shared" si="5"/>
        <v>51.793750000000003</v>
      </c>
      <c r="ED14" s="72">
        <f t="shared" si="5"/>
        <v>55.15625</v>
      </c>
      <c r="EE14" s="72">
        <f t="shared" si="5"/>
        <v>55.262500000000003</v>
      </c>
      <c r="EF14" s="72">
        <f t="shared" si="5"/>
        <v>51.956249999999997</v>
      </c>
      <c r="EG14" s="72">
        <f t="shared" si="5"/>
        <v>55.637500000000003</v>
      </c>
      <c r="EH14" s="74">
        <f t="shared" si="5"/>
        <v>0</v>
      </c>
      <c r="EI14" s="71">
        <f t="shared" si="5"/>
        <v>43.625</v>
      </c>
      <c r="EJ14" s="72">
        <f t="shared" si="5"/>
        <v>45.9</v>
      </c>
      <c r="EK14" s="72">
        <f t="shared" si="5"/>
        <v>45.037500000000001</v>
      </c>
      <c r="EL14" s="72">
        <f t="shared" si="5"/>
        <v>43.325000000000003</v>
      </c>
      <c r="EM14" s="72">
        <f t="shared" si="5"/>
        <v>44.793750000000003</v>
      </c>
      <c r="EN14" s="74">
        <f t="shared" si="5"/>
        <v>0</v>
      </c>
      <c r="EO14" s="71">
        <f t="shared" si="5"/>
        <v>40.85</v>
      </c>
      <c r="EP14" s="72">
        <f t="shared" si="5"/>
        <v>41.78125</v>
      </c>
      <c r="EQ14" s="72">
        <f t="shared" si="5"/>
        <v>41.25</v>
      </c>
      <c r="ER14" s="72">
        <f t="shared" si="5"/>
        <v>42.368749999999999</v>
      </c>
      <c r="ES14" s="72">
        <f t="shared" si="5"/>
        <v>37.887500000000003</v>
      </c>
      <c r="ET14" s="74">
        <f t="shared" si="5"/>
        <v>0</v>
      </c>
      <c r="EU14" s="71">
        <f t="shared" si="5"/>
        <v>56.65625</v>
      </c>
      <c r="EV14" s="72">
        <f t="shared" si="5"/>
        <v>55.774999999999999</v>
      </c>
      <c r="EW14" s="72">
        <f t="shared" si="5"/>
        <v>54.924999999999997</v>
      </c>
      <c r="EX14" s="72">
        <f t="shared" si="5"/>
        <v>54.8125</v>
      </c>
      <c r="EY14" s="72">
        <f t="shared" si="5"/>
        <v>57.631250000000001</v>
      </c>
      <c r="EZ14" s="74">
        <f t="shared" si="5"/>
        <v>0</v>
      </c>
      <c r="FA14">
        <v>3</v>
      </c>
      <c r="FB14" s="71">
        <f t="shared" si="136"/>
        <v>29.168749999999999</v>
      </c>
      <c r="FC14" s="72">
        <f t="shared" si="136"/>
        <v>28.681249999999999</v>
      </c>
      <c r="FD14" s="72">
        <f t="shared" si="136"/>
        <v>27.524999999999999</v>
      </c>
      <c r="FE14" s="72"/>
      <c r="FF14" s="72"/>
      <c r="FG14" s="74"/>
      <c r="FH14" s="71">
        <f t="shared" si="137"/>
        <v>26.46875</v>
      </c>
      <c r="FI14" s="72">
        <f t="shared" si="137"/>
        <v>26.243749999999999</v>
      </c>
      <c r="FJ14" s="72">
        <f t="shared" si="137"/>
        <v>26.456250000000001</v>
      </c>
      <c r="FK14" s="72"/>
      <c r="FL14" s="72"/>
      <c r="FM14" s="74"/>
      <c r="FN14" s="71">
        <f t="shared" si="138"/>
        <v>26.743749999999999</v>
      </c>
      <c r="FO14" s="72">
        <f t="shared" si="138"/>
        <v>27.15</v>
      </c>
      <c r="FP14" s="72">
        <f t="shared" si="138"/>
        <v>26.0625</v>
      </c>
      <c r="FQ14" s="72"/>
      <c r="FR14" s="72"/>
      <c r="FS14" s="74"/>
      <c r="FT14" s="71">
        <f t="shared" si="139"/>
        <v>25.006250000000001</v>
      </c>
      <c r="FU14" s="72">
        <f t="shared" si="139"/>
        <v>22.475000000000001</v>
      </c>
      <c r="FV14" s="72">
        <f t="shared" si="139"/>
        <v>23.59375</v>
      </c>
      <c r="FW14" s="72">
        <f>FW4*1000/1600</f>
        <v>22.475000000000001</v>
      </c>
      <c r="FX14" s="72"/>
      <c r="FY14" s="74"/>
      <c r="FZ14" s="71">
        <f t="shared" si="140"/>
        <v>24.481249999999999</v>
      </c>
      <c r="GA14" s="72">
        <f t="shared" si="140"/>
        <v>25.556249999999999</v>
      </c>
      <c r="GB14" s="72">
        <f t="shared" si="140"/>
        <v>26.618749999999999</v>
      </c>
      <c r="GC14" s="72">
        <f>GC4*1000/1600</f>
        <v>25.918749999999999</v>
      </c>
      <c r="GD14" s="72"/>
      <c r="GE14" s="74"/>
      <c r="GF14" s="71">
        <f t="shared" si="6"/>
        <v>30.793749999999999</v>
      </c>
      <c r="GG14" s="72">
        <f t="shared" si="6"/>
        <v>35.6</v>
      </c>
      <c r="GH14" s="72">
        <f t="shared" si="6"/>
        <v>30.487500000000001</v>
      </c>
      <c r="GI14" s="72">
        <f t="shared" si="6"/>
        <v>32.887500000000003</v>
      </c>
      <c r="GJ14" s="72">
        <f>GJ4*1000/1600</f>
        <v>34.043750000000003</v>
      </c>
      <c r="GK14" s="72">
        <f>GK4*1000/1600</f>
        <v>33.450000000000003</v>
      </c>
      <c r="GL14" s="71">
        <f t="shared" si="7"/>
        <v>34.793750000000003</v>
      </c>
      <c r="GM14" s="72">
        <f t="shared" si="7"/>
        <v>33.043750000000003</v>
      </c>
      <c r="GN14" s="72">
        <f t="shared" si="7"/>
        <v>34.043750000000003</v>
      </c>
      <c r="GO14" s="72">
        <f t="shared" si="7"/>
        <v>33.450000000000003</v>
      </c>
      <c r="GP14" s="72"/>
      <c r="GQ14" s="74"/>
      <c r="GR14" s="71">
        <f t="shared" si="8"/>
        <v>24.943750000000001</v>
      </c>
      <c r="GS14" s="72">
        <f t="shared" si="8"/>
        <v>25.193750000000001</v>
      </c>
      <c r="GT14" s="72">
        <f t="shared" si="8"/>
        <v>24.643750000000001</v>
      </c>
      <c r="GU14" s="72">
        <f t="shared" si="8"/>
        <v>25.768750000000001</v>
      </c>
      <c r="GV14" s="72"/>
      <c r="GW14" s="74"/>
      <c r="GX14" s="71">
        <f t="shared" si="9"/>
        <v>19.274999999999999</v>
      </c>
      <c r="GY14" s="72">
        <f t="shared" si="9"/>
        <v>18.868749999999999</v>
      </c>
      <c r="GZ14" s="72">
        <f t="shared" si="9"/>
        <v>19.231249999999999</v>
      </c>
      <c r="HA14" s="72">
        <f t="shared" si="9"/>
        <v>19.868749999999999</v>
      </c>
      <c r="HB14" s="72"/>
      <c r="HC14" s="74"/>
      <c r="HD14" s="71">
        <f t="shared" si="10"/>
        <v>41.674999999999997</v>
      </c>
      <c r="HE14" s="72">
        <f t="shared" si="10"/>
        <v>41.206249999999997</v>
      </c>
      <c r="HF14" s="72">
        <f t="shared" si="10"/>
        <v>44.375</v>
      </c>
      <c r="HG14" s="72">
        <f t="shared" si="10"/>
        <v>43.837499999999999</v>
      </c>
      <c r="HH14" s="72"/>
      <c r="HI14" s="74"/>
      <c r="HJ14" s="71">
        <f t="shared" si="11"/>
        <v>41.4375</v>
      </c>
      <c r="HK14" s="72">
        <f t="shared" si="11"/>
        <v>40.3125</v>
      </c>
      <c r="HL14" s="72">
        <f t="shared" si="11"/>
        <v>38.981250000000003</v>
      </c>
      <c r="HM14" s="72">
        <f t="shared" si="11"/>
        <v>41.418750000000003</v>
      </c>
      <c r="HN14" s="72"/>
      <c r="HO14" s="74"/>
      <c r="HP14" s="71">
        <f t="shared" si="12"/>
        <v>23.668749999999999</v>
      </c>
      <c r="HQ14" s="72">
        <f t="shared" si="12"/>
        <v>20.125000000000004</v>
      </c>
      <c r="HR14" s="72">
        <f t="shared" si="12"/>
        <v>23.95</v>
      </c>
      <c r="HS14" s="72">
        <f t="shared" si="12"/>
        <v>25.125</v>
      </c>
      <c r="HT14" s="72"/>
      <c r="HU14" s="74"/>
      <c r="HV14" s="71">
        <f t="shared" si="13"/>
        <v>19.731249999999999</v>
      </c>
      <c r="HW14" s="72">
        <f t="shared" si="13"/>
        <v>19.893750000000001</v>
      </c>
      <c r="HX14" s="72">
        <f t="shared" si="13"/>
        <v>20.25</v>
      </c>
      <c r="HY14" s="72">
        <f t="shared" si="13"/>
        <v>20.150000000000002</v>
      </c>
      <c r="HZ14" s="72"/>
      <c r="IA14" s="74"/>
      <c r="IB14" s="71">
        <f t="shared" si="14"/>
        <v>27.362500000000001</v>
      </c>
      <c r="IC14" s="72">
        <f t="shared" si="14"/>
        <v>27.324999999999999</v>
      </c>
      <c r="ID14" s="72">
        <f t="shared" si="14"/>
        <v>27.84375</v>
      </c>
      <c r="IE14" s="72">
        <f t="shared" si="14"/>
        <v>27.125</v>
      </c>
      <c r="IF14" s="72"/>
      <c r="IG14" s="74"/>
      <c r="IH14" s="71">
        <f t="shared" si="15"/>
        <v>22.675000000000001</v>
      </c>
      <c r="II14" s="72">
        <f t="shared" si="15"/>
        <v>22.85</v>
      </c>
      <c r="IJ14" s="72">
        <f t="shared" si="15"/>
        <v>22.53125</v>
      </c>
      <c r="IK14" s="72">
        <f t="shared" si="15"/>
        <v>23.081250000000001</v>
      </c>
      <c r="IL14" s="72"/>
      <c r="IM14" s="74"/>
      <c r="IN14" s="71">
        <f t="shared" si="16"/>
        <v>28.118749999999999</v>
      </c>
      <c r="IO14" s="72">
        <f t="shared" si="16"/>
        <v>28.487500000000001</v>
      </c>
      <c r="IP14" s="72">
        <f t="shared" si="16"/>
        <v>28.543749999999999</v>
      </c>
      <c r="IQ14" s="72">
        <f t="shared" si="16"/>
        <v>27.85</v>
      </c>
      <c r="IR14" s="72"/>
      <c r="IS14" s="74"/>
      <c r="IT14" s="71">
        <f t="shared" si="17"/>
        <v>25.5</v>
      </c>
      <c r="IU14" s="72">
        <f t="shared" si="17"/>
        <v>25.362500000000001</v>
      </c>
      <c r="IV14" s="72">
        <f t="shared" si="17"/>
        <v>24.4</v>
      </c>
      <c r="IW14" s="72">
        <f t="shared" si="17"/>
        <v>24.725000000000001</v>
      </c>
      <c r="IX14" s="72"/>
      <c r="IY14" s="74"/>
      <c r="IZ14" s="71">
        <f t="shared" si="18"/>
        <v>26.606249999999999</v>
      </c>
      <c r="JA14" s="72">
        <f t="shared" si="18"/>
        <v>26.043749999999999</v>
      </c>
      <c r="JB14" s="72">
        <f t="shared" si="18"/>
        <v>26.606249999999999</v>
      </c>
      <c r="JC14" s="72">
        <f t="shared" si="18"/>
        <v>26.893750000000001</v>
      </c>
      <c r="JD14" s="72"/>
      <c r="JE14" s="74"/>
      <c r="JF14" s="71">
        <f t="shared" si="19"/>
        <v>20.693750000000001</v>
      </c>
      <c r="JG14" s="72">
        <f t="shared" si="19"/>
        <v>20.637499999999999</v>
      </c>
      <c r="JH14" s="72">
        <f t="shared" si="19"/>
        <v>20.431249999999999</v>
      </c>
      <c r="JI14" s="72">
        <f t="shared" si="19"/>
        <v>20.681249999999999</v>
      </c>
      <c r="JJ14" s="72"/>
      <c r="JK14" s="74"/>
      <c r="JL14" s="71">
        <f t="shared" si="20"/>
        <v>28.274999999999999</v>
      </c>
      <c r="JM14" s="72">
        <f t="shared" si="20"/>
        <v>27.925000000000001</v>
      </c>
      <c r="JN14" s="72">
        <f t="shared" si="20"/>
        <v>28.981249999999999</v>
      </c>
      <c r="JO14" s="72">
        <f t="shared" si="20"/>
        <v>28.324999999999999</v>
      </c>
      <c r="JP14" s="72"/>
      <c r="JQ14" s="74"/>
      <c r="JR14" s="71">
        <f t="shared" si="21"/>
        <v>20.806249999999999</v>
      </c>
      <c r="JS14" s="72">
        <f t="shared" si="21"/>
        <v>22.518750000000001</v>
      </c>
      <c r="JT14" s="72">
        <f t="shared" si="21"/>
        <v>21.506250000000001</v>
      </c>
      <c r="JU14" s="72">
        <f t="shared" si="21"/>
        <v>21.306249999999999</v>
      </c>
      <c r="JV14" s="72"/>
      <c r="JW14" s="74"/>
      <c r="JX14" s="71">
        <f t="shared" si="22"/>
        <v>41.787500000000001</v>
      </c>
      <c r="JY14" s="72">
        <f t="shared" si="22"/>
        <v>40.443749999999994</v>
      </c>
      <c r="JZ14" s="72">
        <f t="shared" si="22"/>
        <v>42.475000000000001</v>
      </c>
      <c r="KA14" s="72">
        <f t="shared" si="22"/>
        <v>40.5</v>
      </c>
      <c r="KB14" s="72"/>
      <c r="KC14" s="74"/>
      <c r="KD14" s="71">
        <f t="shared" si="23"/>
        <v>45.181249999999999</v>
      </c>
      <c r="KE14" s="72">
        <f t="shared" si="23"/>
        <v>42.643749999999997</v>
      </c>
      <c r="KF14" s="72">
        <f t="shared" si="23"/>
        <v>44.53125</v>
      </c>
      <c r="KG14" s="72">
        <f t="shared" si="23"/>
        <v>42.325000000000003</v>
      </c>
      <c r="KH14" s="72"/>
      <c r="KI14" s="74"/>
      <c r="KJ14" s="71">
        <f t="shared" si="24"/>
        <v>27.09375</v>
      </c>
      <c r="KK14" s="72">
        <f t="shared" si="24"/>
        <v>27.55</v>
      </c>
      <c r="KL14" s="72">
        <f t="shared" si="24"/>
        <v>27.481249999999999</v>
      </c>
      <c r="KM14" s="72">
        <f t="shared" si="24"/>
        <v>27.78125</v>
      </c>
      <c r="KN14" s="72"/>
      <c r="KO14" s="74"/>
      <c r="KP14" s="71">
        <f t="shared" si="25"/>
        <v>21.662500000000001</v>
      </c>
      <c r="KQ14" s="72">
        <f t="shared" si="25"/>
        <v>21.381250000000001</v>
      </c>
      <c r="KR14" s="72">
        <f t="shared" si="25"/>
        <v>22.912500000000001</v>
      </c>
      <c r="KS14" s="72">
        <f t="shared" si="25"/>
        <v>21.981249999999999</v>
      </c>
      <c r="KT14" s="72"/>
      <c r="KU14" s="74"/>
      <c r="KV14" s="71">
        <f t="shared" si="26"/>
        <v>23.681249999999999</v>
      </c>
      <c r="KW14" s="72">
        <f t="shared" si="26"/>
        <v>25.25</v>
      </c>
      <c r="KX14" s="72">
        <f t="shared" si="26"/>
        <v>24.568750000000001</v>
      </c>
      <c r="KY14" s="72">
        <f t="shared" si="26"/>
        <v>23.806249999999999</v>
      </c>
      <c r="KZ14" s="72"/>
      <c r="LA14" s="74"/>
      <c r="LB14" s="71">
        <f t="shared" si="27"/>
        <v>21.387499999999999</v>
      </c>
      <c r="LC14" s="72">
        <f t="shared" si="27"/>
        <v>21.274999999999999</v>
      </c>
      <c r="LD14" s="72">
        <f t="shared" si="27"/>
        <v>21.493749999999999</v>
      </c>
      <c r="LE14" s="72">
        <f t="shared" si="27"/>
        <v>21.5625</v>
      </c>
      <c r="LF14" s="72"/>
      <c r="LG14" s="74"/>
      <c r="LH14" s="71">
        <f t="shared" si="28"/>
        <v>26.643750000000001</v>
      </c>
      <c r="LI14" s="72">
        <f t="shared" si="28"/>
        <v>27.4</v>
      </c>
      <c r="LJ14" s="72">
        <f t="shared" si="28"/>
        <v>26.806249999999999</v>
      </c>
      <c r="LK14" s="72">
        <f t="shared" si="28"/>
        <v>27.074999999999999</v>
      </c>
      <c r="LL14" s="72"/>
      <c r="LM14" s="74"/>
      <c r="LN14" s="71">
        <f t="shared" si="29"/>
        <v>21.693750000000001</v>
      </c>
      <c r="LO14" s="72">
        <f t="shared" si="29"/>
        <v>21.5</v>
      </c>
      <c r="LP14" s="72">
        <f t="shared" si="29"/>
        <v>20.987500000000001</v>
      </c>
      <c r="LQ14" s="72">
        <f t="shared" si="29"/>
        <v>21.1875</v>
      </c>
      <c r="LR14" s="72"/>
      <c r="LS14" s="74"/>
      <c r="LT14" s="71">
        <f t="shared" si="30"/>
        <v>25</v>
      </c>
      <c r="LU14" s="72">
        <f t="shared" si="30"/>
        <v>24.618749999999999</v>
      </c>
      <c r="LV14" s="72">
        <f t="shared" si="30"/>
        <v>25.25</v>
      </c>
      <c r="LW14" s="72">
        <f t="shared" si="30"/>
        <v>24.925000000000001</v>
      </c>
      <c r="LX14" s="72"/>
      <c r="LY14" s="74"/>
      <c r="LZ14" s="71">
        <f t="shared" si="31"/>
        <v>21.162500000000001</v>
      </c>
      <c r="MA14" s="72">
        <f t="shared" si="31"/>
        <v>21.618749999999999</v>
      </c>
      <c r="MB14" s="72">
        <f t="shared" si="31"/>
        <v>20.9375</v>
      </c>
      <c r="MC14" s="72">
        <f t="shared" si="31"/>
        <v>21.34375</v>
      </c>
      <c r="MD14" s="72"/>
      <c r="ME14" s="74"/>
      <c r="MF14" s="71">
        <f t="shared" si="32"/>
        <v>28.893750000000001</v>
      </c>
      <c r="MG14" s="72">
        <f t="shared" si="32"/>
        <v>26.34375</v>
      </c>
      <c r="MH14" s="72">
        <f t="shared" si="32"/>
        <v>27.78125</v>
      </c>
      <c r="MI14" s="72">
        <f t="shared" si="32"/>
        <v>27.675000000000001</v>
      </c>
      <c r="MJ14" s="72"/>
      <c r="MK14" s="74"/>
      <c r="ML14" s="71">
        <f t="shared" si="33"/>
        <v>25.206250000000001</v>
      </c>
      <c r="MM14" s="72">
        <f t="shared" si="33"/>
        <v>25.043749999999999</v>
      </c>
      <c r="MN14" s="72">
        <f t="shared" si="33"/>
        <v>25.368749999999999</v>
      </c>
      <c r="MO14" s="72">
        <f t="shared" si="33"/>
        <v>25.768750000000001</v>
      </c>
      <c r="MP14" s="72"/>
      <c r="MQ14" s="74"/>
      <c r="MR14" s="71">
        <f t="shared" si="34"/>
        <v>26.806249999999999</v>
      </c>
      <c r="MS14" s="72">
        <f t="shared" si="34"/>
        <v>27.306249999999999</v>
      </c>
      <c r="MT14" s="72">
        <f t="shared" si="34"/>
        <v>27.193750000000001</v>
      </c>
      <c r="MU14" s="72">
        <f t="shared" si="34"/>
        <v>27.25</v>
      </c>
      <c r="MV14" s="72"/>
      <c r="MW14" s="74"/>
      <c r="MX14" s="71">
        <f t="shared" si="35"/>
        <v>20.90625</v>
      </c>
      <c r="MY14" s="72">
        <f t="shared" si="35"/>
        <v>20.743749999999999</v>
      </c>
      <c r="MZ14" s="72">
        <f t="shared" si="35"/>
        <v>21.043749999999999</v>
      </c>
      <c r="NA14" s="72">
        <f t="shared" si="35"/>
        <v>20.962499999999999</v>
      </c>
      <c r="NB14" s="72"/>
      <c r="NC14" s="74"/>
      <c r="ND14" s="71">
        <f t="shared" si="36"/>
        <v>26.331250000000001</v>
      </c>
      <c r="NE14" s="72">
        <f t="shared" si="36"/>
        <v>26.53125</v>
      </c>
      <c r="NF14" s="72">
        <f t="shared" si="36"/>
        <v>27.631250000000001</v>
      </c>
      <c r="NG14" s="72">
        <f t="shared" si="36"/>
        <v>27.831250000000001</v>
      </c>
      <c r="NH14" s="72"/>
      <c r="NI14" s="74"/>
      <c r="NJ14" s="71">
        <f t="shared" si="37"/>
        <v>24.53125</v>
      </c>
      <c r="NK14" s="72">
        <f t="shared" si="37"/>
        <v>23.475000000000001</v>
      </c>
      <c r="NL14" s="72">
        <f t="shared" si="37"/>
        <v>23.568750000000001</v>
      </c>
      <c r="NM14" s="72">
        <f t="shared" si="37"/>
        <v>24.05</v>
      </c>
      <c r="NN14" s="72"/>
      <c r="NO14" s="74"/>
      <c r="NP14" s="71">
        <f t="shared" si="38"/>
        <v>36.299999999999997</v>
      </c>
      <c r="NQ14" s="72">
        <f t="shared" si="38"/>
        <v>34.331249999999997</v>
      </c>
      <c r="NR14" s="72">
        <f t="shared" si="38"/>
        <v>35.049999999999997</v>
      </c>
      <c r="NS14" s="72">
        <f t="shared" si="38"/>
        <v>34.768749999999997</v>
      </c>
      <c r="NT14" s="72"/>
      <c r="NU14" s="74"/>
      <c r="NV14" s="71">
        <f t="shared" si="39"/>
        <v>36.137500000000003</v>
      </c>
      <c r="NW14" s="72">
        <f t="shared" si="39"/>
        <v>36.15625</v>
      </c>
      <c r="NX14" s="72">
        <f t="shared" si="39"/>
        <v>36.056249999999999</v>
      </c>
      <c r="NY14" s="72">
        <f t="shared" si="39"/>
        <v>34.65625</v>
      </c>
      <c r="NZ14" s="72"/>
      <c r="OA14" s="74"/>
      <c r="OB14" s="71">
        <f t="shared" si="40"/>
        <v>28.131250000000001</v>
      </c>
      <c r="OC14" s="72">
        <f t="shared" si="40"/>
        <v>27.137499999999999</v>
      </c>
      <c r="OD14" s="72">
        <f t="shared" si="40"/>
        <v>27.425000000000001</v>
      </c>
      <c r="OE14" s="72">
        <f t="shared" si="40"/>
        <v>29.1</v>
      </c>
      <c r="OF14" s="72"/>
      <c r="OG14" s="74"/>
      <c r="OH14" s="71">
        <f t="shared" si="41"/>
        <v>26.725000000000001</v>
      </c>
      <c r="OI14" s="72">
        <f t="shared" si="41"/>
        <v>26.34375</v>
      </c>
      <c r="OJ14" s="72">
        <f t="shared" si="41"/>
        <v>25.756250000000001</v>
      </c>
      <c r="OK14" s="72">
        <f t="shared" si="41"/>
        <v>25.962499999999999</v>
      </c>
      <c r="OL14" s="72"/>
      <c r="OM14" s="74"/>
      <c r="ON14" s="71">
        <f t="shared" si="42"/>
        <v>26.962499999999999</v>
      </c>
      <c r="OO14" s="72">
        <f t="shared" si="42"/>
        <v>29.112500000000001</v>
      </c>
      <c r="OP14" s="72">
        <f t="shared" si="42"/>
        <v>27.787500000000001</v>
      </c>
      <c r="OQ14" s="72">
        <f t="shared" si="42"/>
        <v>26.524999999999999</v>
      </c>
      <c r="OR14" s="72"/>
      <c r="OS14" s="74"/>
      <c r="OT14" s="71">
        <f t="shared" si="43"/>
        <v>22.95</v>
      </c>
      <c r="OU14" s="72">
        <f t="shared" si="43"/>
        <v>22.112500000000001</v>
      </c>
      <c r="OV14" s="72">
        <f t="shared" si="43"/>
        <v>24.081250000000001</v>
      </c>
      <c r="OW14" s="72">
        <f t="shared" si="43"/>
        <v>23.506250000000001</v>
      </c>
      <c r="OX14" s="72"/>
      <c r="OY14" s="74"/>
      <c r="OZ14" s="71">
        <f t="shared" si="44"/>
        <v>25.324999999999999</v>
      </c>
      <c r="PA14" s="72">
        <f t="shared" si="44"/>
        <v>25.0625</v>
      </c>
      <c r="PB14" s="72">
        <f t="shared" si="44"/>
        <v>25.65</v>
      </c>
      <c r="PC14" s="72">
        <f t="shared" si="44"/>
        <v>25.762499999999999</v>
      </c>
      <c r="PD14" s="72"/>
      <c r="PE14" s="74"/>
      <c r="PF14" s="71">
        <f t="shared" si="45"/>
        <v>20.087499999999999</v>
      </c>
      <c r="PG14" s="72">
        <f t="shared" si="45"/>
        <v>19.149999999999999</v>
      </c>
      <c r="PH14" s="72">
        <f t="shared" si="45"/>
        <v>19.862500000000001</v>
      </c>
      <c r="PI14" s="72">
        <f t="shared" si="45"/>
        <v>20.737500000000001</v>
      </c>
      <c r="PJ14" s="72"/>
      <c r="PK14" s="74"/>
      <c r="PL14" s="71">
        <f t="shared" si="46"/>
        <v>40.068750000000001</v>
      </c>
      <c r="PM14" s="72">
        <f t="shared" si="46"/>
        <v>41.674999999999997</v>
      </c>
      <c r="PN14" s="72">
        <f t="shared" si="46"/>
        <v>39.506250000000001</v>
      </c>
      <c r="PO14" s="72">
        <f t="shared" si="46"/>
        <v>40.981250000000003</v>
      </c>
      <c r="PP14" s="72"/>
      <c r="PQ14" s="74"/>
      <c r="PR14" s="71">
        <f t="shared" si="47"/>
        <v>42.056249999999999</v>
      </c>
      <c r="PS14" s="72">
        <f t="shared" si="47"/>
        <v>38.40625</v>
      </c>
      <c r="PT14" s="72">
        <f t="shared" si="47"/>
        <v>38.918750000000003</v>
      </c>
      <c r="PU14" s="72">
        <f t="shared" si="47"/>
        <v>41.037500000000001</v>
      </c>
      <c r="PV14" s="72"/>
      <c r="PW14" s="74"/>
      <c r="PX14" s="71">
        <f t="shared" si="48"/>
        <v>30.774999999999999</v>
      </c>
      <c r="PY14" s="72">
        <f t="shared" si="48"/>
        <v>28.21875</v>
      </c>
      <c r="PZ14" s="72">
        <f t="shared" si="48"/>
        <v>30.012499999999999</v>
      </c>
      <c r="QA14" s="72">
        <f t="shared" si="48"/>
        <v>28.743749999999999</v>
      </c>
      <c r="QB14" s="72"/>
      <c r="QC14" s="74"/>
      <c r="QD14" s="71">
        <f t="shared" si="49"/>
        <v>28.8125</v>
      </c>
      <c r="QE14" s="72">
        <f t="shared" si="49"/>
        <v>28.45</v>
      </c>
      <c r="QF14" s="72">
        <f t="shared" si="49"/>
        <v>25.65</v>
      </c>
      <c r="QG14" s="72">
        <f t="shared" si="49"/>
        <v>28.381250000000001</v>
      </c>
      <c r="QH14" s="72"/>
      <c r="QI14" s="74"/>
      <c r="QJ14" s="71">
        <f t="shared" si="50"/>
        <v>25.962499999999999</v>
      </c>
      <c r="QK14" s="72">
        <f t="shared" si="50"/>
        <v>27.237500000000001</v>
      </c>
      <c r="QL14" s="72">
        <f t="shared" si="50"/>
        <v>26.506250000000001</v>
      </c>
      <c r="QM14" s="72">
        <f t="shared" si="50"/>
        <v>26.7</v>
      </c>
      <c r="QN14" s="72"/>
      <c r="QO14" s="74"/>
      <c r="QP14" s="71">
        <f t="shared" si="51"/>
        <v>23.762499999999999</v>
      </c>
      <c r="QQ14" s="72">
        <f t="shared" si="51"/>
        <v>22.568750000000001</v>
      </c>
      <c r="QR14" s="72">
        <f t="shared" si="51"/>
        <v>22.381250000000001</v>
      </c>
      <c r="QS14" s="72">
        <f t="shared" si="51"/>
        <v>22.693750000000001</v>
      </c>
      <c r="QT14" s="72"/>
      <c r="QU14" s="74"/>
      <c r="QV14" s="71">
        <f t="shared" si="52"/>
        <v>19.381250000000001</v>
      </c>
      <c r="QW14" s="72">
        <f t="shared" si="52"/>
        <v>20.9</v>
      </c>
      <c r="QX14" s="72">
        <f t="shared" si="52"/>
        <v>19.887499999999999</v>
      </c>
      <c r="QY14" s="72">
        <f t="shared" si="52"/>
        <v>19.881250000000001</v>
      </c>
      <c r="QZ14" s="72"/>
      <c r="RA14" s="74"/>
      <c r="RB14" s="71">
        <f t="shared" si="53"/>
        <v>21.118749999999999</v>
      </c>
      <c r="RC14" s="72">
        <f t="shared" si="53"/>
        <v>21.568750000000001</v>
      </c>
      <c r="RD14" s="72">
        <f t="shared" si="53"/>
        <v>22.118749999999999</v>
      </c>
      <c r="RE14" s="72">
        <f t="shared" si="53"/>
        <v>22.53125</v>
      </c>
      <c r="RF14" s="72"/>
      <c r="RG14" s="74"/>
      <c r="RH14" s="71">
        <f t="shared" si="54"/>
        <v>0</v>
      </c>
      <c r="RI14" s="72">
        <f t="shared" si="54"/>
        <v>0</v>
      </c>
      <c r="RJ14" s="72">
        <f t="shared" si="54"/>
        <v>0</v>
      </c>
      <c r="RK14" s="72">
        <f t="shared" si="54"/>
        <v>0</v>
      </c>
      <c r="RL14" s="72"/>
      <c r="RM14" s="74"/>
      <c r="RN14" s="71">
        <f t="shared" si="55"/>
        <v>20.487500000000001</v>
      </c>
      <c r="RO14" s="72">
        <f t="shared" si="55"/>
        <v>19.65625</v>
      </c>
      <c r="RP14" s="72">
        <f t="shared" si="55"/>
        <v>21.006250000000001</v>
      </c>
      <c r="RQ14" s="72"/>
      <c r="RR14" s="72"/>
      <c r="RS14" s="74"/>
      <c r="RT14" s="71">
        <f t="shared" si="56"/>
        <v>0</v>
      </c>
      <c r="RU14" s="72">
        <f t="shared" si="56"/>
        <v>0</v>
      </c>
      <c r="RV14" s="72">
        <f t="shared" si="56"/>
        <v>0</v>
      </c>
      <c r="RW14" s="72">
        <f t="shared" si="56"/>
        <v>0</v>
      </c>
      <c r="RX14" s="72"/>
      <c r="RY14" s="74"/>
      <c r="RZ14" s="71">
        <f t="shared" si="57"/>
        <v>18.375</v>
      </c>
      <c r="SA14" s="72">
        <f t="shared" si="57"/>
        <v>18.8</v>
      </c>
      <c r="SB14" s="72">
        <f t="shared" si="57"/>
        <v>19.350000000000001</v>
      </c>
      <c r="SC14" s="72">
        <f t="shared" si="57"/>
        <v>0</v>
      </c>
      <c r="SD14" s="80"/>
      <c r="SE14" s="81"/>
      <c r="SF14" s="71">
        <f t="shared" si="58"/>
        <v>0</v>
      </c>
      <c r="SG14" s="72">
        <f t="shared" si="58"/>
        <v>0</v>
      </c>
      <c r="SH14" s="72">
        <f t="shared" si="58"/>
        <v>0</v>
      </c>
      <c r="SI14" s="72">
        <f t="shared" si="58"/>
        <v>0</v>
      </c>
      <c r="SJ14" s="72"/>
      <c r="SK14" s="74"/>
      <c r="SL14" s="71">
        <f t="shared" si="141"/>
        <v>18.9375</v>
      </c>
      <c r="SM14" s="72">
        <f t="shared" si="141"/>
        <v>18.743749999999999</v>
      </c>
      <c r="SN14" s="72">
        <f t="shared" si="141"/>
        <v>18.25</v>
      </c>
      <c r="SO14" s="72"/>
      <c r="SP14" s="80"/>
      <c r="SQ14" s="81"/>
      <c r="SR14" s="71">
        <f t="shared" si="59"/>
        <v>0</v>
      </c>
      <c r="SS14" s="72">
        <f t="shared" si="59"/>
        <v>0</v>
      </c>
      <c r="ST14" s="72">
        <f t="shared" si="59"/>
        <v>0</v>
      </c>
      <c r="SU14" s="72">
        <f t="shared" si="59"/>
        <v>0</v>
      </c>
      <c r="SV14" s="72"/>
      <c r="SW14" s="74"/>
      <c r="SX14" s="71">
        <f t="shared" si="142"/>
        <v>20.762499999999999</v>
      </c>
      <c r="SY14" s="72">
        <f t="shared" si="142"/>
        <v>19.100000000000001</v>
      </c>
      <c r="SZ14" s="72">
        <f t="shared" si="142"/>
        <v>19.737500000000001</v>
      </c>
      <c r="TA14" s="72"/>
      <c r="TB14" s="80"/>
      <c r="TC14" s="81"/>
      <c r="TD14" s="71">
        <f t="shared" si="60"/>
        <v>26.3</v>
      </c>
      <c r="TE14" s="72">
        <f t="shared" si="60"/>
        <v>27.05</v>
      </c>
      <c r="TF14" s="72">
        <f t="shared" si="60"/>
        <v>26.956250000000001</v>
      </c>
      <c r="TG14" s="72"/>
      <c r="TH14" s="72"/>
      <c r="TI14" s="74"/>
      <c r="TJ14" s="71">
        <f t="shared" si="61"/>
        <v>28.024999999999999</v>
      </c>
      <c r="TK14" s="72">
        <f t="shared" si="61"/>
        <v>26.231249999999999</v>
      </c>
      <c r="TL14" s="72">
        <f t="shared" si="61"/>
        <v>28.574999999999999</v>
      </c>
      <c r="TM14" s="72"/>
      <c r="TN14" s="80"/>
      <c r="TO14" s="81"/>
      <c r="TP14" s="71">
        <f t="shared" si="62"/>
        <v>28.85</v>
      </c>
      <c r="TQ14" s="72">
        <f t="shared" si="62"/>
        <v>29.368749999999999</v>
      </c>
      <c r="TR14" s="72">
        <f t="shared" si="62"/>
        <v>28.262499999999999</v>
      </c>
      <c r="TS14" s="72"/>
      <c r="TT14" s="72"/>
      <c r="TU14" s="74"/>
      <c r="TV14" s="71">
        <f t="shared" si="63"/>
        <v>28.806249999999999</v>
      </c>
      <c r="TW14" s="72">
        <f t="shared" si="63"/>
        <v>29.2</v>
      </c>
      <c r="TX14" s="72">
        <f t="shared" si="63"/>
        <v>28.868749999999999</v>
      </c>
      <c r="TY14" s="72"/>
      <c r="TZ14" s="80"/>
      <c r="UA14" s="81"/>
      <c r="UB14" s="71">
        <f t="shared" si="64"/>
        <v>0</v>
      </c>
      <c r="UC14" s="72">
        <f t="shared" si="64"/>
        <v>0</v>
      </c>
      <c r="UD14" s="72">
        <f t="shared" si="64"/>
        <v>0</v>
      </c>
      <c r="UE14" s="72">
        <f t="shared" si="64"/>
        <v>0</v>
      </c>
      <c r="UF14" s="72"/>
      <c r="UG14" s="74"/>
      <c r="UH14" s="71">
        <f t="shared" si="65"/>
        <v>22.631250000000001</v>
      </c>
      <c r="UI14" s="72">
        <f t="shared" si="65"/>
        <v>23.162500000000001</v>
      </c>
      <c r="UJ14" s="72">
        <f t="shared" si="65"/>
        <v>23.45</v>
      </c>
      <c r="UK14" s="72"/>
      <c r="UL14" s="72"/>
      <c r="UM14" s="74"/>
      <c r="UN14" s="71">
        <f t="shared" si="66"/>
        <v>0</v>
      </c>
      <c r="UO14" s="72">
        <f t="shared" si="66"/>
        <v>0</v>
      </c>
      <c r="UP14" s="72">
        <f t="shared" si="66"/>
        <v>0</v>
      </c>
      <c r="UQ14" s="72">
        <f t="shared" si="66"/>
        <v>0</v>
      </c>
      <c r="UR14" s="72"/>
      <c r="US14" s="74"/>
      <c r="UT14" s="71">
        <f t="shared" si="67"/>
        <v>26.074999999999999</v>
      </c>
      <c r="UU14" s="72">
        <f t="shared" si="67"/>
        <v>25.581250000000001</v>
      </c>
      <c r="UV14" s="72">
        <f t="shared" si="67"/>
        <v>24.462499999999999</v>
      </c>
      <c r="UW14" s="72"/>
      <c r="UX14" s="80"/>
      <c r="UY14" s="81"/>
      <c r="UZ14" s="71">
        <f t="shared" si="68"/>
        <v>0</v>
      </c>
      <c r="VA14" s="72">
        <f t="shared" si="68"/>
        <v>0</v>
      </c>
      <c r="VB14" s="72">
        <f t="shared" si="68"/>
        <v>0</v>
      </c>
      <c r="VC14" s="72">
        <f t="shared" si="68"/>
        <v>0</v>
      </c>
      <c r="VD14" s="72"/>
      <c r="VE14" s="74"/>
      <c r="VF14" s="71">
        <f t="shared" si="143"/>
        <v>23.65</v>
      </c>
      <c r="VG14" s="72">
        <f t="shared" si="143"/>
        <v>22.987500000000001</v>
      </c>
      <c r="VH14" s="72">
        <f t="shared" si="143"/>
        <v>23.693750000000001</v>
      </c>
      <c r="VI14" s="72"/>
      <c r="VJ14" s="80"/>
      <c r="VK14" s="81"/>
      <c r="VL14" s="71">
        <f t="shared" si="69"/>
        <v>0</v>
      </c>
      <c r="VM14" s="72">
        <f t="shared" si="69"/>
        <v>0</v>
      </c>
      <c r="VN14" s="72">
        <f t="shared" si="69"/>
        <v>0</v>
      </c>
      <c r="VO14" s="72">
        <f t="shared" si="69"/>
        <v>0</v>
      </c>
      <c r="VP14" s="72"/>
      <c r="VQ14" s="74"/>
      <c r="VR14" s="71">
        <f t="shared" si="70"/>
        <v>22.574999999999999</v>
      </c>
      <c r="VS14" s="72">
        <f t="shared" si="70"/>
        <v>22.462499999999999</v>
      </c>
      <c r="VT14" s="72">
        <f t="shared" si="70"/>
        <v>23.018750000000001</v>
      </c>
      <c r="VU14" s="72"/>
      <c r="VV14" s="80"/>
      <c r="VW14" s="81"/>
      <c r="VX14" s="71">
        <f t="shared" si="71"/>
        <v>42.287500000000001</v>
      </c>
      <c r="VY14" s="72">
        <f t="shared" si="71"/>
        <v>38.137500000000003</v>
      </c>
      <c r="VZ14" s="72"/>
      <c r="WA14" s="71">
        <f t="shared" si="72"/>
        <v>27.543749999999999</v>
      </c>
      <c r="WB14" s="72">
        <f t="shared" si="72"/>
        <v>26.606249999999999</v>
      </c>
      <c r="WC14" s="72"/>
      <c r="WD14" s="71">
        <f t="shared" si="73"/>
        <v>26.856249999999999</v>
      </c>
      <c r="WE14" s="72">
        <f t="shared" si="73"/>
        <v>26.712499999999999</v>
      </c>
      <c r="WF14" s="72"/>
      <c r="WG14" s="71">
        <f t="shared" si="74"/>
        <v>35.950000000000003</v>
      </c>
      <c r="WH14" s="72">
        <f t="shared" si="74"/>
        <v>35.40625</v>
      </c>
      <c r="WI14" s="72"/>
      <c r="WJ14" s="71">
        <f t="shared" si="75"/>
        <v>25.393750000000001</v>
      </c>
      <c r="WK14" s="72">
        <f t="shared" si="75"/>
        <v>25.212499999999999</v>
      </c>
      <c r="WL14" s="72"/>
      <c r="WM14" s="71">
        <f t="shared" si="76"/>
        <v>28.837499999999999</v>
      </c>
      <c r="WN14" s="72">
        <f t="shared" si="76"/>
        <v>28.181249999999999</v>
      </c>
      <c r="WO14" s="72"/>
      <c r="WP14" s="71">
        <f t="shared" si="77"/>
        <v>25.287500000000001</v>
      </c>
      <c r="WQ14" s="72">
        <f t="shared" si="77"/>
        <v>23.237500000000001</v>
      </c>
      <c r="WR14" s="72"/>
      <c r="WS14" s="71">
        <f t="shared" si="78"/>
        <v>37.131250000000001</v>
      </c>
      <c r="WT14" s="72">
        <f t="shared" si="78"/>
        <v>37.737499999999997</v>
      </c>
      <c r="WU14" s="72"/>
      <c r="WV14" s="72"/>
      <c r="WW14" s="72">
        <f t="shared" si="79"/>
        <v>39.049999999999997</v>
      </c>
      <c r="WX14" s="72">
        <f t="shared" si="79"/>
        <v>38.987499999999997</v>
      </c>
      <c r="WY14" s="72"/>
      <c r="WZ14" s="71">
        <f t="shared" si="80"/>
        <v>42.981250000000003</v>
      </c>
      <c r="XA14" s="72">
        <f t="shared" si="80"/>
        <v>41.962499999999999</v>
      </c>
      <c r="XB14" s="72"/>
      <c r="XC14" s="76">
        <f t="shared" ref="XC14:XD17" si="147">XC4*1000/1600*100/$WZ24</f>
        <v>35.113594014421309</v>
      </c>
      <c r="XD14" s="76">
        <f t="shared" si="147"/>
        <v>34.596064491207422</v>
      </c>
      <c r="XE14" s="72"/>
      <c r="XF14" s="76">
        <f t="shared" ref="XF14:XG17" si="148">XF4*1000/1600*100/$WZ24</f>
        <v>29.326672982120524</v>
      </c>
      <c r="XG14" s="76">
        <f t="shared" si="148"/>
        <v>29.561913674490473</v>
      </c>
      <c r="XH14" s="72"/>
      <c r="XI14" s="76">
        <f t="shared" ref="XI14:XJ17" si="149">XI4*1000/1600*100/$WZ24</f>
        <v>33.137572198513723</v>
      </c>
      <c r="XJ14" s="76">
        <f t="shared" si="149"/>
        <v>34.109900393642853</v>
      </c>
      <c r="XK14" s="72"/>
      <c r="XL14" s="76">
        <f t="shared" ref="XL14:XM17" si="150">XL4*1000/1600*100/$WZ24</f>
        <v>24.370935729526895</v>
      </c>
      <c r="XM14" s="76">
        <f t="shared" si="150"/>
        <v>24.046826331150516</v>
      </c>
      <c r="XN14" s="72"/>
      <c r="XO14" s="76">
        <f t="shared" ref="XO14:XP17" si="151">XO4*1000/1600*100/$WZ24</f>
        <v>27.549298861992007</v>
      </c>
      <c r="XP14" s="76">
        <f t="shared" si="151"/>
        <v>27.298375456797395</v>
      </c>
      <c r="XQ14" s="72"/>
      <c r="XR14" s="76">
        <f t="shared" ref="XR14:XS17" si="152">XR4*1000/1600*100/$WZ24</f>
        <v>24.79959654673436</v>
      </c>
      <c r="XS14" s="76">
        <f t="shared" si="152"/>
        <v>25.562821904201311</v>
      </c>
      <c r="XT14" s="72"/>
      <c r="XU14" s="76">
        <f t="shared" ref="XU14:XV17" si="153">XU4*1000/1600*100/$WZ24</f>
        <v>28.746412607607979</v>
      </c>
      <c r="XV14" s="76">
        <f t="shared" si="153"/>
        <v>27.340196024329828</v>
      </c>
      <c r="XW14" s="72"/>
      <c r="XX14" s="76">
        <f t="shared" ref="XX14:XY17" si="154">XX4*1000/1600*100/$WZ24</f>
        <v>39.405429757437524</v>
      </c>
      <c r="XY14" s="76">
        <f t="shared" si="154"/>
        <v>41.574871698182626</v>
      </c>
      <c r="XZ14" s="72"/>
      <c r="YA14" s="76">
        <f t="shared" ref="YA14:YB17" si="155">YA4*1000/1600*100/$WZ24</f>
        <v>34.146493390233729</v>
      </c>
      <c r="YB14" s="76">
        <f t="shared" si="155"/>
        <v>35.87159180094671</v>
      </c>
      <c r="YC14" s="72"/>
      <c r="YD14" s="76">
        <f t="shared" ref="YD14:YE17" si="156">YD4*1000/1600*100/$WZ24</f>
        <v>20.847552914919188</v>
      </c>
      <c r="YE14" s="76">
        <f t="shared" si="156"/>
        <v>21.187345026120227</v>
      </c>
      <c r="YF14" s="72"/>
      <c r="YG14" s="71">
        <f t="shared" si="81"/>
        <v>23.368749999999999</v>
      </c>
      <c r="YH14" s="72">
        <f t="shared" si="81"/>
        <v>23.35</v>
      </c>
      <c r="YI14" s="72"/>
      <c r="YJ14" s="71">
        <f t="shared" si="82"/>
        <v>21.668749999999999</v>
      </c>
      <c r="YK14" s="72">
        <f t="shared" si="82"/>
        <v>20.606249999999999</v>
      </c>
      <c r="YL14" s="72"/>
      <c r="YM14" t="s">
        <v>196</v>
      </c>
      <c r="YN14" s="71">
        <f t="shared" si="83"/>
        <v>29.274999999999999</v>
      </c>
      <c r="YO14" s="72">
        <f t="shared" si="83"/>
        <v>27.868749999999999</v>
      </c>
      <c r="YP14" s="72"/>
      <c r="YQ14" s="71">
        <f t="shared" si="84"/>
        <v>21.456250000000001</v>
      </c>
      <c r="YR14" s="72">
        <f t="shared" si="84"/>
        <v>20.681249999999999</v>
      </c>
      <c r="YS14" s="72"/>
      <c r="YT14" s="71">
        <f t="shared" si="85"/>
        <v>25.293749999999999</v>
      </c>
      <c r="YU14" s="72">
        <f t="shared" si="85"/>
        <v>25.59375</v>
      </c>
      <c r="YV14" s="72"/>
      <c r="YW14" s="71">
        <f t="shared" si="86"/>
        <v>21.875</v>
      </c>
      <c r="YX14" s="72">
        <f t="shared" si="86"/>
        <v>23.15</v>
      </c>
      <c r="YY14" s="72"/>
      <c r="YZ14" s="71">
        <f t="shared" si="87"/>
        <v>17.756250000000001</v>
      </c>
      <c r="ZA14" s="72">
        <f t="shared" si="87"/>
        <v>20.106249999999999</v>
      </c>
      <c r="ZB14" s="72"/>
      <c r="ZC14" s="71">
        <f t="shared" si="88"/>
        <v>29.143750000000001</v>
      </c>
      <c r="ZD14" s="72">
        <f t="shared" si="88"/>
        <v>30</v>
      </c>
      <c r="ZE14" s="72"/>
      <c r="ZF14" s="71">
        <f t="shared" si="89"/>
        <v>27.637499999999999</v>
      </c>
      <c r="ZG14" s="72">
        <f t="shared" si="89"/>
        <v>27.943750000000001</v>
      </c>
      <c r="ZH14" s="72"/>
      <c r="ZI14" s="71">
        <f t="shared" si="90"/>
        <v>22.231249999999999</v>
      </c>
      <c r="ZJ14" s="72">
        <f t="shared" si="90"/>
        <v>22.131250000000001</v>
      </c>
      <c r="ZK14" s="72"/>
      <c r="ZL14" s="71">
        <f t="shared" si="91"/>
        <v>19.9375</v>
      </c>
      <c r="ZM14" s="72">
        <f t="shared" si="91"/>
        <v>20.318749999999998</v>
      </c>
      <c r="ZN14" s="72"/>
      <c r="ZO14" s="71">
        <f t="shared" si="92"/>
        <v>37.068750000000001</v>
      </c>
      <c r="ZP14" s="72">
        <f t="shared" si="92"/>
        <v>33.818750000000001</v>
      </c>
      <c r="ZQ14" s="72"/>
      <c r="ZR14" s="71">
        <f t="shared" si="93"/>
        <v>25.112500000000001</v>
      </c>
      <c r="ZS14" s="72">
        <f t="shared" si="93"/>
        <v>24.068750000000001</v>
      </c>
      <c r="ZT14" s="72"/>
      <c r="ZU14" s="71">
        <f t="shared" si="94"/>
        <v>30.081250000000001</v>
      </c>
      <c r="ZV14" s="72">
        <f t="shared" si="94"/>
        <v>29.318750000000001</v>
      </c>
      <c r="ZW14" s="72"/>
      <c r="ZX14" s="71">
        <f t="shared" si="95"/>
        <v>26.693750000000001</v>
      </c>
      <c r="ZY14" s="72">
        <f t="shared" si="95"/>
        <v>26.65</v>
      </c>
      <c r="ZZ14" s="72"/>
      <c r="AAA14" s="71">
        <f t="shared" si="96"/>
        <v>23.5</v>
      </c>
      <c r="AAB14" s="72">
        <f t="shared" si="96"/>
        <v>23.793749999999999</v>
      </c>
      <c r="AAC14" s="72"/>
      <c r="AAD14" s="71">
        <f t="shared" si="97"/>
        <v>40.868749999999999</v>
      </c>
      <c r="AAE14" s="72">
        <f t="shared" si="97"/>
        <v>41.25</v>
      </c>
      <c r="AAF14" s="72"/>
      <c r="AAG14" s="71">
        <f t="shared" si="98"/>
        <v>33.625</v>
      </c>
      <c r="AAH14" s="72">
        <f t="shared" si="98"/>
        <v>32.006250000000001</v>
      </c>
      <c r="AAI14" s="72"/>
      <c r="AAJ14" s="71">
        <f>AAJ4*1000/1600</f>
        <v>34.818750000000001</v>
      </c>
      <c r="AAK14" s="72"/>
      <c r="AAL14" s="72"/>
      <c r="AAM14" s="71">
        <f t="shared" si="99"/>
        <v>22.975000000000001</v>
      </c>
      <c r="AAN14" s="72">
        <f t="shared" si="99"/>
        <v>23.9</v>
      </c>
      <c r="AAO14" s="72"/>
      <c r="AAP14" s="71">
        <f t="shared" si="100"/>
        <v>21.337499999999999</v>
      </c>
      <c r="AAQ14" s="72">
        <f t="shared" si="100"/>
        <v>20.793749999999999</v>
      </c>
      <c r="AAR14" s="72"/>
      <c r="AAS14" s="71">
        <f t="shared" si="101"/>
        <v>20.481249999999999</v>
      </c>
      <c r="AAT14" s="72">
        <f t="shared" si="101"/>
        <v>20.606249999999999</v>
      </c>
      <c r="AAU14" s="72"/>
      <c r="AAV14" s="71">
        <f t="shared" si="102"/>
        <v>19.943750000000001</v>
      </c>
      <c r="AAW14" s="72">
        <f t="shared" si="102"/>
        <v>19.506250000000001</v>
      </c>
      <c r="AAX14" s="72"/>
      <c r="AAY14" s="71">
        <f t="shared" si="103"/>
        <v>19.8125</v>
      </c>
      <c r="AAZ14" s="72">
        <f t="shared" si="103"/>
        <v>20.862500000000001</v>
      </c>
      <c r="ABA14" s="72"/>
      <c r="ABB14" s="71">
        <f t="shared" si="144"/>
        <v>23.381250000000001</v>
      </c>
      <c r="ABC14" s="72">
        <f t="shared" si="144"/>
        <v>24.574999999999999</v>
      </c>
      <c r="ABD14" s="72"/>
      <c r="ABE14" s="71">
        <f t="shared" si="104"/>
        <v>40.1875</v>
      </c>
      <c r="ABF14" s="72">
        <f t="shared" si="104"/>
        <v>41.581249999999997</v>
      </c>
      <c r="ABG14" s="72"/>
      <c r="ABH14" s="71">
        <f t="shared" si="105"/>
        <v>42.856250000000003</v>
      </c>
      <c r="ABI14" s="72">
        <f t="shared" si="105"/>
        <v>42.543750000000003</v>
      </c>
      <c r="ABJ14" s="72"/>
      <c r="ABK14" s="71">
        <f t="shared" si="106"/>
        <v>19.818750000000001</v>
      </c>
      <c r="ABL14" s="72">
        <f t="shared" si="106"/>
        <v>21.293749999999999</v>
      </c>
      <c r="ABM14" s="72"/>
      <c r="ABN14" s="71">
        <f t="shared" si="107"/>
        <v>20.25</v>
      </c>
      <c r="ABO14" s="72">
        <f t="shared" si="107"/>
        <v>21.818750000000001</v>
      </c>
      <c r="ABP14" s="72"/>
      <c r="ABQ14" s="71">
        <f t="shared" si="108"/>
        <v>34.018749999999997</v>
      </c>
      <c r="ABR14" s="72">
        <f t="shared" si="108"/>
        <v>35.518749999999997</v>
      </c>
      <c r="ABS14" s="72"/>
      <c r="ABT14" s="71">
        <f t="shared" si="109"/>
        <v>22.931249999999999</v>
      </c>
      <c r="ABU14" s="72">
        <f t="shared" si="109"/>
        <v>24.8</v>
      </c>
      <c r="ABV14" s="72"/>
      <c r="ABW14" s="71">
        <f t="shared" si="110"/>
        <v>22.1</v>
      </c>
      <c r="ABX14" s="72">
        <f t="shared" si="110"/>
        <v>23</v>
      </c>
      <c r="ABY14" s="72"/>
      <c r="ABZ14" s="71">
        <f t="shared" si="111"/>
        <v>11.75625</v>
      </c>
      <c r="ACA14" s="72">
        <f t="shared" si="111"/>
        <v>11.61875</v>
      </c>
      <c r="ACB14" s="72"/>
      <c r="ACC14" s="71">
        <f t="shared" si="112"/>
        <v>21.475000000000001</v>
      </c>
      <c r="ACD14" s="72">
        <f t="shared" si="112"/>
        <v>20.668749999999999</v>
      </c>
      <c r="ACE14" s="72"/>
      <c r="ACF14" s="71">
        <f t="shared" si="113"/>
        <v>23.206250000000001</v>
      </c>
      <c r="ACG14" s="72">
        <f t="shared" si="113"/>
        <v>22.918749999999999</v>
      </c>
      <c r="ACH14" s="72"/>
      <c r="ACI14" s="71">
        <f t="shared" si="114"/>
        <v>23.443750000000001</v>
      </c>
      <c r="ACJ14" s="72">
        <f t="shared" si="114"/>
        <v>23.125</v>
      </c>
      <c r="ACK14" s="72"/>
      <c r="ACL14" s="71">
        <f t="shared" si="115"/>
        <v>26.85</v>
      </c>
      <c r="ACM14" s="72">
        <f t="shared" si="115"/>
        <v>27.05</v>
      </c>
      <c r="ACN14" s="72"/>
      <c r="ACO14" s="71">
        <f t="shared" si="116"/>
        <v>22.887499999999999</v>
      </c>
      <c r="ACP14" s="72">
        <f t="shared" si="116"/>
        <v>22.787500000000001</v>
      </c>
      <c r="ACQ14" s="72"/>
      <c r="ACR14" s="71">
        <f t="shared" si="117"/>
        <v>27.45</v>
      </c>
      <c r="ACS14" s="72">
        <f t="shared" si="117"/>
        <v>27.9375</v>
      </c>
      <c r="ACT14" s="72"/>
      <c r="ACU14" s="71">
        <f t="shared" si="118"/>
        <v>18.243749999999999</v>
      </c>
      <c r="ACV14" s="72">
        <f t="shared" si="118"/>
        <v>17.84375</v>
      </c>
      <c r="ACW14" s="72"/>
      <c r="ACX14" s="71">
        <f t="shared" si="119"/>
        <v>20.087499999999999</v>
      </c>
      <c r="ACY14" s="72">
        <f t="shared" si="119"/>
        <v>19.887499999999999</v>
      </c>
      <c r="ACZ14" s="72"/>
      <c r="ADA14" s="72"/>
      <c r="ADB14" s="71">
        <f t="shared" si="120"/>
        <v>41.03125</v>
      </c>
      <c r="ADC14" s="72">
        <f t="shared" si="120"/>
        <v>41.293750000000003</v>
      </c>
      <c r="ADD14" s="72">
        <f t="shared" si="120"/>
        <v>39.887500000000003</v>
      </c>
      <c r="ADE14" s="72">
        <f t="shared" si="120"/>
        <v>23.912500000000001</v>
      </c>
      <c r="ADF14" s="72">
        <f t="shared" si="120"/>
        <v>23.856249999999999</v>
      </c>
      <c r="ADG14" s="72">
        <f t="shared" si="120"/>
        <v>23.893750000000001</v>
      </c>
      <c r="ADH14" s="72">
        <f t="shared" si="120"/>
        <v>28.193750000000001</v>
      </c>
      <c r="ADI14" s="72">
        <f t="shared" si="120"/>
        <v>27.9375</v>
      </c>
      <c r="ADJ14" s="72">
        <f t="shared" si="120"/>
        <v>29.331250000000001</v>
      </c>
      <c r="ADK14" s="72">
        <f t="shared" si="120"/>
        <v>32.568750000000001</v>
      </c>
      <c r="ADL14" s="72">
        <f t="shared" si="120"/>
        <v>32.981250000000003</v>
      </c>
      <c r="ADM14" s="72">
        <f t="shared" si="120"/>
        <v>32.831249999999997</v>
      </c>
      <c r="ADN14" s="72">
        <f t="shared" si="120"/>
        <v>39.581249999999997</v>
      </c>
      <c r="ADO14" s="72">
        <f t="shared" si="120"/>
        <v>39.106250000000003</v>
      </c>
      <c r="ADP14" s="72">
        <f t="shared" si="120"/>
        <v>39.674999999999997</v>
      </c>
      <c r="ADQ14" s="72">
        <f t="shared" si="120"/>
        <v>39.887500000000003</v>
      </c>
      <c r="ADR14" s="72">
        <f t="shared" si="120"/>
        <v>41.162500000000001</v>
      </c>
      <c r="ADS14" s="72">
        <f t="shared" si="120"/>
        <v>39.962499999999999</v>
      </c>
      <c r="ADT14" s="72">
        <f t="shared" si="120"/>
        <v>41.487499999999997</v>
      </c>
      <c r="ADU14" s="72">
        <f t="shared" si="120"/>
        <v>40.643749999999997</v>
      </c>
      <c r="ADV14" s="72">
        <f t="shared" si="120"/>
        <v>41.431249999999999</v>
      </c>
      <c r="ADW14" s="71">
        <f t="shared" si="120"/>
        <v>43.075000000000003</v>
      </c>
      <c r="ADX14" s="72">
        <f t="shared" si="120"/>
        <v>42.243749999999999</v>
      </c>
      <c r="ADY14" s="72">
        <f t="shared" si="120"/>
        <v>42.581249999999997</v>
      </c>
      <c r="ADZ14" s="72">
        <f t="shared" si="120"/>
        <v>33.481250000000003</v>
      </c>
      <c r="AEA14" s="72">
        <f t="shared" si="120"/>
        <v>35.9</v>
      </c>
      <c r="AEB14" s="72">
        <f t="shared" si="120"/>
        <v>35.700000000000003</v>
      </c>
      <c r="AEC14" s="72">
        <f t="shared" si="120"/>
        <v>28.243749999999999</v>
      </c>
      <c r="AED14" s="72">
        <f t="shared" si="120"/>
        <v>28.524999999999999</v>
      </c>
      <c r="AEE14" s="72">
        <f t="shared" si="120"/>
        <v>28.368749999999999</v>
      </c>
      <c r="AEF14" s="72">
        <f t="shared" si="120"/>
        <v>27.574999999999999</v>
      </c>
      <c r="AEG14" s="72">
        <f t="shared" si="120"/>
        <v>27.375</v>
      </c>
      <c r="AEH14" s="72">
        <f t="shared" si="120"/>
        <v>27.193750000000001</v>
      </c>
      <c r="AEI14" s="72">
        <f t="shared" si="120"/>
        <v>29.043749999999999</v>
      </c>
      <c r="AEJ14" s="72">
        <f t="shared" si="120"/>
        <v>30.274999999999999</v>
      </c>
      <c r="AEK14" s="72">
        <f t="shared" si="120"/>
        <v>29.743749999999999</v>
      </c>
      <c r="AEL14" s="72">
        <f t="shared" si="120"/>
        <v>39.293750000000003</v>
      </c>
      <c r="AEM14" s="72">
        <f t="shared" si="120"/>
        <v>40.212499999999999</v>
      </c>
      <c r="AEN14" s="72">
        <f t="shared" si="120"/>
        <v>39.756250000000001</v>
      </c>
      <c r="AEO14" s="72">
        <f t="shared" si="120"/>
        <v>29.8</v>
      </c>
      <c r="AEP14" s="72">
        <f t="shared" si="120"/>
        <v>32.1875</v>
      </c>
      <c r="AEQ14" s="72">
        <f t="shared" si="120"/>
        <v>31.768750000000001</v>
      </c>
      <c r="AER14" s="72">
        <f t="shared" si="120"/>
        <v>40.087499999999999</v>
      </c>
      <c r="AES14" s="72">
        <f t="shared" si="120"/>
        <v>38.21875</v>
      </c>
      <c r="AET14" s="72">
        <f t="shared" si="120"/>
        <v>39.918750000000003</v>
      </c>
      <c r="AEU14" s="72">
        <f t="shared" si="120"/>
        <v>40.35</v>
      </c>
      <c r="AEV14" s="72">
        <f t="shared" si="120"/>
        <v>41.4</v>
      </c>
      <c r="AEW14" s="72">
        <f t="shared" si="120"/>
        <v>40.737500000000004</v>
      </c>
      <c r="AEX14" s="72">
        <f t="shared" si="120"/>
        <v>39.84375</v>
      </c>
      <c r="AEY14" s="72">
        <f t="shared" si="120"/>
        <v>38.75</v>
      </c>
      <c r="AEZ14" s="72">
        <f t="shared" si="120"/>
        <v>39.893749999999997</v>
      </c>
      <c r="AFA14" s="71">
        <f t="shared" si="120"/>
        <v>40.587499999999999</v>
      </c>
      <c r="AFB14" s="72">
        <f t="shared" si="120"/>
        <v>41.143749999999997</v>
      </c>
      <c r="AFC14" s="72">
        <f t="shared" si="120"/>
        <v>40.712499999999999</v>
      </c>
      <c r="AFD14" s="71">
        <f t="shared" si="120"/>
        <v>40.512499999999996</v>
      </c>
      <c r="AFE14" s="72">
        <f t="shared" si="120"/>
        <v>39.34375</v>
      </c>
      <c r="AFF14" s="72">
        <f t="shared" si="120"/>
        <v>39.981250000000003</v>
      </c>
      <c r="AFG14" s="71">
        <f t="shared" si="120"/>
        <v>0</v>
      </c>
      <c r="AFH14" s="72">
        <f t="shared" si="120"/>
        <v>0</v>
      </c>
      <c r="AFI14" s="72">
        <f t="shared" si="145"/>
        <v>0</v>
      </c>
      <c r="AFJ14" s="71">
        <f t="shared" si="121"/>
        <v>0</v>
      </c>
      <c r="AFK14" s="72">
        <f t="shared" si="121"/>
        <v>0</v>
      </c>
      <c r="AFL14" s="72">
        <f t="shared" si="121"/>
        <v>0</v>
      </c>
      <c r="AFM14" s="71">
        <f t="shared" si="121"/>
        <v>0</v>
      </c>
      <c r="AFN14" s="72">
        <f t="shared" si="121"/>
        <v>0</v>
      </c>
      <c r="AFO14" s="72">
        <f t="shared" si="121"/>
        <v>0</v>
      </c>
      <c r="AFP14" s="71">
        <v>30.45</v>
      </c>
      <c r="AFQ14" s="72">
        <v>29.31</v>
      </c>
      <c r="AFR14" s="72"/>
      <c r="AFS14" s="71">
        <f t="shared" si="122"/>
        <v>43.78125</v>
      </c>
      <c r="AFT14" s="72">
        <f t="shared" si="122"/>
        <v>44.287500000000001</v>
      </c>
      <c r="AFU14" s="72"/>
      <c r="AFV14" s="71">
        <f t="shared" si="122"/>
        <v>39.35</v>
      </c>
      <c r="AFW14" s="72">
        <f t="shared" si="122"/>
        <v>38.762500000000003</v>
      </c>
      <c r="AFX14" s="72"/>
      <c r="AFY14" s="71">
        <f t="shared" si="123"/>
        <v>34.1875</v>
      </c>
      <c r="AFZ14" s="72">
        <f t="shared" si="123"/>
        <v>35.143749999999997</v>
      </c>
      <c r="AGA14" s="72"/>
      <c r="AGB14" s="71">
        <f t="shared" si="123"/>
        <v>33.549999999999997</v>
      </c>
      <c r="AGC14" s="72">
        <f t="shared" si="123"/>
        <v>32.387500000000003</v>
      </c>
      <c r="AGD14" s="72"/>
      <c r="AGE14" s="71">
        <f t="shared" si="124"/>
        <v>40.125</v>
      </c>
      <c r="AGF14" s="72">
        <f t="shared" si="124"/>
        <v>40.418750000000003</v>
      </c>
      <c r="AGG14" s="72"/>
      <c r="AGH14" s="71">
        <f t="shared" si="125"/>
        <v>45.475000000000001</v>
      </c>
      <c r="AGI14" s="72">
        <f t="shared" si="125"/>
        <v>43.75</v>
      </c>
      <c r="AGJ14" s="72"/>
      <c r="AGK14" s="71">
        <f t="shared" si="126"/>
        <v>43.987499999999997</v>
      </c>
      <c r="AGL14" s="72">
        <f t="shared" si="126"/>
        <v>44.162500000000001</v>
      </c>
      <c r="AGM14" s="72"/>
      <c r="AGN14" s="71">
        <f t="shared" si="127"/>
        <v>42.9</v>
      </c>
      <c r="AGO14" s="72">
        <f t="shared" si="127"/>
        <v>42.65</v>
      </c>
      <c r="AGP14" s="72"/>
      <c r="AGQ14" s="71">
        <f t="shared" si="128"/>
        <v>42.606250000000003</v>
      </c>
      <c r="AGR14" s="72">
        <f t="shared" si="128"/>
        <v>43.206249999999997</v>
      </c>
      <c r="AGS14" s="72"/>
      <c r="AGT14" s="71">
        <f t="shared" si="129"/>
        <v>43.3125</v>
      </c>
      <c r="AGU14" s="72">
        <f t="shared" si="129"/>
        <v>45.081249999999997</v>
      </c>
      <c r="AGV14" s="72"/>
      <c r="AGW14" s="71">
        <f t="shared" si="130"/>
        <v>44.356250000000003</v>
      </c>
      <c r="AGX14" s="72">
        <f t="shared" si="130"/>
        <v>44.09375</v>
      </c>
      <c r="AGY14" s="72"/>
      <c r="AGZ14" s="71">
        <f t="shared" si="131"/>
        <v>44.106250000000003</v>
      </c>
      <c r="AHA14" s="72">
        <f t="shared" si="131"/>
        <v>43.193750000000001</v>
      </c>
      <c r="AHB14" s="72"/>
      <c r="AHC14" s="71">
        <f t="shared" si="132"/>
        <v>41.05</v>
      </c>
      <c r="AHD14" s="72">
        <f t="shared" si="132"/>
        <v>40.912499999999994</v>
      </c>
      <c r="AHE14" s="72"/>
      <c r="AHF14" s="71">
        <f t="shared" si="133"/>
        <v>37.631250000000001</v>
      </c>
      <c r="AHG14" s="72">
        <f t="shared" si="133"/>
        <v>38.193750000000001</v>
      </c>
      <c r="AHH14" s="72"/>
      <c r="AHI14" s="71">
        <f t="shared" si="134"/>
        <v>25.5625</v>
      </c>
      <c r="AHJ14" s="72">
        <f>AHJ4*1000/1600</f>
        <v>25.268750000000001</v>
      </c>
      <c r="AHK14" s="72"/>
    </row>
    <row r="15" spans="1:895" x14ac:dyDescent="0.2">
      <c r="A15" s="71" t="s">
        <v>197</v>
      </c>
      <c r="B15" s="71">
        <f t="shared" si="135"/>
        <v>52.575000000000003</v>
      </c>
      <c r="C15" s="72">
        <f t="shared" si="135"/>
        <v>51.931249999999999</v>
      </c>
      <c r="D15" s="72">
        <f t="shared" si="135"/>
        <v>48.575000000000003</v>
      </c>
      <c r="E15" s="72">
        <f t="shared" si="135"/>
        <v>48.962499999999999</v>
      </c>
      <c r="F15" s="72">
        <f t="shared" si="135"/>
        <v>50.174999999999997</v>
      </c>
      <c r="G15" s="72">
        <f t="shared" si="135"/>
        <v>49.28125</v>
      </c>
      <c r="H15" s="71">
        <f t="shared" si="135"/>
        <v>65.462500000000006</v>
      </c>
      <c r="I15" s="72">
        <f t="shared" si="135"/>
        <v>72.337500000000006</v>
      </c>
      <c r="J15" s="72">
        <f t="shared" si="135"/>
        <v>74.575000000000003</v>
      </c>
      <c r="K15" s="72">
        <f t="shared" si="135"/>
        <v>74.418750000000003</v>
      </c>
      <c r="L15" s="72">
        <f t="shared" si="135"/>
        <v>64.581249999999997</v>
      </c>
      <c r="M15" s="72">
        <f t="shared" si="135"/>
        <v>74.03125</v>
      </c>
      <c r="N15" s="71">
        <f t="shared" si="135"/>
        <v>65.318749999999994</v>
      </c>
      <c r="O15" s="72">
        <f t="shared" si="135"/>
        <v>63.993749999999999</v>
      </c>
      <c r="P15" s="72">
        <f t="shared" si="135"/>
        <v>67.95</v>
      </c>
      <c r="Q15" s="72">
        <f t="shared" si="135"/>
        <v>70.518749999999997</v>
      </c>
      <c r="R15" s="72">
        <f t="shared" si="135"/>
        <v>66.59375</v>
      </c>
      <c r="S15" s="72">
        <f t="shared" si="135"/>
        <v>64.193749999999994</v>
      </c>
      <c r="U15" s="71" t="s">
        <v>197</v>
      </c>
      <c r="V15" s="71">
        <f t="shared" si="1"/>
        <v>36.837499999999999</v>
      </c>
      <c r="W15" s="72">
        <f t="shared" si="1"/>
        <v>36.443750000000001</v>
      </c>
      <c r="X15" s="72">
        <f t="shared" si="1"/>
        <v>33.35</v>
      </c>
      <c r="Y15" s="72">
        <f t="shared" si="1"/>
        <v>35.293750000000003</v>
      </c>
      <c r="Z15" s="72">
        <f t="shared" si="1"/>
        <v>36.537500000000001</v>
      </c>
      <c r="AA15" s="72">
        <f t="shared" si="1"/>
        <v>36.412500000000001</v>
      </c>
      <c r="AB15" s="71">
        <f t="shared" si="1"/>
        <v>29.506250000000001</v>
      </c>
      <c r="AC15" s="72">
        <f t="shared" si="1"/>
        <v>30.881250000000001</v>
      </c>
      <c r="AD15" s="72">
        <f t="shared" si="1"/>
        <v>30.5</v>
      </c>
      <c r="AE15" s="72">
        <f t="shared" si="1"/>
        <v>29.1</v>
      </c>
      <c r="AF15" s="72">
        <f t="shared" si="1"/>
        <v>29.481249999999999</v>
      </c>
      <c r="AG15" s="72">
        <f t="shared" si="1"/>
        <v>29.925000000000001</v>
      </c>
      <c r="AH15" s="71">
        <f t="shared" si="1"/>
        <v>45.087499999999999</v>
      </c>
      <c r="AI15" s="72">
        <f t="shared" si="1"/>
        <v>43.65</v>
      </c>
      <c r="AJ15" s="72">
        <f t="shared" si="1"/>
        <v>43.737499999999997</v>
      </c>
      <c r="AK15" s="72">
        <f t="shared" si="1"/>
        <v>44.318750000000001</v>
      </c>
      <c r="AL15" s="72">
        <f t="shared" si="1"/>
        <v>45.225000000000001</v>
      </c>
      <c r="AM15" s="72">
        <f>AM5*1000/1600</f>
        <v>45.1</v>
      </c>
      <c r="AN15" s="71">
        <f t="shared" si="1"/>
        <v>35.318750000000001</v>
      </c>
      <c r="AO15" s="72">
        <f t="shared" si="1"/>
        <v>35.9</v>
      </c>
      <c r="AP15" s="72">
        <f t="shared" si="1"/>
        <v>35.506250000000001</v>
      </c>
      <c r="AQ15" s="72">
        <f t="shared" si="1"/>
        <v>36.818750000000001</v>
      </c>
      <c r="AR15" s="72">
        <f t="shared" si="1"/>
        <v>35.793750000000003</v>
      </c>
      <c r="AS15" s="74">
        <f t="shared" si="1"/>
        <v>36.506250000000001</v>
      </c>
      <c r="AU15" s="71" t="s">
        <v>197</v>
      </c>
      <c r="AV15" s="71">
        <f t="shared" si="2"/>
        <v>74.662499999999994</v>
      </c>
      <c r="AW15" s="72">
        <f t="shared" si="2"/>
        <v>77.03125</v>
      </c>
      <c r="AX15" s="72">
        <f t="shared" si="2"/>
        <v>75.862499999999997</v>
      </c>
      <c r="AY15" s="72">
        <f t="shared" si="2"/>
        <v>72.9375</v>
      </c>
      <c r="AZ15" s="72">
        <f t="shared" si="2"/>
        <v>75.099999999999994</v>
      </c>
      <c r="BA15" s="72">
        <f t="shared" si="2"/>
        <v>0</v>
      </c>
      <c r="BB15" s="76">
        <f t="shared" si="2"/>
        <v>65.568749999999994</v>
      </c>
      <c r="BC15" s="76">
        <f t="shared" si="2"/>
        <v>66.081249999999997</v>
      </c>
      <c r="BD15" s="76">
        <f t="shared" si="2"/>
        <v>70.05</v>
      </c>
      <c r="BE15" s="76">
        <f>BE5*1000/1600</f>
        <v>67.674999999999997</v>
      </c>
      <c r="BG15" s="71">
        <f t="shared" si="146"/>
        <v>48.768749999999997</v>
      </c>
      <c r="BH15" s="72">
        <f t="shared" si="146"/>
        <v>46.137500000000003</v>
      </c>
      <c r="BI15" s="72">
        <f t="shared" si="146"/>
        <v>46.162500000000001</v>
      </c>
      <c r="BJ15" s="72">
        <f t="shared" si="146"/>
        <v>47</v>
      </c>
      <c r="BK15" s="72">
        <f t="shared" si="146"/>
        <v>0</v>
      </c>
      <c r="BL15" s="72">
        <f t="shared" si="146"/>
        <v>0</v>
      </c>
      <c r="BM15" s="71">
        <f t="shared" si="3"/>
        <v>45.46875</v>
      </c>
      <c r="BN15" s="72">
        <f t="shared" si="3"/>
        <v>45.225000000000001</v>
      </c>
      <c r="BO15" s="72">
        <f t="shared" si="3"/>
        <v>46.2</v>
      </c>
      <c r="BP15" s="72">
        <f t="shared" si="3"/>
        <v>45.6875</v>
      </c>
      <c r="BQ15" s="72">
        <f t="shared" si="3"/>
        <v>0</v>
      </c>
      <c r="BR15" s="74">
        <f t="shared" si="3"/>
        <v>0</v>
      </c>
      <c r="BS15" s="71">
        <f t="shared" si="3"/>
        <v>48.056249999999999</v>
      </c>
      <c r="BT15" s="72">
        <f t="shared" si="3"/>
        <v>46.512500000000003</v>
      </c>
      <c r="BU15" s="72">
        <f t="shared" si="3"/>
        <v>49.637500000000003</v>
      </c>
      <c r="BV15" s="72">
        <f t="shared" si="3"/>
        <v>47.431249999999999</v>
      </c>
      <c r="BW15" s="72">
        <f t="shared" si="3"/>
        <v>0</v>
      </c>
      <c r="BX15" s="72">
        <f>BX5*1000/1600</f>
        <v>0</v>
      </c>
      <c r="BY15" s="71">
        <f t="shared" si="3"/>
        <v>46.956249999999997</v>
      </c>
      <c r="BZ15" s="72">
        <f t="shared" si="3"/>
        <v>46.787500000000001</v>
      </c>
      <c r="CA15" s="72">
        <f t="shared" si="3"/>
        <v>46.487499999999997</v>
      </c>
      <c r="CB15" s="72">
        <f t="shared" si="3"/>
        <v>47.668750000000003</v>
      </c>
      <c r="CC15" s="72">
        <f t="shared" si="3"/>
        <v>0</v>
      </c>
      <c r="CD15" s="74">
        <f t="shared" si="3"/>
        <v>0</v>
      </c>
      <c r="CF15" s="71">
        <f t="shared" si="4"/>
        <v>67.318749999999994</v>
      </c>
      <c r="CG15" s="72">
        <f t="shared" si="4"/>
        <v>66.03125</v>
      </c>
      <c r="CH15" s="72">
        <f t="shared" si="4"/>
        <v>66.456249999999997</v>
      </c>
      <c r="CI15" s="72">
        <f t="shared" si="4"/>
        <v>68.6875</v>
      </c>
      <c r="CJ15" s="72">
        <f t="shared" si="4"/>
        <v>0</v>
      </c>
      <c r="CK15" s="72">
        <f>CK5*1000/1600</f>
        <v>0</v>
      </c>
      <c r="CL15" s="71">
        <f t="shared" si="4"/>
        <v>57.331249999999997</v>
      </c>
      <c r="CM15" s="72">
        <f t="shared" si="4"/>
        <v>54.6875</v>
      </c>
      <c r="CN15" s="72">
        <f t="shared" si="4"/>
        <v>55.0625</v>
      </c>
      <c r="CO15" s="72">
        <f t="shared" si="4"/>
        <v>55.681249999999999</v>
      </c>
      <c r="CP15" s="72">
        <f t="shared" si="4"/>
        <v>53.756250000000001</v>
      </c>
      <c r="CQ15" s="74">
        <f t="shared" si="4"/>
        <v>51.9375</v>
      </c>
      <c r="CR15" s="71">
        <f t="shared" si="4"/>
        <v>37.35</v>
      </c>
      <c r="CS15" s="72">
        <f t="shared" si="4"/>
        <v>37.25</v>
      </c>
      <c r="CT15" s="72">
        <f t="shared" si="4"/>
        <v>37.537500000000001</v>
      </c>
      <c r="CU15" s="72">
        <f t="shared" si="4"/>
        <v>36.200000000000003</v>
      </c>
      <c r="CV15" s="72">
        <f t="shared" si="4"/>
        <v>36.340277777777771</v>
      </c>
      <c r="CW15" s="72">
        <f>CW5*1000/1600</f>
        <v>0</v>
      </c>
      <c r="CX15" s="71">
        <f t="shared" si="4"/>
        <v>29.118749999999999</v>
      </c>
      <c r="CY15" s="72">
        <f t="shared" si="4"/>
        <v>28.456250000000001</v>
      </c>
      <c r="CZ15" s="72">
        <f t="shared" si="4"/>
        <v>29.35</v>
      </c>
      <c r="DA15" s="72">
        <f t="shared" si="4"/>
        <v>29.75</v>
      </c>
      <c r="DB15" s="72">
        <f t="shared" si="4"/>
        <v>0</v>
      </c>
      <c r="DC15" s="74">
        <f t="shared" si="4"/>
        <v>0</v>
      </c>
      <c r="DD15">
        <v>28</v>
      </c>
      <c r="DE15" s="71">
        <f t="shared" si="5"/>
        <v>43.216216216216218</v>
      </c>
      <c r="DF15" s="72">
        <f t="shared" si="5"/>
        <v>42.875</v>
      </c>
      <c r="DG15" s="72">
        <f t="shared" si="5"/>
        <v>42.412500000000001</v>
      </c>
      <c r="DH15" s="72">
        <f t="shared" si="5"/>
        <v>42.78125</v>
      </c>
      <c r="DI15" s="72">
        <f t="shared" si="5"/>
        <v>0</v>
      </c>
      <c r="DJ15" s="74">
        <f t="shared" si="5"/>
        <v>0</v>
      </c>
      <c r="DK15" s="71">
        <f t="shared" si="5"/>
        <v>62.8</v>
      </c>
      <c r="DL15" s="72">
        <f t="shared" si="5"/>
        <v>59.3</v>
      </c>
      <c r="DM15" s="72">
        <f t="shared" si="5"/>
        <v>62.081249999999997</v>
      </c>
      <c r="DN15" s="72">
        <f t="shared" si="5"/>
        <v>61.59375</v>
      </c>
      <c r="DO15" s="72">
        <f t="shared" si="5"/>
        <v>63.4</v>
      </c>
      <c r="DP15" s="74">
        <f t="shared" si="5"/>
        <v>0</v>
      </c>
      <c r="DQ15" s="71">
        <f t="shared" si="5"/>
        <v>53.975000000000001</v>
      </c>
      <c r="DR15" s="72">
        <f t="shared" si="5"/>
        <v>56.475000000000001</v>
      </c>
      <c r="DS15" s="72">
        <f t="shared" si="5"/>
        <v>55.09375</v>
      </c>
      <c r="DT15" s="72">
        <f t="shared" si="5"/>
        <v>51.418750000000003</v>
      </c>
      <c r="DU15" s="72">
        <f t="shared" si="5"/>
        <v>57.59375</v>
      </c>
      <c r="DV15" s="74">
        <f t="shared" si="5"/>
        <v>0</v>
      </c>
      <c r="DW15" s="71">
        <f t="shared" si="5"/>
        <v>67.262500000000003</v>
      </c>
      <c r="DX15" s="72">
        <f t="shared" si="5"/>
        <v>68.25</v>
      </c>
      <c r="DY15" s="72">
        <f t="shared" si="5"/>
        <v>69.650000000000006</v>
      </c>
      <c r="DZ15" s="72">
        <f t="shared" si="5"/>
        <v>0</v>
      </c>
      <c r="EA15" s="72">
        <f>EA5*1000/1600</f>
        <v>0</v>
      </c>
      <c r="EB15" s="74">
        <f t="shared" si="5"/>
        <v>0</v>
      </c>
      <c r="EC15" s="71">
        <f t="shared" si="5"/>
        <v>62.45</v>
      </c>
      <c r="ED15" s="72">
        <f t="shared" si="5"/>
        <v>62.40625</v>
      </c>
      <c r="EE15" s="72">
        <f t="shared" si="5"/>
        <v>63.087499999999999</v>
      </c>
      <c r="EF15" s="72">
        <f t="shared" si="5"/>
        <v>66.4375</v>
      </c>
      <c r="EG15" s="72">
        <f t="shared" si="5"/>
        <v>62.9375</v>
      </c>
      <c r="EH15" s="74">
        <f t="shared" si="5"/>
        <v>0</v>
      </c>
      <c r="EI15" s="71">
        <f t="shared" si="5"/>
        <v>52</v>
      </c>
      <c r="EJ15" s="72">
        <f t="shared" si="5"/>
        <v>51.318750000000001</v>
      </c>
      <c r="EK15" s="72">
        <f t="shared" si="5"/>
        <v>48.65625</v>
      </c>
      <c r="EL15" s="72">
        <f t="shared" si="5"/>
        <v>51.0625</v>
      </c>
      <c r="EM15" s="72">
        <f t="shared" si="5"/>
        <v>0</v>
      </c>
      <c r="EN15" s="74">
        <f t="shared" si="5"/>
        <v>0</v>
      </c>
      <c r="EO15" s="71">
        <f t="shared" si="5"/>
        <v>44.862499999999997</v>
      </c>
      <c r="EP15" s="72">
        <f t="shared" si="5"/>
        <v>45.737499999999997</v>
      </c>
      <c r="EQ15" s="72">
        <f t="shared" si="5"/>
        <v>43.643749999999997</v>
      </c>
      <c r="ER15" s="72">
        <f t="shared" si="5"/>
        <v>44.25</v>
      </c>
      <c r="ES15" s="72">
        <f t="shared" si="5"/>
        <v>44.731250000000003</v>
      </c>
      <c r="ET15" s="74">
        <f t="shared" si="5"/>
        <v>0</v>
      </c>
      <c r="EU15" s="71">
        <f t="shared" si="5"/>
        <v>59.975000000000001</v>
      </c>
      <c r="EV15" s="72">
        <f t="shared" si="5"/>
        <v>62.481250000000003</v>
      </c>
      <c r="EW15" s="72">
        <f t="shared" si="5"/>
        <v>58.618749999999999</v>
      </c>
      <c r="EX15" s="72">
        <f t="shared" si="5"/>
        <v>59.993749999999999</v>
      </c>
      <c r="EY15" s="72">
        <f t="shared" si="5"/>
        <v>63.1875</v>
      </c>
      <c r="EZ15" s="74">
        <f t="shared" si="5"/>
        <v>0</v>
      </c>
      <c r="FA15">
        <v>7</v>
      </c>
      <c r="FB15" s="71">
        <f t="shared" si="136"/>
        <v>45.262500000000003</v>
      </c>
      <c r="FC15" s="72">
        <f t="shared" si="136"/>
        <v>43.71875</v>
      </c>
      <c r="FD15" s="72">
        <f t="shared" si="136"/>
        <v>46.206249999999997</v>
      </c>
      <c r="FE15" s="72">
        <f>FE5*1000/1600</f>
        <v>46.3125</v>
      </c>
      <c r="FF15" s="72"/>
      <c r="FG15" s="74"/>
      <c r="FH15" s="71">
        <f t="shared" si="137"/>
        <v>41.337499999999999</v>
      </c>
      <c r="FI15" s="72">
        <f t="shared" si="137"/>
        <v>42.612499999999997</v>
      </c>
      <c r="FJ15" s="72">
        <f t="shared" si="137"/>
        <v>42.412500000000001</v>
      </c>
      <c r="FK15" s="72"/>
      <c r="FL15" s="72"/>
      <c r="FM15" s="74"/>
      <c r="FN15" s="71">
        <f t="shared" si="138"/>
        <v>42.168750000000003</v>
      </c>
      <c r="FO15" s="72">
        <f t="shared" si="138"/>
        <v>38.756250000000001</v>
      </c>
      <c r="FP15" s="72">
        <f t="shared" si="138"/>
        <v>40.8125</v>
      </c>
      <c r="FQ15" s="72">
        <f>FQ5*1000/1600</f>
        <v>45.024999999999999</v>
      </c>
      <c r="FR15" s="72"/>
      <c r="FS15" s="74"/>
      <c r="FT15" s="71">
        <f t="shared" si="139"/>
        <v>39.193750000000001</v>
      </c>
      <c r="FU15" s="72">
        <f t="shared" si="139"/>
        <v>39.3125</v>
      </c>
      <c r="FV15" s="72">
        <f t="shared" si="139"/>
        <v>40.006250000000001</v>
      </c>
      <c r="FW15" s="72">
        <f>FW5*1000/1600</f>
        <v>40.487499999999997</v>
      </c>
      <c r="FX15" s="72"/>
      <c r="FY15" s="74"/>
      <c r="FZ15" s="71">
        <f t="shared" si="140"/>
        <v>43.231250000000003</v>
      </c>
      <c r="GA15" s="72">
        <f t="shared" si="140"/>
        <v>44.875</v>
      </c>
      <c r="GB15" s="72">
        <f t="shared" si="140"/>
        <v>45.868749999999999</v>
      </c>
      <c r="GC15" s="72">
        <f>GC5*1000/1600</f>
        <v>42.743749999999999</v>
      </c>
      <c r="GD15" s="72"/>
      <c r="GE15" s="74"/>
      <c r="GF15" s="71">
        <f t="shared" si="6"/>
        <v>50.3125</v>
      </c>
      <c r="GG15" s="72">
        <f t="shared" si="6"/>
        <v>52.8</v>
      </c>
      <c r="GH15" s="72">
        <f t="shared" si="6"/>
        <v>51.806249999999999</v>
      </c>
      <c r="GI15" s="72">
        <f t="shared" si="6"/>
        <v>52.206249999999997</v>
      </c>
      <c r="GJ15" s="72"/>
      <c r="GK15" s="74"/>
      <c r="GL15" s="71">
        <f t="shared" si="7"/>
        <v>51.318750000000001</v>
      </c>
      <c r="GM15" s="72">
        <f t="shared" si="7"/>
        <v>49.5625</v>
      </c>
      <c r="GN15" s="72">
        <f t="shared" si="7"/>
        <v>47.493749999999999</v>
      </c>
      <c r="GO15" s="72">
        <f t="shared" si="7"/>
        <v>50.46875</v>
      </c>
      <c r="GP15" s="72"/>
      <c r="GQ15" s="74"/>
      <c r="GR15" s="71">
        <f t="shared" si="8"/>
        <v>30.09375</v>
      </c>
      <c r="GS15" s="72">
        <f t="shared" si="8"/>
        <v>30.975000000000001</v>
      </c>
      <c r="GT15" s="72">
        <f t="shared" si="8"/>
        <v>30.45</v>
      </c>
      <c r="GU15" s="72">
        <f t="shared" si="8"/>
        <v>30.631250000000001</v>
      </c>
      <c r="GV15" s="72"/>
      <c r="GW15" s="74"/>
      <c r="GX15" s="71">
        <f t="shared" si="9"/>
        <v>26.862500000000001</v>
      </c>
      <c r="GY15" s="72">
        <f t="shared" si="9"/>
        <v>27.237500000000001</v>
      </c>
      <c r="GZ15" s="72">
        <f t="shared" si="9"/>
        <v>26.606249999999999</v>
      </c>
      <c r="HA15" s="72">
        <f t="shared" si="9"/>
        <v>26.274999999999999</v>
      </c>
      <c r="HB15" s="72"/>
      <c r="HC15" s="74"/>
      <c r="HD15" s="71">
        <f t="shared" si="10"/>
        <v>58.7</v>
      </c>
      <c r="HE15" s="72">
        <f t="shared" si="10"/>
        <v>52.95</v>
      </c>
      <c r="HF15" s="72">
        <f t="shared" si="10"/>
        <v>57.056249999999999</v>
      </c>
      <c r="HG15" s="72">
        <f t="shared" si="10"/>
        <v>53.9</v>
      </c>
      <c r="HH15" s="72"/>
      <c r="HI15" s="74"/>
      <c r="HJ15" s="71">
        <f t="shared" si="11"/>
        <v>50.962499999999999</v>
      </c>
      <c r="HK15" s="72">
        <f t="shared" si="11"/>
        <v>49.912500000000001</v>
      </c>
      <c r="HL15" s="72">
        <f t="shared" si="11"/>
        <v>50.03125</v>
      </c>
      <c r="HM15" s="72">
        <f t="shared" si="11"/>
        <v>51.95</v>
      </c>
      <c r="HN15" s="72"/>
      <c r="HO15" s="74"/>
      <c r="HP15" s="71">
        <f t="shared" si="12"/>
        <v>27.981249999999999</v>
      </c>
      <c r="HQ15" s="72">
        <f t="shared" si="12"/>
        <v>30.462499999999999</v>
      </c>
      <c r="HR15" s="72">
        <f t="shared" si="12"/>
        <v>32.59375</v>
      </c>
      <c r="HS15" s="72">
        <f t="shared" si="12"/>
        <v>32.493749999999999</v>
      </c>
      <c r="HT15" s="72"/>
      <c r="HU15" s="74"/>
      <c r="HV15" s="71">
        <f t="shared" si="13"/>
        <v>32.356250000000003</v>
      </c>
      <c r="HW15" s="72">
        <f t="shared" si="13"/>
        <v>32.081249999999997</v>
      </c>
      <c r="HX15" s="72">
        <f t="shared" si="13"/>
        <v>33.743749999999999</v>
      </c>
      <c r="HY15" s="72">
        <f t="shared" si="13"/>
        <v>32.387500000000003</v>
      </c>
      <c r="HZ15" s="72"/>
      <c r="IA15" s="74"/>
      <c r="IB15" s="71">
        <f t="shared" si="14"/>
        <v>40.943750000000001</v>
      </c>
      <c r="IC15" s="72">
        <f t="shared" si="14"/>
        <v>38.674999999999997</v>
      </c>
      <c r="ID15" s="72">
        <f t="shared" si="14"/>
        <v>38.631250000000001</v>
      </c>
      <c r="IE15" s="72">
        <f t="shared" si="14"/>
        <v>41.068750000000001</v>
      </c>
      <c r="IF15" s="72"/>
      <c r="IG15" s="74"/>
      <c r="IH15" s="71">
        <f t="shared" si="15"/>
        <v>38.768749999999997</v>
      </c>
      <c r="II15" s="72">
        <f t="shared" si="15"/>
        <v>39.487499999999997</v>
      </c>
      <c r="IJ15" s="72">
        <f t="shared" si="15"/>
        <v>39.081249999999997</v>
      </c>
      <c r="IK15" s="72">
        <f t="shared" si="15"/>
        <v>39.006250000000001</v>
      </c>
      <c r="IL15" s="72"/>
      <c r="IM15" s="74"/>
      <c r="IN15" s="71">
        <f t="shared" si="16"/>
        <v>42.15625</v>
      </c>
      <c r="IO15" s="72">
        <f t="shared" si="16"/>
        <v>41.993749999999999</v>
      </c>
      <c r="IP15" s="72">
        <f t="shared" si="16"/>
        <v>42.46875</v>
      </c>
      <c r="IQ15" s="72">
        <f t="shared" si="16"/>
        <v>42.225000000000001</v>
      </c>
      <c r="IR15" s="72"/>
      <c r="IS15" s="74"/>
      <c r="IT15" s="71">
        <f t="shared" si="17"/>
        <v>41.043750000000003</v>
      </c>
      <c r="IU15" s="72">
        <f t="shared" si="17"/>
        <v>41.53125</v>
      </c>
      <c r="IV15" s="72">
        <f t="shared" si="17"/>
        <v>41.106250000000003</v>
      </c>
      <c r="IW15" s="72">
        <f t="shared" si="17"/>
        <v>40.9</v>
      </c>
      <c r="IX15" s="72"/>
      <c r="IY15" s="74"/>
      <c r="IZ15" s="71">
        <f t="shared" si="18"/>
        <v>34.037500000000001</v>
      </c>
      <c r="JA15" s="72">
        <f t="shared" si="18"/>
        <v>34.96875</v>
      </c>
      <c r="JB15" s="72">
        <f t="shared" si="18"/>
        <v>36.056249999999999</v>
      </c>
      <c r="JC15" s="72">
        <f t="shared" si="18"/>
        <v>34.725000000000001</v>
      </c>
      <c r="JD15" s="72"/>
      <c r="JE15" s="74"/>
      <c r="JF15" s="71">
        <f t="shared" si="19"/>
        <v>32.59375</v>
      </c>
      <c r="JG15" s="72">
        <f t="shared" si="19"/>
        <v>33.125</v>
      </c>
      <c r="JH15" s="72">
        <f t="shared" si="19"/>
        <v>32.137500000000003</v>
      </c>
      <c r="JI15" s="72">
        <f t="shared" si="19"/>
        <v>33.868749999999999</v>
      </c>
      <c r="JJ15" s="72"/>
      <c r="JK15" s="74"/>
      <c r="JL15" s="71">
        <f t="shared" si="20"/>
        <v>36.46875</v>
      </c>
      <c r="JM15" s="71">
        <f t="shared" si="20"/>
        <v>37.299999999999997</v>
      </c>
      <c r="JN15" s="72">
        <f t="shared" si="20"/>
        <v>36.168750000000003</v>
      </c>
      <c r="JO15" s="72">
        <f t="shared" si="20"/>
        <v>37.631250000000001</v>
      </c>
      <c r="JP15" s="72"/>
      <c r="JQ15" s="74"/>
      <c r="JR15" s="71">
        <f t="shared" si="21"/>
        <v>33.424999999999997</v>
      </c>
      <c r="JS15" s="72">
        <f t="shared" si="21"/>
        <v>32.924999999999997</v>
      </c>
      <c r="JT15" s="72">
        <f t="shared" si="21"/>
        <v>33.85</v>
      </c>
      <c r="JU15" s="72">
        <f t="shared" si="21"/>
        <v>33.112499999999997</v>
      </c>
      <c r="JV15" s="72"/>
      <c r="JW15" s="74"/>
      <c r="JX15" s="71">
        <f t="shared" si="22"/>
        <v>53.493749999999999</v>
      </c>
      <c r="JY15" s="71">
        <f t="shared" si="22"/>
        <v>52.518749999999997</v>
      </c>
      <c r="JZ15" s="72">
        <f t="shared" si="22"/>
        <v>60.34375</v>
      </c>
      <c r="KA15" s="72">
        <f t="shared" si="22"/>
        <v>55.65</v>
      </c>
      <c r="KB15" s="72"/>
      <c r="KC15" s="74"/>
      <c r="KD15" s="71">
        <f t="shared" si="23"/>
        <v>51.543750000000003</v>
      </c>
      <c r="KE15" s="72">
        <f t="shared" si="23"/>
        <v>51.887500000000003</v>
      </c>
      <c r="KF15" s="72">
        <f t="shared" si="23"/>
        <v>52.35</v>
      </c>
      <c r="KG15" s="72">
        <f t="shared" si="23"/>
        <v>52.006250000000001</v>
      </c>
      <c r="KH15" s="72"/>
      <c r="KI15" s="74"/>
      <c r="KJ15" s="71">
        <f t="shared" si="24"/>
        <v>38.787500000000001</v>
      </c>
      <c r="KK15" s="71">
        <f t="shared" si="24"/>
        <v>38.318750000000001</v>
      </c>
      <c r="KL15" s="72">
        <f t="shared" si="24"/>
        <v>37.6</v>
      </c>
      <c r="KM15" s="72">
        <f t="shared" si="24"/>
        <v>37.756250000000001</v>
      </c>
      <c r="KN15" s="72"/>
      <c r="KO15" s="74"/>
      <c r="KP15" s="71">
        <f t="shared" si="25"/>
        <v>38.09375</v>
      </c>
      <c r="KQ15" s="72">
        <f t="shared" si="25"/>
        <v>36.299999999999997</v>
      </c>
      <c r="KR15" s="72">
        <f t="shared" si="25"/>
        <v>38.9375</v>
      </c>
      <c r="KS15" s="72">
        <f t="shared" si="25"/>
        <v>37.575000000000003</v>
      </c>
      <c r="KT15" s="72"/>
      <c r="KU15" s="74"/>
      <c r="KV15" s="71">
        <f t="shared" si="26"/>
        <v>39.15625</v>
      </c>
      <c r="KW15" s="71">
        <f t="shared" si="26"/>
        <v>39.037500000000001</v>
      </c>
      <c r="KX15" s="72">
        <f t="shared" si="26"/>
        <v>39.1875</v>
      </c>
      <c r="KY15" s="72">
        <f t="shared" si="26"/>
        <v>38.6875</v>
      </c>
      <c r="KZ15" s="72"/>
      <c r="LA15" s="74"/>
      <c r="LB15" s="71">
        <f t="shared" si="27"/>
        <v>37.162500000000001</v>
      </c>
      <c r="LC15" s="72">
        <f t="shared" si="27"/>
        <v>38.1875</v>
      </c>
      <c r="LD15" s="72">
        <f t="shared" si="27"/>
        <v>39.5625</v>
      </c>
      <c r="LE15" s="72">
        <f t="shared" si="27"/>
        <v>37.0625</v>
      </c>
      <c r="LF15" s="72"/>
      <c r="LG15" s="74"/>
      <c r="LH15" s="71">
        <f t="shared" si="28"/>
        <v>36.143749999999997</v>
      </c>
      <c r="LI15" s="71">
        <f t="shared" si="28"/>
        <v>35.287500000000001</v>
      </c>
      <c r="LJ15" s="72">
        <f t="shared" si="28"/>
        <v>36.35</v>
      </c>
      <c r="LK15" s="72">
        <f t="shared" si="28"/>
        <v>35.09375</v>
      </c>
      <c r="LL15" s="72"/>
      <c r="LM15" s="74"/>
      <c r="LN15" s="71">
        <f t="shared" si="29"/>
        <v>39.15625</v>
      </c>
      <c r="LO15" s="72">
        <f t="shared" si="29"/>
        <v>39.037500000000001</v>
      </c>
      <c r="LP15" s="72">
        <f t="shared" si="29"/>
        <v>39.1875</v>
      </c>
      <c r="LQ15" s="72">
        <f t="shared" si="29"/>
        <v>38.6875</v>
      </c>
      <c r="LR15" s="72"/>
      <c r="LS15" s="74"/>
      <c r="LT15" s="71">
        <f t="shared" si="30"/>
        <v>33.387500000000003</v>
      </c>
      <c r="LU15" s="71">
        <f t="shared" si="30"/>
        <v>34.237499999999997</v>
      </c>
      <c r="LV15" s="72">
        <f t="shared" si="30"/>
        <v>32.618749999999999</v>
      </c>
      <c r="LW15" s="72">
        <f t="shared" si="30"/>
        <v>33.25</v>
      </c>
      <c r="LX15" s="72"/>
      <c r="LY15" s="74"/>
      <c r="LZ15" s="71">
        <f t="shared" si="31"/>
        <v>31.168749999999999</v>
      </c>
      <c r="MA15" s="72">
        <f t="shared" si="31"/>
        <v>31.856249999999999</v>
      </c>
      <c r="MB15" s="72">
        <f t="shared" si="31"/>
        <v>32.518749999999997</v>
      </c>
      <c r="MC15" s="72">
        <f t="shared" si="31"/>
        <v>31.662500000000001</v>
      </c>
      <c r="MD15" s="72"/>
      <c r="ME15" s="74"/>
      <c r="MF15" s="71">
        <f t="shared" si="32"/>
        <v>44.743749999999999</v>
      </c>
      <c r="MG15" s="71">
        <f t="shared" si="32"/>
        <v>45.012500000000003</v>
      </c>
      <c r="MH15" s="72">
        <f t="shared" si="32"/>
        <v>42.862499999999997</v>
      </c>
      <c r="MI15" s="72">
        <f t="shared" si="32"/>
        <v>45.087499999999999</v>
      </c>
      <c r="MJ15" s="72"/>
      <c r="MK15" s="74"/>
      <c r="ML15" s="71">
        <f t="shared" si="33"/>
        <v>43.881250000000001</v>
      </c>
      <c r="MM15" s="72">
        <f t="shared" si="33"/>
        <v>43.90625</v>
      </c>
      <c r="MN15" s="72">
        <f t="shared" si="33"/>
        <v>43.543750000000003</v>
      </c>
      <c r="MO15" s="72">
        <f t="shared" si="33"/>
        <v>42.193750000000001</v>
      </c>
      <c r="MP15" s="72"/>
      <c r="MQ15" s="74"/>
      <c r="MR15" s="71">
        <f t="shared" si="34"/>
        <v>32.575000000000003</v>
      </c>
      <c r="MS15" s="71">
        <f t="shared" si="34"/>
        <v>32.456249999999997</v>
      </c>
      <c r="MT15" s="72">
        <f t="shared" si="34"/>
        <v>33.125</v>
      </c>
      <c r="MU15" s="72">
        <f t="shared" si="34"/>
        <v>33.712499999999999</v>
      </c>
      <c r="MV15" s="72"/>
      <c r="MW15" s="74"/>
      <c r="MX15" s="71">
        <f t="shared" si="35"/>
        <v>27.881250000000001</v>
      </c>
      <c r="MY15" s="72">
        <f t="shared" si="35"/>
        <v>29.131250000000001</v>
      </c>
      <c r="MZ15" s="72">
        <f t="shared" si="35"/>
        <v>27.443750000000001</v>
      </c>
      <c r="NA15" s="72">
        <f t="shared" si="35"/>
        <v>27.668749999999999</v>
      </c>
      <c r="NB15" s="72"/>
      <c r="NC15" s="74"/>
      <c r="ND15" s="71">
        <f t="shared" si="36"/>
        <v>36.75</v>
      </c>
      <c r="NE15" s="71">
        <f t="shared" si="36"/>
        <v>38.862499999999997</v>
      </c>
      <c r="NF15" s="72">
        <f t="shared" si="36"/>
        <v>36.65625</v>
      </c>
      <c r="NG15" s="72">
        <f t="shared" si="36"/>
        <v>38.643749999999997</v>
      </c>
      <c r="NH15" s="72"/>
      <c r="NI15" s="74"/>
      <c r="NJ15" s="71">
        <f t="shared" si="37"/>
        <v>35.21875</v>
      </c>
      <c r="NK15" s="72">
        <f t="shared" si="37"/>
        <v>36.418750000000003</v>
      </c>
      <c r="NL15" s="72">
        <f t="shared" si="37"/>
        <v>36.168750000000003</v>
      </c>
      <c r="NM15" s="72">
        <f t="shared" si="37"/>
        <v>35.043750000000003</v>
      </c>
      <c r="NN15" s="72"/>
      <c r="NO15" s="74"/>
      <c r="NP15" s="71">
        <f t="shared" si="38"/>
        <v>50.737499999999997</v>
      </c>
      <c r="NQ15" s="71">
        <f t="shared" si="38"/>
        <v>51.25</v>
      </c>
      <c r="NR15" s="72">
        <f t="shared" si="38"/>
        <v>49.112499999999997</v>
      </c>
      <c r="NS15" s="72">
        <f t="shared" si="38"/>
        <v>48.568750000000001</v>
      </c>
      <c r="NT15" s="72"/>
      <c r="NU15" s="74"/>
      <c r="NV15" s="71">
        <f t="shared" si="39"/>
        <v>46.487499999999997</v>
      </c>
      <c r="NW15" s="72">
        <f t="shared" si="39"/>
        <v>48.95</v>
      </c>
      <c r="NX15" s="72">
        <f t="shared" si="39"/>
        <v>48.506250000000001</v>
      </c>
      <c r="NY15" s="72">
        <f t="shared" si="39"/>
        <v>48.387500000000003</v>
      </c>
      <c r="NZ15" s="72"/>
      <c r="OA15" s="74"/>
      <c r="OB15" s="71">
        <f t="shared" si="40"/>
        <v>42.225000000000001</v>
      </c>
      <c r="OC15" s="71">
        <f t="shared" si="40"/>
        <v>41.35</v>
      </c>
      <c r="OD15" s="72">
        <f t="shared" si="40"/>
        <v>41.225000000000001</v>
      </c>
      <c r="OE15" s="72">
        <f t="shared" si="40"/>
        <v>41.912500000000001</v>
      </c>
      <c r="OF15" s="72"/>
      <c r="OG15" s="74"/>
      <c r="OH15" s="71">
        <f t="shared" si="41"/>
        <v>36.96875</v>
      </c>
      <c r="OI15" s="72">
        <f t="shared" si="41"/>
        <v>39.450000000000003</v>
      </c>
      <c r="OJ15" s="72">
        <f t="shared" si="41"/>
        <v>36.65</v>
      </c>
      <c r="OK15" s="72">
        <f t="shared" si="41"/>
        <v>37.987499999999997</v>
      </c>
      <c r="OL15" s="72"/>
      <c r="OM15" s="74"/>
      <c r="ON15" s="71">
        <f t="shared" si="42"/>
        <v>38.056249999999999</v>
      </c>
      <c r="OO15" s="71">
        <f t="shared" si="42"/>
        <v>38.28125</v>
      </c>
      <c r="OP15" s="72">
        <f t="shared" si="42"/>
        <v>38.418750000000003</v>
      </c>
      <c r="OQ15" s="72">
        <f t="shared" si="42"/>
        <v>37.737499999999997</v>
      </c>
      <c r="OR15" s="72"/>
      <c r="OS15" s="74"/>
      <c r="OT15" s="71">
        <f t="shared" si="43"/>
        <v>36.9375</v>
      </c>
      <c r="OU15" s="72">
        <f t="shared" si="43"/>
        <v>36.231250000000003</v>
      </c>
      <c r="OV15" s="72">
        <f t="shared" si="43"/>
        <v>37.581249999999997</v>
      </c>
      <c r="OW15" s="72">
        <f t="shared" si="43"/>
        <v>37.231250000000003</v>
      </c>
      <c r="OX15" s="72"/>
      <c r="OY15" s="74"/>
      <c r="OZ15" s="71">
        <f t="shared" si="44"/>
        <v>38.987499999999997</v>
      </c>
      <c r="PA15" s="71">
        <f t="shared" si="44"/>
        <v>40.700000000000003</v>
      </c>
      <c r="PB15" s="72">
        <f t="shared" si="44"/>
        <v>40.531249999999993</v>
      </c>
      <c r="PC15" s="72">
        <f t="shared" si="44"/>
        <v>37.581249999999997</v>
      </c>
      <c r="PD15" s="72"/>
      <c r="PE15" s="74"/>
      <c r="PF15" s="71">
        <f t="shared" si="45"/>
        <v>36.431249999999999</v>
      </c>
      <c r="PG15" s="72">
        <f t="shared" si="45"/>
        <v>35.706249999999997</v>
      </c>
      <c r="PH15" s="72">
        <f t="shared" si="45"/>
        <v>34.206249999999997</v>
      </c>
      <c r="PI15" s="72">
        <f t="shared" si="45"/>
        <v>37.112499999999997</v>
      </c>
      <c r="PJ15" s="72"/>
      <c r="PK15" s="74"/>
      <c r="PL15" s="71">
        <f t="shared" si="46"/>
        <v>52.706249999999997</v>
      </c>
      <c r="PM15" s="71">
        <f t="shared" si="46"/>
        <v>56.262500000000003</v>
      </c>
      <c r="PN15" s="72">
        <f t="shared" si="46"/>
        <v>53.743749999999999</v>
      </c>
      <c r="PO15" s="72">
        <f t="shared" si="46"/>
        <v>56.174999999999997</v>
      </c>
      <c r="PP15" s="72"/>
      <c r="PQ15" s="74"/>
      <c r="PR15" s="71">
        <f t="shared" si="47"/>
        <v>49.95</v>
      </c>
      <c r="PS15" s="72">
        <f t="shared" si="47"/>
        <v>47.393749999999997</v>
      </c>
      <c r="PT15" s="72">
        <f t="shared" si="47"/>
        <v>47.318750000000001</v>
      </c>
      <c r="PU15" s="72">
        <f t="shared" si="47"/>
        <v>45.8125</v>
      </c>
      <c r="PV15" s="72"/>
      <c r="PW15" s="74"/>
      <c r="PX15" s="71">
        <f t="shared" si="48"/>
        <v>45.7</v>
      </c>
      <c r="PY15" s="71">
        <f t="shared" si="48"/>
        <v>45.318750000000001</v>
      </c>
      <c r="PZ15" s="72">
        <f t="shared" si="48"/>
        <v>44.45</v>
      </c>
      <c r="QA15" s="72">
        <f t="shared" si="48"/>
        <v>43.2</v>
      </c>
      <c r="QB15" s="72"/>
      <c r="QC15" s="74"/>
      <c r="QD15" s="71">
        <f t="shared" si="49"/>
        <v>42.881250000000001</v>
      </c>
      <c r="QE15" s="72">
        <f t="shared" si="49"/>
        <v>42.881250000000001</v>
      </c>
      <c r="QF15" s="72">
        <f t="shared" si="49"/>
        <v>41.09375</v>
      </c>
      <c r="QG15" s="72">
        <f t="shared" si="49"/>
        <v>43.393749999999997</v>
      </c>
      <c r="QH15" s="72"/>
      <c r="QI15" s="74"/>
      <c r="QJ15" s="71">
        <f t="shared" si="50"/>
        <v>38.318750000000001</v>
      </c>
      <c r="QK15" s="71">
        <f t="shared" si="50"/>
        <v>38.418750000000003</v>
      </c>
      <c r="QL15" s="72">
        <f t="shared" si="50"/>
        <v>38.450000000000003</v>
      </c>
      <c r="QM15" s="72">
        <f t="shared" si="50"/>
        <v>39.274999999999999</v>
      </c>
      <c r="QN15" s="72"/>
      <c r="QO15" s="74"/>
      <c r="QP15" s="71">
        <f t="shared" si="51"/>
        <v>38</v>
      </c>
      <c r="QQ15" s="72">
        <f t="shared" si="51"/>
        <v>36.443750000000001</v>
      </c>
      <c r="QR15" s="72">
        <f t="shared" si="51"/>
        <v>34.450000000000003</v>
      </c>
      <c r="QS15" s="72">
        <f t="shared" si="51"/>
        <v>35.524999999999999</v>
      </c>
      <c r="QT15" s="72"/>
      <c r="QU15" s="74"/>
      <c r="QV15" s="71">
        <f t="shared" si="52"/>
        <v>38.918750000000003</v>
      </c>
      <c r="QW15" s="71">
        <f t="shared" si="52"/>
        <v>40.268750000000004</v>
      </c>
      <c r="QX15" s="72">
        <f t="shared" si="52"/>
        <v>39.587499999999999</v>
      </c>
      <c r="QY15" s="72">
        <f t="shared" si="52"/>
        <v>39.568750000000001</v>
      </c>
      <c r="QZ15" s="72"/>
      <c r="RA15" s="74"/>
      <c r="RB15" s="71">
        <f t="shared" si="53"/>
        <v>34.206249999999997</v>
      </c>
      <c r="RC15" s="72">
        <f t="shared" si="53"/>
        <v>33.662500000000001</v>
      </c>
      <c r="RD15" s="72">
        <f t="shared" si="53"/>
        <v>33.518749999999997</v>
      </c>
      <c r="RE15" s="72">
        <f t="shared" si="53"/>
        <v>34.46875</v>
      </c>
      <c r="RF15" s="72"/>
      <c r="RG15" s="74"/>
      <c r="RH15" s="71">
        <f t="shared" si="54"/>
        <v>0</v>
      </c>
      <c r="RI15" s="71">
        <f t="shared" si="54"/>
        <v>0</v>
      </c>
      <c r="RJ15" s="72">
        <f t="shared" si="54"/>
        <v>0</v>
      </c>
      <c r="RK15" s="72">
        <f t="shared" si="54"/>
        <v>0</v>
      </c>
      <c r="RL15" s="72"/>
      <c r="RM15" s="74"/>
      <c r="RN15" s="71">
        <f t="shared" si="55"/>
        <v>29.918749999999999</v>
      </c>
      <c r="RO15" s="72">
        <f t="shared" si="55"/>
        <v>31.3</v>
      </c>
      <c r="RP15" s="72">
        <f t="shared" si="55"/>
        <v>32.6875</v>
      </c>
      <c r="RQ15" s="72"/>
      <c r="RR15" s="72"/>
      <c r="RS15" s="74"/>
      <c r="RT15" s="71">
        <f t="shared" si="56"/>
        <v>0</v>
      </c>
      <c r="RU15" s="71">
        <f t="shared" si="56"/>
        <v>0</v>
      </c>
      <c r="RV15" s="72">
        <f t="shared" si="56"/>
        <v>0</v>
      </c>
      <c r="RW15" s="72">
        <f t="shared" si="56"/>
        <v>0</v>
      </c>
      <c r="RX15" s="72"/>
      <c r="RY15" s="74"/>
      <c r="RZ15" s="71">
        <f t="shared" si="57"/>
        <v>28.856249999999999</v>
      </c>
      <c r="SA15" s="72">
        <f t="shared" si="57"/>
        <v>29.731249999999999</v>
      </c>
      <c r="SB15" s="72">
        <f t="shared" si="57"/>
        <v>29.256250000000001</v>
      </c>
      <c r="SC15" s="72">
        <f t="shared" si="57"/>
        <v>0</v>
      </c>
      <c r="SD15" s="80"/>
      <c r="SE15" s="81"/>
      <c r="SF15" s="71">
        <f t="shared" si="58"/>
        <v>0</v>
      </c>
      <c r="SG15" s="71">
        <f t="shared" si="58"/>
        <v>0</v>
      </c>
      <c r="SH15" s="72">
        <f t="shared" si="58"/>
        <v>0</v>
      </c>
      <c r="SI15" s="72">
        <f t="shared" si="58"/>
        <v>0</v>
      </c>
      <c r="SJ15" s="72"/>
      <c r="SK15" s="74"/>
      <c r="SL15" s="71">
        <f t="shared" si="141"/>
        <v>31.274999999999999</v>
      </c>
      <c r="SM15" s="72">
        <f t="shared" si="141"/>
        <v>29.293749999999999</v>
      </c>
      <c r="SN15" s="72">
        <f t="shared" si="141"/>
        <v>31.5625</v>
      </c>
      <c r="SO15" s="72"/>
      <c r="SP15" s="80"/>
      <c r="SQ15" s="81"/>
      <c r="SR15" s="71">
        <f t="shared" si="59"/>
        <v>0</v>
      </c>
      <c r="SS15" s="71">
        <f t="shared" si="59"/>
        <v>0</v>
      </c>
      <c r="ST15" s="72">
        <f t="shared" si="59"/>
        <v>0</v>
      </c>
      <c r="SU15" s="72">
        <f t="shared" si="59"/>
        <v>0</v>
      </c>
      <c r="SV15" s="72"/>
      <c r="SW15" s="74"/>
      <c r="SX15" s="71">
        <f t="shared" si="142"/>
        <v>29.806249999999999</v>
      </c>
      <c r="SY15" s="72">
        <f t="shared" si="142"/>
        <v>28.912500000000001</v>
      </c>
      <c r="SZ15" s="72">
        <f t="shared" si="142"/>
        <v>30.45</v>
      </c>
      <c r="TA15" s="72"/>
      <c r="TB15" s="80"/>
      <c r="TC15" s="81"/>
      <c r="TD15" s="71">
        <f t="shared" si="60"/>
        <v>40.006250000000001</v>
      </c>
      <c r="TE15" s="71">
        <f t="shared" si="60"/>
        <v>38.274999999999999</v>
      </c>
      <c r="TF15" s="72">
        <f t="shared" si="60"/>
        <v>40.4</v>
      </c>
      <c r="TG15" s="72"/>
      <c r="TH15" s="72"/>
      <c r="TI15" s="74"/>
      <c r="TJ15" s="71">
        <f t="shared" si="61"/>
        <v>37.981250000000003</v>
      </c>
      <c r="TK15" s="72">
        <f t="shared" si="61"/>
        <v>36.787500000000001</v>
      </c>
      <c r="TL15" s="72">
        <f t="shared" si="61"/>
        <v>34.931249999999999</v>
      </c>
      <c r="TM15" s="72"/>
      <c r="TN15" s="80"/>
      <c r="TO15" s="81"/>
      <c r="TP15" s="71">
        <f t="shared" si="62"/>
        <v>42.143749999999997</v>
      </c>
      <c r="TQ15" s="71">
        <f t="shared" si="62"/>
        <v>41.962499999999999</v>
      </c>
      <c r="TR15" s="72">
        <f t="shared" si="62"/>
        <v>42.5</v>
      </c>
      <c r="TS15" s="72"/>
      <c r="TT15" s="72"/>
      <c r="TU15" s="74"/>
      <c r="TV15" s="71">
        <f t="shared" si="63"/>
        <v>39.918750000000003</v>
      </c>
      <c r="TW15" s="72">
        <f t="shared" si="63"/>
        <v>39.056249999999999</v>
      </c>
      <c r="TX15" s="72">
        <f t="shared" si="63"/>
        <v>40.687499999999993</v>
      </c>
      <c r="TY15" s="72"/>
      <c r="TZ15" s="80"/>
      <c r="UA15" s="81"/>
      <c r="UB15" s="71">
        <f t="shared" si="64"/>
        <v>0</v>
      </c>
      <c r="UC15" s="71">
        <f t="shared" si="64"/>
        <v>0</v>
      </c>
      <c r="UD15" s="72">
        <f t="shared" si="64"/>
        <v>0</v>
      </c>
      <c r="UE15" s="72">
        <f t="shared" si="64"/>
        <v>0</v>
      </c>
      <c r="UF15" s="72"/>
      <c r="UG15" s="74"/>
      <c r="UH15" s="71">
        <f t="shared" si="65"/>
        <v>34.200000000000003</v>
      </c>
      <c r="UI15" s="72">
        <f t="shared" si="65"/>
        <v>32.774999999999999</v>
      </c>
      <c r="UJ15" s="72">
        <f t="shared" si="65"/>
        <v>36.012500000000003</v>
      </c>
      <c r="UK15" s="72">
        <f>UK5*1000/1600</f>
        <v>35.5625</v>
      </c>
      <c r="UL15" s="72"/>
      <c r="UM15" s="74"/>
      <c r="UN15" s="71">
        <f t="shared" si="66"/>
        <v>0</v>
      </c>
      <c r="UO15" s="71">
        <f t="shared" si="66"/>
        <v>0</v>
      </c>
      <c r="UP15" s="72">
        <f t="shared" si="66"/>
        <v>0</v>
      </c>
      <c r="UQ15" s="72">
        <f t="shared" si="66"/>
        <v>0</v>
      </c>
      <c r="UR15" s="72"/>
      <c r="US15" s="74"/>
      <c r="UT15" s="71">
        <f t="shared" si="67"/>
        <v>38.337499999999999</v>
      </c>
      <c r="UU15" s="72">
        <f t="shared" si="67"/>
        <v>39.96875</v>
      </c>
      <c r="UV15" s="72">
        <f t="shared" si="67"/>
        <v>38.293750000000003</v>
      </c>
      <c r="UW15" s="72"/>
      <c r="UX15" s="80"/>
      <c r="UY15" s="81"/>
      <c r="UZ15" s="71">
        <f t="shared" si="68"/>
        <v>0</v>
      </c>
      <c r="VA15" s="71">
        <f t="shared" si="68"/>
        <v>0</v>
      </c>
      <c r="VB15" s="72">
        <f t="shared" si="68"/>
        <v>0</v>
      </c>
      <c r="VC15" s="72">
        <f t="shared" si="68"/>
        <v>0</v>
      </c>
      <c r="VD15" s="72"/>
      <c r="VE15" s="74"/>
      <c r="VF15" s="71">
        <f t="shared" si="143"/>
        <v>38.831249999999997</v>
      </c>
      <c r="VG15" s="72">
        <f t="shared" si="143"/>
        <v>39.943750000000001</v>
      </c>
      <c r="VH15" s="72">
        <f t="shared" si="143"/>
        <v>38.418750000000003</v>
      </c>
      <c r="VI15" s="72"/>
      <c r="VJ15" s="80"/>
      <c r="VK15" s="81"/>
      <c r="VL15" s="71">
        <f t="shared" si="69"/>
        <v>0</v>
      </c>
      <c r="VM15" s="71">
        <f t="shared" si="69"/>
        <v>0</v>
      </c>
      <c r="VN15" s="72">
        <f t="shared" si="69"/>
        <v>0</v>
      </c>
      <c r="VO15" s="72">
        <f t="shared" si="69"/>
        <v>0</v>
      </c>
      <c r="VP15" s="72"/>
      <c r="VQ15" s="74"/>
      <c r="VR15" s="71">
        <f t="shared" si="70"/>
        <v>36.506250000000001</v>
      </c>
      <c r="VS15" s="72">
        <f t="shared" si="70"/>
        <v>37.493749999999999</v>
      </c>
      <c r="VT15" s="72">
        <f t="shared" si="70"/>
        <v>36.212499999999999</v>
      </c>
      <c r="VU15" s="72"/>
      <c r="VV15" s="80"/>
      <c r="VW15" s="81"/>
      <c r="VX15" s="71">
        <f t="shared" si="71"/>
        <v>50.912500000000001</v>
      </c>
      <c r="VY15" s="72">
        <f t="shared" si="71"/>
        <v>50.075000000000003</v>
      </c>
      <c r="VZ15" s="72"/>
      <c r="WA15" s="71">
        <f t="shared" si="72"/>
        <v>39.518749999999997</v>
      </c>
      <c r="WB15" s="72">
        <f t="shared" si="72"/>
        <v>39.112499999999997</v>
      </c>
      <c r="WC15" s="72"/>
      <c r="WD15" s="71">
        <f t="shared" si="73"/>
        <v>39</v>
      </c>
      <c r="WE15" s="72">
        <f t="shared" si="73"/>
        <v>39.450000000000003</v>
      </c>
      <c r="WF15" s="72"/>
      <c r="WG15" s="71">
        <f t="shared" si="74"/>
        <v>43.987499999999997</v>
      </c>
      <c r="WH15" s="72">
        <f t="shared" si="74"/>
        <v>44.46875</v>
      </c>
      <c r="WI15" s="72"/>
      <c r="WJ15" s="71">
        <f t="shared" si="75"/>
        <v>34.075000000000003</v>
      </c>
      <c r="WK15" s="72">
        <f t="shared" si="75"/>
        <v>33.631250000000001</v>
      </c>
      <c r="WL15" s="72"/>
      <c r="WM15" s="71">
        <f t="shared" si="76"/>
        <v>41.46875</v>
      </c>
      <c r="WN15" s="72">
        <f t="shared" si="76"/>
        <v>41.962499999999999</v>
      </c>
      <c r="WO15" s="72"/>
      <c r="WP15" s="71">
        <f t="shared" si="77"/>
        <v>43.987499999999997</v>
      </c>
      <c r="WQ15" s="72">
        <f t="shared" si="77"/>
        <v>44.068750000000001</v>
      </c>
      <c r="WR15" s="72"/>
      <c r="WS15" s="71">
        <f t="shared" si="78"/>
        <v>43.131250000000001</v>
      </c>
      <c r="WT15" s="72">
        <f t="shared" si="78"/>
        <v>43.15</v>
      </c>
      <c r="WU15" s="72"/>
      <c r="WV15" s="72"/>
      <c r="WW15" s="72">
        <f t="shared" si="79"/>
        <v>41.737499999999997</v>
      </c>
      <c r="WX15" s="72">
        <f t="shared" si="79"/>
        <v>40.054687500000007</v>
      </c>
      <c r="WY15" s="72"/>
      <c r="WZ15" s="71">
        <f t="shared" si="80"/>
        <v>48.368749999999999</v>
      </c>
      <c r="XA15" s="72">
        <f t="shared" si="80"/>
        <v>45.6875</v>
      </c>
      <c r="XB15" s="72"/>
      <c r="XC15" s="76">
        <f t="shared" si="147"/>
        <v>46.683708219815273</v>
      </c>
      <c r="XD15" s="76">
        <f t="shared" si="147"/>
        <v>46.222237081090661</v>
      </c>
      <c r="XE15" s="72"/>
      <c r="XF15" s="76">
        <f t="shared" si="148"/>
        <v>44.000736483044278</v>
      </c>
      <c r="XG15" s="76">
        <f t="shared" si="148"/>
        <v>45.009533856070171</v>
      </c>
      <c r="XH15" s="72"/>
      <c r="XI15" s="76">
        <f t="shared" si="149"/>
        <v>46.40467915919109</v>
      </c>
      <c r="XJ15" s="76">
        <f t="shared" si="149"/>
        <v>46.656878502447562</v>
      </c>
      <c r="XK15" s="72"/>
      <c r="XL15" s="76">
        <f t="shared" si="150"/>
        <v>38.200151588145395</v>
      </c>
      <c r="XM15" s="76">
        <f t="shared" si="150"/>
        <v>38.457716874875409</v>
      </c>
      <c r="XN15" s="72"/>
      <c r="XO15" s="76">
        <f t="shared" si="151"/>
        <v>37.797705827629741</v>
      </c>
      <c r="XP15" s="76">
        <f t="shared" si="151"/>
        <v>38.210883475092473</v>
      </c>
      <c r="XQ15" s="72"/>
      <c r="XR15" s="76">
        <f t="shared" si="152"/>
        <v>34.379599834983495</v>
      </c>
      <c r="XS15" s="76">
        <f t="shared" si="152"/>
        <v>32.898599436285913</v>
      </c>
      <c r="XT15" s="72"/>
      <c r="XU15" s="76">
        <f t="shared" si="153"/>
        <v>35.586937116530443</v>
      </c>
      <c r="XV15" s="76">
        <f t="shared" si="153"/>
        <v>37.169890441225334</v>
      </c>
      <c r="XW15" s="72"/>
      <c r="XX15" s="76">
        <f t="shared" si="154"/>
        <v>47.70323747978825</v>
      </c>
      <c r="XY15" s="76">
        <f t="shared" si="154"/>
        <v>48.20227022282765</v>
      </c>
      <c r="XZ15" s="72"/>
      <c r="YA15" s="76">
        <f t="shared" si="155"/>
        <v>45.41734556005936</v>
      </c>
      <c r="YB15" s="76">
        <f t="shared" si="155"/>
        <v>44.311961204509714</v>
      </c>
      <c r="YC15" s="72"/>
      <c r="YD15" s="76">
        <f t="shared" si="156"/>
        <v>30.988323559704963</v>
      </c>
      <c r="YE15" s="76">
        <f t="shared" si="156"/>
        <v>29.641471747845927</v>
      </c>
      <c r="YF15" s="72"/>
      <c r="YG15" s="71">
        <f t="shared" si="81"/>
        <v>36.462499999999999</v>
      </c>
      <c r="YH15" s="72">
        <f t="shared" si="81"/>
        <v>35.512500000000003</v>
      </c>
      <c r="YI15" s="72"/>
      <c r="YJ15" s="71">
        <f t="shared" si="82"/>
        <v>31.53125</v>
      </c>
      <c r="YK15" s="72">
        <f t="shared" si="82"/>
        <v>31.5625</v>
      </c>
      <c r="YL15" s="72"/>
      <c r="YM15" t="s">
        <v>198</v>
      </c>
      <c r="YN15" s="71">
        <f t="shared" si="83"/>
        <v>48.181249999999999</v>
      </c>
      <c r="YO15" s="72">
        <f t="shared" si="83"/>
        <v>48.424999999999997</v>
      </c>
      <c r="YP15" s="72"/>
      <c r="YQ15" s="71">
        <f t="shared" si="84"/>
        <v>34.96875</v>
      </c>
      <c r="YR15" s="72">
        <f t="shared" si="84"/>
        <v>34.625</v>
      </c>
      <c r="YS15" s="72"/>
      <c r="YT15" s="71">
        <f t="shared" si="85"/>
        <v>42.443750000000001</v>
      </c>
      <c r="YU15" s="72">
        <f t="shared" si="85"/>
        <v>43.8</v>
      </c>
      <c r="YV15" s="72"/>
      <c r="YW15" s="71">
        <f t="shared" si="86"/>
        <v>31.5625</v>
      </c>
      <c r="YX15" s="72">
        <f t="shared" si="86"/>
        <v>31.931249999999999</v>
      </c>
      <c r="YY15" s="72"/>
      <c r="YZ15" s="71">
        <f t="shared" si="87"/>
        <v>26.574999999999999</v>
      </c>
      <c r="ZA15" s="72">
        <f t="shared" si="87"/>
        <v>25.956250000000001</v>
      </c>
      <c r="ZB15" s="72"/>
      <c r="ZC15" s="71">
        <f t="shared" si="88"/>
        <v>45.537500000000001</v>
      </c>
      <c r="ZD15" s="72">
        <f t="shared" si="88"/>
        <v>45.975000000000001</v>
      </c>
      <c r="ZE15" s="72"/>
      <c r="ZF15" s="71">
        <f t="shared" si="89"/>
        <v>42.4</v>
      </c>
      <c r="ZG15" s="72">
        <f t="shared" si="89"/>
        <v>42.956249999999997</v>
      </c>
      <c r="ZH15" s="72"/>
      <c r="ZI15" s="71">
        <f t="shared" si="90"/>
        <v>29.256250000000001</v>
      </c>
      <c r="ZJ15" s="72">
        <f t="shared" si="90"/>
        <v>30.274999999999999</v>
      </c>
      <c r="ZK15" s="72"/>
      <c r="ZL15" s="71">
        <f t="shared" si="91"/>
        <v>33.15</v>
      </c>
      <c r="ZM15" s="72">
        <f t="shared" si="91"/>
        <v>33.950000000000003</v>
      </c>
      <c r="ZN15" s="72"/>
      <c r="ZO15" s="71">
        <f t="shared" si="92"/>
        <v>40.374999999999993</v>
      </c>
      <c r="ZP15" s="72">
        <f t="shared" si="92"/>
        <v>40.381250000000001</v>
      </c>
      <c r="ZQ15" s="72"/>
      <c r="ZR15" s="71">
        <f t="shared" si="93"/>
        <v>39.549999999999997</v>
      </c>
      <c r="ZS15" s="72">
        <f t="shared" si="93"/>
        <v>37.331249999999997</v>
      </c>
      <c r="ZT15" s="72"/>
      <c r="ZU15" s="71">
        <f t="shared" si="94"/>
        <v>41.118749999999999</v>
      </c>
      <c r="ZV15" s="72">
        <f t="shared" si="94"/>
        <v>39.006250000000001</v>
      </c>
      <c r="ZW15" s="72"/>
      <c r="ZX15" s="71">
        <f t="shared" si="95"/>
        <v>40.306249999999999</v>
      </c>
      <c r="ZY15" s="72">
        <f t="shared" si="95"/>
        <v>40.218749999999993</v>
      </c>
      <c r="ZZ15" s="72"/>
      <c r="AAA15" s="71">
        <f t="shared" si="96"/>
        <v>34.5625</v>
      </c>
      <c r="AAB15" s="72">
        <f t="shared" si="96"/>
        <v>33.15625</v>
      </c>
      <c r="AAC15" s="72"/>
      <c r="AAD15" s="71">
        <f t="shared" si="97"/>
        <v>51.524999999999999</v>
      </c>
      <c r="AAE15" s="72">
        <f t="shared" si="97"/>
        <v>50.818750000000001</v>
      </c>
      <c r="AAF15" s="72"/>
      <c r="AAG15" s="71">
        <f t="shared" si="98"/>
        <v>49.78125</v>
      </c>
      <c r="AAH15" s="72">
        <f t="shared" si="98"/>
        <v>46.612499999999997</v>
      </c>
      <c r="AAI15" s="72"/>
      <c r="AAJ15" s="71">
        <f>AAJ5*1000/1600</f>
        <v>39.606250000000003</v>
      </c>
      <c r="AAK15" s="72">
        <f>AAK5*1000/1600</f>
        <v>38.90625</v>
      </c>
      <c r="AAL15" s="72"/>
      <c r="AAM15" s="71">
        <f t="shared" si="99"/>
        <v>35.237499999999997</v>
      </c>
      <c r="AAN15" s="72">
        <f t="shared" si="99"/>
        <v>35.774999999999999</v>
      </c>
      <c r="AAO15" s="72"/>
      <c r="AAP15" s="71">
        <f t="shared" si="100"/>
        <v>26.493749999999999</v>
      </c>
      <c r="AAQ15" s="72">
        <f t="shared" si="100"/>
        <v>27.712499999999999</v>
      </c>
      <c r="AAR15" s="72"/>
      <c r="AAS15" s="71">
        <f t="shared" si="101"/>
        <v>34.6875</v>
      </c>
      <c r="AAT15" s="72">
        <f t="shared" si="101"/>
        <v>35.0625</v>
      </c>
      <c r="AAU15" s="72"/>
      <c r="AAV15" s="71">
        <f t="shared" si="102"/>
        <v>32.475000000000001</v>
      </c>
      <c r="AAW15" s="72">
        <f t="shared" si="102"/>
        <v>33.162500000000001</v>
      </c>
      <c r="AAX15" s="72"/>
      <c r="AAY15" s="71">
        <f t="shared" si="103"/>
        <v>28.556249999999999</v>
      </c>
      <c r="AAZ15" s="72">
        <f t="shared" si="103"/>
        <v>28.393750000000001</v>
      </c>
      <c r="ABA15" s="72"/>
      <c r="ABB15" s="71">
        <f t="shared" si="144"/>
        <v>40.531249999999993</v>
      </c>
      <c r="ABC15" s="72">
        <f t="shared" si="144"/>
        <v>41.28125</v>
      </c>
      <c r="ABD15" s="72"/>
      <c r="ABE15" s="71">
        <f t="shared" si="104"/>
        <v>53.975000000000001</v>
      </c>
      <c r="ABF15" s="72">
        <f t="shared" si="104"/>
        <v>54.45</v>
      </c>
      <c r="ABG15" s="72"/>
      <c r="ABH15" s="71">
        <f t="shared" si="105"/>
        <v>54.774999999999999</v>
      </c>
      <c r="ABI15" s="72">
        <f t="shared" si="105"/>
        <v>55.34375</v>
      </c>
      <c r="ABJ15" s="72"/>
      <c r="ABK15" s="71">
        <f t="shared" si="106"/>
        <v>0</v>
      </c>
      <c r="ABL15" s="72">
        <f t="shared" si="106"/>
        <v>0</v>
      </c>
      <c r="ABM15" s="72"/>
      <c r="ABN15" s="71">
        <f t="shared" si="107"/>
        <v>0</v>
      </c>
      <c r="ABO15" s="72">
        <f t="shared" si="107"/>
        <v>0</v>
      </c>
      <c r="ABP15" s="72"/>
      <c r="ABQ15" s="71">
        <f t="shared" si="108"/>
        <v>41.856250000000003</v>
      </c>
      <c r="ABR15" s="72">
        <f t="shared" si="108"/>
        <v>42.993749999999999</v>
      </c>
      <c r="ABS15" s="72"/>
      <c r="ABT15" s="71">
        <f t="shared" si="109"/>
        <v>38.875</v>
      </c>
      <c r="ABU15" s="72">
        <f t="shared" si="109"/>
        <v>39.168750000000003</v>
      </c>
      <c r="ABV15" s="72"/>
      <c r="ABW15" s="71">
        <f t="shared" si="110"/>
        <v>37.637500000000003</v>
      </c>
      <c r="ABX15" s="72">
        <f t="shared" si="110"/>
        <v>37.618749999999999</v>
      </c>
      <c r="ABY15" s="72"/>
      <c r="ABZ15" s="71">
        <f t="shared" si="111"/>
        <v>13.86875</v>
      </c>
      <c r="ACA15" s="72">
        <f t="shared" si="111"/>
        <v>15.24375</v>
      </c>
      <c r="ACB15" s="72"/>
      <c r="ACC15" s="71">
        <f t="shared" si="112"/>
        <v>34.881250000000001</v>
      </c>
      <c r="ACD15" s="72">
        <f t="shared" si="112"/>
        <v>35.087499999999999</v>
      </c>
      <c r="ACE15" s="72"/>
      <c r="ACF15" s="71">
        <f t="shared" si="113"/>
        <v>38.237499999999997</v>
      </c>
      <c r="ACG15" s="72">
        <f t="shared" si="113"/>
        <v>37.818750000000001</v>
      </c>
      <c r="ACH15" s="72"/>
      <c r="ACI15" s="71">
        <f t="shared" si="114"/>
        <v>39.03125</v>
      </c>
      <c r="ACJ15" s="72">
        <f t="shared" si="114"/>
        <v>39.268749999999997</v>
      </c>
      <c r="ACK15" s="72"/>
      <c r="ACL15" s="71">
        <f t="shared" si="115"/>
        <v>48.112499999999997</v>
      </c>
      <c r="ACM15" s="72">
        <f t="shared" si="115"/>
        <v>47.131250000000001</v>
      </c>
      <c r="ACN15" s="72"/>
      <c r="ACO15" s="71">
        <f t="shared" si="116"/>
        <v>41.793750000000003</v>
      </c>
      <c r="ACP15" s="72">
        <f t="shared" si="116"/>
        <v>42.581249999999997</v>
      </c>
      <c r="ACQ15" s="72"/>
      <c r="ACR15" s="71">
        <f t="shared" si="117"/>
        <v>48.443750000000001</v>
      </c>
      <c r="ACS15" s="72">
        <f t="shared" si="117"/>
        <v>49.024999999999999</v>
      </c>
      <c r="ACT15" s="72"/>
      <c r="ACU15" s="71">
        <f t="shared" si="118"/>
        <v>29.912500000000001</v>
      </c>
      <c r="ACV15" s="72">
        <f t="shared" si="118"/>
        <v>30.53125</v>
      </c>
      <c r="ACW15" s="72"/>
      <c r="ACX15" s="71">
        <f t="shared" si="119"/>
        <v>30.6875</v>
      </c>
      <c r="ACY15" s="72">
        <f t="shared" si="119"/>
        <v>30.693750000000001</v>
      </c>
      <c r="ACZ15" s="72"/>
      <c r="ADA15" s="72"/>
      <c r="ADB15" s="71">
        <f t="shared" si="120"/>
        <v>45.106250000000003</v>
      </c>
      <c r="ADC15" s="72">
        <f t="shared" si="120"/>
        <v>43.662500000000001</v>
      </c>
      <c r="ADD15" s="72">
        <f t="shared" si="120"/>
        <v>43.631250000000001</v>
      </c>
      <c r="ADE15" s="72">
        <f t="shared" si="120"/>
        <v>24.606249999999999</v>
      </c>
      <c r="ADF15" s="72">
        <f t="shared" si="120"/>
        <v>27.118749999999999</v>
      </c>
      <c r="ADG15" s="72">
        <f t="shared" si="120"/>
        <v>25.981249999999999</v>
      </c>
      <c r="ADH15" s="72">
        <f t="shared" si="120"/>
        <v>29.3</v>
      </c>
      <c r="ADI15" s="72">
        <f t="shared" si="120"/>
        <v>28.893750000000001</v>
      </c>
      <c r="ADJ15" s="72">
        <f t="shared" si="120"/>
        <v>30.587499999999999</v>
      </c>
      <c r="ADK15" s="72">
        <f t="shared" si="120"/>
        <v>35.46875</v>
      </c>
      <c r="ADL15" s="72">
        <f t="shared" si="120"/>
        <v>36.143749999999997</v>
      </c>
      <c r="ADM15" s="72">
        <f t="shared" si="120"/>
        <v>35.774999999999999</v>
      </c>
      <c r="ADN15" s="72">
        <f t="shared" si="120"/>
        <v>42.506250000000001</v>
      </c>
      <c r="ADO15" s="72">
        <f t="shared" si="120"/>
        <v>42.53125</v>
      </c>
      <c r="ADP15" s="72">
        <f t="shared" si="120"/>
        <v>42.856250000000003</v>
      </c>
      <c r="ADQ15" s="72">
        <f t="shared" si="120"/>
        <v>42.987499999999997</v>
      </c>
      <c r="ADR15" s="72">
        <f t="shared" si="120"/>
        <v>43.524999999999999</v>
      </c>
      <c r="ADS15" s="72">
        <f t="shared" si="120"/>
        <v>43.318750000000001</v>
      </c>
      <c r="ADT15" s="72">
        <f t="shared" si="120"/>
        <v>46.381250000000001</v>
      </c>
      <c r="ADU15" s="72">
        <f t="shared" si="120"/>
        <v>46.46875</v>
      </c>
      <c r="ADV15" s="72">
        <f t="shared" si="120"/>
        <v>46.287500000000001</v>
      </c>
      <c r="ADW15" s="71">
        <f t="shared" si="120"/>
        <v>44.806249999999999</v>
      </c>
      <c r="ADX15" s="72">
        <f t="shared" si="120"/>
        <v>45.875</v>
      </c>
      <c r="ADY15" s="72">
        <f t="shared" si="120"/>
        <v>45.368749999999999</v>
      </c>
      <c r="ADZ15" s="72">
        <f>ADZ5*1000/1600*100/$ADW25</f>
        <v>48.352466923925022</v>
      </c>
      <c r="AEA15" s="72">
        <f t="shared" ref="AEA15:AEY15" si="157">AEA5*1000/1600*100/$ADW25</f>
        <v>48.352466923925022</v>
      </c>
      <c r="AEB15" s="72">
        <f t="shared" si="157"/>
        <v>48.677956174200652</v>
      </c>
      <c r="AEC15" s="72">
        <f t="shared" si="157"/>
        <v>34.294101433296575</v>
      </c>
      <c r="AED15" s="72">
        <f t="shared" si="157"/>
        <v>34.356429162072764</v>
      </c>
      <c r="AEE15" s="72">
        <f t="shared" si="157"/>
        <v>34.785797960308706</v>
      </c>
      <c r="AEF15" s="72">
        <f t="shared" si="157"/>
        <v>37.971437431091502</v>
      </c>
      <c r="AEG15" s="72">
        <f t="shared" si="157"/>
        <v>38.781697905181915</v>
      </c>
      <c r="AEH15" s="72">
        <f t="shared" si="157"/>
        <v>38.650117144432187</v>
      </c>
      <c r="AEI15" s="72">
        <f t="shared" si="157"/>
        <v>36.807986493936049</v>
      </c>
      <c r="AEJ15" s="72">
        <f t="shared" si="157"/>
        <v>35.817668136714445</v>
      </c>
      <c r="AEK15" s="72">
        <f t="shared" si="157"/>
        <v>36.350916482910691</v>
      </c>
      <c r="AEL15" s="72">
        <f t="shared" si="157"/>
        <v>49.543619073869891</v>
      </c>
      <c r="AEM15" s="72">
        <f t="shared" si="157"/>
        <v>49.993763781697901</v>
      </c>
      <c r="AEN15" s="72">
        <f t="shared" si="157"/>
        <v>49.862183020948173</v>
      </c>
      <c r="AEO15" s="72">
        <f t="shared" si="157"/>
        <v>39.903597023153253</v>
      </c>
      <c r="AEP15" s="72">
        <f t="shared" si="157"/>
        <v>41.524117971334064</v>
      </c>
      <c r="AEQ15" s="72">
        <f t="shared" si="157"/>
        <v>40.422994762954794</v>
      </c>
      <c r="AER15" s="72">
        <f t="shared" si="157"/>
        <v>52.763885060639467</v>
      </c>
      <c r="AES15" s="72">
        <f t="shared" si="157"/>
        <v>50.568563947078275</v>
      </c>
      <c r="AET15" s="72">
        <f t="shared" si="157"/>
        <v>52.07135474090407</v>
      </c>
      <c r="AEU15" s="72">
        <f t="shared" si="157"/>
        <v>53.51181780595369</v>
      </c>
      <c r="AEV15" s="72">
        <f t="shared" si="157"/>
        <v>52.002101708930532</v>
      </c>
      <c r="AEW15" s="72">
        <f t="shared" si="157"/>
        <v>52.895465821389188</v>
      </c>
      <c r="AEX15" s="72">
        <f t="shared" si="157"/>
        <v>49.792929988974635</v>
      </c>
      <c r="AEY15" s="72">
        <f t="shared" si="157"/>
        <v>51.434226846747514</v>
      </c>
      <c r="AEZ15" s="72">
        <f>AEZ5*1000/1600*100/$ADW25</f>
        <v>52.209860804851154</v>
      </c>
      <c r="AFA15" s="72">
        <f t="shared" ref="AFA15:AFF15" si="158">AFA5*1000/1600*100/$ADW25</f>
        <v>48.546375413450932</v>
      </c>
      <c r="AFB15" s="72">
        <f t="shared" si="158"/>
        <v>48.795686328555675</v>
      </c>
      <c r="AFC15" s="72">
        <f t="shared" si="158"/>
        <v>49.024221334068351</v>
      </c>
      <c r="AFD15" s="72">
        <f t="shared" si="158"/>
        <v>48.539450110253576</v>
      </c>
      <c r="AFE15" s="72">
        <f t="shared" si="158"/>
        <v>48.795686328555675</v>
      </c>
      <c r="AFF15" s="72">
        <f t="shared" si="158"/>
        <v>49.065773153252472</v>
      </c>
      <c r="AFG15" s="72">
        <f t="shared" si="120"/>
        <v>0</v>
      </c>
      <c r="AFH15" s="72">
        <f t="shared" si="120"/>
        <v>0</v>
      </c>
      <c r="AFI15" s="72">
        <f t="shared" si="145"/>
        <v>0</v>
      </c>
      <c r="AFJ15" s="72">
        <f t="shared" si="121"/>
        <v>0</v>
      </c>
      <c r="AFK15" s="72">
        <f t="shared" si="121"/>
        <v>0</v>
      </c>
      <c r="AFL15" s="72">
        <f t="shared" si="121"/>
        <v>0</v>
      </c>
      <c r="AFM15" s="72">
        <f t="shared" si="121"/>
        <v>0</v>
      </c>
      <c r="AFN15" s="72">
        <f t="shared" si="121"/>
        <v>0</v>
      </c>
      <c r="AFO15" s="72">
        <f t="shared" si="121"/>
        <v>0</v>
      </c>
      <c r="AFP15" s="72">
        <f t="shared" si="121"/>
        <v>37.15625</v>
      </c>
      <c r="AFQ15" s="72">
        <f t="shared" si="121"/>
        <v>35.918750000000003</v>
      </c>
      <c r="AFR15" s="72"/>
      <c r="AFS15" s="72">
        <f t="shared" si="122"/>
        <v>52.681249999999999</v>
      </c>
      <c r="AFT15" s="72">
        <f t="shared" si="122"/>
        <v>50.112499999999997</v>
      </c>
      <c r="AFU15" s="72"/>
      <c r="AFV15" s="72">
        <f t="shared" si="122"/>
        <v>46.543750000000003</v>
      </c>
      <c r="AFW15" s="72">
        <f t="shared" si="122"/>
        <v>46.837499999999999</v>
      </c>
      <c r="AFX15" s="72"/>
      <c r="AFY15" s="72">
        <f t="shared" si="123"/>
        <v>42.8125</v>
      </c>
      <c r="AFZ15" s="72">
        <f t="shared" si="123"/>
        <v>43.075000000000003</v>
      </c>
      <c r="AGA15" s="72"/>
      <c r="AGB15" s="72">
        <f t="shared" si="123"/>
        <v>37.418750000000003</v>
      </c>
      <c r="AGC15" s="72">
        <f t="shared" si="123"/>
        <v>34.037500000000001</v>
      </c>
      <c r="AGD15" s="72"/>
      <c r="AGE15" s="72">
        <f t="shared" si="124"/>
        <v>49.05</v>
      </c>
      <c r="AGF15" s="72">
        <f t="shared" si="124"/>
        <v>49.893749999999997</v>
      </c>
      <c r="AGG15" s="72"/>
      <c r="AGH15" s="72">
        <f t="shared" si="124"/>
        <v>50.087499999999999</v>
      </c>
      <c r="AGI15" s="72">
        <f t="shared" si="124"/>
        <v>51.2</v>
      </c>
      <c r="AGJ15" s="72"/>
      <c r="AGK15" s="72">
        <f t="shared" si="126"/>
        <v>52.356250000000003</v>
      </c>
      <c r="AGL15" s="72">
        <f t="shared" si="126"/>
        <v>53.924999999999997</v>
      </c>
      <c r="AGM15" s="72"/>
      <c r="AGN15" s="72">
        <f t="shared" si="126"/>
        <v>54.5625</v>
      </c>
      <c r="AGO15" s="72">
        <f t="shared" si="126"/>
        <v>54.4</v>
      </c>
      <c r="AGP15" s="72"/>
      <c r="AGQ15" s="72">
        <f t="shared" si="126"/>
        <v>53.818750000000001</v>
      </c>
      <c r="AGR15" s="72">
        <f t="shared" si="126"/>
        <v>53.162500000000001</v>
      </c>
      <c r="AGS15" s="72"/>
      <c r="AGT15" s="72">
        <f t="shared" si="126"/>
        <v>52.706249999999997</v>
      </c>
      <c r="AGU15" s="72">
        <f t="shared" si="126"/>
        <v>55.331249999999997</v>
      </c>
      <c r="AGV15" s="72"/>
      <c r="AGW15" s="72">
        <f t="shared" si="126"/>
        <v>55.581249999999997</v>
      </c>
      <c r="AGX15" s="72">
        <f t="shared" si="126"/>
        <v>54.125</v>
      </c>
      <c r="AGY15" s="72"/>
      <c r="AGZ15" s="72">
        <f t="shared" si="126"/>
        <v>54.806249999999999</v>
      </c>
      <c r="AHA15" s="72">
        <f t="shared" si="131"/>
        <v>55.393749999999997</v>
      </c>
      <c r="AHB15" s="72"/>
      <c r="AHC15" s="72">
        <f t="shared" si="131"/>
        <v>53.206249999999997</v>
      </c>
      <c r="AHD15" s="72">
        <f t="shared" si="131"/>
        <v>51.956249999999997</v>
      </c>
      <c r="AHE15" s="72"/>
      <c r="AHF15" s="72">
        <f t="shared" si="131"/>
        <v>47.962499999999999</v>
      </c>
      <c r="AHG15" s="72">
        <f t="shared" si="131"/>
        <v>48.956249999999997</v>
      </c>
      <c r="AHH15" s="72"/>
      <c r="AHI15" s="72">
        <f t="shared" si="134"/>
        <v>36.9375</v>
      </c>
      <c r="AHJ15" s="72">
        <f t="shared" si="134"/>
        <v>37.799999999999997</v>
      </c>
      <c r="AHK15" s="72"/>
    </row>
    <row r="16" spans="1:895" x14ac:dyDescent="0.2">
      <c r="A16" s="90" t="s">
        <v>199</v>
      </c>
      <c r="B16" s="90">
        <f t="shared" si="135"/>
        <v>51.606250000000003</v>
      </c>
      <c r="C16" s="91">
        <f t="shared" si="135"/>
        <v>48.887500000000003</v>
      </c>
      <c r="D16" s="91">
        <f t="shared" si="135"/>
        <v>49.993749999999999</v>
      </c>
      <c r="E16" s="91">
        <f t="shared" si="135"/>
        <v>50.037500000000001</v>
      </c>
      <c r="F16" s="91">
        <f t="shared" si="135"/>
        <v>49.793750000000003</v>
      </c>
      <c r="G16" s="91">
        <f t="shared" si="135"/>
        <v>52.212499999999999</v>
      </c>
      <c r="H16" s="90">
        <f t="shared" si="135"/>
        <v>77.150000000000006</v>
      </c>
      <c r="I16" s="91">
        <f t="shared" si="135"/>
        <v>76.21875</v>
      </c>
      <c r="J16" s="91">
        <f t="shared" si="135"/>
        <v>70.837500000000006</v>
      </c>
      <c r="K16" s="91">
        <f t="shared" si="135"/>
        <v>68.862499999999997</v>
      </c>
      <c r="L16" s="91">
        <f t="shared" si="135"/>
        <v>76.03125</v>
      </c>
      <c r="M16" s="91">
        <f t="shared" si="135"/>
        <v>72.006249999999994</v>
      </c>
      <c r="N16" s="90">
        <f t="shared" si="135"/>
        <v>70.84375</v>
      </c>
      <c r="O16" s="91">
        <f t="shared" si="135"/>
        <v>65.056250000000006</v>
      </c>
      <c r="P16" s="91">
        <f t="shared" si="135"/>
        <v>64.53125</v>
      </c>
      <c r="Q16" s="91">
        <f t="shared" si="135"/>
        <v>68.118750000000006</v>
      </c>
      <c r="R16" s="91">
        <f t="shared" si="135"/>
        <v>64.793750000000003</v>
      </c>
      <c r="S16" s="91">
        <f t="shared" si="135"/>
        <v>69.206249999999997</v>
      </c>
      <c r="U16" s="90" t="s">
        <v>199</v>
      </c>
      <c r="V16" s="90">
        <f t="shared" si="1"/>
        <v>36.306249999999999</v>
      </c>
      <c r="W16" s="91">
        <f t="shared" si="1"/>
        <v>36.96875</v>
      </c>
      <c r="X16" s="91">
        <f t="shared" si="1"/>
        <v>36.024999999999999</v>
      </c>
      <c r="Y16" s="91">
        <f t="shared" si="1"/>
        <v>38.462499999999999</v>
      </c>
      <c r="Z16" s="91">
        <f t="shared" si="1"/>
        <v>38.549999999999997</v>
      </c>
      <c r="AA16" s="91">
        <f t="shared" si="1"/>
        <v>0</v>
      </c>
      <c r="AB16" s="90">
        <f t="shared" si="1"/>
        <v>32.618749999999999</v>
      </c>
      <c r="AC16" s="91">
        <f t="shared" si="1"/>
        <v>30.412500000000001</v>
      </c>
      <c r="AD16" s="91">
        <f t="shared" si="1"/>
        <v>31.675000000000001</v>
      </c>
      <c r="AE16" s="91">
        <f t="shared" si="1"/>
        <v>30.2</v>
      </c>
      <c r="AF16" s="91">
        <f t="shared" si="1"/>
        <v>0</v>
      </c>
      <c r="AG16" s="91">
        <f t="shared" si="1"/>
        <v>0</v>
      </c>
      <c r="AH16" s="90">
        <f t="shared" si="1"/>
        <v>46.693750000000001</v>
      </c>
      <c r="AI16" s="91">
        <f t="shared" si="1"/>
        <v>44.568750000000001</v>
      </c>
      <c r="AJ16" s="91">
        <f t="shared" si="1"/>
        <v>45.174999999999997</v>
      </c>
      <c r="AK16" s="91">
        <f t="shared" si="1"/>
        <v>45.762500000000003</v>
      </c>
      <c r="AL16" s="91">
        <f t="shared" si="1"/>
        <v>0</v>
      </c>
      <c r="AM16" s="91">
        <f>AM6*1000/1600</f>
        <v>0</v>
      </c>
      <c r="AN16" s="71">
        <f t="shared" si="1"/>
        <v>37.3125</v>
      </c>
      <c r="AO16" s="72">
        <f t="shared" si="1"/>
        <v>37.5</v>
      </c>
      <c r="AP16" s="72">
        <f t="shared" si="1"/>
        <v>38.0625</v>
      </c>
      <c r="AQ16" s="72">
        <f t="shared" si="1"/>
        <v>37.456249999999997</v>
      </c>
      <c r="AR16" s="91">
        <f t="shared" si="1"/>
        <v>0</v>
      </c>
      <c r="AS16" s="92">
        <f t="shared" si="1"/>
        <v>0</v>
      </c>
      <c r="AU16" s="90" t="s">
        <v>199</v>
      </c>
      <c r="AV16" s="90">
        <f t="shared" si="2"/>
        <v>76.387500000000003</v>
      </c>
      <c r="AW16" s="91">
        <f t="shared" si="2"/>
        <v>79.818749999999994</v>
      </c>
      <c r="AX16" s="91">
        <f t="shared" si="2"/>
        <v>79.8125</v>
      </c>
      <c r="AY16" s="91">
        <f t="shared" si="2"/>
        <v>79.318749999999994</v>
      </c>
      <c r="AZ16" s="91">
        <f t="shared" si="2"/>
        <v>77.418750000000003</v>
      </c>
      <c r="BA16" s="91">
        <f t="shared" si="2"/>
        <v>0</v>
      </c>
      <c r="BB16" s="76">
        <f t="shared" si="2"/>
        <v>64.84375</v>
      </c>
      <c r="BC16" s="76">
        <f t="shared" si="2"/>
        <v>74.25</v>
      </c>
      <c r="BD16" s="76">
        <f t="shared" si="2"/>
        <v>68.5</v>
      </c>
      <c r="BE16" s="76">
        <f>BE6*1000/1600</f>
        <v>68.174999999999997</v>
      </c>
      <c r="BG16" s="90">
        <f t="shared" si="146"/>
        <v>50.181249999999999</v>
      </c>
      <c r="BH16" s="91">
        <f t="shared" si="146"/>
        <v>51.325000000000003</v>
      </c>
      <c r="BI16" s="91">
        <f t="shared" si="146"/>
        <v>51.4375</v>
      </c>
      <c r="BJ16" s="91">
        <f t="shared" si="146"/>
        <v>50.868749999999999</v>
      </c>
      <c r="BK16" s="91">
        <f t="shared" si="146"/>
        <v>0</v>
      </c>
      <c r="BL16" s="91">
        <f t="shared" si="146"/>
        <v>0</v>
      </c>
      <c r="BM16" s="90">
        <f t="shared" si="3"/>
        <v>47.787500000000001</v>
      </c>
      <c r="BN16" s="91">
        <f t="shared" si="3"/>
        <v>47</v>
      </c>
      <c r="BO16" s="91">
        <f t="shared" si="3"/>
        <v>48.993749999999999</v>
      </c>
      <c r="BP16" s="91">
        <f t="shared" si="3"/>
        <v>49.05</v>
      </c>
      <c r="BQ16" s="91">
        <f t="shared" si="3"/>
        <v>0</v>
      </c>
      <c r="BR16" s="92">
        <f t="shared" si="3"/>
        <v>0</v>
      </c>
      <c r="BS16" s="90">
        <f t="shared" si="3"/>
        <v>50.993749999999999</v>
      </c>
      <c r="BT16" s="91">
        <f t="shared" si="3"/>
        <v>51.674999999999997</v>
      </c>
      <c r="BU16" s="91">
        <f t="shared" si="3"/>
        <v>49.137500000000003</v>
      </c>
      <c r="BV16" s="91">
        <f t="shared" si="3"/>
        <v>53.168750000000003</v>
      </c>
      <c r="BW16" s="91">
        <f t="shared" si="3"/>
        <v>50.9</v>
      </c>
      <c r="BX16" s="91">
        <f>BX6*1000/1600</f>
        <v>0</v>
      </c>
      <c r="BY16" s="90">
        <f t="shared" si="3"/>
        <v>45.681249999999999</v>
      </c>
      <c r="BZ16" s="91">
        <f t="shared" si="3"/>
        <v>46.59375</v>
      </c>
      <c r="CA16" s="91">
        <f t="shared" si="3"/>
        <v>49.856250000000003</v>
      </c>
      <c r="CB16" s="91">
        <f t="shared" si="3"/>
        <v>48.5</v>
      </c>
      <c r="CC16" s="91">
        <f t="shared" si="3"/>
        <v>0</v>
      </c>
      <c r="CD16" s="92">
        <f t="shared" si="3"/>
        <v>0</v>
      </c>
      <c r="CF16" s="90">
        <f t="shared" si="4"/>
        <v>71.143749999999997</v>
      </c>
      <c r="CG16" s="91">
        <f t="shared" si="4"/>
        <v>66.568749999999994</v>
      </c>
      <c r="CH16" s="91">
        <f t="shared" si="4"/>
        <v>68.95</v>
      </c>
      <c r="CI16" s="91">
        <f t="shared" si="4"/>
        <v>73.525000000000006</v>
      </c>
      <c r="CJ16" s="91">
        <f t="shared" si="4"/>
        <v>0</v>
      </c>
      <c r="CK16" s="91">
        <f>CK6*1000/1600</f>
        <v>0</v>
      </c>
      <c r="CL16" s="90">
        <f t="shared" si="4"/>
        <v>57.793750000000003</v>
      </c>
      <c r="CM16" s="91">
        <f t="shared" si="4"/>
        <v>57.143749999999997</v>
      </c>
      <c r="CN16" s="91">
        <f t="shared" si="4"/>
        <v>57.625</v>
      </c>
      <c r="CO16" s="91">
        <f t="shared" si="4"/>
        <v>59.731250000000003</v>
      </c>
      <c r="CP16" s="91">
        <f t="shared" si="4"/>
        <v>59.725000000000001</v>
      </c>
      <c r="CQ16" s="92">
        <f t="shared" si="4"/>
        <v>0</v>
      </c>
      <c r="CR16" s="90">
        <f t="shared" si="4"/>
        <v>37.65625</v>
      </c>
      <c r="CS16" s="91">
        <f t="shared" si="4"/>
        <v>39.59375</v>
      </c>
      <c r="CT16" s="91">
        <f t="shared" si="4"/>
        <v>38.543750000000003</v>
      </c>
      <c r="CU16" s="91">
        <f t="shared" si="4"/>
        <v>38.8125</v>
      </c>
      <c r="CV16" s="91">
        <f t="shared" si="4"/>
        <v>0</v>
      </c>
      <c r="CW16" s="91">
        <f>CW6*1000/1600</f>
        <v>0</v>
      </c>
      <c r="CX16" s="90">
        <f t="shared" si="4"/>
        <v>29.381250000000001</v>
      </c>
      <c r="CY16" s="91">
        <f t="shared" si="4"/>
        <v>31.21875</v>
      </c>
      <c r="CZ16" s="91">
        <f t="shared" si="4"/>
        <v>30.256250000000001</v>
      </c>
      <c r="DA16" s="91">
        <f t="shared" si="4"/>
        <v>29.393750000000001</v>
      </c>
      <c r="DB16" s="91">
        <f t="shared" si="4"/>
        <v>0</v>
      </c>
      <c r="DC16" s="92">
        <f t="shared" si="4"/>
        <v>0</v>
      </c>
      <c r="DD16">
        <v>90</v>
      </c>
      <c r="DE16" s="90">
        <f t="shared" si="5"/>
        <v>58</v>
      </c>
      <c r="DF16" s="91">
        <f t="shared" si="5"/>
        <v>58.21875</v>
      </c>
      <c r="DG16" s="91">
        <f t="shared" si="5"/>
        <v>57.274999999999999</v>
      </c>
      <c r="DH16" s="91">
        <f t="shared" si="5"/>
        <v>57.793750000000003</v>
      </c>
      <c r="DI16" s="91">
        <f t="shared" si="5"/>
        <v>0</v>
      </c>
      <c r="DJ16" s="92">
        <f t="shared" si="5"/>
        <v>0</v>
      </c>
      <c r="DK16" s="90">
        <f t="shared" si="5"/>
        <v>61.237499999999997</v>
      </c>
      <c r="DL16" s="91">
        <f t="shared" si="5"/>
        <v>62.306249999999999</v>
      </c>
      <c r="DM16" s="91">
        <f t="shared" si="5"/>
        <v>67.487499999999997</v>
      </c>
      <c r="DN16" s="91">
        <f t="shared" si="5"/>
        <v>68.924999999999997</v>
      </c>
      <c r="DO16" s="91">
        <f t="shared" si="5"/>
        <v>64.087500000000006</v>
      </c>
      <c r="DP16" s="92">
        <f t="shared" si="5"/>
        <v>0</v>
      </c>
      <c r="DQ16" s="90">
        <f t="shared" si="5"/>
        <v>57.225000000000001</v>
      </c>
      <c r="DR16" s="91">
        <f t="shared" si="5"/>
        <v>60.087499999999999</v>
      </c>
      <c r="DS16" s="91">
        <f t="shared" si="5"/>
        <v>60.59375</v>
      </c>
      <c r="DT16" s="91">
        <f t="shared" si="5"/>
        <v>57.862499999999997</v>
      </c>
      <c r="DU16" s="91">
        <f t="shared" si="5"/>
        <v>56.962499999999999</v>
      </c>
      <c r="DV16" s="92">
        <f t="shared" si="5"/>
        <v>0</v>
      </c>
      <c r="DW16" s="90">
        <f t="shared" si="5"/>
        <v>70.487499999999997</v>
      </c>
      <c r="DX16" s="91">
        <f t="shared" si="5"/>
        <v>64.849999999999994</v>
      </c>
      <c r="DY16" s="91">
        <f t="shared" si="5"/>
        <v>73.599999999999994</v>
      </c>
      <c r="DZ16" s="91">
        <f t="shared" si="5"/>
        <v>69.737499999999997</v>
      </c>
      <c r="EA16" s="91">
        <f>EA6*1000/1600</f>
        <v>71.756249999999994</v>
      </c>
      <c r="EB16" s="92">
        <f t="shared" si="5"/>
        <v>0</v>
      </c>
      <c r="EC16" s="90">
        <f t="shared" si="5"/>
        <v>65.393749999999997</v>
      </c>
      <c r="ED16" s="91">
        <f t="shared" si="5"/>
        <v>67.643749999999997</v>
      </c>
      <c r="EE16" s="91">
        <f t="shared" si="5"/>
        <v>65</v>
      </c>
      <c r="EF16" s="91">
        <f t="shared" si="5"/>
        <v>66.224999999999994</v>
      </c>
      <c r="EG16" s="91">
        <f t="shared" si="5"/>
        <v>0</v>
      </c>
      <c r="EH16" s="92">
        <f t="shared" si="5"/>
        <v>0</v>
      </c>
      <c r="EI16" s="90">
        <f t="shared" si="5"/>
        <v>53.75</v>
      </c>
      <c r="EJ16" s="91">
        <f t="shared" si="5"/>
        <v>52.774999999999999</v>
      </c>
      <c r="EK16" s="91">
        <f t="shared" si="5"/>
        <v>51.712499999999999</v>
      </c>
      <c r="EL16" s="91">
        <f t="shared" si="5"/>
        <v>53.331249999999997</v>
      </c>
      <c r="EM16" s="91">
        <f t="shared" si="5"/>
        <v>0</v>
      </c>
      <c r="EN16" s="92">
        <f t="shared" si="5"/>
        <v>0</v>
      </c>
      <c r="EO16" s="90">
        <f t="shared" si="5"/>
        <v>49.65</v>
      </c>
      <c r="EP16" s="91">
        <f t="shared" si="5"/>
        <v>45.125</v>
      </c>
      <c r="EQ16" s="91">
        <f t="shared" si="5"/>
        <v>45.5</v>
      </c>
      <c r="ER16" s="91">
        <f t="shared" si="5"/>
        <v>44.143749999999997</v>
      </c>
      <c r="ES16" s="91">
        <f t="shared" si="5"/>
        <v>0</v>
      </c>
      <c r="ET16" s="92">
        <f t="shared" si="5"/>
        <v>0</v>
      </c>
      <c r="EU16" s="90">
        <f t="shared" si="5"/>
        <v>61.806249999999999</v>
      </c>
      <c r="EV16" s="91">
        <f t="shared" si="5"/>
        <v>66.106250000000003</v>
      </c>
      <c r="EW16" s="91">
        <f t="shared" si="5"/>
        <v>63.256250000000001</v>
      </c>
      <c r="EX16" s="91">
        <f t="shared" si="5"/>
        <v>62.674999999999997</v>
      </c>
      <c r="EY16" s="91">
        <f t="shared" si="5"/>
        <v>0</v>
      </c>
      <c r="EZ16" s="92">
        <f t="shared" si="5"/>
        <v>0</v>
      </c>
      <c r="FA16">
        <v>28</v>
      </c>
      <c r="FB16" s="90">
        <f t="shared" si="136"/>
        <v>60.543750000000003</v>
      </c>
      <c r="FC16" s="91">
        <f t="shared" si="136"/>
        <v>56.368749999999999</v>
      </c>
      <c r="FD16" s="91">
        <f t="shared" si="136"/>
        <v>58.71875</v>
      </c>
      <c r="FE16" s="91">
        <f>FE6*1000/1600</f>
        <v>57.84375</v>
      </c>
      <c r="FF16" s="91"/>
      <c r="FG16" s="92"/>
      <c r="FH16" s="90">
        <f t="shared" si="137"/>
        <v>54.581249999999997</v>
      </c>
      <c r="FI16" s="91">
        <f t="shared" si="137"/>
        <v>51.274999999999999</v>
      </c>
      <c r="FJ16" s="91">
        <f t="shared" si="137"/>
        <v>54.7</v>
      </c>
      <c r="FK16" s="91">
        <f>FK6*1000/1600</f>
        <v>54.243749999999999</v>
      </c>
      <c r="FL16" s="91"/>
      <c r="FM16" s="92"/>
      <c r="FN16" s="90">
        <f t="shared" si="138"/>
        <v>59.337499999999999</v>
      </c>
      <c r="FO16" s="91">
        <f t="shared" si="138"/>
        <v>60.668750000000003</v>
      </c>
      <c r="FP16" s="91">
        <f t="shared" si="138"/>
        <v>57.512500000000003</v>
      </c>
      <c r="FQ16" s="91"/>
      <c r="FR16" s="91"/>
      <c r="FS16" s="92"/>
      <c r="FT16" s="90">
        <f t="shared" si="139"/>
        <v>54.59375</v>
      </c>
      <c r="FU16" s="91">
        <f t="shared" si="139"/>
        <v>54.137500000000003</v>
      </c>
      <c r="FV16" s="91">
        <f t="shared" si="139"/>
        <v>55.637500000000003</v>
      </c>
      <c r="FW16" s="91"/>
      <c r="FX16" s="91"/>
      <c r="FY16" s="92"/>
      <c r="FZ16" s="90">
        <f t="shared" si="140"/>
        <v>59.912500000000001</v>
      </c>
      <c r="GA16" s="91">
        <f t="shared" si="140"/>
        <v>57.662500000000001</v>
      </c>
      <c r="GB16" s="91">
        <f t="shared" si="140"/>
        <v>60.337499999999999</v>
      </c>
      <c r="GC16" s="91">
        <f>GC6*1000/1600</f>
        <v>57.256250000000001</v>
      </c>
      <c r="GD16" s="91"/>
      <c r="GE16" s="92"/>
      <c r="GF16" s="90">
        <f t="shared" si="6"/>
        <v>65.643749999999997</v>
      </c>
      <c r="GG16" s="91">
        <f t="shared" si="6"/>
        <v>59.5625</v>
      </c>
      <c r="GH16" s="91">
        <f t="shared" si="6"/>
        <v>70.05</v>
      </c>
      <c r="GI16" s="71">
        <f t="shared" si="6"/>
        <v>66.731250000000003</v>
      </c>
      <c r="GJ16" s="91"/>
      <c r="GK16" s="92"/>
      <c r="GL16" s="90">
        <f t="shared" si="7"/>
        <v>58.112499999999997</v>
      </c>
      <c r="GM16" s="91">
        <f t="shared" si="7"/>
        <v>58.462499999999999</v>
      </c>
      <c r="GN16" s="91">
        <f t="shared" si="7"/>
        <v>57.962499999999999</v>
      </c>
      <c r="GO16" s="91">
        <f t="shared" si="7"/>
        <v>57.05</v>
      </c>
      <c r="GP16" s="91"/>
      <c r="GQ16" s="92"/>
      <c r="GR16" s="90">
        <f t="shared" si="8"/>
        <v>39.46875</v>
      </c>
      <c r="GS16" s="91">
        <f t="shared" si="8"/>
        <v>38.84375</v>
      </c>
      <c r="GT16" s="91">
        <f t="shared" si="8"/>
        <v>39.65625</v>
      </c>
      <c r="GU16" s="91">
        <f t="shared" si="8"/>
        <v>39.818750000000001</v>
      </c>
      <c r="GV16" s="91"/>
      <c r="GW16" s="92"/>
      <c r="GX16" s="90">
        <f t="shared" si="9"/>
        <v>32.637500000000003</v>
      </c>
      <c r="GY16" s="91">
        <f t="shared" si="9"/>
        <v>32.6</v>
      </c>
      <c r="GZ16" s="91">
        <f t="shared" si="9"/>
        <v>34.337499999999999</v>
      </c>
      <c r="HA16" s="91">
        <f t="shared" si="9"/>
        <v>34.262500000000003</v>
      </c>
      <c r="HB16" s="91"/>
      <c r="HC16" s="92"/>
      <c r="HD16" s="90">
        <f t="shared" si="10"/>
        <v>68.006249999999994</v>
      </c>
      <c r="HE16" s="91">
        <f t="shared" si="10"/>
        <v>66.075000000000003</v>
      </c>
      <c r="HF16" s="91">
        <f t="shared" si="10"/>
        <v>64.974999999999994</v>
      </c>
      <c r="HG16" s="91">
        <f t="shared" si="10"/>
        <v>64.268749999999997</v>
      </c>
      <c r="HH16" s="91"/>
      <c r="HI16" s="92"/>
      <c r="HJ16" s="90">
        <f t="shared" si="11"/>
        <v>52.78125</v>
      </c>
      <c r="HK16" s="91">
        <f t="shared" si="11"/>
        <v>54.95</v>
      </c>
      <c r="HL16" s="91">
        <f t="shared" si="11"/>
        <v>52.90625</v>
      </c>
      <c r="HM16" s="91">
        <f t="shared" si="11"/>
        <v>54.45</v>
      </c>
      <c r="HN16" s="91"/>
      <c r="HO16" s="92"/>
      <c r="HP16" s="90">
        <f t="shared" si="12"/>
        <v>48.0625</v>
      </c>
      <c r="HQ16" s="91">
        <f t="shared" si="12"/>
        <v>48.193750000000001</v>
      </c>
      <c r="HR16" s="91">
        <f t="shared" si="12"/>
        <v>44.725000000000001</v>
      </c>
      <c r="HS16" s="91">
        <f t="shared" si="12"/>
        <v>45.174999999999997</v>
      </c>
      <c r="HT16" s="91"/>
      <c r="HU16" s="92"/>
      <c r="HV16" s="90">
        <f t="shared" si="13"/>
        <v>48.21875</v>
      </c>
      <c r="HW16" s="91">
        <f t="shared" si="13"/>
        <v>47.262500000000003</v>
      </c>
      <c r="HX16" s="91">
        <f t="shared" si="13"/>
        <v>47.462499999999999</v>
      </c>
      <c r="HY16" s="91">
        <f t="shared" si="13"/>
        <v>49.35</v>
      </c>
      <c r="HZ16" s="91"/>
      <c r="IA16" s="92"/>
      <c r="IB16" s="90">
        <f t="shared" si="14"/>
        <v>53.612499999999997</v>
      </c>
      <c r="IC16" s="91">
        <f t="shared" si="14"/>
        <v>53.412500000000001</v>
      </c>
      <c r="ID16" s="91">
        <f t="shared" si="14"/>
        <v>54.575000000000003</v>
      </c>
      <c r="IE16" s="91">
        <f t="shared" si="14"/>
        <v>54.756250000000001</v>
      </c>
      <c r="IF16" s="91"/>
      <c r="IG16" s="92"/>
      <c r="IH16" s="90">
        <f t="shared" si="15"/>
        <v>49.943750000000001</v>
      </c>
      <c r="II16" s="91">
        <f t="shared" si="15"/>
        <v>49.931249999999999</v>
      </c>
      <c r="IJ16" s="91">
        <f t="shared" si="15"/>
        <v>50.881250000000001</v>
      </c>
      <c r="IK16" s="91">
        <f t="shared" si="15"/>
        <v>51.006250000000001</v>
      </c>
      <c r="IL16" s="91"/>
      <c r="IM16" s="92"/>
      <c r="IN16" s="90">
        <f t="shared" si="16"/>
        <v>57.762500000000003</v>
      </c>
      <c r="IO16" s="91">
        <f t="shared" si="16"/>
        <v>55.325000000000003</v>
      </c>
      <c r="IP16" s="91">
        <f t="shared" si="16"/>
        <v>59.318750000000001</v>
      </c>
      <c r="IQ16" s="91">
        <f t="shared" si="16"/>
        <v>58.443750000000001</v>
      </c>
      <c r="IR16" s="91"/>
      <c r="IS16" s="92"/>
      <c r="IT16" s="90">
        <f t="shared" si="17"/>
        <v>53.424999999999997</v>
      </c>
      <c r="IU16" s="91">
        <f t="shared" si="17"/>
        <v>51.631250000000001</v>
      </c>
      <c r="IV16" s="91">
        <f t="shared" si="17"/>
        <v>51.112499999999997</v>
      </c>
      <c r="IW16" s="91">
        <f t="shared" si="17"/>
        <v>52.225000000000001</v>
      </c>
      <c r="IX16" s="91"/>
      <c r="IY16" s="92"/>
      <c r="IZ16" s="71">
        <f t="shared" si="18"/>
        <v>44.05</v>
      </c>
      <c r="JA16" s="72">
        <f t="shared" si="18"/>
        <v>44.7</v>
      </c>
      <c r="JB16" s="72">
        <f t="shared" si="18"/>
        <v>45.518749999999997</v>
      </c>
      <c r="JC16" s="72">
        <f t="shared" si="18"/>
        <v>46.125</v>
      </c>
      <c r="JD16" s="72"/>
      <c r="JE16" s="74"/>
      <c r="JF16" s="71">
        <f t="shared" si="19"/>
        <v>39.59375</v>
      </c>
      <c r="JG16" s="72">
        <f t="shared" si="19"/>
        <v>41.35</v>
      </c>
      <c r="JH16" s="72">
        <f t="shared" si="19"/>
        <v>39.8125</v>
      </c>
      <c r="JI16" s="72">
        <f t="shared" si="19"/>
        <v>39.643749999999997</v>
      </c>
      <c r="JJ16" s="91"/>
      <c r="JK16" s="92"/>
      <c r="JL16" s="90">
        <f t="shared" si="20"/>
        <v>47.931249999999999</v>
      </c>
      <c r="JM16" s="91">
        <f t="shared" si="20"/>
        <v>50.337499999999999</v>
      </c>
      <c r="JN16" s="91">
        <f t="shared" si="20"/>
        <v>51.056249999999999</v>
      </c>
      <c r="JO16" s="91">
        <f t="shared" si="20"/>
        <v>52.09375</v>
      </c>
      <c r="JP16" s="91"/>
      <c r="JQ16" s="92"/>
      <c r="JR16" s="90">
        <f t="shared" si="21"/>
        <v>43.856250000000003</v>
      </c>
      <c r="JS16" s="91">
        <f t="shared" si="21"/>
        <v>43.856250000000003</v>
      </c>
      <c r="JT16" s="91">
        <f t="shared" si="21"/>
        <v>39.706249999999997</v>
      </c>
      <c r="JU16" s="91">
        <f t="shared" si="21"/>
        <v>43.862499999999997</v>
      </c>
      <c r="JV16" s="91"/>
      <c r="JW16" s="92"/>
      <c r="JX16" s="90">
        <f t="shared" si="22"/>
        <v>63.981250000000003</v>
      </c>
      <c r="JY16" s="91">
        <f t="shared" si="22"/>
        <v>67.743750000000006</v>
      </c>
      <c r="JZ16" s="91">
        <f t="shared" si="22"/>
        <v>64.743750000000006</v>
      </c>
      <c r="KA16" s="91">
        <f t="shared" si="22"/>
        <v>70.849999999999994</v>
      </c>
      <c r="KB16" s="91"/>
      <c r="KC16" s="92"/>
      <c r="KD16" s="90">
        <f t="shared" si="23"/>
        <v>54.05</v>
      </c>
      <c r="KE16" s="91">
        <f t="shared" si="23"/>
        <v>57.262500000000003</v>
      </c>
      <c r="KF16" s="91">
        <f t="shared" si="23"/>
        <v>59.818750000000001</v>
      </c>
      <c r="KG16" s="91">
        <f t="shared" si="23"/>
        <v>57.9375</v>
      </c>
      <c r="KH16" s="91"/>
      <c r="KI16" s="92"/>
      <c r="KJ16" s="90">
        <f t="shared" si="24"/>
        <v>55.2</v>
      </c>
      <c r="KK16" s="91">
        <f t="shared" si="24"/>
        <v>51.506250000000001</v>
      </c>
      <c r="KL16" s="91">
        <f t="shared" si="24"/>
        <v>56.637500000000003</v>
      </c>
      <c r="KM16" s="91">
        <f t="shared" si="24"/>
        <v>56.412500000000001</v>
      </c>
      <c r="KN16" s="91"/>
      <c r="KO16" s="92"/>
      <c r="KP16" s="90">
        <f t="shared" si="25"/>
        <v>54.768749999999997</v>
      </c>
      <c r="KQ16" s="91">
        <f t="shared" si="25"/>
        <v>53.856250000000003</v>
      </c>
      <c r="KR16" s="91">
        <f t="shared" si="25"/>
        <v>50.53125</v>
      </c>
      <c r="KS16" s="91">
        <f t="shared" si="25"/>
        <v>54.081249999999997</v>
      </c>
      <c r="KT16" s="91"/>
      <c r="KU16" s="92"/>
      <c r="KV16" s="90">
        <f t="shared" si="26"/>
        <v>54.731250000000003</v>
      </c>
      <c r="KW16" s="91">
        <f t="shared" si="26"/>
        <v>52.612499999999997</v>
      </c>
      <c r="KX16" s="91">
        <f t="shared" si="26"/>
        <v>55.34375</v>
      </c>
      <c r="KY16" s="91">
        <f t="shared" si="26"/>
        <v>54.112499999999997</v>
      </c>
      <c r="KZ16" s="91"/>
      <c r="LA16" s="92"/>
      <c r="LB16" s="90">
        <f t="shared" si="27"/>
        <v>50.212499999999999</v>
      </c>
      <c r="LC16" s="91">
        <f t="shared" si="27"/>
        <v>49.737499999999997</v>
      </c>
      <c r="LD16" s="91">
        <f t="shared" si="27"/>
        <v>50.274999999999999</v>
      </c>
      <c r="LE16" s="91">
        <f t="shared" si="27"/>
        <v>50.012500000000003</v>
      </c>
      <c r="LF16" s="91"/>
      <c r="LG16" s="92"/>
      <c r="LH16" s="90">
        <f t="shared" si="28"/>
        <v>55.212499999999999</v>
      </c>
      <c r="LI16" s="91">
        <f t="shared" si="28"/>
        <v>55.96875</v>
      </c>
      <c r="LJ16" s="91">
        <f t="shared" si="28"/>
        <v>51.637500000000003</v>
      </c>
      <c r="LK16" s="91">
        <f t="shared" si="28"/>
        <v>54.706249999999997</v>
      </c>
      <c r="LL16" s="91"/>
      <c r="LM16" s="92"/>
      <c r="LN16" s="90">
        <f t="shared" si="29"/>
        <v>49.174999999999997</v>
      </c>
      <c r="LO16" s="91">
        <f t="shared" si="29"/>
        <v>47.631250000000001</v>
      </c>
      <c r="LP16" s="91">
        <f t="shared" si="29"/>
        <v>50.524999999999999</v>
      </c>
      <c r="LQ16" s="91">
        <f t="shared" si="29"/>
        <v>48.881250000000001</v>
      </c>
      <c r="LR16" s="91"/>
      <c r="LS16" s="92"/>
      <c r="LT16" s="90">
        <f t="shared" si="30"/>
        <v>42.5625</v>
      </c>
      <c r="LU16" s="91">
        <f t="shared" si="30"/>
        <v>43.831249999999997</v>
      </c>
      <c r="LV16" s="91">
        <f t="shared" si="30"/>
        <v>41.962499999999999</v>
      </c>
      <c r="LW16" s="91">
        <f t="shared" si="30"/>
        <v>43.28125</v>
      </c>
      <c r="LX16" s="91"/>
      <c r="LY16" s="92"/>
      <c r="LZ16" s="90">
        <f t="shared" si="31"/>
        <v>38.450000000000003</v>
      </c>
      <c r="MA16" s="91">
        <f t="shared" si="31"/>
        <v>37.431249999999999</v>
      </c>
      <c r="MB16" s="91">
        <f t="shared" si="31"/>
        <v>39.012500000000003</v>
      </c>
      <c r="MC16" s="91">
        <f t="shared" si="31"/>
        <v>38.043750000000003</v>
      </c>
      <c r="MD16" s="91"/>
      <c r="ME16" s="92"/>
      <c r="MF16" s="90">
        <f t="shared" si="32"/>
        <v>57.6</v>
      </c>
      <c r="MG16" s="91">
        <f t="shared" si="32"/>
        <v>57.787500000000001</v>
      </c>
      <c r="MH16" s="91">
        <f t="shared" si="32"/>
        <v>57.418750000000003</v>
      </c>
      <c r="MI16" s="91">
        <f t="shared" si="32"/>
        <v>58.818750000000001</v>
      </c>
      <c r="MJ16" s="91"/>
      <c r="MK16" s="92"/>
      <c r="ML16" s="90">
        <f t="shared" si="33"/>
        <v>52.6</v>
      </c>
      <c r="MM16" s="91">
        <f t="shared" si="33"/>
        <v>53.96875</v>
      </c>
      <c r="MN16" s="91">
        <f t="shared" si="33"/>
        <v>54.962499999999999</v>
      </c>
      <c r="MO16" s="91">
        <f t="shared" si="33"/>
        <v>52.924999999999997</v>
      </c>
      <c r="MP16" s="91"/>
      <c r="MQ16" s="92"/>
      <c r="MR16" s="90">
        <f t="shared" si="34"/>
        <v>42.975000000000001</v>
      </c>
      <c r="MS16" s="91">
        <f t="shared" si="34"/>
        <v>40.700000000000003</v>
      </c>
      <c r="MT16" s="91">
        <f t="shared" si="34"/>
        <v>41.506250000000001</v>
      </c>
      <c r="MU16" s="91">
        <f t="shared" si="34"/>
        <v>39.450000000000003</v>
      </c>
      <c r="MV16" s="91"/>
      <c r="MW16" s="92"/>
      <c r="MX16" s="90">
        <f t="shared" si="35"/>
        <v>35.075000000000003</v>
      </c>
      <c r="MY16" s="91">
        <f t="shared" si="35"/>
        <v>37.506250000000001</v>
      </c>
      <c r="MZ16" s="91">
        <f t="shared" si="35"/>
        <v>37.606250000000003</v>
      </c>
      <c r="NA16" s="91">
        <f t="shared" si="35"/>
        <v>36.450000000000003</v>
      </c>
      <c r="NB16" s="91"/>
      <c r="NC16" s="92"/>
      <c r="ND16" s="90">
        <f t="shared" si="36"/>
        <v>45.068750000000001</v>
      </c>
      <c r="NE16" s="91">
        <f t="shared" si="36"/>
        <v>45.068750000000001</v>
      </c>
      <c r="NF16" s="91">
        <f t="shared" si="36"/>
        <v>45.293750000000003</v>
      </c>
      <c r="NG16" s="91">
        <f t="shared" si="36"/>
        <v>45.712499999999999</v>
      </c>
      <c r="NH16" s="91"/>
      <c r="NI16" s="92"/>
      <c r="NJ16" s="90">
        <f t="shared" si="37"/>
        <v>41.95</v>
      </c>
      <c r="NK16" s="91">
        <f t="shared" si="37"/>
        <v>41.024999999999999</v>
      </c>
      <c r="NL16" s="91">
        <f t="shared" si="37"/>
        <v>41.424999999999997</v>
      </c>
      <c r="NM16" s="91">
        <f t="shared" si="37"/>
        <v>40.068750000000001</v>
      </c>
      <c r="NN16" s="91"/>
      <c r="NO16" s="92"/>
      <c r="NP16" s="90">
        <f t="shared" si="38"/>
        <v>54.55</v>
      </c>
      <c r="NQ16" s="91">
        <f t="shared" si="38"/>
        <v>53.743749999999999</v>
      </c>
      <c r="NR16" s="91">
        <f t="shared" si="38"/>
        <v>51.725000000000001</v>
      </c>
      <c r="NS16" s="91">
        <f t="shared" si="38"/>
        <v>56.174999999999997</v>
      </c>
      <c r="NT16" s="91"/>
      <c r="NU16" s="92"/>
      <c r="NV16" s="90">
        <f t="shared" si="39"/>
        <v>51.962499999999999</v>
      </c>
      <c r="NW16" s="91">
        <f t="shared" si="39"/>
        <v>50.693750000000001</v>
      </c>
      <c r="NX16" s="91">
        <f t="shared" si="39"/>
        <v>52.162500000000001</v>
      </c>
      <c r="NY16" s="91">
        <f t="shared" si="39"/>
        <v>51.662500000000001</v>
      </c>
      <c r="NZ16" s="91"/>
      <c r="OA16" s="92"/>
      <c r="OB16" s="90">
        <f t="shared" si="40"/>
        <v>42.65</v>
      </c>
      <c r="OC16" s="91">
        <f t="shared" si="40"/>
        <v>43.21875</v>
      </c>
      <c r="OD16" s="91">
        <f t="shared" si="40"/>
        <v>41.681249999999999</v>
      </c>
      <c r="OE16" s="91">
        <f t="shared" si="40"/>
        <v>45.362499999999997</v>
      </c>
      <c r="OF16" s="91"/>
      <c r="OG16" s="92"/>
      <c r="OH16" s="90">
        <f t="shared" si="41"/>
        <v>41.6</v>
      </c>
      <c r="OI16" s="91">
        <f t="shared" si="41"/>
        <v>42.65</v>
      </c>
      <c r="OJ16" s="91">
        <f t="shared" si="41"/>
        <v>43.081249999999997</v>
      </c>
      <c r="OK16" s="91">
        <f t="shared" si="41"/>
        <v>41.34375</v>
      </c>
      <c r="OL16" s="91"/>
      <c r="OM16" s="92"/>
      <c r="ON16" s="90">
        <f t="shared" si="42"/>
        <v>54.068750000000001</v>
      </c>
      <c r="OO16" s="91">
        <f t="shared" si="42"/>
        <v>52.743749999999999</v>
      </c>
      <c r="OP16" s="91">
        <f t="shared" si="42"/>
        <v>52.862499999999997</v>
      </c>
      <c r="OQ16" s="91">
        <f t="shared" si="42"/>
        <v>50.05</v>
      </c>
      <c r="OR16" s="91"/>
      <c r="OS16" s="92"/>
      <c r="OT16" s="90">
        <f t="shared" si="43"/>
        <v>49.137500000000003</v>
      </c>
      <c r="OU16" s="91">
        <f t="shared" si="43"/>
        <v>47.568750000000001</v>
      </c>
      <c r="OV16" s="91">
        <f t="shared" si="43"/>
        <v>45.875</v>
      </c>
      <c r="OW16" s="91">
        <f t="shared" si="43"/>
        <v>46.837499999999999</v>
      </c>
      <c r="OX16" s="91"/>
      <c r="OY16" s="92"/>
      <c r="OZ16" s="90">
        <f t="shared" si="44"/>
        <v>59.5625</v>
      </c>
      <c r="PA16" s="91">
        <f t="shared" si="44"/>
        <v>60.875</v>
      </c>
      <c r="PB16" s="91">
        <f t="shared" si="44"/>
        <v>59.568750000000001</v>
      </c>
      <c r="PC16" s="91">
        <f t="shared" si="44"/>
        <v>59.631250000000001</v>
      </c>
      <c r="PD16" s="91"/>
      <c r="PE16" s="92"/>
      <c r="PF16" s="90">
        <f t="shared" si="45"/>
        <v>53.225000000000001</v>
      </c>
      <c r="PG16" s="91">
        <f t="shared" si="45"/>
        <v>52.96875</v>
      </c>
      <c r="PH16" s="91">
        <f t="shared" si="45"/>
        <v>51.731250000000003</v>
      </c>
      <c r="PI16" s="91">
        <f t="shared" si="45"/>
        <v>52.493749999999999</v>
      </c>
      <c r="PJ16" s="91"/>
      <c r="PK16" s="92"/>
      <c r="PL16" s="90">
        <f t="shared" si="46"/>
        <v>61.337499999999999</v>
      </c>
      <c r="PM16" s="91">
        <f t="shared" si="46"/>
        <v>61.862499999999997</v>
      </c>
      <c r="PN16" s="91">
        <f t="shared" si="46"/>
        <v>61.05</v>
      </c>
      <c r="PO16" s="91">
        <f t="shared" si="46"/>
        <v>62.181249999999999</v>
      </c>
      <c r="PP16" s="91"/>
      <c r="PQ16" s="92"/>
      <c r="PR16" s="90">
        <f t="shared" si="47"/>
        <v>58.918750000000003</v>
      </c>
      <c r="PS16" s="91">
        <f t="shared" si="47"/>
        <v>54.793750000000003</v>
      </c>
      <c r="PT16" s="91">
        <f t="shared" si="47"/>
        <v>55.9</v>
      </c>
      <c r="PU16" s="91">
        <f t="shared" si="47"/>
        <v>56.981250000000003</v>
      </c>
      <c r="PV16" s="91"/>
      <c r="PW16" s="92"/>
      <c r="PX16" s="90">
        <f t="shared" si="48"/>
        <v>55.268749999999997</v>
      </c>
      <c r="PY16" s="91">
        <f t="shared" si="48"/>
        <v>56.662500000000001</v>
      </c>
      <c r="PZ16" s="91">
        <f t="shared" si="48"/>
        <v>57.875</v>
      </c>
      <c r="QA16" s="91">
        <f t="shared" si="48"/>
        <v>57.143749999999997</v>
      </c>
      <c r="QB16" s="91"/>
      <c r="QC16" s="92"/>
      <c r="QD16" s="90">
        <f t="shared" si="49"/>
        <v>51.424999999999997</v>
      </c>
      <c r="QE16" s="91">
        <f t="shared" si="49"/>
        <v>51.287500000000001</v>
      </c>
      <c r="QF16" s="91">
        <f t="shared" si="49"/>
        <v>54.606250000000003</v>
      </c>
      <c r="QG16" s="91">
        <f t="shared" si="49"/>
        <v>55.912500000000001</v>
      </c>
      <c r="QH16" s="91"/>
      <c r="QI16" s="92"/>
      <c r="QJ16" s="90">
        <f t="shared" si="50"/>
        <v>43.4</v>
      </c>
      <c r="QK16" s="91">
        <f t="shared" si="50"/>
        <v>45.993749999999999</v>
      </c>
      <c r="QL16" s="91">
        <f t="shared" si="50"/>
        <v>45.431249999999999</v>
      </c>
      <c r="QM16" s="91">
        <f t="shared" si="50"/>
        <v>47.587499999999999</v>
      </c>
      <c r="QN16" s="91"/>
      <c r="QO16" s="92"/>
      <c r="QP16" s="90">
        <f t="shared" si="51"/>
        <v>45.756250000000001</v>
      </c>
      <c r="QQ16" s="91">
        <f t="shared" si="51"/>
        <v>46.96875</v>
      </c>
      <c r="QR16" s="91">
        <f t="shared" si="51"/>
        <v>45.174999999999997</v>
      </c>
      <c r="QS16" s="91">
        <f t="shared" si="51"/>
        <v>42.3125</v>
      </c>
      <c r="QT16" s="91"/>
      <c r="QU16" s="92"/>
      <c r="QV16" s="90">
        <f t="shared" si="52"/>
        <v>0</v>
      </c>
      <c r="QW16" s="91">
        <f t="shared" si="52"/>
        <v>0</v>
      </c>
      <c r="QX16" s="91">
        <f t="shared" si="52"/>
        <v>0</v>
      </c>
      <c r="QY16" s="91">
        <f t="shared" si="52"/>
        <v>0</v>
      </c>
      <c r="QZ16" s="91"/>
      <c r="RA16" s="92"/>
      <c r="RB16" s="90">
        <f t="shared" si="53"/>
        <v>0</v>
      </c>
      <c r="RC16" s="91">
        <f t="shared" si="53"/>
        <v>0</v>
      </c>
      <c r="RD16" s="91">
        <f t="shared" si="53"/>
        <v>0</v>
      </c>
      <c r="RE16" s="91">
        <f t="shared" si="53"/>
        <v>0</v>
      </c>
      <c r="RF16" s="91"/>
      <c r="RG16" s="92"/>
      <c r="RH16" s="90">
        <f t="shared" si="54"/>
        <v>0</v>
      </c>
      <c r="RI16" s="91">
        <f t="shared" si="54"/>
        <v>0</v>
      </c>
      <c r="RJ16" s="91">
        <f t="shared" si="54"/>
        <v>0</v>
      </c>
      <c r="RK16" s="91">
        <f t="shared" si="54"/>
        <v>0</v>
      </c>
      <c r="RL16" s="91"/>
      <c r="RM16" s="92"/>
      <c r="RN16" s="90">
        <f t="shared" si="55"/>
        <v>49.78125</v>
      </c>
      <c r="RO16" s="91">
        <f t="shared" si="55"/>
        <v>48.75</v>
      </c>
      <c r="RP16" s="91">
        <f t="shared" si="55"/>
        <v>49.40625</v>
      </c>
      <c r="RQ16" s="91"/>
      <c r="RR16" s="91"/>
      <c r="RS16" s="92"/>
      <c r="RT16" s="90">
        <f t="shared" si="56"/>
        <v>0</v>
      </c>
      <c r="RU16" s="91">
        <f t="shared" si="56"/>
        <v>0</v>
      </c>
      <c r="RV16" s="91">
        <f t="shared" si="56"/>
        <v>0</v>
      </c>
      <c r="RW16" s="91">
        <f t="shared" si="56"/>
        <v>0</v>
      </c>
      <c r="RX16" s="91"/>
      <c r="RY16" s="92"/>
      <c r="RZ16" s="90">
        <f t="shared" si="57"/>
        <v>41.606250000000003</v>
      </c>
      <c r="SA16" s="91">
        <f t="shared" si="57"/>
        <v>39.106250000000003</v>
      </c>
      <c r="SB16" s="91">
        <f t="shared" si="57"/>
        <v>38.700000000000003</v>
      </c>
      <c r="SC16" s="91">
        <f t="shared" si="57"/>
        <v>0</v>
      </c>
      <c r="SD16" s="94"/>
      <c r="SE16" s="95"/>
      <c r="SF16" s="90">
        <f t="shared" si="58"/>
        <v>0</v>
      </c>
      <c r="SG16" s="91">
        <f t="shared" si="58"/>
        <v>0</v>
      </c>
      <c r="SH16" s="91">
        <f t="shared" si="58"/>
        <v>0</v>
      </c>
      <c r="SI16" s="91">
        <f t="shared" si="58"/>
        <v>0</v>
      </c>
      <c r="SJ16" s="91"/>
      <c r="SK16" s="92"/>
      <c r="SL16" s="90">
        <f t="shared" si="141"/>
        <v>40.5</v>
      </c>
      <c r="SM16" s="91">
        <f t="shared" si="141"/>
        <v>40.018749999999997</v>
      </c>
      <c r="SN16" s="91">
        <f t="shared" si="141"/>
        <v>38.731250000000003</v>
      </c>
      <c r="SO16" s="91"/>
      <c r="SP16" s="94"/>
      <c r="SQ16" s="95"/>
      <c r="SR16" s="90">
        <f t="shared" si="59"/>
        <v>0</v>
      </c>
      <c r="SS16" s="91">
        <f t="shared" si="59"/>
        <v>0</v>
      </c>
      <c r="ST16" s="91">
        <f t="shared" si="59"/>
        <v>0</v>
      </c>
      <c r="SU16" s="91">
        <f t="shared" si="59"/>
        <v>0</v>
      </c>
      <c r="SV16" s="91"/>
      <c r="SW16" s="92"/>
      <c r="SX16" s="90">
        <f t="shared" si="142"/>
        <v>41.774999999999999</v>
      </c>
      <c r="SY16" s="91">
        <f t="shared" si="142"/>
        <v>42.024999999999999</v>
      </c>
      <c r="SZ16" s="91">
        <f t="shared" si="142"/>
        <v>41.5</v>
      </c>
      <c r="TA16" s="91"/>
      <c r="TB16" s="94"/>
      <c r="TC16" s="95"/>
      <c r="TD16" s="90">
        <f t="shared" si="60"/>
        <v>52.53125</v>
      </c>
      <c r="TE16" s="91">
        <f t="shared" si="60"/>
        <v>48.375</v>
      </c>
      <c r="TF16" s="91">
        <f t="shared" si="60"/>
        <v>50.59375</v>
      </c>
      <c r="TG16" s="91"/>
      <c r="TH16" s="91"/>
      <c r="TI16" s="92"/>
      <c r="TJ16" s="90">
        <f t="shared" si="61"/>
        <v>44.206249999999997</v>
      </c>
      <c r="TK16" s="91">
        <f t="shared" si="61"/>
        <v>44.3125</v>
      </c>
      <c r="TL16" s="91">
        <f t="shared" si="61"/>
        <v>41.862499999999997</v>
      </c>
      <c r="TM16" s="91"/>
      <c r="TN16" s="94"/>
      <c r="TO16" s="95"/>
      <c r="TP16" s="90">
        <f t="shared" si="62"/>
        <v>55.993749999999999</v>
      </c>
      <c r="TQ16" s="91">
        <f t="shared" si="62"/>
        <v>54.962499999999999</v>
      </c>
      <c r="TR16" s="91">
        <f t="shared" si="62"/>
        <v>55.193750000000001</v>
      </c>
      <c r="TS16" s="91"/>
      <c r="TT16" s="91"/>
      <c r="TU16" s="92"/>
      <c r="TV16" s="90">
        <f t="shared" si="63"/>
        <v>48.46875</v>
      </c>
      <c r="TW16" s="91">
        <f t="shared" si="63"/>
        <v>46.46875</v>
      </c>
      <c r="TX16" s="91">
        <f t="shared" si="63"/>
        <v>47.037500000000001</v>
      </c>
      <c r="TY16" s="91"/>
      <c r="TZ16" s="94"/>
      <c r="UA16" s="95"/>
      <c r="UB16" s="90">
        <f t="shared" si="64"/>
        <v>0</v>
      </c>
      <c r="UC16" s="91">
        <f t="shared" si="64"/>
        <v>0</v>
      </c>
      <c r="UD16" s="91">
        <f t="shared" si="64"/>
        <v>0</v>
      </c>
      <c r="UE16" s="91">
        <f t="shared" si="64"/>
        <v>0</v>
      </c>
      <c r="UF16" s="91"/>
      <c r="UG16" s="92"/>
      <c r="UH16" s="90">
        <f t="shared" si="65"/>
        <v>59.056249999999999</v>
      </c>
      <c r="UI16" s="91">
        <f t="shared" si="65"/>
        <v>62.862499999999997</v>
      </c>
      <c r="UJ16" s="91">
        <f t="shared" si="65"/>
        <v>61.087499999999999</v>
      </c>
      <c r="UK16" s="91">
        <f>UK6*1000/1600</f>
        <v>59.256250000000001</v>
      </c>
      <c r="UL16" s="91"/>
      <c r="UM16" s="92"/>
      <c r="UN16" s="90">
        <f t="shared" si="66"/>
        <v>0</v>
      </c>
      <c r="UO16" s="91">
        <f t="shared" si="66"/>
        <v>0</v>
      </c>
      <c r="UP16" s="91">
        <f t="shared" si="66"/>
        <v>0</v>
      </c>
      <c r="UQ16" s="91">
        <f t="shared" si="66"/>
        <v>0</v>
      </c>
      <c r="UR16" s="91"/>
      <c r="US16" s="92"/>
      <c r="UT16" s="90">
        <f t="shared" si="67"/>
        <v>50.512500000000003</v>
      </c>
      <c r="UU16" s="91">
        <f t="shared" si="67"/>
        <v>50.587499999999999</v>
      </c>
      <c r="UV16" s="91">
        <f t="shared" si="67"/>
        <v>50.15</v>
      </c>
      <c r="UW16" s="91"/>
      <c r="UX16" s="94"/>
      <c r="UY16" s="95"/>
      <c r="UZ16" s="90">
        <f t="shared" si="68"/>
        <v>0</v>
      </c>
      <c r="VA16" s="91">
        <f t="shared" si="68"/>
        <v>0</v>
      </c>
      <c r="VB16" s="91">
        <f t="shared" si="68"/>
        <v>0</v>
      </c>
      <c r="VC16" s="91">
        <f t="shared" si="68"/>
        <v>0</v>
      </c>
      <c r="VD16" s="91"/>
      <c r="VE16" s="92"/>
      <c r="VF16" s="90">
        <f t="shared" si="143"/>
        <v>49.85</v>
      </c>
      <c r="VG16" s="91">
        <f t="shared" si="143"/>
        <v>50.131250000000001</v>
      </c>
      <c r="VH16" s="91">
        <f t="shared" si="143"/>
        <v>50.087499999999999</v>
      </c>
      <c r="VI16" s="91"/>
      <c r="VJ16" s="94"/>
      <c r="VK16" s="95"/>
      <c r="VL16" s="90">
        <f t="shared" si="69"/>
        <v>0</v>
      </c>
      <c r="VM16" s="91">
        <f t="shared" si="69"/>
        <v>0</v>
      </c>
      <c r="VN16" s="91">
        <f t="shared" si="69"/>
        <v>0</v>
      </c>
      <c r="VO16" s="91">
        <f t="shared" si="69"/>
        <v>0</v>
      </c>
      <c r="VP16" s="91"/>
      <c r="VQ16" s="92"/>
      <c r="VR16" s="90">
        <f t="shared" si="70"/>
        <v>45.075000000000003</v>
      </c>
      <c r="VS16" s="91">
        <f t="shared" si="70"/>
        <v>47.087499999999999</v>
      </c>
      <c r="VT16" s="91">
        <f t="shared" si="70"/>
        <v>46.825000000000003</v>
      </c>
      <c r="VU16" s="91"/>
      <c r="VV16" s="94"/>
      <c r="VW16" s="95"/>
      <c r="VX16" s="90">
        <f t="shared" si="71"/>
        <v>58.306249999999999</v>
      </c>
      <c r="VY16" s="91">
        <f t="shared" si="71"/>
        <v>63.443750000000001</v>
      </c>
      <c r="VZ16" s="91"/>
      <c r="WA16" s="90">
        <f t="shared" si="72"/>
        <v>61.28125</v>
      </c>
      <c r="WB16" s="91">
        <f t="shared" si="72"/>
        <v>60.193750000000001</v>
      </c>
      <c r="WC16" s="91"/>
      <c r="WD16" s="90">
        <f t="shared" si="73"/>
        <v>64.837500000000006</v>
      </c>
      <c r="WE16" s="91">
        <f t="shared" si="73"/>
        <v>64.825000000000003</v>
      </c>
      <c r="WF16" s="91"/>
      <c r="WG16" s="90">
        <f t="shared" si="74"/>
        <v>88.3</v>
      </c>
      <c r="WH16" s="91">
        <f t="shared" si="74"/>
        <v>85.606250000000003</v>
      </c>
      <c r="WI16" s="91"/>
      <c r="WJ16" s="90">
        <f t="shared" si="75"/>
        <v>45.6875</v>
      </c>
      <c r="WK16" s="91">
        <f t="shared" si="75"/>
        <v>46.043750000000003</v>
      </c>
      <c r="WL16" s="91"/>
      <c r="WM16" s="90">
        <f t="shared" si="76"/>
        <v>49.84375</v>
      </c>
      <c r="WN16" s="91">
        <f t="shared" si="76"/>
        <v>50.887500000000003</v>
      </c>
      <c r="WO16" s="91"/>
      <c r="WP16" s="90">
        <f t="shared" si="77"/>
        <v>62.837499999999999</v>
      </c>
      <c r="WQ16" s="91">
        <f t="shared" si="77"/>
        <v>64.162499999999994</v>
      </c>
      <c r="WR16" s="91"/>
      <c r="WS16" s="90">
        <f t="shared" si="78"/>
        <v>50.84375</v>
      </c>
      <c r="WT16" s="91">
        <f t="shared" si="78"/>
        <v>51.15</v>
      </c>
      <c r="WU16" s="91">
        <f>WU6*1000/1600</f>
        <v>50.693750000000001</v>
      </c>
      <c r="WV16" s="72"/>
      <c r="WW16" s="91">
        <f t="shared" si="79"/>
        <v>49.018749999999997</v>
      </c>
      <c r="WX16" s="91">
        <f t="shared" si="79"/>
        <v>52.012500000000003</v>
      </c>
      <c r="WY16" s="91"/>
      <c r="WZ16" s="90">
        <f t="shared" si="80"/>
        <v>52.412500000000001</v>
      </c>
      <c r="XA16" s="91">
        <f t="shared" si="80"/>
        <v>54.774999999999999</v>
      </c>
      <c r="XB16" s="91"/>
      <c r="XC16" s="76">
        <f t="shared" si="147"/>
        <v>57.692274052478133</v>
      </c>
      <c r="XD16" s="76">
        <f t="shared" si="147"/>
        <v>55.51819241982507</v>
      </c>
      <c r="XE16" s="91"/>
      <c r="XF16" s="76">
        <f t="shared" si="148"/>
        <v>53.67813411078717</v>
      </c>
      <c r="XG16" s="76">
        <f t="shared" si="148"/>
        <v>56.045597667638482</v>
      </c>
      <c r="XH16" s="91"/>
      <c r="XI16" s="76">
        <f t="shared" si="149"/>
        <v>58.248979591836729</v>
      </c>
      <c r="XJ16" s="76">
        <f t="shared" si="149"/>
        <v>58.465801749271137</v>
      </c>
      <c r="XK16" s="91"/>
      <c r="XL16" s="76">
        <f t="shared" si="150"/>
        <v>51.322390670553936</v>
      </c>
      <c r="XM16" s="76">
        <f t="shared" si="150"/>
        <v>51.925976676384835</v>
      </c>
      <c r="XN16" s="91"/>
      <c r="XO16" s="76">
        <f t="shared" si="151"/>
        <v>48.908046647230314</v>
      </c>
      <c r="XP16" s="76">
        <f t="shared" si="151"/>
        <v>47.982157434402332</v>
      </c>
      <c r="XQ16" s="91"/>
      <c r="XR16" s="76">
        <f t="shared" si="152"/>
        <v>38.512303206997082</v>
      </c>
      <c r="XS16" s="76">
        <f t="shared" si="152"/>
        <v>38.576763848396496</v>
      </c>
      <c r="XT16" s="91"/>
      <c r="XU16" s="76">
        <f t="shared" si="153"/>
        <v>44.196559766763848</v>
      </c>
      <c r="XV16" s="76">
        <f t="shared" si="153"/>
        <v>45.731895043731775</v>
      </c>
      <c r="XW16" s="91"/>
      <c r="XX16" s="76">
        <f t="shared" si="154"/>
        <v>58.999067055393581</v>
      </c>
      <c r="XY16" s="76">
        <f t="shared" si="154"/>
        <v>58.799825072886293</v>
      </c>
      <c r="XZ16" s="91"/>
      <c r="YA16" s="76">
        <f t="shared" si="155"/>
        <v>54.246559766763845</v>
      </c>
      <c r="YB16" s="76">
        <f t="shared" si="155"/>
        <v>54.85014577259475</v>
      </c>
      <c r="YC16" s="91"/>
      <c r="YD16" s="76">
        <f t="shared" si="156"/>
        <v>43.229650145772595</v>
      </c>
      <c r="YE16" s="76">
        <f t="shared" si="156"/>
        <v>45.245510204081633</v>
      </c>
      <c r="YF16" s="91"/>
      <c r="YG16" s="90">
        <f t="shared" si="81"/>
        <v>47.206249999999997</v>
      </c>
      <c r="YH16" s="91">
        <f t="shared" si="81"/>
        <v>46.456249999999997</v>
      </c>
      <c r="YI16" s="91"/>
      <c r="YJ16" s="90">
        <f t="shared" si="82"/>
        <v>40.993749999999999</v>
      </c>
      <c r="YK16" s="91">
        <f t="shared" si="82"/>
        <v>40.668749999999996</v>
      </c>
      <c r="YL16" s="91"/>
      <c r="YM16" t="s">
        <v>200</v>
      </c>
      <c r="YN16" s="90">
        <f t="shared" si="83"/>
        <v>59.537500000000001</v>
      </c>
      <c r="YO16" s="91">
        <f t="shared" si="83"/>
        <v>58.78125</v>
      </c>
      <c r="YP16" s="91"/>
      <c r="YQ16" s="90">
        <f t="shared" si="84"/>
        <v>46.712499999999999</v>
      </c>
      <c r="YR16" s="91">
        <f t="shared" si="84"/>
        <v>46.725000000000001</v>
      </c>
      <c r="YS16" s="91"/>
      <c r="YT16" s="90">
        <f t="shared" si="85"/>
        <v>55.5</v>
      </c>
      <c r="YU16" s="91">
        <f t="shared" si="85"/>
        <v>55.181249999999999</v>
      </c>
      <c r="YV16" s="91"/>
      <c r="YW16" s="90">
        <f t="shared" si="86"/>
        <v>46.024999999999999</v>
      </c>
      <c r="YX16" s="91">
        <f t="shared" si="86"/>
        <v>43.162500000000001</v>
      </c>
      <c r="YY16" s="91"/>
      <c r="YZ16" s="90">
        <f t="shared" si="87"/>
        <v>38.34375</v>
      </c>
      <c r="ZA16" s="91">
        <f t="shared" si="87"/>
        <v>38.049999999999997</v>
      </c>
      <c r="ZB16" s="91"/>
      <c r="ZC16" s="90">
        <f t="shared" si="88"/>
        <v>53.424999999999997</v>
      </c>
      <c r="ZD16" s="91">
        <f t="shared" si="88"/>
        <v>52.731250000000003</v>
      </c>
      <c r="ZE16" s="91"/>
      <c r="ZF16" s="90">
        <f t="shared" si="89"/>
        <v>52.337499999999999</v>
      </c>
      <c r="ZG16" s="91">
        <f t="shared" si="89"/>
        <v>50.412500000000001</v>
      </c>
      <c r="ZH16" s="91"/>
      <c r="ZI16" s="90">
        <f t="shared" si="90"/>
        <v>41.068750000000001</v>
      </c>
      <c r="ZJ16" s="91">
        <f t="shared" si="90"/>
        <v>40.962499999999999</v>
      </c>
      <c r="ZK16" s="91"/>
      <c r="ZL16" s="90">
        <f t="shared" si="91"/>
        <v>48.65625</v>
      </c>
      <c r="ZM16" s="91">
        <f t="shared" si="91"/>
        <v>47.356250000000003</v>
      </c>
      <c r="ZN16" s="91"/>
      <c r="ZO16" s="90">
        <f t="shared" si="92"/>
        <v>47.887500000000003</v>
      </c>
      <c r="ZP16" s="91">
        <f t="shared" si="92"/>
        <v>48.568750000000001</v>
      </c>
      <c r="ZQ16" s="91"/>
      <c r="ZR16" s="90">
        <f t="shared" si="93"/>
        <v>49.5</v>
      </c>
      <c r="ZS16" s="91">
        <f t="shared" si="93"/>
        <v>50.381250000000001</v>
      </c>
      <c r="ZT16" s="91"/>
      <c r="ZU16" s="90">
        <f t="shared" si="94"/>
        <v>50.856250000000003</v>
      </c>
      <c r="ZV16" s="91">
        <f t="shared" si="94"/>
        <v>51.693750000000001</v>
      </c>
      <c r="ZW16" s="91"/>
      <c r="ZX16" s="90">
        <f t="shared" si="95"/>
        <v>48.162500000000001</v>
      </c>
      <c r="ZY16" s="91">
        <f t="shared" si="95"/>
        <v>50.024999999999999</v>
      </c>
      <c r="ZZ16" s="91"/>
      <c r="AAA16" s="90">
        <f t="shared" si="96"/>
        <v>41.75</v>
      </c>
      <c r="AAB16" s="91">
        <f t="shared" si="96"/>
        <v>39.75</v>
      </c>
      <c r="AAC16" s="91"/>
      <c r="AAD16" s="90">
        <f t="shared" si="97"/>
        <v>55.893749999999997</v>
      </c>
      <c r="AAE16" s="91">
        <f t="shared" si="97"/>
        <v>54.787500000000001</v>
      </c>
      <c r="AAF16" s="91"/>
      <c r="AAG16" s="90">
        <f t="shared" si="98"/>
        <v>56.75</v>
      </c>
      <c r="AAH16" s="91">
        <f t="shared" si="98"/>
        <v>56.018749999999997</v>
      </c>
      <c r="AAI16" s="91"/>
      <c r="AAJ16" s="90">
        <f>AAJ6*1000/1600</f>
        <v>47.5</v>
      </c>
      <c r="AAK16" s="91">
        <f>AAK6*1000/1600</f>
        <v>46.8125</v>
      </c>
      <c r="AAL16" s="91"/>
      <c r="AAM16" s="90">
        <f t="shared" si="99"/>
        <v>56.068750000000001</v>
      </c>
      <c r="AAN16" s="91">
        <f t="shared" si="99"/>
        <v>51.568750000000001</v>
      </c>
      <c r="AAO16" s="91"/>
      <c r="AAP16" s="90">
        <f t="shared" si="100"/>
        <v>31.274999999999999</v>
      </c>
      <c r="AAQ16" s="91">
        <f t="shared" si="100"/>
        <v>33.881250000000001</v>
      </c>
      <c r="AAR16" s="91"/>
      <c r="AAS16" s="90">
        <f t="shared" si="101"/>
        <v>52.924999999999997</v>
      </c>
      <c r="AAT16" s="91">
        <f t="shared" si="101"/>
        <v>53.493749999999999</v>
      </c>
      <c r="AAU16" s="91"/>
      <c r="AAV16" s="90">
        <f t="shared" si="102"/>
        <v>43.568750000000001</v>
      </c>
      <c r="AAW16" s="91">
        <f t="shared" si="102"/>
        <v>42.45</v>
      </c>
      <c r="AAX16" s="91"/>
      <c r="AAY16" s="90">
        <f t="shared" si="103"/>
        <v>39.325000000000003</v>
      </c>
      <c r="AAZ16" s="91">
        <f t="shared" si="103"/>
        <v>38.143749999999997</v>
      </c>
      <c r="ABA16" s="91"/>
      <c r="ABB16" s="90">
        <f t="shared" si="144"/>
        <v>58.837499999999999</v>
      </c>
      <c r="ABC16" s="91">
        <f t="shared" si="144"/>
        <v>54.981250000000003</v>
      </c>
      <c r="ABD16" s="91"/>
      <c r="ABE16" s="90">
        <f t="shared" si="104"/>
        <v>59.881250000000001</v>
      </c>
      <c r="ABF16" s="91">
        <f t="shared" si="104"/>
        <v>59.587499999999999</v>
      </c>
      <c r="ABG16" s="91"/>
      <c r="ABH16" s="90">
        <f t="shared" si="105"/>
        <v>59.881250000000001</v>
      </c>
      <c r="ABI16" s="91">
        <f t="shared" si="105"/>
        <v>59.943750000000001</v>
      </c>
      <c r="ABJ16" s="91"/>
      <c r="ABK16" s="90">
        <f t="shared" si="106"/>
        <v>0</v>
      </c>
      <c r="ABL16" s="91">
        <f t="shared" si="106"/>
        <v>0</v>
      </c>
      <c r="ABM16" s="91"/>
      <c r="ABN16" s="90">
        <f t="shared" si="107"/>
        <v>0</v>
      </c>
      <c r="ABO16" s="91">
        <f t="shared" si="107"/>
        <v>0</v>
      </c>
      <c r="ABP16" s="91"/>
      <c r="ABQ16" s="90">
        <f t="shared" si="108"/>
        <v>47.981250000000003</v>
      </c>
      <c r="ABR16" s="91">
        <f t="shared" si="108"/>
        <v>45.53125</v>
      </c>
      <c r="ABS16" s="91"/>
      <c r="ABT16" s="90">
        <f t="shared" si="109"/>
        <v>45.875</v>
      </c>
      <c r="ABU16" s="91">
        <f t="shared" si="109"/>
        <v>46.331249999999997</v>
      </c>
      <c r="ABV16" s="91"/>
      <c r="ABW16" s="90">
        <f t="shared" si="110"/>
        <v>51.618749999999999</v>
      </c>
      <c r="ABX16" s="91">
        <f t="shared" si="110"/>
        <v>50.8125</v>
      </c>
      <c r="ABY16" s="91"/>
      <c r="ABZ16" s="90">
        <f t="shared" si="111"/>
        <v>18.6875</v>
      </c>
      <c r="ACA16" s="91">
        <f t="shared" si="111"/>
        <v>18.725000000000001</v>
      </c>
      <c r="ACB16" s="91"/>
      <c r="ACC16" s="90">
        <f t="shared" si="112"/>
        <v>41.774999999999999</v>
      </c>
      <c r="ACD16" s="91">
        <f t="shared" si="112"/>
        <v>41.681249999999999</v>
      </c>
      <c r="ACE16" s="91"/>
      <c r="ACF16" s="90">
        <f t="shared" si="113"/>
        <v>48.118749999999999</v>
      </c>
      <c r="ACG16" s="91">
        <f t="shared" si="113"/>
        <v>47.25</v>
      </c>
      <c r="ACH16" s="91"/>
      <c r="ACI16" s="90">
        <f t="shared" si="114"/>
        <v>48.9</v>
      </c>
      <c r="ACJ16" s="91">
        <f t="shared" si="114"/>
        <v>48.825000000000003</v>
      </c>
      <c r="ACK16" s="91"/>
      <c r="ACL16" s="90">
        <f t="shared" si="115"/>
        <v>53.243749999999999</v>
      </c>
      <c r="ACM16" s="91">
        <f t="shared" si="115"/>
        <v>54.743749999999999</v>
      </c>
      <c r="ACN16" s="91"/>
      <c r="ACO16" s="90">
        <f t="shared" si="116"/>
        <v>52.631250000000001</v>
      </c>
      <c r="ACP16" s="91">
        <f t="shared" si="116"/>
        <v>54.006250000000001</v>
      </c>
      <c r="ACQ16" s="91"/>
      <c r="ACR16" s="90">
        <f t="shared" si="117"/>
        <v>59.881250000000001</v>
      </c>
      <c r="ACS16" s="91">
        <f t="shared" si="117"/>
        <v>58.90625</v>
      </c>
      <c r="ACT16" s="91"/>
      <c r="ACU16" s="90">
        <f t="shared" si="118"/>
        <v>41.143749999999997</v>
      </c>
      <c r="ACV16" s="91">
        <f t="shared" si="118"/>
        <v>43.443750000000001</v>
      </c>
      <c r="ACW16" s="91"/>
      <c r="ACX16" s="90">
        <f t="shared" si="119"/>
        <v>41.774999999999999</v>
      </c>
      <c r="ACY16" s="91">
        <f t="shared" si="119"/>
        <v>43.118749999999999</v>
      </c>
      <c r="ACZ16" s="91"/>
      <c r="ADA16" s="91"/>
      <c r="ADB16" s="90">
        <f t="shared" si="120"/>
        <v>45.087499999999999</v>
      </c>
      <c r="ADC16" s="91">
        <f t="shared" si="120"/>
        <v>44.662500000000001</v>
      </c>
      <c r="ADD16" s="91">
        <f t="shared" si="120"/>
        <v>44.956249999999997</v>
      </c>
      <c r="ADE16" s="91">
        <f t="shared" si="120"/>
        <v>27.168749999999999</v>
      </c>
      <c r="ADF16" s="91">
        <f t="shared" si="120"/>
        <v>27.168749999999999</v>
      </c>
      <c r="ADG16" s="91">
        <f t="shared" si="120"/>
        <v>27.168749999999999</v>
      </c>
      <c r="ADH16" s="91">
        <f t="shared" si="120"/>
        <v>30.881250000000001</v>
      </c>
      <c r="ADI16" s="91">
        <f t="shared" si="120"/>
        <v>30.881250000000001</v>
      </c>
      <c r="ADJ16" s="91">
        <f t="shared" si="120"/>
        <v>30.881250000000001</v>
      </c>
      <c r="ADK16" s="91">
        <f t="shared" si="120"/>
        <v>38.493749999999999</v>
      </c>
      <c r="ADL16" s="91">
        <f t="shared" si="120"/>
        <v>38.493749999999999</v>
      </c>
      <c r="ADM16" s="91">
        <f t="shared" si="120"/>
        <v>38.493749999999999</v>
      </c>
      <c r="ADN16" s="91">
        <f t="shared" si="120"/>
        <v>43.568750000000001</v>
      </c>
      <c r="ADO16" s="91">
        <f t="shared" si="120"/>
        <v>43.568750000000001</v>
      </c>
      <c r="ADP16" s="91">
        <f t="shared" si="120"/>
        <v>43.568750000000001</v>
      </c>
      <c r="ADQ16" s="91">
        <f t="shared" si="120"/>
        <v>47.862499999999997</v>
      </c>
      <c r="ADR16" s="91">
        <f t="shared" si="120"/>
        <v>47.862499999999997</v>
      </c>
      <c r="ADS16" s="91">
        <f t="shared" si="120"/>
        <v>47.862499999999997</v>
      </c>
      <c r="ADT16" s="91">
        <f t="shared" si="120"/>
        <v>48.3125</v>
      </c>
      <c r="ADU16" s="91">
        <f t="shared" si="120"/>
        <v>48.9375</v>
      </c>
      <c r="ADV16" s="91">
        <f t="shared" si="120"/>
        <v>49</v>
      </c>
      <c r="ADW16" s="90">
        <f t="shared" si="120"/>
        <v>48.418750000000003</v>
      </c>
      <c r="ADX16" s="91"/>
      <c r="ADY16" s="72"/>
      <c r="ADZ16" s="72">
        <f>ADZ6*1000/1600*100/$ADW26</f>
        <v>48.111333419388146</v>
      </c>
      <c r="AEA16" s="72"/>
      <c r="AEB16" s="72"/>
      <c r="AEC16" s="72">
        <f>AEC6*1000/1600*100/$ADW26</f>
        <v>35.888243029559824</v>
      </c>
      <c r="AED16" s="72"/>
      <c r="AEE16" s="72"/>
      <c r="AEF16" s="72">
        <f>AEF6*1000/1600*100/$ADW26</f>
        <v>38.745504308119266</v>
      </c>
      <c r="AEG16" s="72"/>
      <c r="AEH16" s="72"/>
      <c r="AEI16" s="72">
        <f>AEI6*1000/1600*100/$ADW26</f>
        <v>35.692985994578542</v>
      </c>
      <c r="AEJ16" s="72"/>
      <c r="AEK16" s="72"/>
      <c r="AEL16" s="72">
        <f>AEL6*1000/1600*100/$ADW26</f>
        <v>50.441400703498125</v>
      </c>
      <c r="AEM16" s="72"/>
      <c r="AEN16" s="72"/>
      <c r="AEO16" s="72">
        <f>AEO6*1000/1600*100/$ADW26</f>
        <v>42.787324932231826</v>
      </c>
      <c r="AEP16" s="72"/>
      <c r="AEQ16" s="72"/>
      <c r="AER16" s="72">
        <f>AER6*1000/1600*100/$ADW26</f>
        <v>50.51299494965793</v>
      </c>
      <c r="AES16" s="72"/>
      <c r="AET16" s="72"/>
      <c r="AEU16" s="72">
        <f>AEU6*1000/1600*100/$ADW26</f>
        <v>49.777526784561765</v>
      </c>
      <c r="AEV16" s="72"/>
      <c r="AEW16" s="72"/>
      <c r="AEX16" s="72">
        <f>AEX6*1000/1600*100/$ADW26</f>
        <v>52.374445349812831</v>
      </c>
      <c r="AEY16" s="72"/>
      <c r="AEZ16" s="72"/>
      <c r="AFA16" s="72">
        <f>AFA6*1000/1600*100/$ADW26</f>
        <v>50.760320527300891</v>
      </c>
      <c r="AFB16" s="72"/>
      <c r="AFC16" s="72"/>
      <c r="AFD16" s="72">
        <f>AFD6*1000/1600*100/$ADW26</f>
        <v>50.024852362204719</v>
      </c>
      <c r="AFE16" s="72"/>
      <c r="AFF16" s="72"/>
      <c r="AFG16" s="72">
        <f t="shared" si="120"/>
        <v>0</v>
      </c>
      <c r="AFH16" s="72">
        <f t="shared" si="120"/>
        <v>0</v>
      </c>
      <c r="AFI16" s="72">
        <f t="shared" si="145"/>
        <v>0</v>
      </c>
      <c r="AFJ16" s="72">
        <f t="shared" si="121"/>
        <v>0</v>
      </c>
      <c r="AFK16" s="72">
        <f t="shared" si="121"/>
        <v>0</v>
      </c>
      <c r="AFL16" s="72">
        <f t="shared" si="121"/>
        <v>0</v>
      </c>
      <c r="AFM16" s="72">
        <f t="shared" si="121"/>
        <v>0</v>
      </c>
      <c r="AFN16" s="72">
        <f t="shared" si="121"/>
        <v>0</v>
      </c>
      <c r="AFO16" s="72">
        <f t="shared" si="121"/>
        <v>0</v>
      </c>
      <c r="AFP16" s="72">
        <f t="shared" si="121"/>
        <v>41.306249999999999</v>
      </c>
      <c r="AFQ16" s="72">
        <f t="shared" si="121"/>
        <v>0</v>
      </c>
      <c r="AFR16" s="72">
        <f t="shared" si="121"/>
        <v>0</v>
      </c>
      <c r="AFS16" s="72">
        <f t="shared" si="122"/>
        <v>62.212499999999999</v>
      </c>
      <c r="AFT16" s="72"/>
      <c r="AFU16" s="72"/>
      <c r="AFV16" s="72">
        <f t="shared" si="122"/>
        <v>0</v>
      </c>
      <c r="AFW16" s="72">
        <f t="shared" si="122"/>
        <v>0</v>
      </c>
      <c r="AFX16" s="72">
        <f t="shared" si="122"/>
        <v>0</v>
      </c>
      <c r="AFY16" s="72">
        <f t="shared" si="123"/>
        <v>0</v>
      </c>
      <c r="AFZ16" s="72">
        <f t="shared" si="123"/>
        <v>0</v>
      </c>
      <c r="AGA16" s="72">
        <f t="shared" si="123"/>
        <v>0</v>
      </c>
      <c r="AGB16" s="72">
        <f t="shared" si="123"/>
        <v>0</v>
      </c>
      <c r="AGC16" s="72">
        <f t="shared" si="123"/>
        <v>0</v>
      </c>
      <c r="AGD16" s="72">
        <f t="shared" si="123"/>
        <v>0</v>
      </c>
      <c r="AGE16" s="72">
        <f t="shared" si="124"/>
        <v>0</v>
      </c>
      <c r="AGF16" s="72">
        <f t="shared" si="124"/>
        <v>0</v>
      </c>
      <c r="AGG16" s="72">
        <f t="shared" si="124"/>
        <v>0</v>
      </c>
      <c r="AGH16" s="72">
        <f t="shared" si="124"/>
        <v>0</v>
      </c>
      <c r="AGI16" s="72">
        <f t="shared" si="124"/>
        <v>0</v>
      </c>
      <c r="AGJ16" s="72">
        <f t="shared" si="124"/>
        <v>0</v>
      </c>
      <c r="AGK16" s="72">
        <f t="shared" si="126"/>
        <v>0</v>
      </c>
      <c r="AGL16" s="72">
        <f t="shared" si="126"/>
        <v>0</v>
      </c>
      <c r="AGM16" s="72">
        <f t="shared" si="126"/>
        <v>0</v>
      </c>
      <c r="AGN16" s="72">
        <f t="shared" si="126"/>
        <v>0</v>
      </c>
      <c r="AGO16" s="72">
        <f t="shared" si="126"/>
        <v>0</v>
      </c>
      <c r="AGP16" s="72">
        <f t="shared" si="126"/>
        <v>0</v>
      </c>
      <c r="AGQ16" s="72">
        <f t="shared" si="126"/>
        <v>0</v>
      </c>
      <c r="AGR16" s="72">
        <f t="shared" si="126"/>
        <v>0</v>
      </c>
      <c r="AGS16" s="72">
        <f t="shared" si="126"/>
        <v>0</v>
      </c>
      <c r="AGT16" s="72">
        <f t="shared" si="126"/>
        <v>0</v>
      </c>
      <c r="AGU16" s="72">
        <f t="shared" si="126"/>
        <v>0</v>
      </c>
      <c r="AGV16" s="72">
        <f t="shared" si="126"/>
        <v>0</v>
      </c>
      <c r="AGW16" s="72">
        <f t="shared" si="126"/>
        <v>0</v>
      </c>
      <c r="AGX16" s="72">
        <f t="shared" si="126"/>
        <v>0</v>
      </c>
      <c r="AGY16" s="72">
        <f t="shared" si="126"/>
        <v>0</v>
      </c>
      <c r="AGZ16" s="72">
        <f t="shared" si="126"/>
        <v>0</v>
      </c>
      <c r="AHA16" s="72">
        <f t="shared" si="131"/>
        <v>0</v>
      </c>
      <c r="AHB16" s="72">
        <f t="shared" si="131"/>
        <v>0</v>
      </c>
      <c r="AHC16" s="72">
        <f t="shared" si="131"/>
        <v>0</v>
      </c>
      <c r="AHD16" s="72">
        <f t="shared" si="131"/>
        <v>0</v>
      </c>
      <c r="AHE16" s="72">
        <f t="shared" si="131"/>
        <v>0</v>
      </c>
      <c r="AHF16" s="72">
        <f t="shared" si="131"/>
        <v>0</v>
      </c>
      <c r="AHG16" s="72">
        <f t="shared" si="131"/>
        <v>0</v>
      </c>
      <c r="AHH16" s="72">
        <f t="shared" si="131"/>
        <v>0</v>
      </c>
      <c r="AHI16" s="72">
        <f t="shared" si="134"/>
        <v>0</v>
      </c>
      <c r="AHJ16" s="72">
        <f t="shared" si="134"/>
        <v>0</v>
      </c>
      <c r="AHK16" s="72">
        <f t="shared" si="134"/>
        <v>0</v>
      </c>
    </row>
    <row r="17" spans="1:895" x14ac:dyDescent="0.2">
      <c r="A17" s="99" t="s">
        <v>213</v>
      </c>
      <c r="B17" s="90">
        <f t="shared" si="135"/>
        <v>49.393749999999997</v>
      </c>
      <c r="C17" s="91">
        <f t="shared" si="135"/>
        <v>55.075000000000003</v>
      </c>
      <c r="D17" s="91">
        <f t="shared" si="135"/>
        <v>59.581249999999997</v>
      </c>
      <c r="E17" s="91">
        <f t="shared" si="135"/>
        <v>54.706249999999997</v>
      </c>
      <c r="F17" s="91">
        <f t="shared" si="135"/>
        <v>55.774999999999999</v>
      </c>
      <c r="G17" s="91">
        <f t="shared" si="135"/>
        <v>50.3125</v>
      </c>
      <c r="V17" s="90">
        <f>V7*1000/1600</f>
        <v>37.393749999999997</v>
      </c>
      <c r="AB17" s="90">
        <f>AB7*1000/1600</f>
        <v>28.518750000000001</v>
      </c>
      <c r="AC17" s="91">
        <f>AC7*1000/1600</f>
        <v>29.55</v>
      </c>
      <c r="AH17" s="90">
        <f>AH7*1000/1600</f>
        <v>49.068750000000001</v>
      </c>
      <c r="AI17" s="91">
        <f>AI7*1000/1600</f>
        <v>47.231250000000003</v>
      </c>
      <c r="AN17" s="71">
        <f>AN7*1000/1600</f>
        <v>37.831249999999997</v>
      </c>
      <c r="AO17" s="72">
        <f>AO7*1000/1600</f>
        <v>37.762500000000003</v>
      </c>
      <c r="AU17" s="99" t="s">
        <v>202</v>
      </c>
      <c r="AV17" s="90">
        <f>AV7*1000/1600</f>
        <v>81.556250000000006</v>
      </c>
      <c r="AW17" s="91">
        <f>AW7*1000/1600</f>
        <v>84.71875</v>
      </c>
      <c r="BG17" s="90">
        <f>BG7*1000/1600</f>
        <v>52.962499999999999</v>
      </c>
      <c r="BH17" s="91">
        <f>BH7*1000/1600</f>
        <v>51.90625</v>
      </c>
      <c r="BI17" s="91">
        <f>BI7*1000/1600</f>
        <v>50.2</v>
      </c>
      <c r="BM17" s="90">
        <f>BM7*1000/1600</f>
        <v>49.856250000000003</v>
      </c>
      <c r="BN17" s="91">
        <f>BN7*1000/1600</f>
        <v>50.71875</v>
      </c>
      <c r="BS17" s="90">
        <f>BS7*1000/1600</f>
        <v>50.518749999999997</v>
      </c>
      <c r="BT17" s="91">
        <f>BT7*1000/1600</f>
        <v>52.043750000000003</v>
      </c>
      <c r="BU17" s="91">
        <f>BU7*1000/1600</f>
        <v>48.256250000000001</v>
      </c>
      <c r="BY17" s="90">
        <f>BY7*1000/1600</f>
        <v>48.9375</v>
      </c>
      <c r="BZ17" s="91">
        <f>BZ7*1000/1600</f>
        <v>49.7</v>
      </c>
      <c r="CA17" s="91">
        <f>CA7*1000/1600</f>
        <v>48.356250000000003</v>
      </c>
      <c r="CF17" s="90">
        <f>CF7*1000/1600</f>
        <v>75.275000000000006</v>
      </c>
      <c r="CG17" s="91">
        <f>CG7*1000/1600</f>
        <v>72.262500000000003</v>
      </c>
      <c r="CL17" s="90">
        <f>CL7*1000/1600</f>
        <v>63.40625</v>
      </c>
      <c r="CM17" s="91">
        <f>CM7*1000/1600</f>
        <v>57.585714285714296</v>
      </c>
      <c r="CN17" s="91">
        <f>CN7*1000/1600</f>
        <v>58.292857142857144</v>
      </c>
      <c r="CO17" s="91">
        <f>CO7*1000/1600</f>
        <v>58.657142857142851</v>
      </c>
      <c r="CR17" s="90">
        <f>CR7*1000/1600</f>
        <v>40.774999999999999</v>
      </c>
      <c r="CS17" s="91">
        <f>CS7*1000/1600</f>
        <v>38.424999999999997</v>
      </c>
      <c r="CT17" s="91">
        <f>CT7*1000/1600</f>
        <v>38.212499999999999</v>
      </c>
      <c r="CX17" s="90">
        <f>CX7*1000/1600</f>
        <v>30.512499999999999</v>
      </c>
      <c r="CY17" s="91">
        <f>CY7*1000/1600</f>
        <v>33.012500000000003</v>
      </c>
      <c r="CZ17" s="91">
        <f>CZ7*1000/1600</f>
        <v>31.524999999999999</v>
      </c>
      <c r="DD17">
        <v>365</v>
      </c>
      <c r="DE17" s="90">
        <f t="shared" si="5"/>
        <v>71.887500000000003</v>
      </c>
      <c r="DF17" s="91">
        <f t="shared" si="5"/>
        <v>73.618750000000006</v>
      </c>
      <c r="DG17" s="91">
        <f t="shared" si="5"/>
        <v>72.662499999999994</v>
      </c>
      <c r="DK17" s="90">
        <f>DK7*1000/1600</f>
        <v>62.262500000000003</v>
      </c>
      <c r="DL17">
        <v>65.233999999999995</v>
      </c>
      <c r="DQ17" s="90">
        <f>DQ7*1000/1600</f>
        <v>62.3125</v>
      </c>
      <c r="DR17" s="91">
        <f>DR7*1000/1600</f>
        <v>64.212500000000006</v>
      </c>
      <c r="DW17" s="90">
        <f>DW7*1000/1600</f>
        <v>69.474999999999994</v>
      </c>
      <c r="DX17" s="91">
        <f>DX7*1000/1600</f>
        <v>64.518749999999997</v>
      </c>
      <c r="DY17" s="91">
        <f>DY7*1000/1600</f>
        <v>63.193750000000001</v>
      </c>
      <c r="EI17" s="90">
        <f>EI7*1000/1600</f>
        <v>52.068750000000001</v>
      </c>
      <c r="EJ17" s="91">
        <f>EJ7*1000/1600</f>
        <v>52.737499999999997</v>
      </c>
      <c r="EK17" s="91"/>
      <c r="EL17" s="91"/>
      <c r="EO17" s="90">
        <f>EO7*1000/1600</f>
        <v>46.6875</v>
      </c>
      <c r="EP17" s="91">
        <f>EP7*1000/1600</f>
        <v>50.65625</v>
      </c>
      <c r="EQ17" s="91">
        <f>EQ7*1000/1600</f>
        <v>49.193750000000001</v>
      </c>
      <c r="EU17" s="90">
        <f>EU7*1000/1600</f>
        <v>66.793750000000003</v>
      </c>
      <c r="EV17" s="91">
        <f>EV7*1000/1600</f>
        <v>67.400000000000006</v>
      </c>
      <c r="FA17">
        <v>90</v>
      </c>
      <c r="FB17" s="90">
        <f t="shared" si="136"/>
        <v>61.15625</v>
      </c>
      <c r="FC17" s="91">
        <f t="shared" si="136"/>
        <v>57.225000000000001</v>
      </c>
      <c r="FD17" s="91">
        <f t="shared" si="136"/>
        <v>61.225000000000001</v>
      </c>
      <c r="FE17" s="91">
        <f>FE7*1000/1600</f>
        <v>62.375</v>
      </c>
      <c r="FH17" s="90">
        <f t="shared" si="137"/>
        <v>58.393749999999997</v>
      </c>
      <c r="FI17" s="91">
        <f t="shared" si="137"/>
        <v>60.95</v>
      </c>
      <c r="FJ17" s="91">
        <f t="shared" si="137"/>
        <v>60.118749999999999</v>
      </c>
      <c r="FK17" s="91">
        <f>FK7*1000/1600</f>
        <v>60.381250000000001</v>
      </c>
      <c r="FN17" s="90">
        <f t="shared" si="138"/>
        <v>62.106250000000003</v>
      </c>
      <c r="FO17" s="91">
        <f t="shared" si="138"/>
        <v>64.981250000000003</v>
      </c>
      <c r="FP17" s="91">
        <f t="shared" si="138"/>
        <v>60</v>
      </c>
      <c r="FQ17" s="91">
        <f>FQ7*1000/1600</f>
        <v>60.1875</v>
      </c>
      <c r="FT17" s="90">
        <f t="shared" si="139"/>
        <v>61.256250000000001</v>
      </c>
      <c r="FU17" s="91">
        <f t="shared" si="139"/>
        <v>57.4375</v>
      </c>
      <c r="FV17" s="91">
        <f t="shared" si="139"/>
        <v>60.706249999999997</v>
      </c>
      <c r="FW17" s="91">
        <f>FW7*1000/1600</f>
        <v>62</v>
      </c>
      <c r="FZ17" s="90">
        <f t="shared" si="140"/>
        <v>63.35</v>
      </c>
      <c r="GA17" s="91">
        <f t="shared" si="140"/>
        <v>64.106250000000003</v>
      </c>
      <c r="GB17" s="91">
        <f t="shared" si="140"/>
        <v>62.825000000000003</v>
      </c>
      <c r="GF17" s="90">
        <f t="shared" si="6"/>
        <v>66.075000000000003</v>
      </c>
      <c r="GG17" s="91">
        <f t="shared" si="6"/>
        <v>66.637500000000003</v>
      </c>
      <c r="GH17" s="91">
        <f t="shared" si="6"/>
        <v>71.349999999999994</v>
      </c>
      <c r="GL17" s="90">
        <f t="shared" si="7"/>
        <v>59.6875</v>
      </c>
      <c r="GM17" s="91">
        <f t="shared" si="7"/>
        <v>59.59375</v>
      </c>
      <c r="GN17" s="91">
        <f t="shared" si="7"/>
        <v>60.506250000000001</v>
      </c>
      <c r="GR17" s="90">
        <f t="shared" si="8"/>
        <v>39.012500000000003</v>
      </c>
      <c r="GS17" s="91">
        <f t="shared" si="8"/>
        <v>39.318750000000001</v>
      </c>
      <c r="GT17" s="91">
        <f t="shared" si="8"/>
        <v>39.71875</v>
      </c>
      <c r="GU17" s="91">
        <f t="shared" si="8"/>
        <v>40.975000000000001</v>
      </c>
      <c r="GX17" s="90">
        <f t="shared" si="9"/>
        <v>34.712499999999999</v>
      </c>
      <c r="GY17" s="91">
        <f t="shared" si="9"/>
        <v>34.293750000000003</v>
      </c>
      <c r="GZ17" s="91">
        <f t="shared" si="9"/>
        <v>33.637500000000003</v>
      </c>
      <c r="HA17" s="91">
        <f t="shared" si="9"/>
        <v>34.493749999999999</v>
      </c>
      <c r="HD17" s="90">
        <f t="shared" si="10"/>
        <v>64.9375</v>
      </c>
      <c r="HE17" s="91">
        <f t="shared" si="10"/>
        <v>66.2</v>
      </c>
      <c r="HF17" s="91">
        <f t="shared" si="10"/>
        <v>65.693749999999994</v>
      </c>
      <c r="HJ17" s="90">
        <f t="shared" si="11"/>
        <v>56.418750000000003</v>
      </c>
      <c r="HK17" s="91">
        <f t="shared" si="11"/>
        <v>55.418750000000003</v>
      </c>
      <c r="HL17" s="91">
        <f t="shared" si="11"/>
        <v>55.943750000000001</v>
      </c>
      <c r="HP17" s="90">
        <f>HP7*1000/1600</f>
        <v>44.1875</v>
      </c>
      <c r="HQ17" s="91">
        <f>HQ7*1000/1600</f>
        <v>47.71875</v>
      </c>
      <c r="HR17" s="91">
        <f>HR7*1000/1600</f>
        <v>46.231250000000003</v>
      </c>
      <c r="HV17" s="90">
        <f t="shared" si="13"/>
        <v>51.975000000000001</v>
      </c>
      <c r="HW17" s="91">
        <f t="shared" si="13"/>
        <v>50.15625</v>
      </c>
      <c r="HX17" s="91">
        <f t="shared" si="13"/>
        <v>50.03125</v>
      </c>
      <c r="IB17" s="90">
        <f t="shared" si="14"/>
        <v>55.337499999999999</v>
      </c>
      <c r="IC17" s="91">
        <f t="shared" si="14"/>
        <v>57.15</v>
      </c>
      <c r="ID17" s="91">
        <f t="shared" si="14"/>
        <v>57.21875</v>
      </c>
      <c r="IE17" s="91">
        <f t="shared" si="14"/>
        <v>56.674999999999997</v>
      </c>
      <c r="IH17" s="90">
        <f t="shared" si="15"/>
        <v>50.612499999999997</v>
      </c>
      <c r="II17" s="91">
        <f t="shared" si="15"/>
        <v>50.762500000000003</v>
      </c>
      <c r="IJ17" s="91">
        <f t="shared" si="15"/>
        <v>53.293750000000003</v>
      </c>
      <c r="IK17" s="91">
        <f t="shared" si="15"/>
        <v>52.15625</v>
      </c>
      <c r="IN17" s="90">
        <f t="shared" si="16"/>
        <v>62.637500000000003</v>
      </c>
      <c r="IO17" s="91">
        <f t="shared" si="16"/>
        <v>61.09375</v>
      </c>
      <c r="IP17" s="91">
        <f t="shared" si="16"/>
        <v>61.756250000000001</v>
      </c>
      <c r="IQ17" s="91">
        <f t="shared" si="16"/>
        <v>62.418750000000003</v>
      </c>
      <c r="IT17" s="90">
        <f t="shared" si="17"/>
        <v>54.674999999999997</v>
      </c>
      <c r="IU17" s="91">
        <f t="shared" si="17"/>
        <v>55.2</v>
      </c>
      <c r="IV17" s="91">
        <f t="shared" si="17"/>
        <v>55.325000000000003</v>
      </c>
      <c r="IW17" s="91">
        <f t="shared" si="17"/>
        <v>55.706249999999997</v>
      </c>
      <c r="IZ17" s="71">
        <f t="shared" si="18"/>
        <v>47.612499999999997</v>
      </c>
      <c r="JA17" s="72">
        <f t="shared" si="18"/>
        <v>47.862499999999997</v>
      </c>
      <c r="JB17" s="72">
        <f t="shared" si="18"/>
        <v>45.931249999999999</v>
      </c>
      <c r="JC17" s="72"/>
      <c r="JD17" s="72"/>
      <c r="JE17" s="74"/>
      <c r="JF17" s="71">
        <f t="shared" si="19"/>
        <v>41.443750000000001</v>
      </c>
      <c r="JG17" s="72">
        <f t="shared" si="19"/>
        <v>42.95</v>
      </c>
      <c r="JH17" s="72">
        <f t="shared" si="19"/>
        <v>42.456249999999997</v>
      </c>
      <c r="JI17" s="72"/>
      <c r="JL17" s="90">
        <f t="shared" si="20"/>
        <v>54.981250000000003</v>
      </c>
      <c r="JM17" s="91">
        <f t="shared" si="20"/>
        <v>54.931249999999999</v>
      </c>
      <c r="JN17" s="91">
        <f t="shared" si="20"/>
        <v>52.118749999999999</v>
      </c>
      <c r="JR17" s="90">
        <f t="shared" si="21"/>
        <v>47.4375</v>
      </c>
      <c r="JS17" s="91">
        <f t="shared" si="21"/>
        <v>46.181249999999999</v>
      </c>
      <c r="JT17" s="91">
        <f t="shared" si="21"/>
        <v>48.181249999999999</v>
      </c>
      <c r="JX17" s="90">
        <f t="shared" si="22"/>
        <v>70.724999999999994</v>
      </c>
      <c r="JY17" s="91">
        <f t="shared" si="22"/>
        <v>70.71875</v>
      </c>
      <c r="JZ17" s="91">
        <f t="shared" si="22"/>
        <v>71.2</v>
      </c>
      <c r="KA17" s="91">
        <f t="shared" si="22"/>
        <v>71.256249999999994</v>
      </c>
      <c r="KD17" s="90">
        <f t="shared" si="23"/>
        <v>60.756250000000001</v>
      </c>
      <c r="KE17" s="91">
        <f t="shared" si="23"/>
        <v>60.043750000000003</v>
      </c>
      <c r="KF17" s="91">
        <f t="shared" si="23"/>
        <v>60.487499999999997</v>
      </c>
      <c r="KG17" s="91">
        <f t="shared" si="23"/>
        <v>60.71875</v>
      </c>
      <c r="KJ17" s="90">
        <f t="shared" si="24"/>
        <v>55.493749999999999</v>
      </c>
      <c r="KK17" s="91">
        <f t="shared" si="24"/>
        <v>54.543750000000003</v>
      </c>
      <c r="KL17" s="91">
        <f t="shared" si="24"/>
        <v>53.975000000000001</v>
      </c>
      <c r="KM17" s="91">
        <f t="shared" si="24"/>
        <v>56.618749999999999</v>
      </c>
      <c r="KN17" s="91"/>
      <c r="KO17" s="92"/>
      <c r="KP17" s="90">
        <f t="shared" si="25"/>
        <v>55.15</v>
      </c>
      <c r="KQ17" s="91">
        <f t="shared" si="25"/>
        <v>53.9</v>
      </c>
      <c r="KR17" s="91">
        <f t="shared" si="25"/>
        <v>54.75</v>
      </c>
      <c r="KS17" s="91">
        <f t="shared" si="25"/>
        <v>55.368749999999999</v>
      </c>
      <c r="KT17" s="91"/>
      <c r="KU17" s="92"/>
      <c r="KV17" s="90">
        <f>KV7*1000/1600</f>
        <v>56.237499999999997</v>
      </c>
      <c r="KW17" s="91">
        <f>KW7*1000/1600</f>
        <v>55.387500000000003</v>
      </c>
      <c r="KX17" s="91">
        <f>KX7*1000/1600</f>
        <v>56.712499999999999</v>
      </c>
      <c r="KY17" s="91"/>
      <c r="KZ17" s="91"/>
      <c r="LA17" s="92"/>
      <c r="LB17" s="90">
        <f>LB7*1000/1600</f>
        <v>55.9375</v>
      </c>
      <c r="LC17" s="91">
        <f>LC7*1000/1600</f>
        <v>52.268749999999997</v>
      </c>
      <c r="LD17" s="91">
        <f>LD7*1000/1600</f>
        <v>51.2</v>
      </c>
      <c r="LE17" s="91"/>
      <c r="LH17" s="90">
        <f>LH7*1000/1600</f>
        <v>52.575000000000003</v>
      </c>
      <c r="LI17" s="91">
        <f>LI7*1000/1600</f>
        <v>59.118749999999999</v>
      </c>
      <c r="LJ17" s="91">
        <f>LJ7*1000/1600</f>
        <v>58.1</v>
      </c>
      <c r="LK17" s="91"/>
      <c r="LL17" s="91"/>
      <c r="LM17" s="92"/>
      <c r="LN17" s="90">
        <f>LN7*1000/1600</f>
        <v>52.618749999999999</v>
      </c>
      <c r="LO17" s="91">
        <f>LO7*1000/1600</f>
        <v>52.362499999999997</v>
      </c>
      <c r="LP17" s="91">
        <f>LP7*1000/1600</f>
        <v>50.4</v>
      </c>
      <c r="LQ17" s="91"/>
      <c r="LR17" s="91"/>
      <c r="LS17" s="92"/>
      <c r="LT17" s="90">
        <f t="shared" si="30"/>
        <v>43.068750000000001</v>
      </c>
      <c r="LU17" s="91">
        <f t="shared" si="30"/>
        <v>44.606250000000003</v>
      </c>
      <c r="LV17" s="91">
        <f t="shared" si="30"/>
        <v>44.556249999999999</v>
      </c>
      <c r="LW17" s="91">
        <f t="shared" si="30"/>
        <v>42.818750000000001</v>
      </c>
      <c r="LX17" s="91"/>
      <c r="LY17" s="92"/>
      <c r="LZ17" s="90">
        <f t="shared" si="31"/>
        <v>39.700000000000003</v>
      </c>
      <c r="MA17" s="91">
        <f t="shared" si="31"/>
        <v>40.431249999999999</v>
      </c>
      <c r="MB17" s="91">
        <f t="shared" si="31"/>
        <v>40.037500000000001</v>
      </c>
      <c r="MC17" s="91">
        <f t="shared" si="31"/>
        <v>39.518749999999997</v>
      </c>
      <c r="MD17" s="91"/>
      <c r="ME17" s="92"/>
      <c r="MF17" s="90">
        <f t="shared" si="32"/>
        <v>61.987499999999997</v>
      </c>
      <c r="MG17" s="91">
        <f t="shared" si="32"/>
        <v>62.193750000000001</v>
      </c>
      <c r="MH17" s="91">
        <f t="shared" si="32"/>
        <v>61.34375</v>
      </c>
      <c r="MI17" s="91">
        <f t="shared" si="32"/>
        <v>61.837499999999999</v>
      </c>
      <c r="MJ17" s="91"/>
      <c r="MK17" s="92"/>
      <c r="ML17" s="90">
        <f t="shared" si="33"/>
        <v>56.9375</v>
      </c>
      <c r="MM17" s="91">
        <f t="shared" si="33"/>
        <v>57.418750000000003</v>
      </c>
      <c r="MN17" s="91">
        <f t="shared" si="33"/>
        <v>57.768749999999997</v>
      </c>
      <c r="MO17" s="91">
        <f t="shared" si="33"/>
        <v>56.431249999999999</v>
      </c>
      <c r="MP17" s="91"/>
      <c r="MQ17" s="92"/>
      <c r="MR17" s="90">
        <f t="shared" si="34"/>
        <v>44.643749999999997</v>
      </c>
      <c r="MS17" s="91">
        <f t="shared" si="34"/>
        <v>44.087499999999999</v>
      </c>
      <c r="MT17" s="91">
        <f t="shared" si="34"/>
        <v>43.2</v>
      </c>
      <c r="MU17" s="91">
        <f t="shared" si="34"/>
        <v>44.868749999999999</v>
      </c>
      <c r="MV17" s="91"/>
      <c r="MW17" s="92"/>
      <c r="MX17" s="90">
        <f t="shared" si="35"/>
        <v>39.043750000000003</v>
      </c>
      <c r="MY17" s="91">
        <f t="shared" si="35"/>
        <v>37.918750000000003</v>
      </c>
      <c r="MZ17" s="91">
        <f t="shared" si="35"/>
        <v>37.299999999999997</v>
      </c>
      <c r="NA17" s="91">
        <f t="shared" si="35"/>
        <v>38.318750000000001</v>
      </c>
      <c r="NB17" s="91"/>
      <c r="NC17" s="92"/>
      <c r="ND17" s="90">
        <f t="shared" si="36"/>
        <v>47.012500000000003</v>
      </c>
      <c r="NE17" s="91">
        <f t="shared" si="36"/>
        <v>48.2</v>
      </c>
      <c r="NF17" s="91">
        <f t="shared" si="36"/>
        <v>45.743749999999999</v>
      </c>
      <c r="NG17" s="91">
        <f t="shared" si="36"/>
        <v>49.662500000000001</v>
      </c>
      <c r="NH17" s="91"/>
      <c r="NI17" s="92"/>
      <c r="NJ17" s="90">
        <f t="shared" si="37"/>
        <v>43.818750000000001</v>
      </c>
      <c r="NK17" s="91">
        <f t="shared" si="37"/>
        <v>44.731250000000003</v>
      </c>
      <c r="NL17" s="91">
        <f t="shared" si="37"/>
        <v>45.306249999999999</v>
      </c>
      <c r="NM17" s="91">
        <f t="shared" si="37"/>
        <v>42.837499999999999</v>
      </c>
      <c r="NN17" s="91"/>
      <c r="NO17" s="92"/>
      <c r="NP17" s="90">
        <f>NP7*1000/1600</f>
        <v>56.387500000000003</v>
      </c>
      <c r="NQ17" s="91">
        <f>NQ7*1000/1600</f>
        <v>54.918750000000003</v>
      </c>
      <c r="NR17" s="91">
        <f>NR7*1000/1600</f>
        <v>54.45</v>
      </c>
      <c r="NS17" s="91"/>
      <c r="NT17" s="91"/>
      <c r="NU17" s="92"/>
      <c r="NV17" s="90">
        <f>NV7*1000/1600</f>
        <v>52.412500000000001</v>
      </c>
      <c r="NW17" s="91">
        <f>NW7*1000/1600</f>
        <v>53.412500000000001</v>
      </c>
      <c r="NX17" s="91">
        <f>NX7*1000/1600</f>
        <v>52.575000000000003</v>
      </c>
      <c r="NY17" s="91"/>
      <c r="NZ17" s="91"/>
      <c r="OA17" s="92"/>
      <c r="OB17" s="90">
        <f>OB7*1000/1600</f>
        <v>45.981250000000003</v>
      </c>
      <c r="OC17" s="91">
        <f>OC7*1000/1600</f>
        <v>46.987499999999997</v>
      </c>
      <c r="OD17" s="91">
        <f>OD7*1000/1600</f>
        <v>47.581249999999997</v>
      </c>
      <c r="OE17" s="91"/>
      <c r="OF17" s="91"/>
      <c r="OG17" s="92"/>
      <c r="OH17" s="90">
        <f>OH7*1000/1600</f>
        <v>43.887500000000003</v>
      </c>
      <c r="OI17" s="91">
        <f>OI7*1000/1600</f>
        <v>44.662500000000001</v>
      </c>
      <c r="OJ17" s="91">
        <f>OJ7*1000/1600</f>
        <v>43.993749999999999</v>
      </c>
      <c r="OK17" s="91"/>
      <c r="OL17" s="91"/>
      <c r="OM17" s="92"/>
      <c r="ON17" s="90">
        <f t="shared" si="42"/>
        <v>54.987499999999997</v>
      </c>
      <c r="OO17" s="91">
        <f t="shared" si="42"/>
        <v>55.106250000000003</v>
      </c>
      <c r="OP17" s="91">
        <f t="shared" si="42"/>
        <v>54.09375</v>
      </c>
      <c r="OQ17" s="91">
        <f t="shared" si="42"/>
        <v>56.625</v>
      </c>
      <c r="OR17" s="91"/>
      <c r="OS17" s="92"/>
      <c r="OT17" s="90">
        <f t="shared" si="43"/>
        <v>50.34375</v>
      </c>
      <c r="OU17" s="91">
        <f t="shared" si="43"/>
        <v>49.924999999999997</v>
      </c>
      <c r="OV17" s="91">
        <f t="shared" si="43"/>
        <v>48.993749999999999</v>
      </c>
      <c r="OW17" s="91">
        <f t="shared" si="43"/>
        <v>50.90625</v>
      </c>
      <c r="OX17" s="91"/>
      <c r="OY17" s="92"/>
      <c r="OZ17" s="90">
        <f t="shared" si="44"/>
        <v>63.112499999999997</v>
      </c>
      <c r="PA17" s="91">
        <f t="shared" si="44"/>
        <v>65.256249999999994</v>
      </c>
      <c r="PB17" s="91">
        <f t="shared" si="44"/>
        <v>64.931250000000006</v>
      </c>
      <c r="PC17" s="91">
        <f t="shared" si="44"/>
        <v>63.375</v>
      </c>
      <c r="PD17" s="91"/>
      <c r="PE17" s="92"/>
      <c r="PF17" s="90">
        <f t="shared" si="45"/>
        <v>56.681249999999999</v>
      </c>
      <c r="PG17" s="91">
        <f t="shared" si="45"/>
        <v>55.7</v>
      </c>
      <c r="PH17" s="91">
        <f t="shared" si="45"/>
        <v>55.043750000000003</v>
      </c>
      <c r="PI17" s="91">
        <f t="shared" si="45"/>
        <v>54.1875</v>
      </c>
      <c r="PJ17" s="91"/>
      <c r="PK17" s="92"/>
      <c r="PL17" s="90">
        <f>PL7*1000/1600</f>
        <v>64.631249999999994</v>
      </c>
      <c r="PM17" s="91">
        <f>PM7*1000/1600</f>
        <v>64.674999999999997</v>
      </c>
      <c r="PN17" s="91">
        <f>PN7*1000/1600</f>
        <v>65.556250000000006</v>
      </c>
      <c r="PO17" s="91"/>
      <c r="PP17" s="91"/>
      <c r="PQ17" s="92"/>
      <c r="PR17" s="90">
        <f t="shared" si="47"/>
        <v>60.106250000000003</v>
      </c>
      <c r="PS17" s="91">
        <f t="shared" si="47"/>
        <v>60.34375</v>
      </c>
      <c r="PT17" s="91">
        <f t="shared" si="47"/>
        <v>60.9</v>
      </c>
      <c r="PU17" s="91">
        <f t="shared" si="47"/>
        <v>0</v>
      </c>
      <c r="PV17" s="91"/>
      <c r="PW17" s="92"/>
      <c r="PX17" s="90">
        <f>PX7*1000/1600</f>
        <v>58.706249999999997</v>
      </c>
      <c r="PY17" s="91">
        <f>PY7*1000/1600</f>
        <v>61.4</v>
      </c>
      <c r="PZ17" s="91">
        <f>PZ7*1000/1600</f>
        <v>61.962499999999999</v>
      </c>
      <c r="QA17" s="91"/>
      <c r="QB17" s="91"/>
      <c r="QC17" s="92"/>
      <c r="QD17" s="90">
        <f>QD7*1000/1600</f>
        <v>56.568750000000001</v>
      </c>
      <c r="QE17" s="91">
        <f>QE7*1000/1600</f>
        <v>59.162500000000001</v>
      </c>
      <c r="QF17" s="91">
        <f>QF7*1000/1600</f>
        <v>55.46875</v>
      </c>
      <c r="QG17" s="91"/>
      <c r="QH17" s="91"/>
      <c r="QI17" s="92"/>
      <c r="QJ17" s="90">
        <f>QJ7*1000/1600</f>
        <v>49.818750000000001</v>
      </c>
      <c r="QK17" s="91">
        <f>QK7*1000/1600</f>
        <v>46.825000000000003</v>
      </c>
      <c r="QL17" s="91">
        <f>QL7*1000/1600</f>
        <v>46.8125</v>
      </c>
      <c r="QM17" s="91"/>
      <c r="QN17" s="91"/>
      <c r="QO17" s="92"/>
      <c r="QP17" s="90">
        <f>QP7*1000/1600</f>
        <v>45.90625</v>
      </c>
      <c r="QQ17" s="91">
        <f>QQ7*1000/1600</f>
        <v>46.612499999999997</v>
      </c>
      <c r="QR17" s="91">
        <f>QR7*1000/1600</f>
        <v>44.556249999999999</v>
      </c>
      <c r="QS17" s="91"/>
      <c r="QT17" s="91"/>
      <c r="QU17" s="92"/>
      <c r="QV17" s="90">
        <f>QV7*1000/1600</f>
        <v>0</v>
      </c>
      <c r="QW17" s="91">
        <f>QW7*1000/1600</f>
        <v>0</v>
      </c>
      <c r="QX17" s="91">
        <f>QX7*1000/1600</f>
        <v>0</v>
      </c>
      <c r="QY17" s="91"/>
      <c r="QZ17" s="91"/>
      <c r="RA17" s="92"/>
      <c r="RB17" s="90">
        <f>RB7*1000/1600</f>
        <v>0</v>
      </c>
      <c r="RC17" s="91">
        <f>RC7*1000/1600</f>
        <v>0</v>
      </c>
      <c r="RD17" s="91">
        <f>RD7*1000/1600</f>
        <v>0</v>
      </c>
      <c r="RE17" s="91"/>
      <c r="RF17" s="91"/>
      <c r="RG17" s="92"/>
      <c r="RH17" s="90">
        <f>RH7*1000/1600</f>
        <v>0</v>
      </c>
      <c r="RI17" s="91">
        <f>RI7*1000/1600</f>
        <v>0</v>
      </c>
      <c r="RJ17" s="91">
        <f>RJ7*1000/1600</f>
        <v>0</v>
      </c>
      <c r="RK17" s="91"/>
      <c r="RL17" s="91"/>
      <c r="RM17" s="92"/>
      <c r="RN17" s="90">
        <f t="shared" si="55"/>
        <v>0</v>
      </c>
      <c r="RO17" s="91">
        <f t="shared" si="55"/>
        <v>0</v>
      </c>
      <c r="RP17" s="91">
        <f t="shared" si="55"/>
        <v>0</v>
      </c>
      <c r="RQ17" s="91"/>
      <c r="RR17" s="91"/>
      <c r="RS17" s="92"/>
      <c r="RT17" s="93">
        <v>0</v>
      </c>
      <c r="RU17" s="94">
        <v>0</v>
      </c>
      <c r="RV17" s="94">
        <v>0</v>
      </c>
      <c r="RW17" s="94"/>
      <c r="RX17" s="94"/>
      <c r="RY17" s="95"/>
      <c r="RZ17" s="94">
        <v>0</v>
      </c>
      <c r="SA17" s="94">
        <v>0</v>
      </c>
      <c r="SB17" s="94">
        <v>0</v>
      </c>
      <c r="SC17" s="94"/>
      <c r="SD17" s="94"/>
      <c r="SE17" s="95"/>
      <c r="SF17" s="93">
        <v>0</v>
      </c>
      <c r="SG17" s="94">
        <v>0</v>
      </c>
      <c r="SH17" s="94">
        <v>0</v>
      </c>
      <c r="SI17" s="94"/>
      <c r="SJ17" s="94"/>
      <c r="SK17" s="95"/>
      <c r="SL17" s="94">
        <v>0</v>
      </c>
      <c r="SM17" s="94">
        <v>0</v>
      </c>
      <c r="SN17" s="94">
        <v>0</v>
      </c>
      <c r="SO17" s="94"/>
      <c r="SP17" s="94"/>
      <c r="SQ17" s="95"/>
      <c r="SR17" s="93">
        <v>0</v>
      </c>
      <c r="SS17" s="94">
        <v>0</v>
      </c>
      <c r="ST17" s="94">
        <v>0</v>
      </c>
      <c r="SU17" s="94"/>
      <c r="SV17" s="94"/>
      <c r="SW17" s="95"/>
      <c r="SX17" s="94">
        <v>0</v>
      </c>
      <c r="SY17" s="94">
        <v>0</v>
      </c>
      <c r="SZ17" s="94">
        <v>0</v>
      </c>
      <c r="TA17" s="94"/>
      <c r="TB17" s="94"/>
      <c r="TC17" s="95"/>
      <c r="TD17" s="93">
        <v>0</v>
      </c>
      <c r="TE17" s="94">
        <v>0</v>
      </c>
      <c r="TF17" s="94">
        <v>0</v>
      </c>
      <c r="TG17" s="94"/>
      <c r="TH17" s="94"/>
      <c r="TI17" s="95"/>
      <c r="TJ17" s="94">
        <v>0</v>
      </c>
      <c r="TK17" s="94">
        <v>0</v>
      </c>
      <c r="TL17" s="94">
        <v>0</v>
      </c>
      <c r="TM17" s="94"/>
      <c r="TN17" s="94"/>
      <c r="TO17" s="95"/>
      <c r="TP17" s="90">
        <f t="shared" si="62"/>
        <v>56.212499999999999</v>
      </c>
      <c r="TQ17" s="91">
        <f t="shared" si="62"/>
        <v>55.931249999999999</v>
      </c>
      <c r="TR17" s="91">
        <f t="shared" si="62"/>
        <v>56.424999999999997</v>
      </c>
      <c r="TS17" s="91">
        <f>TS7*1000/1600</f>
        <v>57.524999999999999</v>
      </c>
      <c r="TT17" s="91"/>
      <c r="TU17" s="92"/>
      <c r="TV17" s="90">
        <f t="shared" si="63"/>
        <v>51.375</v>
      </c>
      <c r="TW17" s="91">
        <f t="shared" si="63"/>
        <v>52.006250000000001</v>
      </c>
      <c r="TX17" s="91">
        <f t="shared" si="63"/>
        <v>48.743749999999999</v>
      </c>
      <c r="TY17" s="91">
        <f>TY7*1000/1600</f>
        <v>50.975000000000001</v>
      </c>
      <c r="TZ17" s="94"/>
      <c r="UA17" s="95"/>
      <c r="UB17" s="90">
        <f>UB7*1000/1600</f>
        <v>0</v>
      </c>
      <c r="UC17" s="91">
        <f>UC7*1000/1600</f>
        <v>0</v>
      </c>
      <c r="UD17" s="91">
        <f>UD7*1000/1600</f>
        <v>0</v>
      </c>
      <c r="UE17" s="91"/>
      <c r="UF17" s="91"/>
      <c r="UG17" s="92"/>
      <c r="UH17" s="90">
        <f t="shared" si="65"/>
        <v>0</v>
      </c>
      <c r="UI17" s="91">
        <f t="shared" si="65"/>
        <v>0</v>
      </c>
      <c r="UJ17" s="91">
        <f t="shared" si="65"/>
        <v>0</v>
      </c>
      <c r="UK17" s="91"/>
      <c r="UL17" s="91"/>
      <c r="UM17" s="92"/>
      <c r="UN17" s="93">
        <v>0</v>
      </c>
      <c r="UO17" s="94">
        <v>0</v>
      </c>
      <c r="UP17" s="94">
        <v>0</v>
      </c>
      <c r="UQ17" s="94"/>
      <c r="UR17" s="94"/>
      <c r="US17" s="95"/>
      <c r="UT17" s="90">
        <f t="shared" si="67"/>
        <v>54.1</v>
      </c>
      <c r="UU17" s="91">
        <f t="shared" si="67"/>
        <v>54.96875</v>
      </c>
      <c r="UV17" s="91">
        <f t="shared" si="67"/>
        <v>54.787500000000001</v>
      </c>
      <c r="UW17" s="94"/>
      <c r="UX17" s="94"/>
      <c r="UY17" s="95"/>
      <c r="UZ17" s="93">
        <v>0</v>
      </c>
      <c r="VA17" s="94">
        <v>0</v>
      </c>
      <c r="VB17" s="94">
        <v>0</v>
      </c>
      <c r="VC17" s="94"/>
      <c r="VD17" s="94"/>
      <c r="VE17" s="95"/>
      <c r="VF17" s="90">
        <f t="shared" si="143"/>
        <v>53.1</v>
      </c>
      <c r="VG17" s="91">
        <f t="shared" si="143"/>
        <v>53.262500000000003</v>
      </c>
      <c r="VH17" s="91">
        <f t="shared" si="143"/>
        <v>51.95</v>
      </c>
      <c r="VI17" s="94"/>
      <c r="VJ17" s="94"/>
      <c r="VK17" s="95"/>
      <c r="VL17" s="93">
        <v>0</v>
      </c>
      <c r="VM17" s="94">
        <v>0</v>
      </c>
      <c r="VN17" s="94">
        <v>0</v>
      </c>
      <c r="VO17" s="94"/>
      <c r="VP17" s="94"/>
      <c r="VQ17" s="95"/>
      <c r="VR17" s="90">
        <f t="shared" si="70"/>
        <v>48.737499999999997</v>
      </c>
      <c r="VS17" s="91">
        <f t="shared" si="70"/>
        <v>48.818750000000001</v>
      </c>
      <c r="VT17" s="91">
        <f t="shared" si="70"/>
        <v>47.5625</v>
      </c>
      <c r="VU17" s="94"/>
      <c r="VV17" s="94"/>
      <c r="VW17" s="95"/>
      <c r="VX17" s="90">
        <f t="shared" si="71"/>
        <v>65.068749999999994</v>
      </c>
      <c r="VY17" s="91">
        <f t="shared" si="71"/>
        <v>66.443749999999994</v>
      </c>
      <c r="VZ17" s="91"/>
      <c r="WA17" s="90">
        <f t="shared" si="72"/>
        <v>62.956249999999997</v>
      </c>
      <c r="WB17" s="91">
        <f t="shared" si="72"/>
        <v>63.393749999999997</v>
      </c>
      <c r="WC17" s="91"/>
      <c r="WD17" s="90">
        <f t="shared" si="73"/>
        <v>72.037499999999994</v>
      </c>
      <c r="WE17" s="91">
        <f t="shared" si="73"/>
        <v>70.493750000000006</v>
      </c>
      <c r="WF17" s="91"/>
      <c r="WG17" s="90">
        <f t="shared" si="74"/>
        <v>106.1875</v>
      </c>
      <c r="WH17" s="91">
        <f t="shared" si="74"/>
        <v>104.71250000000001</v>
      </c>
      <c r="WI17" s="91"/>
      <c r="WJ17" s="90">
        <f t="shared" si="75"/>
        <v>60.625</v>
      </c>
      <c r="WK17" s="91">
        <f t="shared" si="75"/>
        <v>59.831249999999997</v>
      </c>
      <c r="WL17" s="91"/>
      <c r="WM17" s="90">
        <f t="shared" si="76"/>
        <v>57.712499999999999</v>
      </c>
      <c r="WN17" s="91">
        <f t="shared" si="76"/>
        <v>59.174999999999997</v>
      </c>
      <c r="WO17" s="91"/>
      <c r="WP17" s="90">
        <f t="shared" si="77"/>
        <v>64.081249999999997</v>
      </c>
      <c r="WQ17" s="91">
        <f t="shared" si="77"/>
        <v>66.706249999999997</v>
      </c>
      <c r="WR17" s="91"/>
      <c r="WS17" s="90">
        <f t="shared" si="78"/>
        <v>0</v>
      </c>
      <c r="WT17" s="91">
        <f t="shared" si="78"/>
        <v>0</v>
      </c>
      <c r="WU17" s="91">
        <f>WU7*1000/1600</f>
        <v>0</v>
      </c>
      <c r="WV17" s="72"/>
      <c r="WW17" s="91">
        <f t="shared" si="79"/>
        <v>56.4</v>
      </c>
      <c r="WX17" s="91">
        <f t="shared" si="79"/>
        <v>55.081249999999997</v>
      </c>
      <c r="WY17" s="91"/>
      <c r="WZ17" s="90">
        <f t="shared" si="80"/>
        <v>54.45</v>
      </c>
      <c r="XA17" s="91">
        <f t="shared" si="80"/>
        <v>55.6875</v>
      </c>
      <c r="XB17" s="91"/>
      <c r="XC17" s="76">
        <f t="shared" si="147"/>
        <v>57.866984451254112</v>
      </c>
      <c r="XD17" s="76">
        <f t="shared" si="147"/>
        <v>57.317614345704236</v>
      </c>
      <c r="XE17" s="91"/>
      <c r="XF17" s="76">
        <f t="shared" si="148"/>
        <v>56.985703240267846</v>
      </c>
      <c r="XG17" s="76">
        <f t="shared" si="148"/>
        <v>56.722463398025198</v>
      </c>
      <c r="XH17" s="91"/>
      <c r="XI17" s="76">
        <f t="shared" si="149"/>
        <v>59.852728478606295</v>
      </c>
      <c r="XJ17" s="76">
        <f t="shared" si="149"/>
        <v>59.000060293950746</v>
      </c>
      <c r="XK17" s="91"/>
      <c r="XL17" s="76">
        <f t="shared" si="150"/>
        <v>53.895496396549767</v>
      </c>
      <c r="XM17" s="76">
        <f t="shared" si="150"/>
        <v>52.716639711723985</v>
      </c>
      <c r="XN17" s="91"/>
      <c r="XO17" s="76">
        <f t="shared" si="151"/>
        <v>42.541847548518895</v>
      </c>
      <c r="XP17" s="76">
        <f t="shared" si="151"/>
        <v>42.988210759278175</v>
      </c>
      <c r="XQ17" s="91"/>
      <c r="XR17" s="76">
        <f t="shared" si="152"/>
        <v>40.264250652593347</v>
      </c>
      <c r="XS17" s="76">
        <f t="shared" si="152"/>
        <v>38.988109678243106</v>
      </c>
      <c r="XT17" s="91"/>
      <c r="XU17" s="76">
        <f t="shared" si="153"/>
        <v>43.880937180796735</v>
      </c>
      <c r="XV17" s="76">
        <f t="shared" si="153"/>
        <v>44.825167049710586</v>
      </c>
      <c r="XW17" s="91"/>
      <c r="XX17" s="76">
        <f t="shared" si="154"/>
        <v>57.294723924639655</v>
      </c>
      <c r="XY17" s="76">
        <f t="shared" si="154"/>
        <v>57.46067947735785</v>
      </c>
      <c r="XZ17" s="91"/>
      <c r="YA17" s="76">
        <f t="shared" si="155"/>
        <v>56.619456503234595</v>
      </c>
      <c r="YB17" s="76">
        <f t="shared" si="155"/>
        <v>54.439143896833507</v>
      </c>
      <c r="YC17" s="91"/>
      <c r="YD17" s="76">
        <f t="shared" si="156"/>
        <v>47.29160991941891</v>
      </c>
      <c r="YE17" s="76">
        <f t="shared" si="156"/>
        <v>44.704992339121553</v>
      </c>
      <c r="YF17" s="91"/>
      <c r="YG17" s="90">
        <f t="shared" si="81"/>
        <v>45.2</v>
      </c>
      <c r="YH17" s="91">
        <f t="shared" si="81"/>
        <v>48.987499999999997</v>
      </c>
      <c r="YI17" s="91"/>
      <c r="YJ17" s="90">
        <f t="shared" si="82"/>
        <v>47.174999999999997</v>
      </c>
      <c r="YK17" s="91">
        <f t="shared" si="82"/>
        <v>46.818750000000001</v>
      </c>
      <c r="YL17" s="91"/>
      <c r="YM17" t="s">
        <v>205</v>
      </c>
      <c r="YN17" s="90">
        <f t="shared" si="83"/>
        <v>61.5</v>
      </c>
      <c r="YO17" s="91">
        <f t="shared" si="83"/>
        <v>61.668750000000003</v>
      </c>
      <c r="YP17" s="91"/>
      <c r="YQ17" s="90">
        <f t="shared" si="84"/>
        <v>53.587499999999999</v>
      </c>
      <c r="YR17" s="91">
        <f t="shared" si="84"/>
        <v>52.381250000000001</v>
      </c>
      <c r="YS17" s="91"/>
      <c r="YT17" s="90">
        <f t="shared" si="85"/>
        <v>58.606250000000003</v>
      </c>
      <c r="YU17" s="91">
        <f t="shared" si="85"/>
        <v>58.462499999999999</v>
      </c>
      <c r="YV17" s="91"/>
      <c r="YW17" s="90">
        <f t="shared" si="86"/>
        <v>49.137500000000003</v>
      </c>
      <c r="YX17" s="91">
        <f t="shared" si="86"/>
        <v>48.225000000000001</v>
      </c>
      <c r="YY17" s="91"/>
      <c r="YZ17" s="90">
        <f t="shared" si="87"/>
        <v>39.993749999999999</v>
      </c>
      <c r="ZA17" s="91">
        <f t="shared" si="87"/>
        <v>40.331249999999997</v>
      </c>
      <c r="ZB17" s="91"/>
      <c r="ZC17" s="90">
        <f t="shared" si="88"/>
        <v>54.1</v>
      </c>
      <c r="ZD17" s="91">
        <f t="shared" si="88"/>
        <v>54.34375</v>
      </c>
      <c r="ZE17" s="91"/>
      <c r="ZF17" s="90">
        <f t="shared" si="89"/>
        <v>56.368749999999999</v>
      </c>
      <c r="ZG17" s="91">
        <f t="shared" si="89"/>
        <v>55.793750000000003</v>
      </c>
      <c r="ZH17" s="91"/>
      <c r="ZI17" s="90">
        <f t="shared" si="90"/>
        <v>46.962499999999999</v>
      </c>
      <c r="ZJ17" s="91">
        <f t="shared" si="90"/>
        <v>46.3</v>
      </c>
      <c r="ZK17" s="91"/>
      <c r="ZL17" s="90">
        <f t="shared" si="91"/>
        <v>51.381250000000001</v>
      </c>
      <c r="ZM17" s="91">
        <f t="shared" si="91"/>
        <v>52.231250000000003</v>
      </c>
      <c r="ZN17" s="91"/>
      <c r="ZO17" s="90">
        <f t="shared" si="92"/>
        <v>54.237499999999997</v>
      </c>
      <c r="ZP17" s="91">
        <f t="shared" si="92"/>
        <v>52.524999999999999</v>
      </c>
      <c r="ZQ17" s="91"/>
      <c r="ZR17" s="90">
        <f t="shared" si="93"/>
        <v>53.918750000000003</v>
      </c>
      <c r="ZS17" s="91">
        <f t="shared" si="93"/>
        <v>55.106250000000003</v>
      </c>
      <c r="ZT17" s="91"/>
      <c r="ZU17" s="90">
        <f t="shared" si="94"/>
        <v>54.693750000000001</v>
      </c>
      <c r="ZV17" s="91">
        <f t="shared" si="94"/>
        <v>55.15</v>
      </c>
      <c r="ZW17" s="91"/>
      <c r="ZX17" s="90">
        <f t="shared" si="95"/>
        <v>55.268749999999997</v>
      </c>
      <c r="ZY17" s="91">
        <f t="shared" si="95"/>
        <v>54.206249999999997</v>
      </c>
      <c r="ZZ17" s="91"/>
      <c r="AAA17" s="90">
        <f t="shared" si="96"/>
        <v>43.3</v>
      </c>
      <c r="AAB17" s="91">
        <f t="shared" si="96"/>
        <v>43.443750000000001</v>
      </c>
      <c r="AAC17" s="91"/>
      <c r="AAD17" s="90">
        <f t="shared" si="97"/>
        <v>58.3125</v>
      </c>
      <c r="AAE17" s="91">
        <f t="shared" si="97"/>
        <v>57.55</v>
      </c>
      <c r="AAF17" s="91"/>
      <c r="AAG17" s="90">
        <f t="shared" si="98"/>
        <v>57.6875</v>
      </c>
      <c r="AAH17" s="91">
        <f t="shared" si="98"/>
        <v>58.193750000000001</v>
      </c>
      <c r="AAI17" s="91"/>
      <c r="AAJ17" s="90">
        <f>AAJ7*1000/1600</f>
        <v>49.587499999999999</v>
      </c>
      <c r="AAK17" s="91">
        <f>AAK7*1000/1600</f>
        <v>49.46875</v>
      </c>
      <c r="AAL17" s="91"/>
      <c r="AAM17" s="90">
        <f t="shared" si="99"/>
        <v>54.231250000000003</v>
      </c>
      <c r="AAN17" s="91">
        <f t="shared" si="99"/>
        <v>53.431249999999999</v>
      </c>
      <c r="AAO17" s="91"/>
      <c r="AAP17" s="90">
        <f t="shared" si="100"/>
        <v>35.024999999999999</v>
      </c>
      <c r="AAQ17" s="91">
        <f t="shared" si="100"/>
        <v>35.15</v>
      </c>
      <c r="AAR17" s="91"/>
      <c r="AAS17" s="90">
        <f t="shared" si="101"/>
        <v>58.5625</v>
      </c>
      <c r="AAT17" s="91">
        <f t="shared" si="101"/>
        <v>57.231250000000003</v>
      </c>
      <c r="AAU17" s="91"/>
      <c r="AAV17" s="90">
        <f t="shared" si="102"/>
        <v>42.424999999999997</v>
      </c>
      <c r="AAW17" s="91">
        <f t="shared" si="102"/>
        <v>45.618749999999999</v>
      </c>
      <c r="AAX17" s="91"/>
      <c r="AAY17" s="90">
        <f t="shared" si="103"/>
        <v>41.506250000000001</v>
      </c>
      <c r="AAZ17" s="91">
        <f t="shared" si="103"/>
        <v>41.193750000000001</v>
      </c>
      <c r="ABA17" s="91"/>
      <c r="ABB17" s="90">
        <f t="shared" si="144"/>
        <v>59.59375</v>
      </c>
      <c r="ABC17" s="91">
        <f t="shared" si="144"/>
        <v>59.168750000000003</v>
      </c>
      <c r="ABD17" s="91"/>
      <c r="ABE17" s="90">
        <f t="shared" si="104"/>
        <v>60.493749999999999</v>
      </c>
      <c r="ABF17" s="91">
        <f t="shared" si="104"/>
        <v>59.868749999999999</v>
      </c>
      <c r="ABG17" s="91"/>
      <c r="ABH17" s="90">
        <f t="shared" si="105"/>
        <v>60.35</v>
      </c>
      <c r="ABI17" s="91">
        <f t="shared" si="105"/>
        <v>60.268749999999997</v>
      </c>
      <c r="ABJ17" s="91"/>
      <c r="ABK17" s="90">
        <f t="shared" si="106"/>
        <v>0</v>
      </c>
      <c r="ABL17" s="91">
        <f t="shared" si="106"/>
        <v>0</v>
      </c>
      <c r="ABM17" s="91"/>
      <c r="ABN17" s="90">
        <f t="shared" si="107"/>
        <v>0</v>
      </c>
      <c r="ABO17" s="91">
        <f t="shared" si="107"/>
        <v>0</v>
      </c>
      <c r="ABP17" s="91"/>
      <c r="ABQ17" s="90">
        <f t="shared" si="108"/>
        <v>51.893749999999997</v>
      </c>
      <c r="ABR17" s="91">
        <f t="shared" si="108"/>
        <v>50.0625</v>
      </c>
      <c r="ABS17" s="91"/>
      <c r="ABT17" s="90">
        <f t="shared" si="109"/>
        <v>51.625</v>
      </c>
      <c r="ABU17" s="91">
        <f t="shared" si="109"/>
        <v>48.887500000000003</v>
      </c>
      <c r="ABV17" s="91"/>
      <c r="ABW17" s="90">
        <f t="shared" si="110"/>
        <v>51.59375</v>
      </c>
      <c r="ABX17" s="91">
        <f t="shared" si="110"/>
        <v>51.956249999999997</v>
      </c>
      <c r="ABY17" s="91"/>
      <c r="ABZ17" s="90">
        <f t="shared" si="111"/>
        <v>22.618749999999999</v>
      </c>
      <c r="ACA17" s="91">
        <f t="shared" si="111"/>
        <v>21.993749999999999</v>
      </c>
      <c r="ACB17" s="91"/>
      <c r="ACC17" s="90">
        <f t="shared" si="112"/>
        <v>45.081249999999997</v>
      </c>
      <c r="ACD17" s="91">
        <f t="shared" si="112"/>
        <v>44.8125</v>
      </c>
      <c r="ACE17" s="91"/>
      <c r="ACF17" s="90">
        <f t="shared" si="113"/>
        <v>50.506250000000001</v>
      </c>
      <c r="ACG17" s="91">
        <f t="shared" si="113"/>
        <v>50.024999999999999</v>
      </c>
      <c r="ACH17" s="91"/>
      <c r="ACI17" s="90">
        <f t="shared" si="114"/>
        <v>50.0625</v>
      </c>
      <c r="ACJ17" s="91">
        <f t="shared" si="114"/>
        <v>50.25</v>
      </c>
      <c r="ACK17" s="91"/>
      <c r="ACL17" s="90">
        <f t="shared" si="115"/>
        <v>55.943750000000001</v>
      </c>
      <c r="ACM17" s="91">
        <f t="shared" si="115"/>
        <v>56.087499999999999</v>
      </c>
      <c r="ACN17" s="91"/>
      <c r="ACO17" s="90">
        <f t="shared" si="116"/>
        <v>0</v>
      </c>
      <c r="ACP17" s="91">
        <f t="shared" si="116"/>
        <v>0</v>
      </c>
      <c r="ACQ17" s="91"/>
      <c r="ACR17" s="90">
        <f t="shared" si="117"/>
        <v>0</v>
      </c>
      <c r="ACS17" s="91">
        <f t="shared" si="117"/>
        <v>0</v>
      </c>
      <c r="ACT17" s="91"/>
      <c r="ACU17" s="90">
        <f t="shared" si="118"/>
        <v>0</v>
      </c>
      <c r="ACV17" s="91">
        <f t="shared" si="118"/>
        <v>0</v>
      </c>
      <c r="ACW17" s="91"/>
      <c r="ACX17" s="90">
        <f t="shared" si="119"/>
        <v>0</v>
      </c>
      <c r="ACY17" s="91">
        <f t="shared" si="119"/>
        <v>0</v>
      </c>
      <c r="ACZ17" s="91"/>
      <c r="ADA17" s="91"/>
      <c r="ADB17" s="90">
        <f t="shared" si="120"/>
        <v>0</v>
      </c>
      <c r="ADC17" s="91">
        <f t="shared" si="120"/>
        <v>0</v>
      </c>
      <c r="ADD17" s="91">
        <f t="shared" si="120"/>
        <v>0</v>
      </c>
      <c r="ADE17" s="91">
        <f t="shared" si="120"/>
        <v>0</v>
      </c>
      <c r="ADF17" s="91">
        <f t="shared" si="120"/>
        <v>0</v>
      </c>
      <c r="ADG17" s="91">
        <f t="shared" si="120"/>
        <v>0</v>
      </c>
      <c r="ADH17" s="91">
        <f t="shared" si="120"/>
        <v>0</v>
      </c>
      <c r="ADI17" s="91">
        <f t="shared" si="120"/>
        <v>0</v>
      </c>
      <c r="ADJ17" s="91">
        <f t="shared" si="120"/>
        <v>0</v>
      </c>
      <c r="ADK17" s="91">
        <f t="shared" si="120"/>
        <v>0</v>
      </c>
      <c r="ADL17" s="91">
        <f t="shared" si="120"/>
        <v>0</v>
      </c>
      <c r="ADM17" s="91">
        <f t="shared" si="120"/>
        <v>0</v>
      </c>
      <c r="ADN17" s="91">
        <f t="shared" si="120"/>
        <v>0</v>
      </c>
      <c r="ADO17" s="91">
        <f t="shared" si="120"/>
        <v>0</v>
      </c>
      <c r="ADP17" s="91">
        <f t="shared" si="120"/>
        <v>0</v>
      </c>
      <c r="ADQ17" s="91">
        <f t="shared" si="120"/>
        <v>0</v>
      </c>
      <c r="ADR17" s="91">
        <f t="shared" si="120"/>
        <v>0</v>
      </c>
      <c r="ADS17" s="91">
        <f t="shared" si="120"/>
        <v>0</v>
      </c>
      <c r="ADT17" s="91">
        <f t="shared" si="120"/>
        <v>0</v>
      </c>
      <c r="ADU17" s="91">
        <f t="shared" si="120"/>
        <v>0</v>
      </c>
      <c r="ADV17" s="91">
        <f t="shared" si="120"/>
        <v>0</v>
      </c>
      <c r="ADW17" s="90">
        <f t="shared" si="120"/>
        <v>0</v>
      </c>
      <c r="ADX17" s="91">
        <f t="shared" si="120"/>
        <v>0</v>
      </c>
      <c r="ADY17" s="72">
        <f t="shared" si="120"/>
        <v>0</v>
      </c>
      <c r="ADZ17" s="72">
        <f t="shared" si="120"/>
        <v>0</v>
      </c>
      <c r="AEA17" s="72">
        <f t="shared" si="120"/>
        <v>0</v>
      </c>
      <c r="AEB17" s="72">
        <f t="shared" si="120"/>
        <v>0</v>
      </c>
      <c r="AEC17" s="72">
        <f t="shared" si="120"/>
        <v>0</v>
      </c>
      <c r="AED17" s="72">
        <f t="shared" ref="AED17:AFI17" si="159">AED7*1000/1600</f>
        <v>0</v>
      </c>
      <c r="AEE17" s="72">
        <f t="shared" si="159"/>
        <v>0</v>
      </c>
      <c r="AEF17" s="72">
        <f t="shared" si="159"/>
        <v>0</v>
      </c>
      <c r="AEG17" s="72">
        <f t="shared" si="159"/>
        <v>0</v>
      </c>
      <c r="AEH17" s="72">
        <f t="shared" si="159"/>
        <v>0</v>
      </c>
      <c r="AEI17" s="72">
        <f t="shared" si="159"/>
        <v>0</v>
      </c>
      <c r="AEJ17" s="72">
        <f t="shared" si="159"/>
        <v>0</v>
      </c>
      <c r="AEK17" s="72">
        <f t="shared" si="159"/>
        <v>0</v>
      </c>
      <c r="AEL17" s="72">
        <f t="shared" si="159"/>
        <v>0</v>
      </c>
      <c r="AEM17" s="72">
        <f t="shared" si="159"/>
        <v>0</v>
      </c>
      <c r="AEN17" s="72">
        <f t="shared" si="159"/>
        <v>0</v>
      </c>
      <c r="AEO17" s="72">
        <f t="shared" si="159"/>
        <v>0</v>
      </c>
      <c r="AEP17" s="72">
        <f t="shared" si="159"/>
        <v>0</v>
      </c>
      <c r="AEQ17" s="72">
        <f t="shared" si="159"/>
        <v>0</v>
      </c>
      <c r="AER17" s="72">
        <f t="shared" si="159"/>
        <v>0</v>
      </c>
      <c r="AES17" s="72">
        <f t="shared" si="159"/>
        <v>0</v>
      </c>
      <c r="AET17" s="72">
        <f t="shared" si="159"/>
        <v>0</v>
      </c>
      <c r="AEU17" s="72">
        <f t="shared" si="159"/>
        <v>0</v>
      </c>
      <c r="AEV17" s="72">
        <f t="shared" si="159"/>
        <v>0</v>
      </c>
      <c r="AEW17" s="72">
        <f t="shared" si="159"/>
        <v>0</v>
      </c>
      <c r="AEX17" s="72">
        <f t="shared" si="159"/>
        <v>0</v>
      </c>
      <c r="AEY17" s="72">
        <f t="shared" si="159"/>
        <v>0</v>
      </c>
      <c r="AEZ17" s="72">
        <f t="shared" si="159"/>
        <v>0</v>
      </c>
      <c r="AFA17" s="72">
        <f t="shared" si="159"/>
        <v>0</v>
      </c>
      <c r="AFB17" s="72">
        <f t="shared" si="159"/>
        <v>0</v>
      </c>
      <c r="AFC17" s="72">
        <f t="shared" si="159"/>
        <v>0</v>
      </c>
      <c r="AFD17" s="72">
        <f t="shared" si="159"/>
        <v>0</v>
      </c>
      <c r="AFE17" s="72">
        <f t="shared" si="159"/>
        <v>0</v>
      </c>
      <c r="AFF17" s="72">
        <f t="shared" si="159"/>
        <v>0</v>
      </c>
      <c r="AFG17" s="72">
        <f t="shared" si="159"/>
        <v>0</v>
      </c>
      <c r="AFH17" s="72">
        <f t="shared" si="159"/>
        <v>0</v>
      </c>
      <c r="AFI17" s="72">
        <f t="shared" si="159"/>
        <v>0</v>
      </c>
      <c r="AFJ17" s="72">
        <f t="shared" si="121"/>
        <v>0</v>
      </c>
      <c r="AFK17" s="72">
        <f t="shared" si="121"/>
        <v>0</v>
      </c>
      <c r="AFL17" s="72">
        <f t="shared" si="121"/>
        <v>0</v>
      </c>
      <c r="AFM17" s="72">
        <f t="shared" si="121"/>
        <v>0</v>
      </c>
      <c r="AFN17" s="72">
        <f t="shared" si="121"/>
        <v>0</v>
      </c>
      <c r="AFO17" s="72">
        <f t="shared" si="121"/>
        <v>0</v>
      </c>
      <c r="AFP17" s="72">
        <f t="shared" si="121"/>
        <v>0</v>
      </c>
      <c r="AFQ17" s="72">
        <f t="shared" si="121"/>
        <v>0</v>
      </c>
      <c r="AFR17" s="72">
        <f t="shared" si="121"/>
        <v>0</v>
      </c>
      <c r="AFS17" s="72">
        <f t="shared" si="122"/>
        <v>0</v>
      </c>
      <c r="AFT17" s="72">
        <f t="shared" si="122"/>
        <v>0</v>
      </c>
      <c r="AFU17" s="72">
        <f t="shared" si="122"/>
        <v>0</v>
      </c>
      <c r="AFV17" s="72">
        <f t="shared" si="122"/>
        <v>0</v>
      </c>
      <c r="AFW17" s="72">
        <f t="shared" si="122"/>
        <v>0</v>
      </c>
      <c r="AFX17" s="72">
        <f t="shared" si="122"/>
        <v>0</v>
      </c>
      <c r="AFY17" s="72">
        <f t="shared" si="123"/>
        <v>0</v>
      </c>
      <c r="AFZ17" s="72">
        <f t="shared" si="123"/>
        <v>0</v>
      </c>
      <c r="AGA17" s="72">
        <f t="shared" si="123"/>
        <v>0</v>
      </c>
      <c r="AGB17" s="72">
        <f t="shared" si="123"/>
        <v>0</v>
      </c>
      <c r="AGC17" s="72">
        <f t="shared" si="123"/>
        <v>0</v>
      </c>
      <c r="AGD17" s="72">
        <f t="shared" si="123"/>
        <v>0</v>
      </c>
      <c r="AGE17" s="72">
        <f t="shared" si="124"/>
        <v>0</v>
      </c>
      <c r="AGF17" s="72">
        <f t="shared" si="124"/>
        <v>0</v>
      </c>
      <c r="AGG17" s="72">
        <f t="shared" si="124"/>
        <v>0</v>
      </c>
      <c r="AGH17" s="72">
        <f t="shared" si="124"/>
        <v>0</v>
      </c>
      <c r="AGI17" s="72">
        <f t="shared" si="124"/>
        <v>0</v>
      </c>
      <c r="AGJ17" s="72">
        <f t="shared" si="124"/>
        <v>0</v>
      </c>
      <c r="AGK17" s="72">
        <f t="shared" si="126"/>
        <v>0</v>
      </c>
      <c r="AGL17" s="72">
        <f t="shared" si="126"/>
        <v>0</v>
      </c>
      <c r="AGM17" s="72">
        <f t="shared" si="126"/>
        <v>0</v>
      </c>
      <c r="AGN17" s="72">
        <f t="shared" si="126"/>
        <v>0</v>
      </c>
      <c r="AGO17" s="72">
        <f t="shared" si="126"/>
        <v>0</v>
      </c>
      <c r="AGP17" s="72">
        <f t="shared" si="126"/>
        <v>0</v>
      </c>
      <c r="AGQ17" s="72">
        <f t="shared" si="126"/>
        <v>0</v>
      </c>
      <c r="AGR17" s="72">
        <f t="shared" si="126"/>
        <v>0</v>
      </c>
      <c r="AGS17" s="72">
        <f t="shared" si="126"/>
        <v>0</v>
      </c>
      <c r="AGT17" s="72">
        <f t="shared" si="126"/>
        <v>0</v>
      </c>
      <c r="AGU17" s="72">
        <f t="shared" si="126"/>
        <v>0</v>
      </c>
      <c r="AGV17" s="72">
        <f t="shared" si="126"/>
        <v>0</v>
      </c>
      <c r="AGW17" s="72">
        <f t="shared" si="126"/>
        <v>0</v>
      </c>
      <c r="AGX17" s="72">
        <f t="shared" si="126"/>
        <v>0</v>
      </c>
      <c r="AGY17" s="72">
        <f t="shared" si="126"/>
        <v>0</v>
      </c>
      <c r="AGZ17" s="72">
        <f t="shared" si="126"/>
        <v>0</v>
      </c>
      <c r="AHA17" s="72">
        <f t="shared" si="131"/>
        <v>0</v>
      </c>
      <c r="AHB17" s="72">
        <f t="shared" si="131"/>
        <v>0</v>
      </c>
      <c r="AHC17" s="72">
        <f t="shared" si="131"/>
        <v>0</v>
      </c>
      <c r="AHD17" s="72">
        <f t="shared" si="131"/>
        <v>0</v>
      </c>
      <c r="AHE17" s="72">
        <f t="shared" si="131"/>
        <v>0</v>
      </c>
      <c r="AHF17" s="72">
        <f t="shared" si="131"/>
        <v>0</v>
      </c>
      <c r="AHG17" s="72">
        <f t="shared" si="131"/>
        <v>0</v>
      </c>
      <c r="AHH17" s="72">
        <f t="shared" si="131"/>
        <v>0</v>
      </c>
      <c r="AHI17" s="72">
        <f t="shared" si="134"/>
        <v>0</v>
      </c>
      <c r="AHJ17" s="72">
        <f t="shared" si="134"/>
        <v>0</v>
      </c>
      <c r="AHK17" s="72">
        <f t="shared" si="134"/>
        <v>0</v>
      </c>
    </row>
    <row r="18" spans="1:895" x14ac:dyDescent="0.2">
      <c r="A18" s="99"/>
      <c r="B18" s="90"/>
      <c r="C18" s="91"/>
      <c r="D18" s="91"/>
      <c r="E18" s="91"/>
      <c r="F18" s="91"/>
      <c r="G18" s="91"/>
      <c r="V18" s="90"/>
      <c r="AB18" s="90"/>
      <c r="AC18" s="91"/>
      <c r="AH18" s="90"/>
      <c r="AI18" s="91"/>
      <c r="AN18" s="71"/>
      <c r="AO18" s="72"/>
      <c r="AU18" s="99"/>
      <c r="AV18" s="90"/>
      <c r="AW18" s="91"/>
      <c r="BG18" s="90"/>
      <c r="BH18" s="91"/>
      <c r="BI18" s="91"/>
      <c r="BM18" s="90"/>
      <c r="BN18" s="91"/>
      <c r="BS18" s="90"/>
      <c r="BT18" s="91"/>
      <c r="BU18" s="91"/>
      <c r="BY18" s="90"/>
      <c r="BZ18" s="91"/>
      <c r="CA18" s="91"/>
      <c r="CF18" s="90"/>
      <c r="CG18" s="91"/>
      <c r="CL18" s="90"/>
      <c r="CM18" s="91"/>
      <c r="CN18" s="91"/>
      <c r="CO18" s="91"/>
      <c r="CR18" s="90"/>
      <c r="CS18" s="91"/>
      <c r="CT18" s="91"/>
      <c r="CX18" s="90"/>
      <c r="CY18" s="91"/>
      <c r="CZ18" s="91"/>
      <c r="DE18" s="90">
        <f t="shared" si="5"/>
        <v>76.4375</v>
      </c>
      <c r="DF18" s="91">
        <f t="shared" si="5"/>
        <v>81.281250000000014</v>
      </c>
      <c r="DG18" s="91">
        <f t="shared" si="5"/>
        <v>78.599999999999994</v>
      </c>
      <c r="DK18" s="90"/>
      <c r="DQ18" s="90"/>
      <c r="DR18" s="91"/>
      <c r="DW18" s="90"/>
      <c r="DX18" s="91"/>
      <c r="DY18" s="91"/>
      <c r="EI18" s="90"/>
      <c r="EJ18" s="91"/>
      <c r="EK18" s="91"/>
      <c r="EL18" s="91"/>
      <c r="EO18" s="90"/>
      <c r="EP18" s="91"/>
      <c r="EQ18" s="91"/>
      <c r="EU18" s="90"/>
      <c r="EV18" s="91"/>
      <c r="FA18">
        <v>365</v>
      </c>
      <c r="FB18" s="90">
        <f t="shared" si="136"/>
        <v>60.606250000000003</v>
      </c>
      <c r="FC18" s="91">
        <f t="shared" si="136"/>
        <v>61.862499999999997</v>
      </c>
      <c r="FD18" s="91">
        <f t="shared" si="136"/>
        <v>62.75</v>
      </c>
      <c r="FE18" s="91"/>
      <c r="FH18" s="90">
        <f t="shared" si="137"/>
        <v>60.262500000000003</v>
      </c>
      <c r="FI18" s="91">
        <f t="shared" si="137"/>
        <v>59.087499999999999</v>
      </c>
      <c r="FJ18" s="91">
        <f t="shared" si="137"/>
        <v>59.456249999999997</v>
      </c>
      <c r="FK18" s="91">
        <f>FK8*1000/1600</f>
        <v>59.993749999999999</v>
      </c>
      <c r="FL18" s="91">
        <f>FL8*1000/1600</f>
        <v>59.487499999999997</v>
      </c>
      <c r="FM18" s="91">
        <f>FM8*1000/1600</f>
        <v>60.268749999999997</v>
      </c>
      <c r="FN18" s="90">
        <f t="shared" si="138"/>
        <v>61.056249999999999</v>
      </c>
      <c r="FO18" s="91">
        <f t="shared" si="138"/>
        <v>60.443750000000001</v>
      </c>
      <c r="FP18" s="91">
        <f t="shared" si="138"/>
        <v>61.581249999999997</v>
      </c>
      <c r="FQ18" s="91"/>
      <c r="FT18" s="90">
        <f t="shared" si="139"/>
        <v>63.237499999999997</v>
      </c>
      <c r="FU18" s="91">
        <f t="shared" si="139"/>
        <v>63.90625</v>
      </c>
      <c r="FV18" s="91">
        <f t="shared" si="139"/>
        <v>60.96875</v>
      </c>
      <c r="FW18" s="91"/>
      <c r="FZ18" s="90"/>
      <c r="GA18" s="91"/>
      <c r="GB18" s="91"/>
      <c r="GF18" s="90">
        <f t="shared" si="6"/>
        <v>71.587500000000006</v>
      </c>
      <c r="GG18" s="91">
        <f t="shared" si="6"/>
        <v>70.537499999999994</v>
      </c>
      <c r="GH18" s="91">
        <f t="shared" si="6"/>
        <v>70.96875</v>
      </c>
      <c r="GL18" s="90">
        <f t="shared" si="7"/>
        <v>66.84375</v>
      </c>
      <c r="GM18" s="91">
        <f t="shared" si="7"/>
        <v>65.90625</v>
      </c>
      <c r="GN18" s="91">
        <f t="shared" si="7"/>
        <v>67.068749999999994</v>
      </c>
      <c r="GR18" s="90">
        <f>GR8*1000/1600</f>
        <v>39.875</v>
      </c>
      <c r="GS18" s="91">
        <f>GS8*1000/1600</f>
        <v>41.193750000000001</v>
      </c>
      <c r="GT18" s="91">
        <f>GT8*1000/1600</f>
        <v>42.568750000000001</v>
      </c>
      <c r="GU18" s="91"/>
      <c r="GX18" s="90">
        <f>GX8*1000/1600</f>
        <v>36.024999999999999</v>
      </c>
      <c r="GY18" s="91">
        <f>GY8*1000/1600</f>
        <v>34.712499999999999</v>
      </c>
      <c r="GZ18" s="91">
        <f>GZ8*1000/1600</f>
        <v>35.237499999999997</v>
      </c>
      <c r="HA18" s="91"/>
      <c r="HD18" s="90">
        <f t="shared" si="10"/>
        <v>75.424999999999997</v>
      </c>
      <c r="HE18" s="91">
        <f t="shared" si="10"/>
        <v>75.893749999999997</v>
      </c>
      <c r="HF18" s="91">
        <f t="shared" si="10"/>
        <v>74.106250000000003</v>
      </c>
      <c r="HJ18" s="90">
        <f t="shared" si="11"/>
        <v>58.537500000000001</v>
      </c>
      <c r="HK18" s="91">
        <f t="shared" si="11"/>
        <v>57.681249999999999</v>
      </c>
      <c r="HL18" s="91">
        <f t="shared" si="11"/>
        <v>60.893749999999997</v>
      </c>
      <c r="HP18" s="90">
        <f>HP8*1000/1600</f>
        <v>48.612499999999997</v>
      </c>
      <c r="HQ18" s="91">
        <f>HQ8*1000/1600</f>
        <v>46.493749999999999</v>
      </c>
      <c r="HR18" s="91"/>
      <c r="HV18" s="90">
        <f t="shared" si="13"/>
        <v>51.318750000000001</v>
      </c>
      <c r="HW18" s="91">
        <f t="shared" si="13"/>
        <v>49.862499999999997</v>
      </c>
      <c r="HX18" s="91">
        <f t="shared" si="13"/>
        <v>50.987499999999997</v>
      </c>
      <c r="IB18" s="90">
        <f>IB8*1000/1600</f>
        <v>57.081249999999997</v>
      </c>
      <c r="IC18" s="91">
        <f>IC8*1000/1600</f>
        <v>58.043750000000003</v>
      </c>
      <c r="ID18" s="91">
        <f>ID8*1000/1600</f>
        <v>58.737499999999997</v>
      </c>
      <c r="IE18" s="91"/>
      <c r="IH18" s="90">
        <f>IH8*1000/1600</f>
        <v>58.237499999999997</v>
      </c>
      <c r="II18" s="91">
        <f>II8*1000/1600</f>
        <v>59.3</v>
      </c>
      <c r="IJ18" s="91">
        <f>IJ8*1000/1600</f>
        <v>58.05</v>
      </c>
      <c r="IK18" s="91"/>
      <c r="IN18" s="90">
        <f>IN8*1000/1600</f>
        <v>64.724999999999994</v>
      </c>
      <c r="IO18" s="91">
        <f>IO8*1000/1600</f>
        <v>65.618750000000006</v>
      </c>
      <c r="IP18" s="91">
        <f>IP8*1000/1600</f>
        <v>66.081249999999997</v>
      </c>
      <c r="IQ18" s="91"/>
      <c r="IT18" s="90">
        <f>IT8*1000/1600</f>
        <v>58.725000000000001</v>
      </c>
      <c r="IU18" s="91">
        <f>IU8*1000/1600</f>
        <v>60.512500000000003</v>
      </c>
      <c r="IV18" s="91">
        <f>IV8*1000/1600</f>
        <v>58.868749999999999</v>
      </c>
      <c r="IW18" s="91"/>
      <c r="IZ18" s="71">
        <f t="shared" si="18"/>
        <v>47.587499999999999</v>
      </c>
      <c r="JA18" s="71">
        <f t="shared" si="18"/>
        <v>48.856250000000003</v>
      </c>
      <c r="JB18" s="71">
        <f t="shared" si="18"/>
        <v>47.475000000000001</v>
      </c>
      <c r="JC18" s="72"/>
      <c r="JD18" s="72"/>
      <c r="JE18" s="74"/>
      <c r="JF18" s="71">
        <f t="shared" si="19"/>
        <v>44.05</v>
      </c>
      <c r="JG18" s="72">
        <f t="shared" si="19"/>
        <v>43.206249999999997</v>
      </c>
      <c r="JH18" s="72">
        <f t="shared" si="19"/>
        <v>43.193750000000001</v>
      </c>
      <c r="JI18" s="72"/>
      <c r="JL18" s="90">
        <f t="shared" si="20"/>
        <v>54.137500000000003</v>
      </c>
      <c r="JM18" s="91">
        <f t="shared" si="20"/>
        <v>55.1875</v>
      </c>
      <c r="JN18" s="91">
        <f t="shared" si="20"/>
        <v>51.543750000000003</v>
      </c>
      <c r="JR18" s="90">
        <f t="shared" si="21"/>
        <v>48.931249999999999</v>
      </c>
      <c r="JS18" s="91">
        <f t="shared" si="21"/>
        <v>50.381250000000001</v>
      </c>
      <c r="JT18" s="91">
        <f t="shared" si="21"/>
        <v>49.731250000000003</v>
      </c>
      <c r="JX18" s="90">
        <f>JX8*1000/1600</f>
        <v>71.487499999999997</v>
      </c>
      <c r="JY18" s="91">
        <f>JY8*1000/1600</f>
        <v>76.25</v>
      </c>
      <c r="JZ18" s="91">
        <f>JZ8*1000/1600</f>
        <v>74.881249999999994</v>
      </c>
      <c r="KA18" s="91"/>
      <c r="KD18" s="90">
        <f>KD8*1000/1600</f>
        <v>58.662500000000001</v>
      </c>
      <c r="KE18" s="91">
        <f>KE8*1000/1600</f>
        <v>62.193750000000001</v>
      </c>
      <c r="KF18" s="91">
        <f>KF8*1000/1600</f>
        <v>62.09375</v>
      </c>
      <c r="KG18" s="91"/>
      <c r="KJ18" s="90">
        <f>KJ8*1000/1600</f>
        <v>56.418750000000003</v>
      </c>
      <c r="KK18" s="91">
        <f>KK8*1000/1600</f>
        <v>55.981250000000003</v>
      </c>
      <c r="KL18" s="91">
        <f>KL8*1000/1600</f>
        <v>55.456249999999997</v>
      </c>
      <c r="KM18" s="91"/>
      <c r="KN18" s="91"/>
      <c r="KO18" s="92"/>
      <c r="KP18" s="90">
        <f>KP8*1000/1600</f>
        <v>56.95</v>
      </c>
      <c r="KQ18" s="91">
        <f>KQ8*1000/1600</f>
        <v>59.668750000000003</v>
      </c>
      <c r="KR18" s="91">
        <f>KR8*1000/1600</f>
        <v>58.2</v>
      </c>
      <c r="KS18" s="91"/>
      <c r="KT18" s="91"/>
      <c r="KU18" s="92"/>
      <c r="KV18" s="90">
        <f>KV8*1000/1600</f>
        <v>57.6875</v>
      </c>
      <c r="KW18" s="91">
        <f>KW8*1000/1600</f>
        <v>54.887500000000003</v>
      </c>
      <c r="KX18" s="91"/>
      <c r="KY18" s="91"/>
      <c r="KZ18" s="91"/>
      <c r="LA18" s="92"/>
      <c r="LB18" s="90">
        <f>LB8*1000/1600</f>
        <v>56.5625</v>
      </c>
      <c r="LC18" s="91">
        <f>LC8*1000/1600</f>
        <v>54.575000000000003</v>
      </c>
      <c r="LD18" s="91"/>
      <c r="LE18" s="91"/>
      <c r="LH18" s="90">
        <f>LH8*1000/1600</f>
        <v>0</v>
      </c>
      <c r="LI18" s="91">
        <f>LI8*1000/1600</f>
        <v>0</v>
      </c>
      <c r="LJ18" s="91"/>
      <c r="LK18" s="91"/>
      <c r="LL18" s="91"/>
      <c r="LM18" s="92"/>
      <c r="LN18" s="90">
        <f>LN8*1000/1600</f>
        <v>0</v>
      </c>
      <c r="LO18" s="91">
        <f>LO8*1000/1600</f>
        <v>0</v>
      </c>
      <c r="LP18" s="91"/>
      <c r="LQ18" s="91"/>
      <c r="LR18" s="91"/>
      <c r="LS18" s="92"/>
      <c r="LT18" s="90">
        <f>LT8*1000/1600</f>
        <v>47.943750000000001</v>
      </c>
      <c r="LU18" s="91">
        <f>LU8*1000/1600</f>
        <v>44.887500000000003</v>
      </c>
      <c r="LV18" s="91">
        <f>LV8*1000/1600</f>
        <v>43.443750000000001</v>
      </c>
      <c r="LW18" s="91"/>
      <c r="LX18" s="91"/>
      <c r="LY18" s="92"/>
      <c r="LZ18" s="90">
        <f>LZ8*1000/1600</f>
        <v>42.137500000000003</v>
      </c>
      <c r="MA18" s="91">
        <f>MA8*1000/1600</f>
        <v>38.731250000000003</v>
      </c>
      <c r="MB18" s="91">
        <f>MB8*1000/1600</f>
        <v>40.262500000000003</v>
      </c>
      <c r="MC18" s="91"/>
      <c r="MD18" s="91"/>
      <c r="ME18" s="92"/>
      <c r="MF18" s="90">
        <f t="shared" si="32"/>
        <v>0</v>
      </c>
      <c r="MG18" s="91">
        <f t="shared" si="32"/>
        <v>0</v>
      </c>
      <c r="MH18" s="91"/>
      <c r="MI18" s="91"/>
      <c r="MJ18" s="91"/>
      <c r="MK18" s="92"/>
      <c r="ML18" s="90">
        <f>ML8*1000/1600</f>
        <v>0</v>
      </c>
      <c r="MM18" s="91">
        <f>MM8*1000/1600</f>
        <v>0</v>
      </c>
      <c r="MN18" s="91"/>
      <c r="MO18" s="91"/>
      <c r="MP18" s="91"/>
      <c r="MQ18" s="92"/>
      <c r="MR18" s="90">
        <f>MR8*1000/1600</f>
        <v>0</v>
      </c>
      <c r="MS18" s="91">
        <f>MS8*1000/1600</f>
        <v>0</v>
      </c>
      <c r="MT18" s="91"/>
      <c r="MU18" s="91"/>
      <c r="MV18" s="91"/>
      <c r="MW18" s="92"/>
      <c r="MX18" s="90">
        <f>MX8*1000/1600</f>
        <v>0</v>
      </c>
      <c r="MY18" s="91">
        <f>MY8*1000/1600</f>
        <v>0</v>
      </c>
      <c r="MZ18" s="91"/>
      <c r="NA18" s="91"/>
      <c r="NB18" s="91"/>
      <c r="NC18" s="92"/>
      <c r="ND18" s="90">
        <f>ND8*1000/1600</f>
        <v>0</v>
      </c>
      <c r="NE18" s="91">
        <f>NE8*1000/1600</f>
        <v>0</v>
      </c>
      <c r="NF18" s="91"/>
      <c r="NG18" s="91"/>
      <c r="NH18" s="91"/>
      <c r="NI18" s="92"/>
      <c r="NJ18" s="90">
        <f>NJ8*1000/1600</f>
        <v>44.462499999999999</v>
      </c>
      <c r="NK18" s="91">
        <f>NK8*1000/1600</f>
        <v>45.012500000000003</v>
      </c>
      <c r="NL18" s="91"/>
      <c r="NM18" s="91"/>
      <c r="NN18" s="91"/>
      <c r="NO18" s="92"/>
      <c r="NP18" s="90">
        <f>NP8*1000/1600</f>
        <v>0</v>
      </c>
      <c r="NQ18" s="91">
        <f>NQ8*1000/1600</f>
        <v>0</v>
      </c>
      <c r="NR18" s="91"/>
      <c r="NS18" s="91"/>
      <c r="NT18" s="91"/>
      <c r="NU18" s="92"/>
      <c r="NV18" s="90">
        <f>NV8*1000/1600</f>
        <v>0</v>
      </c>
      <c r="NW18" s="91">
        <f>NW8*1000/1600</f>
        <v>0</v>
      </c>
      <c r="NX18" s="91"/>
      <c r="NY18" s="91"/>
      <c r="NZ18" s="91"/>
      <c r="OA18" s="92"/>
      <c r="OB18" s="90">
        <f>OB8*1000/1600</f>
        <v>0</v>
      </c>
      <c r="OC18" s="91">
        <f>OC8*1000/1600</f>
        <v>0</v>
      </c>
      <c r="OD18" s="91"/>
      <c r="OE18" s="91"/>
      <c r="OF18" s="91"/>
      <c r="OG18" s="92"/>
      <c r="OH18" s="90">
        <f>OH8*1000/1600</f>
        <v>0</v>
      </c>
      <c r="OI18" s="91">
        <f>OI8*1000/1600</f>
        <v>0</v>
      </c>
      <c r="OJ18" s="91"/>
      <c r="OK18" s="91"/>
      <c r="OL18" s="91"/>
      <c r="OM18" s="92"/>
      <c r="ON18" s="90">
        <f>ON8*1000/1600</f>
        <v>58.043750000000003</v>
      </c>
      <c r="OO18" s="91">
        <f>OO8*1000/1600</f>
        <v>55.543750000000003</v>
      </c>
      <c r="OP18" s="91">
        <f>OP8*1000/1600</f>
        <v>59.431249999999999</v>
      </c>
      <c r="OQ18" s="91"/>
      <c r="OR18" s="91"/>
      <c r="OS18" s="92"/>
      <c r="OT18" s="90">
        <f t="shared" si="43"/>
        <v>49.318750000000001</v>
      </c>
      <c r="OU18" s="91">
        <f t="shared" si="43"/>
        <v>52.106250000000003</v>
      </c>
      <c r="OV18" s="91">
        <f t="shared" si="43"/>
        <v>52.40625</v>
      </c>
      <c r="OW18" s="91"/>
      <c r="OX18" s="91"/>
      <c r="OY18" s="92"/>
      <c r="OZ18" s="90">
        <f>OZ8*1000/1600</f>
        <v>64.25</v>
      </c>
      <c r="PA18" s="91">
        <f>PA8*1000/1600</f>
        <v>63.837499999999999</v>
      </c>
      <c r="PB18" s="91"/>
      <c r="PC18" s="91"/>
      <c r="PD18" s="91"/>
      <c r="PE18" s="92"/>
      <c r="PF18" s="90">
        <f>PF8*1000/1600</f>
        <v>56.024999999999999</v>
      </c>
      <c r="PG18" s="91">
        <f>PG8*1000/1600</f>
        <v>56.581249999999997</v>
      </c>
      <c r="PH18" s="91"/>
      <c r="PI18" s="91"/>
      <c r="PJ18" s="91"/>
      <c r="PK18" s="92"/>
      <c r="PL18" s="90"/>
      <c r="PM18" s="91"/>
      <c r="PN18" s="91"/>
      <c r="PO18" s="91"/>
      <c r="PP18" s="91"/>
      <c r="PQ18" s="92"/>
      <c r="PR18" s="90"/>
      <c r="PS18" s="91"/>
      <c r="PT18" s="91"/>
      <c r="PU18" s="91"/>
      <c r="PV18" s="91"/>
      <c r="PW18" s="92"/>
      <c r="PX18" s="90"/>
      <c r="PY18" s="91"/>
      <c r="PZ18" s="91"/>
      <c r="QA18" s="91"/>
      <c r="QB18" s="91"/>
      <c r="QC18" s="92"/>
      <c r="QD18" s="90"/>
      <c r="QE18" s="91"/>
      <c r="QF18" s="91"/>
      <c r="QG18" s="91"/>
      <c r="QH18" s="91"/>
      <c r="QI18" s="92"/>
      <c r="QJ18" s="90"/>
      <c r="QK18" s="91"/>
      <c r="QL18" s="91"/>
      <c r="QM18" s="91"/>
      <c r="QN18" s="91"/>
      <c r="QO18" s="92"/>
      <c r="QP18" s="90"/>
      <c r="QQ18" s="91"/>
      <c r="QR18" s="91"/>
      <c r="QS18" s="91"/>
      <c r="QT18" s="91"/>
      <c r="QU18" s="92"/>
      <c r="QV18" s="90"/>
      <c r="QW18" s="91"/>
      <c r="QX18" s="91"/>
      <c r="QY18" s="91"/>
      <c r="QZ18" s="91"/>
      <c r="RA18" s="92"/>
      <c r="RB18" s="90"/>
      <c r="RC18" s="91"/>
      <c r="RD18" s="91"/>
      <c r="RE18" s="91"/>
      <c r="RF18" s="91"/>
      <c r="RG18" s="92"/>
      <c r="RH18" s="90"/>
      <c r="RI18" s="91"/>
      <c r="RJ18" s="91"/>
      <c r="RK18" s="91"/>
      <c r="RL18" s="91"/>
      <c r="RM18" s="92"/>
      <c r="RN18" s="90"/>
      <c r="RO18" s="91"/>
      <c r="RP18" s="91"/>
      <c r="RQ18" s="91"/>
      <c r="RR18" s="91"/>
      <c r="RS18" s="92"/>
      <c r="RT18" s="93"/>
      <c r="RU18" s="94"/>
      <c r="RV18" s="94"/>
      <c r="RW18" s="94"/>
      <c r="RX18" s="94"/>
      <c r="RY18" s="95"/>
      <c r="RZ18" s="94"/>
      <c r="SA18" s="94"/>
      <c r="SB18" s="94"/>
      <c r="SC18" s="94"/>
      <c r="SD18" s="94"/>
      <c r="SE18" s="95"/>
      <c r="SF18" s="93"/>
      <c r="SG18" s="94"/>
      <c r="SH18" s="94"/>
      <c r="SI18" s="94"/>
      <c r="SJ18" s="94"/>
      <c r="SK18" s="95"/>
      <c r="SL18" s="94"/>
      <c r="SM18" s="94"/>
      <c r="SN18" s="94"/>
      <c r="SO18" s="94"/>
      <c r="SP18" s="94"/>
      <c r="SQ18" s="95"/>
      <c r="SR18" s="93"/>
      <c r="SS18" s="94"/>
      <c r="ST18" s="94"/>
      <c r="SU18" s="94"/>
      <c r="SV18" s="94"/>
      <c r="SW18" s="95"/>
      <c r="SX18" s="94"/>
      <c r="SY18" s="94"/>
      <c r="SZ18" s="94"/>
      <c r="TA18" s="94"/>
      <c r="TB18" s="94"/>
      <c r="TC18" s="95"/>
      <c r="TD18" s="93"/>
      <c r="TE18" s="94"/>
      <c r="TF18" s="94"/>
      <c r="TG18" s="94"/>
      <c r="TH18" s="94"/>
      <c r="TI18" s="95"/>
      <c r="TJ18" s="94"/>
      <c r="TK18" s="94"/>
      <c r="TL18" s="94"/>
      <c r="TM18" s="94"/>
      <c r="TN18" s="94"/>
      <c r="TO18" s="95"/>
      <c r="TP18" s="90">
        <f t="shared" si="62"/>
        <v>60.4</v>
      </c>
      <c r="TQ18" s="91">
        <f t="shared" si="62"/>
        <v>59.237499999999997</v>
      </c>
      <c r="TR18" s="91">
        <f t="shared" si="62"/>
        <v>58.893749999999997</v>
      </c>
      <c r="TS18" s="91"/>
      <c r="TT18" s="91"/>
      <c r="TU18" s="92"/>
      <c r="TV18" s="90">
        <f t="shared" si="63"/>
        <v>55.475000000000001</v>
      </c>
      <c r="TW18" s="91">
        <f t="shared" si="63"/>
        <v>51.993749999999999</v>
      </c>
      <c r="TX18" s="91">
        <f t="shared" si="63"/>
        <v>55.681249999999999</v>
      </c>
      <c r="TY18" s="91"/>
      <c r="TZ18" s="94"/>
      <c r="UA18" s="95"/>
      <c r="UB18" s="90"/>
      <c r="UC18" s="91"/>
      <c r="UD18" s="91"/>
      <c r="UE18" s="91"/>
      <c r="UF18" s="91"/>
      <c r="UG18" s="92"/>
      <c r="UH18" s="90"/>
      <c r="UI18" s="91"/>
      <c r="UJ18" s="91"/>
      <c r="UK18" s="91"/>
      <c r="UL18" s="91"/>
      <c r="UM18" s="92"/>
      <c r="UN18" s="93"/>
      <c r="UO18" s="94"/>
      <c r="UP18" s="94"/>
      <c r="UQ18" s="94"/>
      <c r="UR18" s="94"/>
      <c r="US18" s="95"/>
      <c r="UT18" s="94"/>
      <c r="UU18" s="94"/>
      <c r="UV18" s="94"/>
      <c r="UW18" s="94"/>
      <c r="UX18" s="94"/>
      <c r="UY18" s="95"/>
      <c r="UZ18" s="93"/>
      <c r="VA18" s="94"/>
      <c r="VB18" s="94"/>
      <c r="VC18" s="94"/>
      <c r="VD18" s="94"/>
      <c r="VE18" s="95"/>
      <c r="VF18" s="94"/>
      <c r="VG18" s="94"/>
      <c r="VH18" s="94"/>
      <c r="VI18" s="94"/>
      <c r="VJ18" s="94"/>
      <c r="VK18" s="95"/>
      <c r="VL18" s="93"/>
      <c r="VM18" s="94"/>
      <c r="VN18" s="94"/>
      <c r="VO18" s="94"/>
      <c r="VP18" s="94"/>
      <c r="VQ18" s="95"/>
      <c r="VR18" s="94"/>
      <c r="VS18" s="94"/>
      <c r="VT18" s="94"/>
      <c r="VU18" s="94"/>
      <c r="VV18" s="94"/>
      <c r="VW18" s="95"/>
      <c r="VX18" s="90">
        <f t="shared" si="71"/>
        <v>66.15625</v>
      </c>
      <c r="VY18" s="91">
        <f t="shared" si="71"/>
        <v>67.293750000000003</v>
      </c>
      <c r="VZ18" s="91"/>
      <c r="WA18" s="90">
        <f t="shared" si="72"/>
        <v>65.862499999999997</v>
      </c>
      <c r="WB18" s="91">
        <f t="shared" si="72"/>
        <v>64.243750000000006</v>
      </c>
      <c r="WC18" s="91"/>
      <c r="WD18" s="90">
        <f t="shared" si="73"/>
        <v>75.487499999999997</v>
      </c>
      <c r="WE18" s="91">
        <f t="shared" si="73"/>
        <v>74.337500000000006</v>
      </c>
      <c r="WF18" s="91"/>
      <c r="WG18" s="90">
        <f t="shared" si="74"/>
        <v>105.7625</v>
      </c>
      <c r="WH18" s="91">
        <f t="shared" si="74"/>
        <v>105.85625</v>
      </c>
      <c r="WI18" s="91"/>
      <c r="WJ18" s="90">
        <f t="shared" si="75"/>
        <v>76.25</v>
      </c>
      <c r="WK18" s="91">
        <f t="shared" si="75"/>
        <v>73.256249999999994</v>
      </c>
      <c r="WL18" s="91"/>
      <c r="WM18" s="90">
        <f t="shared" si="76"/>
        <v>65.674999999999997</v>
      </c>
      <c r="WN18" s="91">
        <f t="shared" si="76"/>
        <v>67.712500000000006</v>
      </c>
      <c r="WO18" s="91"/>
      <c r="WP18" s="90">
        <f t="shared" si="77"/>
        <v>67.487499999999997</v>
      </c>
      <c r="WQ18" s="91">
        <f t="shared" si="77"/>
        <v>67.887500000000003</v>
      </c>
      <c r="WR18" s="94"/>
      <c r="WS18" s="94"/>
      <c r="WT18" s="94"/>
      <c r="WU18" s="94"/>
      <c r="WV18" s="94"/>
      <c r="WW18" s="94"/>
      <c r="WX18" s="94"/>
      <c r="WY18" s="94"/>
      <c r="WZ18" s="94"/>
      <c r="XA18" s="94"/>
      <c r="XB18" s="94"/>
      <c r="XC18" s="94"/>
      <c r="XD18" s="94"/>
      <c r="XE18" s="94"/>
      <c r="XF18" s="94"/>
      <c r="XG18" s="94"/>
      <c r="XH18" s="94"/>
      <c r="XI18" s="94"/>
      <c r="XJ18" s="94"/>
      <c r="XK18" s="94"/>
      <c r="XL18" s="94"/>
      <c r="XM18" s="94"/>
      <c r="XN18" s="94"/>
      <c r="XO18" s="94"/>
      <c r="XP18" s="94"/>
      <c r="XQ18" s="94"/>
      <c r="XR18" s="94"/>
      <c r="XS18" s="94"/>
      <c r="XT18" s="94"/>
      <c r="XU18" s="94"/>
      <c r="XV18" s="94"/>
      <c r="XW18" s="94"/>
      <c r="XX18" s="94"/>
      <c r="XY18" s="94"/>
      <c r="XZ18" s="94"/>
      <c r="YA18" s="94"/>
      <c r="YB18" s="94"/>
      <c r="YC18" s="94"/>
      <c r="YD18" s="94"/>
      <c r="YE18" s="94"/>
      <c r="YF18" s="94"/>
      <c r="YG18" s="94"/>
      <c r="YH18" s="94"/>
      <c r="YI18" s="94"/>
      <c r="YJ18" s="94"/>
      <c r="YK18" s="94"/>
      <c r="YL18" s="94"/>
      <c r="YM18" t="s">
        <v>207</v>
      </c>
      <c r="YN18" s="94"/>
      <c r="YO18" s="94"/>
      <c r="YP18" s="94"/>
      <c r="YQ18" s="94"/>
      <c r="YR18" s="94"/>
      <c r="YS18" s="94"/>
      <c r="YT18" s="94"/>
      <c r="YU18" s="94"/>
      <c r="YV18" s="94"/>
      <c r="YW18" s="94"/>
      <c r="YX18" s="94"/>
      <c r="YY18" s="94"/>
      <c r="YZ18" s="94"/>
      <c r="ZA18" s="94"/>
      <c r="ZB18" s="94"/>
      <c r="ZC18" s="94"/>
      <c r="ZD18" s="94"/>
      <c r="ZE18" s="94"/>
      <c r="ZF18" s="94"/>
      <c r="ZG18" s="94"/>
      <c r="ZH18" s="94"/>
      <c r="ZI18" s="94"/>
      <c r="ZJ18" s="94"/>
      <c r="ZK18" s="94"/>
      <c r="ZL18" s="94"/>
      <c r="ZM18" s="94"/>
      <c r="ZN18" s="94"/>
      <c r="ZO18" s="94"/>
      <c r="ZP18" s="94"/>
      <c r="ZQ18" s="94"/>
      <c r="ZR18" s="94"/>
      <c r="ZS18" s="94"/>
      <c r="ZT18" s="94"/>
      <c r="ZU18" s="94"/>
      <c r="ZV18" s="94"/>
      <c r="ZW18" s="94"/>
      <c r="ZX18" s="94"/>
      <c r="ZY18" s="94"/>
      <c r="ZZ18" s="94"/>
      <c r="AAA18" s="94"/>
      <c r="AAB18" s="94"/>
      <c r="AAC18" s="94"/>
      <c r="AAD18" s="94"/>
      <c r="AAE18" s="94"/>
      <c r="AAF18" s="94"/>
      <c r="AAG18" s="94"/>
      <c r="AAH18" s="94"/>
      <c r="AAI18" s="94"/>
      <c r="AAJ18" s="94"/>
      <c r="AAK18" s="94"/>
      <c r="AAL18" s="94"/>
      <c r="AAM18" s="94"/>
      <c r="AAN18" s="94"/>
      <c r="AAO18" s="94"/>
      <c r="AAP18" s="94"/>
      <c r="AAQ18" s="94"/>
      <c r="AAR18" s="94"/>
      <c r="AAS18" s="94"/>
      <c r="AAT18" s="94"/>
      <c r="AAU18" s="94"/>
      <c r="AAV18" s="94"/>
      <c r="AAW18" s="94"/>
      <c r="AAX18" s="94"/>
      <c r="AAY18" s="94"/>
      <c r="AAZ18" s="94"/>
      <c r="ABA18" s="94"/>
      <c r="ABB18" s="94"/>
      <c r="ABC18" s="94"/>
      <c r="ABD18" s="94"/>
      <c r="ABE18" s="94"/>
      <c r="ABF18" s="94"/>
      <c r="ABG18" s="94"/>
      <c r="ABH18" s="94"/>
      <c r="ABI18" s="94"/>
      <c r="ABJ18" s="94"/>
      <c r="ABK18" s="94"/>
      <c r="ABL18" s="94"/>
      <c r="ABM18" s="94"/>
      <c r="ABN18" s="94"/>
      <c r="ABO18" s="94"/>
      <c r="ABP18" s="94"/>
      <c r="ABQ18" s="94"/>
      <c r="ABR18" s="94"/>
      <c r="ABS18" s="94"/>
      <c r="ABT18" s="94"/>
      <c r="ABU18" s="94"/>
      <c r="ABV18" s="94"/>
      <c r="ABW18" s="94"/>
      <c r="ABX18" s="94"/>
      <c r="ABY18" s="94"/>
      <c r="ABZ18" s="94"/>
      <c r="ACA18" s="94"/>
      <c r="ACB18" s="94"/>
      <c r="ACC18" s="94"/>
      <c r="ACD18" s="94"/>
      <c r="ACE18" s="94"/>
      <c r="ACF18" s="94"/>
      <c r="ACG18" s="94"/>
      <c r="ACH18" s="94"/>
      <c r="ACI18" s="94"/>
      <c r="ACJ18" s="94"/>
      <c r="ACK18" s="94"/>
      <c r="ACL18" s="94"/>
      <c r="ACM18" s="94"/>
      <c r="ACN18" s="94"/>
      <c r="ACO18" s="94"/>
      <c r="ACP18" s="94"/>
      <c r="ACQ18" s="94"/>
      <c r="ACR18" s="94"/>
      <c r="ACS18" s="94"/>
      <c r="ACT18" s="94"/>
      <c r="ACU18" s="94"/>
      <c r="ACV18" s="94"/>
      <c r="ACW18" s="94"/>
      <c r="ACX18" s="94"/>
      <c r="ACY18" s="94"/>
      <c r="ACZ18" s="94"/>
      <c r="ADA18" s="94"/>
      <c r="ADB18" s="94"/>
      <c r="ADC18" s="94"/>
      <c r="ADD18" s="94"/>
      <c r="ADE18" s="94"/>
      <c r="ADF18" s="94"/>
      <c r="ADG18" s="94"/>
      <c r="ADH18" s="94"/>
      <c r="ADI18" s="94"/>
      <c r="ADJ18" s="94"/>
      <c r="ADK18" s="94"/>
      <c r="ADL18" s="94"/>
      <c r="ADM18" s="94"/>
      <c r="ADN18" s="94"/>
      <c r="ADO18" s="94"/>
      <c r="ADP18" s="94"/>
      <c r="ADQ18" s="94"/>
      <c r="ADR18" s="94"/>
      <c r="ADS18" s="94"/>
      <c r="ADT18" s="94"/>
      <c r="ADU18" s="94"/>
      <c r="ADV18" s="94"/>
      <c r="ADW18" s="94"/>
      <c r="ADX18" s="94"/>
      <c r="ADY18" s="94"/>
      <c r="ADZ18" s="94"/>
      <c r="AEA18" s="94"/>
      <c r="AEB18" s="94"/>
      <c r="AEC18" s="94"/>
      <c r="AED18" s="94"/>
      <c r="AEE18" s="94"/>
      <c r="AEF18" s="94"/>
      <c r="AEG18" s="94"/>
      <c r="AEH18" s="94"/>
      <c r="AEI18" s="94"/>
      <c r="AEJ18" s="94"/>
      <c r="AEK18" s="94"/>
      <c r="AEL18" s="94"/>
      <c r="AEM18" s="94"/>
      <c r="AEN18" s="94"/>
      <c r="AEO18" s="94"/>
      <c r="AEP18" s="94"/>
      <c r="AEQ18" s="94"/>
      <c r="AER18" s="94"/>
      <c r="AES18" s="94"/>
      <c r="AET18" s="94"/>
      <c r="AEU18" s="94"/>
      <c r="AEV18" s="94"/>
      <c r="AEW18" s="94"/>
      <c r="AEX18" s="94"/>
      <c r="AEY18" s="94"/>
      <c r="AEZ18" s="94"/>
      <c r="AFA18" s="94"/>
      <c r="AFB18" s="94"/>
      <c r="AFC18" s="94"/>
      <c r="AFD18" s="94"/>
      <c r="AFE18" s="94"/>
      <c r="AFF18" s="94"/>
      <c r="AFG18" s="94"/>
      <c r="AFH18" s="94"/>
      <c r="AFI18" s="94"/>
      <c r="AFJ18" s="94"/>
      <c r="AFK18" s="94"/>
      <c r="AFL18" s="94"/>
      <c r="AFM18" s="94"/>
      <c r="AFN18" s="94"/>
      <c r="AFO18" s="94"/>
      <c r="AFP18" s="94"/>
      <c r="AFQ18" s="94"/>
      <c r="AFR18" s="94"/>
      <c r="AFS18" s="94"/>
      <c r="AFT18" s="94"/>
      <c r="AFU18" s="94"/>
      <c r="AFV18" s="94"/>
      <c r="AFW18" s="94"/>
      <c r="AFX18" s="94"/>
      <c r="AFY18" s="94"/>
      <c r="AFZ18" s="94"/>
      <c r="AGA18" s="94"/>
      <c r="AGB18" s="94"/>
      <c r="AGC18" s="94"/>
      <c r="AGD18" s="94"/>
      <c r="AGE18" s="94"/>
      <c r="AGF18" s="94"/>
      <c r="AGG18" s="94"/>
      <c r="AGH18" s="94"/>
      <c r="AGI18" s="94"/>
      <c r="AGJ18" s="94"/>
      <c r="AGK18" s="94"/>
      <c r="AGL18" s="94"/>
      <c r="AGM18" s="94"/>
      <c r="AGN18" s="94"/>
      <c r="AGO18" s="94"/>
      <c r="AGP18" s="94"/>
      <c r="AGQ18" s="94"/>
      <c r="AGR18" s="94"/>
      <c r="AGS18" s="94"/>
      <c r="AGT18" s="94"/>
      <c r="AGU18" s="94"/>
      <c r="AGV18" s="94"/>
      <c r="AGW18" s="94"/>
      <c r="AGX18" s="94"/>
      <c r="AGY18" s="94"/>
      <c r="AGZ18" s="94"/>
      <c r="AHA18" s="94"/>
      <c r="AHB18" s="94"/>
      <c r="AHC18" s="94"/>
      <c r="AHD18" s="94"/>
      <c r="AHE18" s="94"/>
      <c r="AHF18" s="94"/>
      <c r="AHG18" s="94"/>
      <c r="AHH18" s="94"/>
      <c r="AHI18" s="94"/>
      <c r="AHJ18" s="94"/>
      <c r="AHK18" s="94"/>
    </row>
    <row r="19" spans="1:895" x14ac:dyDescent="0.2">
      <c r="A19" s="99"/>
      <c r="B19" s="90"/>
      <c r="C19" s="91"/>
      <c r="D19" s="91"/>
      <c r="E19" s="91"/>
      <c r="F19" s="91"/>
      <c r="G19" s="91"/>
      <c r="V19" s="90"/>
      <c r="AB19" s="90"/>
      <c r="AC19" s="91"/>
      <c r="AH19" s="90"/>
      <c r="AI19" s="91"/>
      <c r="AN19" s="71"/>
      <c r="AO19" s="72"/>
      <c r="AU19" s="99"/>
      <c r="AV19" s="90"/>
      <c r="AW19" s="91"/>
      <c r="BG19" s="90"/>
      <c r="BH19" s="91"/>
      <c r="BI19" s="91"/>
      <c r="BM19" s="90"/>
      <c r="BN19" s="91"/>
      <c r="BS19" s="90"/>
      <c r="BT19" s="91"/>
      <c r="BU19" s="91"/>
      <c r="BY19" s="90"/>
      <c r="BZ19" s="91"/>
      <c r="CA19" s="91"/>
      <c r="CF19" s="90"/>
      <c r="CG19" s="91"/>
      <c r="CL19" s="90"/>
      <c r="CM19" s="91"/>
      <c r="CN19" s="91"/>
      <c r="CO19" s="91"/>
      <c r="CR19" s="90"/>
      <c r="CS19" s="91"/>
      <c r="CT19" s="91"/>
      <c r="CX19" s="90"/>
      <c r="CY19" s="91"/>
      <c r="CZ19" s="91"/>
      <c r="DE19" s="90"/>
      <c r="DF19" s="91"/>
      <c r="DG19" s="91"/>
      <c r="DK19" s="90"/>
      <c r="DQ19" s="90"/>
      <c r="DR19" s="91"/>
      <c r="DW19" s="90"/>
      <c r="DX19" s="91"/>
      <c r="DY19" s="91"/>
      <c r="EI19" s="90"/>
      <c r="EJ19" s="91"/>
      <c r="EK19" s="91"/>
      <c r="EL19" s="91"/>
      <c r="EO19" s="90"/>
      <c r="EP19" s="91"/>
      <c r="EQ19" s="91"/>
      <c r="EU19" s="90"/>
      <c r="EV19" s="91"/>
      <c r="FA19" t="s">
        <v>208</v>
      </c>
      <c r="FB19" s="90"/>
      <c r="FC19" s="91"/>
      <c r="FD19" s="91"/>
      <c r="FE19" s="91"/>
      <c r="FH19" s="90">
        <f t="shared" si="137"/>
        <v>62.012500000000003</v>
      </c>
      <c r="FI19" s="91">
        <f t="shared" si="137"/>
        <v>60.868749999999999</v>
      </c>
      <c r="FJ19" s="91">
        <f t="shared" si="137"/>
        <v>56.112499999999997</v>
      </c>
      <c r="FK19" s="91"/>
      <c r="FL19" s="91"/>
      <c r="FM19" s="91"/>
      <c r="FN19" s="90">
        <f t="shared" si="138"/>
        <v>62.8125</v>
      </c>
      <c r="FO19" s="91">
        <f t="shared" si="138"/>
        <v>62.59375</v>
      </c>
      <c r="FP19" s="91"/>
      <c r="FQ19" s="91"/>
      <c r="FT19" s="90">
        <f t="shared" si="139"/>
        <v>63.443750000000001</v>
      </c>
      <c r="FU19" s="91"/>
      <c r="FV19" s="91"/>
      <c r="FW19" s="91"/>
      <c r="FZ19" s="90"/>
      <c r="GA19" s="91"/>
      <c r="GB19" s="91"/>
      <c r="GF19" s="90"/>
      <c r="GG19" s="91"/>
      <c r="GH19" s="91"/>
      <c r="GL19" s="90"/>
      <c r="GM19" s="91"/>
      <c r="GN19" s="91"/>
      <c r="GR19" s="90"/>
      <c r="GS19" s="91"/>
      <c r="GT19" s="91"/>
      <c r="GU19" s="91"/>
      <c r="GX19" s="90"/>
      <c r="GY19" s="91"/>
      <c r="GZ19" s="91"/>
      <c r="HA19" s="91"/>
      <c r="HD19" s="90"/>
      <c r="HE19" s="91"/>
      <c r="HF19" s="91"/>
      <c r="HJ19" s="90"/>
      <c r="HK19" s="91"/>
      <c r="HL19" s="91"/>
      <c r="HP19" s="90"/>
      <c r="HQ19" s="91"/>
      <c r="HR19" s="91"/>
      <c r="HV19" s="90"/>
      <c r="HW19" s="91"/>
      <c r="HX19" s="91"/>
      <c r="IB19" s="90"/>
      <c r="IC19" s="91"/>
      <c r="ID19" s="91"/>
      <c r="IE19" s="91"/>
      <c r="IH19" s="90"/>
      <c r="II19" s="91"/>
      <c r="IJ19" s="91"/>
      <c r="IK19" s="91"/>
      <c r="IN19" s="90"/>
      <c r="IO19" s="91"/>
      <c r="IP19" s="91"/>
      <c r="IQ19" s="91"/>
      <c r="IT19" s="90">
        <f>IT9*1000/1600</f>
        <v>58.806249999999999</v>
      </c>
      <c r="IU19" s="91">
        <f>IU9*1000/1600</f>
        <v>61.462499999999999</v>
      </c>
      <c r="IV19" s="91"/>
      <c r="IW19" s="91"/>
      <c r="IZ19" s="71"/>
      <c r="JA19" s="71"/>
      <c r="JB19" s="71"/>
      <c r="JC19" s="72"/>
      <c r="JD19" s="72"/>
      <c r="JE19" s="74"/>
      <c r="JF19" s="71"/>
      <c r="JG19" s="72"/>
      <c r="JH19" s="72"/>
      <c r="JI19" s="72"/>
      <c r="JL19" s="90"/>
      <c r="JM19" s="91"/>
      <c r="JN19" s="91"/>
      <c r="JR19" s="90"/>
      <c r="JS19" s="91"/>
      <c r="JT19" s="91"/>
      <c r="JX19" s="90"/>
      <c r="JY19" s="91"/>
      <c r="JZ19" s="91"/>
      <c r="KA19" s="91"/>
      <c r="KD19" s="90"/>
      <c r="KE19" s="91"/>
      <c r="KF19" s="91"/>
      <c r="KG19" s="91"/>
      <c r="KJ19" s="90"/>
      <c r="KK19" s="91"/>
      <c r="KL19" s="91"/>
      <c r="KM19" s="91"/>
      <c r="KN19" s="91"/>
      <c r="KO19" s="92"/>
      <c r="KP19" s="90"/>
      <c r="KQ19" s="91"/>
      <c r="KR19" s="91"/>
      <c r="KS19" s="91"/>
      <c r="KT19" s="91"/>
      <c r="KU19" s="92"/>
      <c r="KV19" s="90"/>
      <c r="KW19" s="91"/>
      <c r="KX19" s="91"/>
      <c r="KY19" s="91"/>
      <c r="KZ19" s="91"/>
      <c r="LA19" s="92"/>
      <c r="LB19" s="90"/>
      <c r="LC19" s="91"/>
      <c r="LD19" s="91"/>
      <c r="LE19" s="91"/>
      <c r="LH19" s="90"/>
      <c r="LI19" s="91"/>
      <c r="LJ19" s="91"/>
      <c r="LK19" s="91"/>
      <c r="LL19" s="91"/>
      <c r="LM19" s="92"/>
      <c r="LN19" s="90"/>
      <c r="LO19" s="91"/>
      <c r="LP19" s="91"/>
      <c r="LQ19" s="91"/>
      <c r="LR19" s="91"/>
      <c r="LS19" s="92"/>
      <c r="LT19" s="90"/>
      <c r="LU19" s="91"/>
      <c r="LV19" s="91"/>
      <c r="LW19" s="91"/>
      <c r="LX19" s="91"/>
      <c r="LY19" s="92"/>
      <c r="LZ19" s="90">
        <f>LZ9*1000/1600</f>
        <v>40.631250000000001</v>
      </c>
      <c r="MA19" s="91">
        <f>MA9*1000/1600</f>
        <v>39.831249999999997</v>
      </c>
      <c r="MB19" s="91"/>
      <c r="MC19" s="91"/>
      <c r="MD19" s="91"/>
      <c r="ME19" s="92"/>
      <c r="MF19" s="90">
        <f t="shared" si="32"/>
        <v>59.512500000000003</v>
      </c>
      <c r="MG19" s="91">
        <f t="shared" si="32"/>
        <v>58.55</v>
      </c>
      <c r="MH19" s="91"/>
      <c r="MI19" s="91"/>
      <c r="MJ19" s="91"/>
      <c r="MK19" s="92"/>
      <c r="ML19" s="90"/>
      <c r="MM19" s="91"/>
      <c r="MN19" s="91"/>
      <c r="MO19" s="91"/>
      <c r="MP19" s="91"/>
      <c r="MQ19" s="92"/>
      <c r="MR19" s="90"/>
      <c r="MS19" s="91"/>
      <c r="MT19" s="91"/>
      <c r="MU19" s="91"/>
      <c r="MV19" s="91"/>
      <c r="MW19" s="92"/>
      <c r="MX19" s="90"/>
      <c r="MY19" s="91"/>
      <c r="MZ19" s="91"/>
      <c r="NA19" s="91"/>
      <c r="NB19" s="91"/>
      <c r="NC19" s="92"/>
      <c r="ND19" s="90"/>
      <c r="NE19" s="91"/>
      <c r="NF19" s="91"/>
      <c r="NG19" s="91"/>
      <c r="NH19" s="91"/>
      <c r="NI19" s="92"/>
      <c r="NJ19" s="90"/>
      <c r="NK19" s="91"/>
      <c r="NL19" s="91"/>
      <c r="NM19" s="91"/>
      <c r="NN19" s="91"/>
      <c r="NO19" s="92"/>
      <c r="NP19" s="90"/>
      <c r="NQ19" s="91"/>
      <c r="NR19" s="91"/>
      <c r="NS19" s="91"/>
      <c r="NT19" s="91"/>
      <c r="NU19" s="92"/>
      <c r="NV19" s="90"/>
      <c r="NW19" s="91"/>
      <c r="NX19" s="91"/>
      <c r="NY19" s="91"/>
      <c r="NZ19" s="91"/>
      <c r="OA19" s="92"/>
      <c r="OB19" s="90"/>
      <c r="OC19" s="91"/>
      <c r="OD19" s="91"/>
      <c r="OE19" s="91"/>
      <c r="OF19" s="91"/>
      <c r="OG19" s="92"/>
      <c r="OH19" s="90"/>
      <c r="OI19" s="91"/>
      <c r="OJ19" s="91"/>
      <c r="OK19" s="91"/>
      <c r="OL19" s="91"/>
      <c r="OM19" s="92"/>
      <c r="ON19" s="90">
        <f>ON9*1000/1600</f>
        <v>56.787500000000001</v>
      </c>
      <c r="OO19" s="91">
        <f>OO9*1000/1600</f>
        <v>57.024999999999999</v>
      </c>
      <c r="OP19" s="91"/>
      <c r="OQ19" s="91"/>
      <c r="OR19" s="91"/>
      <c r="OS19" s="92"/>
      <c r="OT19" s="90">
        <f t="shared" si="43"/>
        <v>51.243749999999999</v>
      </c>
      <c r="OU19" s="91">
        <f t="shared" si="43"/>
        <v>52.087499999999999</v>
      </c>
      <c r="OV19" s="91">
        <f t="shared" si="43"/>
        <v>51.831249999999997</v>
      </c>
      <c r="OW19" s="91"/>
      <c r="OX19" s="91"/>
      <c r="OY19" s="92"/>
      <c r="OZ19" s="90"/>
      <c r="PA19" s="91"/>
      <c r="PB19" s="91"/>
      <c r="PC19" s="91"/>
      <c r="PD19" s="91"/>
      <c r="PE19" s="92"/>
      <c r="PF19" s="90"/>
      <c r="PG19" s="91"/>
      <c r="PH19" s="91"/>
      <c r="PI19" s="91"/>
      <c r="PJ19" s="91"/>
      <c r="PK19" s="92"/>
      <c r="PL19" s="90"/>
      <c r="PM19" s="91"/>
      <c r="PN19" s="91"/>
      <c r="PO19" s="91"/>
      <c r="PP19" s="91"/>
      <c r="PQ19" s="92"/>
      <c r="PR19" s="90"/>
      <c r="PS19" s="91"/>
      <c r="PT19" s="91"/>
      <c r="PU19" s="91"/>
      <c r="PV19" s="91"/>
      <c r="PW19" s="92"/>
      <c r="PX19" s="90"/>
      <c r="PY19" s="91"/>
      <c r="PZ19" s="91"/>
      <c r="QA19" s="91"/>
      <c r="QB19" s="91"/>
      <c r="QC19" s="92"/>
      <c r="QD19" s="90"/>
      <c r="QE19" s="91"/>
      <c r="QF19" s="91"/>
      <c r="QG19" s="91"/>
      <c r="QH19" s="91"/>
      <c r="QI19" s="92"/>
      <c r="QJ19" s="90"/>
      <c r="QK19" s="91"/>
      <c r="QL19" s="91"/>
      <c r="QM19" s="91"/>
      <c r="QN19" s="91"/>
      <c r="QO19" s="92"/>
      <c r="QP19" s="90"/>
      <c r="QQ19" s="91"/>
      <c r="QR19" s="91"/>
      <c r="QS19" s="91"/>
      <c r="QT19" s="91"/>
      <c r="QU19" s="92"/>
      <c r="QV19" s="90">
        <f>QV9*1000/1600</f>
        <v>39.85</v>
      </c>
      <c r="QW19" s="91">
        <f>QW9*1000/1600</f>
        <v>47.28125</v>
      </c>
      <c r="QX19" s="91">
        <f>QX9*1000/1600</f>
        <v>39.75</v>
      </c>
      <c r="QY19" s="91"/>
      <c r="QZ19" s="91"/>
      <c r="RA19" s="92"/>
      <c r="RB19" s="90">
        <f>RB9*1000/1600</f>
        <v>59.443750000000001</v>
      </c>
      <c r="RC19" s="91">
        <f>RC9*1000/1600</f>
        <v>59.59375</v>
      </c>
      <c r="RD19" s="91">
        <f>RD9*1000/1600</f>
        <v>61.46875</v>
      </c>
      <c r="RE19" s="91"/>
      <c r="RF19" s="91"/>
      <c r="RG19" s="92"/>
      <c r="RH19" s="90"/>
      <c r="RI19" s="91"/>
      <c r="RJ19" s="91"/>
      <c r="RK19" s="91"/>
      <c r="RL19" s="91"/>
      <c r="RM19" s="92"/>
      <c r="RN19" s="90">
        <f>RN9*1000/1600</f>
        <v>60.143749999999997</v>
      </c>
      <c r="RO19" s="91">
        <f>RO9*1000/1600</f>
        <v>63.7</v>
      </c>
      <c r="RP19" s="91">
        <f>RP9*1000/1600</f>
        <v>58.34375</v>
      </c>
      <c r="RQ19" s="91"/>
      <c r="RR19" s="91"/>
      <c r="RS19" s="92"/>
      <c r="RT19" s="93"/>
      <c r="RU19" s="94"/>
      <c r="RV19" s="94"/>
      <c r="RW19" s="94"/>
      <c r="RX19" s="94"/>
      <c r="RY19" s="95"/>
      <c r="RZ19" s="94"/>
      <c r="SA19" s="94"/>
      <c r="SB19" s="94"/>
      <c r="SC19" s="94"/>
      <c r="SD19" s="94"/>
      <c r="SE19" s="95"/>
      <c r="SF19" s="93"/>
      <c r="SG19" s="94"/>
      <c r="SH19" s="94"/>
      <c r="SI19" s="94"/>
      <c r="SJ19" s="94"/>
      <c r="SK19" s="95"/>
      <c r="SL19" s="94"/>
      <c r="SM19" s="94"/>
      <c r="SN19" s="94"/>
      <c r="SO19" s="94"/>
      <c r="SP19" s="94"/>
      <c r="SQ19" s="95"/>
      <c r="SR19" s="93"/>
      <c r="SS19" s="94"/>
      <c r="ST19" s="94"/>
      <c r="SU19" s="94"/>
      <c r="SV19" s="94"/>
      <c r="SW19" s="95"/>
      <c r="SX19" s="94"/>
      <c r="SY19" s="94"/>
      <c r="SZ19" s="94"/>
      <c r="TA19" s="94"/>
      <c r="TB19" s="94"/>
      <c r="TC19" s="95"/>
      <c r="TD19" s="93"/>
      <c r="TE19" s="94"/>
      <c r="TF19" s="94"/>
      <c r="TG19" s="94"/>
      <c r="TH19" s="94"/>
      <c r="TI19" s="95"/>
      <c r="TJ19" s="94"/>
      <c r="TK19" s="94"/>
      <c r="TL19" s="94"/>
      <c r="TM19" s="94"/>
      <c r="TN19" s="94"/>
      <c r="TO19" s="95"/>
      <c r="TP19" s="93"/>
      <c r="TQ19" s="94"/>
      <c r="TR19" s="94"/>
      <c r="TS19" s="94"/>
      <c r="TT19" s="94"/>
      <c r="TU19" s="95"/>
      <c r="TV19" s="94"/>
      <c r="TW19" s="94"/>
      <c r="TX19" s="94"/>
      <c r="TY19" s="94"/>
      <c r="TZ19" s="94"/>
      <c r="UA19" s="95"/>
      <c r="UB19" s="90"/>
      <c r="UC19" s="91"/>
      <c r="UD19" s="91"/>
      <c r="UE19" s="91"/>
      <c r="UF19" s="91"/>
      <c r="UG19" s="92"/>
      <c r="UH19" s="90"/>
      <c r="UI19" s="91"/>
      <c r="UJ19" s="91"/>
      <c r="UK19" s="91"/>
      <c r="UL19" s="91"/>
      <c r="UM19" s="92"/>
      <c r="UN19" s="93"/>
      <c r="UO19" s="94"/>
      <c r="UP19" s="94"/>
      <c r="UQ19" s="94"/>
      <c r="UR19" s="94"/>
      <c r="US19" s="95"/>
      <c r="UT19" s="94"/>
      <c r="UU19" s="94"/>
      <c r="UV19" s="94"/>
      <c r="UW19" s="94"/>
      <c r="UX19" s="94"/>
      <c r="UY19" s="95"/>
      <c r="UZ19" s="93"/>
      <c r="VA19" s="94"/>
      <c r="VB19" s="94"/>
      <c r="VC19" s="94"/>
      <c r="VD19" s="94"/>
      <c r="VE19" s="95"/>
      <c r="VF19" s="94"/>
      <c r="VG19" s="94"/>
      <c r="VH19" s="94"/>
      <c r="VI19" s="94"/>
      <c r="VJ19" s="94"/>
      <c r="VK19" s="95"/>
      <c r="VL19" s="93"/>
      <c r="VM19" s="94"/>
      <c r="VN19" s="94"/>
      <c r="VO19" s="94"/>
      <c r="VP19" s="94"/>
      <c r="VQ19" s="95"/>
      <c r="VR19" s="94"/>
      <c r="VS19" s="94"/>
      <c r="VT19" s="94"/>
      <c r="VU19" s="94"/>
      <c r="VV19" s="94"/>
      <c r="VW19" s="95"/>
      <c r="VX19" s="90"/>
      <c r="VY19" s="91"/>
      <c r="VZ19" s="91"/>
      <c r="WA19" s="90"/>
      <c r="WB19" s="91"/>
      <c r="WC19" s="91"/>
      <c r="WD19" s="90"/>
      <c r="WE19" s="91"/>
      <c r="WF19" s="91"/>
      <c r="WG19" s="90"/>
      <c r="WH19" s="91"/>
      <c r="WI19" s="91"/>
      <c r="WJ19" s="90"/>
      <c r="WK19" s="91"/>
      <c r="WL19" s="91"/>
      <c r="WM19" s="90"/>
      <c r="WN19" s="91"/>
      <c r="WO19" s="91"/>
      <c r="WP19" s="90"/>
      <c r="WQ19" s="91"/>
      <c r="WR19" s="94"/>
      <c r="WS19" s="94"/>
      <c r="WT19" s="94"/>
      <c r="WU19" s="94"/>
      <c r="WV19" s="94"/>
      <c r="WW19" s="94"/>
      <c r="WX19" s="94"/>
      <c r="WY19" s="94"/>
      <c r="WZ19" s="94"/>
      <c r="XA19" s="94"/>
      <c r="XB19" s="94"/>
      <c r="XC19" s="94"/>
      <c r="XD19" s="94"/>
      <c r="XE19" s="94"/>
      <c r="XF19" s="94"/>
      <c r="XG19" s="94"/>
      <c r="XH19" s="94"/>
      <c r="XI19" s="94"/>
      <c r="XJ19" s="94"/>
      <c r="XK19" s="94"/>
      <c r="XL19" s="94"/>
      <c r="XM19" s="94"/>
      <c r="XN19" s="94"/>
      <c r="XO19" s="94"/>
      <c r="XP19" s="94"/>
      <c r="XQ19" s="94"/>
      <c r="XR19" s="94"/>
      <c r="XS19" s="94"/>
      <c r="XT19" s="94"/>
      <c r="XU19" s="94"/>
      <c r="XV19" s="94"/>
      <c r="XW19" s="94"/>
      <c r="XX19" s="94"/>
      <c r="XY19" s="94"/>
      <c r="XZ19" s="94"/>
      <c r="YA19" s="94"/>
      <c r="YB19" s="94"/>
      <c r="YC19" s="94"/>
      <c r="YD19" s="94"/>
      <c r="YE19" s="94"/>
      <c r="YF19" s="94"/>
      <c r="YG19" s="94"/>
      <c r="YH19" s="94"/>
      <c r="YI19" s="94"/>
      <c r="YJ19" s="94"/>
      <c r="YK19" s="94"/>
      <c r="YL19" s="94"/>
      <c r="YN19" s="94"/>
      <c r="YO19" s="94"/>
      <c r="YP19" s="94"/>
      <c r="YQ19" s="94"/>
      <c r="YR19" s="94"/>
      <c r="YS19" s="94"/>
      <c r="YT19" s="94"/>
      <c r="YU19" s="94"/>
      <c r="YV19" s="94"/>
      <c r="YW19" s="94"/>
      <c r="YX19" s="94"/>
      <c r="YY19" s="94"/>
      <c r="YZ19" s="94"/>
      <c r="ZA19" s="94"/>
      <c r="ZB19" s="94"/>
      <c r="ZC19" s="94"/>
      <c r="ZD19" s="94"/>
      <c r="ZE19" s="94"/>
      <c r="ZF19" s="94"/>
      <c r="ZG19" s="94"/>
      <c r="ZH19" s="94"/>
      <c r="ZI19" s="94"/>
      <c r="ZJ19" s="94"/>
      <c r="ZK19" s="94"/>
      <c r="ZL19" s="94"/>
      <c r="ZM19" s="94"/>
      <c r="ZN19" s="94"/>
      <c r="ZO19" s="94"/>
      <c r="ZP19" s="94"/>
      <c r="ZQ19" s="94"/>
      <c r="ZR19" s="94"/>
      <c r="ZS19" s="94"/>
      <c r="ZT19" s="94"/>
      <c r="ZU19" s="94"/>
      <c r="ZV19" s="94"/>
      <c r="ZW19" s="94"/>
      <c r="ZX19" s="94"/>
      <c r="ZY19" s="94"/>
      <c r="ZZ19" s="94"/>
      <c r="AAA19" s="94"/>
      <c r="AAB19" s="94"/>
      <c r="AAC19" s="94"/>
      <c r="AAD19" s="94"/>
      <c r="AAE19" s="94"/>
      <c r="AAF19" s="94"/>
      <c r="AAG19" s="94"/>
      <c r="AAH19" s="94"/>
      <c r="AAI19" s="94"/>
      <c r="AAJ19" s="94"/>
      <c r="AAK19" s="94"/>
      <c r="AAL19" s="94"/>
      <c r="AAM19" s="94"/>
      <c r="AAN19" s="94"/>
      <c r="AAO19" s="94"/>
      <c r="AAP19" s="94"/>
      <c r="AAQ19" s="94"/>
      <c r="AAR19" s="94"/>
      <c r="AAS19" s="94"/>
      <c r="AAT19" s="94"/>
      <c r="AAU19" s="94"/>
      <c r="AAV19" s="94"/>
      <c r="AAW19" s="94"/>
      <c r="AAX19" s="94"/>
      <c r="AAY19" s="94"/>
      <c r="AAZ19" s="94"/>
      <c r="ABA19" s="94"/>
      <c r="ABB19" s="94"/>
      <c r="ABC19" s="94"/>
      <c r="ABD19" s="94"/>
      <c r="ABE19" s="94"/>
      <c r="ABF19" s="94"/>
      <c r="ABG19" s="94"/>
      <c r="ABH19" s="94"/>
      <c r="ABI19" s="94"/>
      <c r="ABJ19" s="94"/>
      <c r="ABK19" s="94"/>
      <c r="ABL19" s="94"/>
      <c r="ABM19" s="94"/>
      <c r="ABN19" s="94"/>
      <c r="ABO19" s="94"/>
      <c r="ABP19" s="94"/>
      <c r="ABQ19" s="94"/>
      <c r="ABR19" s="94"/>
      <c r="ABS19" s="94"/>
      <c r="ABT19" s="94"/>
      <c r="ABU19" s="94"/>
      <c r="ABV19" s="94"/>
      <c r="ABW19" s="94"/>
      <c r="ABX19" s="94"/>
      <c r="ABY19" s="94"/>
      <c r="ABZ19" s="94"/>
      <c r="ACA19" s="94"/>
      <c r="ACB19" s="94"/>
      <c r="ACC19" s="94"/>
      <c r="ACD19" s="94"/>
      <c r="ACE19" s="94"/>
      <c r="ACF19" s="94"/>
      <c r="ACG19" s="94"/>
      <c r="ACH19" s="94"/>
      <c r="ACI19" s="94"/>
      <c r="ACJ19" s="94"/>
      <c r="ACK19" s="94"/>
      <c r="ACL19" s="94"/>
      <c r="ACM19" s="94"/>
      <c r="ACN19" s="94"/>
      <c r="ACO19" s="94"/>
      <c r="ACP19" s="94"/>
      <c r="ACQ19" s="94"/>
      <c r="ACR19" s="94"/>
      <c r="ACS19" s="94"/>
      <c r="ACT19" s="94"/>
      <c r="ACU19" s="94"/>
      <c r="ACV19" s="94"/>
      <c r="ACW19" s="94"/>
      <c r="ACX19" s="94"/>
      <c r="ACY19" s="94"/>
      <c r="ACZ19" s="94"/>
      <c r="ADA19" s="94"/>
      <c r="ADB19" s="94"/>
      <c r="ADC19" s="94"/>
      <c r="ADD19" s="94"/>
      <c r="ADE19" s="94"/>
      <c r="ADF19" s="94"/>
      <c r="ADG19" s="94"/>
      <c r="ADH19" s="94"/>
      <c r="ADI19" s="94"/>
      <c r="ADJ19" s="94"/>
      <c r="ADK19" s="94"/>
      <c r="ADL19" s="94"/>
      <c r="ADM19" s="94"/>
      <c r="ADN19" s="94"/>
      <c r="ADO19" s="94"/>
      <c r="ADP19" s="94"/>
      <c r="ADQ19" s="94"/>
      <c r="ADR19" s="94"/>
      <c r="ADS19" s="94"/>
      <c r="ADT19" s="94"/>
      <c r="ADU19" s="94"/>
      <c r="ADV19" s="94"/>
      <c r="ADW19" s="94"/>
      <c r="ADX19" s="94"/>
      <c r="ADY19" s="94"/>
      <c r="ADZ19" s="94"/>
      <c r="AEA19" s="94"/>
      <c r="AEB19" s="94"/>
      <c r="AEC19" s="94"/>
      <c r="AED19" s="94"/>
      <c r="AEE19" s="94"/>
      <c r="AEF19" s="94"/>
      <c r="AEG19" s="94"/>
      <c r="AEH19" s="94"/>
      <c r="AEI19" s="94"/>
      <c r="AEJ19" s="94"/>
      <c r="AEK19" s="94"/>
      <c r="AEL19" s="94"/>
      <c r="AEM19" s="94"/>
      <c r="AEN19" s="94"/>
      <c r="AEO19" s="94"/>
      <c r="AEP19" s="94"/>
      <c r="AEQ19" s="94"/>
      <c r="AER19" s="94"/>
      <c r="AES19" s="94"/>
      <c r="AET19" s="94"/>
      <c r="AEU19" s="94"/>
      <c r="AEV19" s="94"/>
      <c r="AEW19" s="94"/>
      <c r="AEX19" s="94"/>
      <c r="AEY19" s="94"/>
      <c r="AEZ19" s="94"/>
      <c r="AFA19" s="94"/>
      <c r="AFB19" s="94"/>
      <c r="AFC19" s="94"/>
      <c r="AFD19" s="94"/>
      <c r="AFE19" s="94"/>
      <c r="AFF19" s="94"/>
      <c r="AFG19" s="94"/>
      <c r="AFH19" s="94"/>
      <c r="AFI19" s="94"/>
      <c r="AFJ19" s="94"/>
      <c r="AFK19" s="94"/>
      <c r="AFL19" s="94"/>
      <c r="AFM19" s="94"/>
      <c r="AFN19" s="94"/>
      <c r="AFO19" s="94"/>
      <c r="AFP19" s="94"/>
      <c r="AFQ19" s="94"/>
      <c r="AFR19" s="94"/>
      <c r="AFS19" s="94"/>
      <c r="AFT19" s="94"/>
      <c r="AFU19" s="94"/>
      <c r="AFV19" s="94"/>
      <c r="AFW19" s="94"/>
      <c r="AFX19" s="94"/>
      <c r="AFY19" s="94"/>
      <c r="AFZ19" s="94"/>
      <c r="AGA19" s="94"/>
      <c r="AGB19" s="94"/>
      <c r="AGC19" s="94"/>
      <c r="AGD19" s="94"/>
      <c r="AGE19" s="94"/>
      <c r="AGF19" s="94"/>
      <c r="AGG19" s="94"/>
      <c r="AGH19" s="94"/>
      <c r="AGI19" s="94"/>
      <c r="AGJ19" s="94"/>
      <c r="AGK19" s="94"/>
      <c r="AGL19" s="94"/>
      <c r="AGM19" s="94"/>
      <c r="AGN19" s="94"/>
      <c r="AGO19" s="94"/>
      <c r="AGP19" s="94"/>
      <c r="AGQ19" s="94"/>
      <c r="AGR19" s="94"/>
      <c r="AGS19" s="94"/>
      <c r="AGT19" s="94"/>
      <c r="AGU19" s="94"/>
      <c r="AGV19" s="94"/>
      <c r="AGW19" s="94"/>
      <c r="AGX19" s="94"/>
      <c r="AGY19" s="94"/>
      <c r="AGZ19" s="94"/>
      <c r="AHA19" s="94"/>
      <c r="AHB19" s="94"/>
      <c r="AHC19" s="94"/>
      <c r="AHD19" s="94"/>
      <c r="AHE19" s="94"/>
      <c r="AHF19" s="94"/>
      <c r="AHG19" s="94"/>
      <c r="AHH19" s="94"/>
      <c r="AHI19" s="94"/>
      <c r="AHJ19" s="94"/>
      <c r="AHK19" s="94"/>
    </row>
    <row r="20" spans="1:895" x14ac:dyDescent="0.2">
      <c r="A20" s="99"/>
      <c r="B20" s="90"/>
      <c r="C20" s="91"/>
      <c r="D20" s="91"/>
      <c r="E20" s="91"/>
      <c r="F20" s="91"/>
      <c r="G20" s="91"/>
      <c r="V20" s="90"/>
      <c r="AB20" s="90"/>
      <c r="AC20" s="91"/>
      <c r="AH20" s="90"/>
      <c r="AI20" s="91"/>
      <c r="AN20" s="71"/>
      <c r="AO20" s="72"/>
      <c r="AU20" s="99"/>
      <c r="AV20" s="90"/>
      <c r="AW20" s="91"/>
      <c r="BG20" s="90"/>
      <c r="BH20" s="91"/>
      <c r="BI20" s="91"/>
      <c r="BM20" s="90"/>
      <c r="BN20" s="91"/>
      <c r="BS20" s="90"/>
      <c r="BT20" s="91"/>
      <c r="BU20" s="91"/>
      <c r="BY20" s="90"/>
      <c r="BZ20" s="91"/>
      <c r="CA20" s="91"/>
      <c r="CF20" s="90"/>
      <c r="CG20" s="91"/>
      <c r="CL20" s="90"/>
      <c r="CM20" s="91"/>
      <c r="CN20" s="91"/>
      <c r="CO20" s="91"/>
      <c r="CR20" s="90"/>
      <c r="CS20" s="91"/>
      <c r="CT20" s="91"/>
      <c r="CX20" s="90"/>
      <c r="CY20" s="91"/>
      <c r="CZ20" s="91"/>
      <c r="DE20" s="90"/>
      <c r="DF20" s="91"/>
      <c r="DG20" s="91"/>
      <c r="DK20" s="90"/>
      <c r="DQ20" s="90"/>
      <c r="DR20" s="91"/>
      <c r="DW20" s="90"/>
      <c r="DX20" s="91"/>
      <c r="DY20" s="91"/>
      <c r="EI20" s="90"/>
      <c r="EJ20" s="91"/>
      <c r="EK20" s="91"/>
      <c r="EL20" s="91"/>
      <c r="EO20" s="90"/>
      <c r="EP20" s="91"/>
      <c r="EQ20" s="91"/>
      <c r="EU20" s="90"/>
      <c r="EV20" s="91"/>
      <c r="FA20" t="s">
        <v>209</v>
      </c>
      <c r="FB20" s="90"/>
      <c r="FC20" s="91"/>
      <c r="FD20" s="91"/>
      <c r="FE20" s="91"/>
      <c r="FH20" s="90"/>
      <c r="FI20" s="91"/>
      <c r="FJ20" s="91"/>
      <c r="FK20" s="91"/>
      <c r="FL20" s="91"/>
      <c r="FM20" s="91"/>
      <c r="FN20" s="90"/>
      <c r="FO20" s="91"/>
      <c r="FP20" s="91"/>
      <c r="FQ20" s="91"/>
      <c r="FT20" s="90"/>
      <c r="FU20" s="91"/>
      <c r="FV20" s="91"/>
      <c r="FW20" s="91"/>
      <c r="FZ20" s="90"/>
      <c r="GA20" s="91"/>
      <c r="GB20" s="91"/>
      <c r="GF20" s="90"/>
      <c r="GG20" s="91"/>
      <c r="GH20" s="91"/>
      <c r="GL20" s="90"/>
      <c r="GM20" s="91"/>
      <c r="GN20" s="91"/>
      <c r="GR20" s="90"/>
      <c r="GS20" s="91"/>
      <c r="GT20" s="91"/>
      <c r="GU20" s="91"/>
      <c r="GX20" s="90"/>
      <c r="GY20" s="91"/>
      <c r="GZ20" s="91"/>
      <c r="HA20" s="91"/>
      <c r="HD20" s="90"/>
      <c r="HE20" s="91"/>
      <c r="HF20" s="91"/>
      <c r="HJ20" s="90"/>
      <c r="HK20" s="91"/>
      <c r="HL20" s="91"/>
      <c r="HP20" s="90"/>
      <c r="HQ20" s="91"/>
      <c r="HR20" s="91"/>
      <c r="HV20" s="90"/>
      <c r="HW20" s="91"/>
      <c r="HX20" s="91"/>
      <c r="IB20" s="90"/>
      <c r="IC20" s="91"/>
      <c r="ID20" s="91"/>
      <c r="IE20" s="91"/>
      <c r="IH20" s="90"/>
      <c r="II20" s="91"/>
      <c r="IJ20" s="91"/>
      <c r="IK20" s="91"/>
      <c r="IN20" s="90"/>
      <c r="IO20" s="91"/>
      <c r="IP20" s="91"/>
      <c r="IQ20" s="91"/>
      <c r="IT20" s="90"/>
      <c r="IU20" s="91"/>
      <c r="IV20" s="91"/>
      <c r="IW20" s="91"/>
      <c r="IZ20" s="71"/>
      <c r="JA20" s="71"/>
      <c r="JB20" s="71"/>
      <c r="JC20" s="72"/>
      <c r="JD20" s="72"/>
      <c r="JE20" s="74"/>
      <c r="JF20" s="71"/>
      <c r="JG20" s="72"/>
      <c r="JH20" s="72"/>
      <c r="JI20" s="72"/>
      <c r="JL20" s="90"/>
      <c r="JM20" s="91"/>
      <c r="JN20" s="91"/>
      <c r="JR20" s="90"/>
      <c r="JS20" s="91"/>
      <c r="JT20" s="91"/>
      <c r="JX20" s="90"/>
      <c r="JY20" s="91"/>
      <c r="JZ20" s="91"/>
      <c r="KA20" s="91"/>
      <c r="KD20" s="90"/>
      <c r="KE20" s="91"/>
      <c r="KF20" s="91"/>
      <c r="KG20" s="91"/>
      <c r="KJ20" s="90"/>
      <c r="KK20" s="91"/>
      <c r="KL20" s="91"/>
      <c r="KM20" s="91"/>
      <c r="KN20" s="91"/>
      <c r="KO20" s="92"/>
      <c r="KP20" s="90"/>
      <c r="KQ20" s="91"/>
      <c r="KR20" s="91"/>
      <c r="KS20" s="91"/>
      <c r="KT20" s="91"/>
      <c r="KU20" s="92"/>
      <c r="KV20" s="90"/>
      <c r="KW20" s="91"/>
      <c r="KX20" s="91"/>
      <c r="KY20" s="91"/>
      <c r="KZ20" s="91"/>
      <c r="LA20" s="92"/>
      <c r="LB20" s="90"/>
      <c r="LC20" s="91"/>
      <c r="LD20" s="91"/>
      <c r="LE20" s="91"/>
      <c r="LH20" s="90"/>
      <c r="LI20" s="91"/>
      <c r="LJ20" s="91"/>
      <c r="LK20" s="91"/>
      <c r="LL20" s="91"/>
      <c r="LM20" s="92"/>
      <c r="LN20" s="90"/>
      <c r="LO20" s="91"/>
      <c r="LP20" s="91"/>
      <c r="LQ20" s="91"/>
      <c r="LR20" s="91"/>
      <c r="LS20" s="92"/>
      <c r="LT20" s="90"/>
      <c r="LU20" s="91"/>
      <c r="LV20" s="91"/>
      <c r="LW20" s="91"/>
      <c r="LX20" s="91"/>
      <c r="LY20" s="92"/>
      <c r="LZ20" s="90">
        <f>LZ10*1000/1600</f>
        <v>39.693750000000001</v>
      </c>
      <c r="MA20" s="91">
        <f>MA10*1000/1600</f>
        <v>41.543750000000003</v>
      </c>
      <c r="MB20" s="91"/>
      <c r="MC20" s="91"/>
      <c r="MD20" s="91"/>
      <c r="ME20" s="92"/>
      <c r="MF20" s="90">
        <f t="shared" si="32"/>
        <v>60.825000000000003</v>
      </c>
      <c r="MG20" s="91">
        <f t="shared" si="32"/>
        <v>61.274999999999999</v>
      </c>
      <c r="MH20" s="91"/>
      <c r="MI20" s="91"/>
      <c r="MJ20" s="91"/>
      <c r="MK20" s="92"/>
      <c r="ML20" s="90"/>
      <c r="MM20" s="91"/>
      <c r="MN20" s="91"/>
      <c r="MO20" s="91"/>
      <c r="MP20" s="91"/>
      <c r="MQ20" s="92"/>
      <c r="MR20" s="90"/>
      <c r="MS20" s="91"/>
      <c r="MT20" s="91"/>
      <c r="MU20" s="91"/>
      <c r="MV20" s="91"/>
      <c r="MW20" s="92"/>
      <c r="MX20" s="90"/>
      <c r="MY20" s="91"/>
      <c r="MZ20" s="91"/>
      <c r="NA20" s="91"/>
      <c r="NB20" s="91"/>
      <c r="NC20" s="92"/>
      <c r="ND20" s="90"/>
      <c r="NE20" s="91"/>
      <c r="NF20" s="91"/>
      <c r="NG20" s="91"/>
      <c r="NH20" s="91"/>
      <c r="NI20" s="92"/>
      <c r="NJ20" s="90"/>
      <c r="NK20" s="91"/>
      <c r="NL20" s="91"/>
      <c r="NM20" s="91"/>
      <c r="NN20" s="91"/>
      <c r="NO20" s="92"/>
      <c r="NP20" s="90"/>
      <c r="NQ20" s="91"/>
      <c r="NR20" s="91"/>
      <c r="NS20" s="91"/>
      <c r="NT20" s="91"/>
      <c r="NU20" s="92"/>
      <c r="NV20" s="90"/>
      <c r="NW20" s="91"/>
      <c r="NX20" s="91"/>
      <c r="NY20" s="91"/>
      <c r="NZ20" s="91"/>
      <c r="OA20" s="92"/>
      <c r="OB20" s="90"/>
      <c r="OC20" s="91"/>
      <c r="OD20" s="91"/>
      <c r="OE20" s="91"/>
      <c r="OF20" s="91"/>
      <c r="OG20" s="92"/>
      <c r="OH20" s="90"/>
      <c r="OI20" s="91"/>
      <c r="OJ20" s="91"/>
      <c r="OK20" s="91"/>
      <c r="OL20" s="91"/>
      <c r="OM20" s="92"/>
      <c r="ON20" s="90"/>
      <c r="OO20" s="91"/>
      <c r="OP20" s="91"/>
      <c r="OQ20" s="91"/>
      <c r="OR20" s="91"/>
      <c r="OS20" s="92"/>
      <c r="OT20" s="90"/>
      <c r="OU20" s="91"/>
      <c r="OV20" s="91"/>
      <c r="OW20" s="91"/>
      <c r="OX20" s="91"/>
      <c r="OY20" s="92"/>
      <c r="OZ20" s="90"/>
      <c r="PA20" s="91"/>
      <c r="PB20" s="91"/>
      <c r="PC20" s="91"/>
      <c r="PD20" s="91"/>
      <c r="PE20" s="92"/>
      <c r="PF20" s="90"/>
      <c r="PG20" s="91"/>
      <c r="PH20" s="91"/>
      <c r="PI20" s="91"/>
      <c r="PJ20" s="91"/>
      <c r="PK20" s="92"/>
      <c r="PL20" s="90"/>
      <c r="PM20" s="91"/>
      <c r="PN20" s="91"/>
      <c r="PO20" s="91"/>
      <c r="PP20" s="91"/>
      <c r="PQ20" s="92"/>
      <c r="PR20" s="90"/>
      <c r="PS20" s="91"/>
      <c r="PT20" s="91"/>
      <c r="PU20" s="91"/>
      <c r="PV20" s="91"/>
      <c r="PW20" s="92"/>
      <c r="PX20" s="90"/>
      <c r="PY20" s="91"/>
      <c r="PZ20" s="91"/>
      <c r="QA20" s="91"/>
      <c r="QB20" s="91"/>
      <c r="QC20" s="92"/>
      <c r="QD20" s="90"/>
      <c r="QE20" s="91"/>
      <c r="QF20" s="91"/>
      <c r="QG20" s="91"/>
      <c r="QH20" s="91"/>
      <c r="QI20" s="92"/>
      <c r="QJ20" s="90"/>
      <c r="QK20" s="91"/>
      <c r="QL20" s="91"/>
      <c r="QM20" s="91"/>
      <c r="QN20" s="91"/>
      <c r="QO20" s="92"/>
      <c r="QP20" s="90"/>
      <c r="QQ20" s="91"/>
      <c r="QR20" s="91"/>
      <c r="QS20" s="91"/>
      <c r="QT20" s="91"/>
      <c r="QU20" s="92"/>
      <c r="QV20" s="90"/>
      <c r="QW20" s="91"/>
      <c r="QX20" s="91"/>
      <c r="QY20" s="91"/>
      <c r="QZ20" s="91"/>
      <c r="RA20" s="92"/>
      <c r="RB20" s="90"/>
      <c r="RC20" s="91"/>
      <c r="RD20" s="91"/>
      <c r="RE20" s="91"/>
      <c r="RF20" s="91"/>
      <c r="RG20" s="92"/>
      <c r="RH20" s="90"/>
      <c r="RI20" s="91"/>
      <c r="RJ20" s="91"/>
      <c r="RK20" s="91"/>
      <c r="RL20" s="91"/>
      <c r="RM20" s="92"/>
      <c r="RN20" s="90"/>
      <c r="RO20" s="91"/>
      <c r="RP20" s="91"/>
      <c r="RQ20" s="91"/>
      <c r="RR20" s="91"/>
      <c r="RS20" s="92"/>
      <c r="RT20" s="93"/>
      <c r="RU20" s="94"/>
      <c r="RV20" s="94"/>
      <c r="RW20" s="94"/>
      <c r="RX20" s="94"/>
      <c r="RY20" s="95"/>
      <c r="RZ20" s="94"/>
      <c r="SA20" s="94"/>
      <c r="SB20" s="94"/>
      <c r="SC20" s="94"/>
      <c r="SD20" s="94"/>
      <c r="SE20" s="95"/>
      <c r="SF20" s="93"/>
      <c r="SG20" s="94"/>
      <c r="SH20" s="94"/>
      <c r="SI20" s="94"/>
      <c r="SJ20" s="94"/>
      <c r="SK20" s="95"/>
      <c r="SL20" s="94"/>
      <c r="SM20" s="94"/>
      <c r="SN20" s="94"/>
      <c r="SO20" s="94"/>
      <c r="SP20" s="94"/>
      <c r="SQ20" s="95"/>
      <c r="SR20" s="93"/>
      <c r="SS20" s="94"/>
      <c r="ST20" s="94"/>
      <c r="SU20" s="94"/>
      <c r="SV20" s="94"/>
      <c r="SW20" s="95"/>
      <c r="SX20" s="94"/>
      <c r="SY20" s="94"/>
      <c r="SZ20" s="94"/>
      <c r="TA20" s="94"/>
      <c r="TB20" s="94"/>
      <c r="TC20" s="95"/>
      <c r="TD20" s="93"/>
      <c r="TE20" s="94"/>
      <c r="TF20" s="94"/>
      <c r="TG20" s="94"/>
      <c r="TH20" s="94"/>
      <c r="TI20" s="95"/>
      <c r="TJ20" s="94"/>
      <c r="TK20" s="94"/>
      <c r="TL20" s="94"/>
      <c r="TM20" s="94"/>
      <c r="TN20" s="94"/>
      <c r="TO20" s="95"/>
      <c r="TP20" s="93"/>
      <c r="TQ20" s="94"/>
      <c r="TR20" s="94"/>
      <c r="TS20" s="94"/>
      <c r="TT20" s="94"/>
      <c r="TU20" s="95"/>
      <c r="TV20" s="94"/>
      <c r="TW20" s="94"/>
      <c r="TX20" s="94"/>
      <c r="TY20" s="94"/>
      <c r="TZ20" s="94"/>
      <c r="UA20" s="95"/>
      <c r="UB20" s="90"/>
      <c r="UC20" s="91"/>
      <c r="UD20" s="91"/>
      <c r="UE20" s="91"/>
      <c r="UF20" s="91"/>
      <c r="UG20" s="92"/>
      <c r="UH20" s="90"/>
      <c r="UI20" s="91"/>
      <c r="UJ20" s="91"/>
      <c r="UK20" s="91"/>
      <c r="UL20" s="91"/>
      <c r="UM20" s="92"/>
      <c r="UN20" s="93"/>
      <c r="UO20" s="94"/>
      <c r="UP20" s="94"/>
      <c r="UQ20" s="94"/>
      <c r="UR20" s="94"/>
      <c r="US20" s="95"/>
      <c r="UT20" s="94"/>
      <c r="UU20" s="94"/>
      <c r="UV20" s="94"/>
      <c r="UW20" s="94"/>
      <c r="UX20" s="94"/>
      <c r="UY20" s="95"/>
      <c r="UZ20" s="93"/>
      <c r="VA20" s="94"/>
      <c r="VB20" s="94"/>
      <c r="VC20" s="94"/>
      <c r="VD20" s="94"/>
      <c r="VE20" s="95"/>
      <c r="VF20" s="94"/>
      <c r="VG20" s="94"/>
      <c r="VH20" s="94"/>
      <c r="VI20" s="94"/>
      <c r="VJ20" s="94"/>
      <c r="VK20" s="95"/>
      <c r="VL20" s="93"/>
      <c r="VM20" s="94"/>
      <c r="VN20" s="94"/>
      <c r="VO20" s="94"/>
      <c r="VP20" s="94"/>
      <c r="VQ20" s="95"/>
      <c r="VR20" s="94"/>
      <c r="VS20" s="94"/>
      <c r="VT20" s="94"/>
      <c r="VU20" s="94"/>
      <c r="VV20" s="94"/>
      <c r="VW20" s="95"/>
      <c r="VX20" s="90"/>
      <c r="VY20" s="91"/>
      <c r="VZ20" s="91"/>
      <c r="WA20" s="90"/>
      <c r="WB20" s="91"/>
      <c r="WC20" s="91"/>
      <c r="WD20" s="90"/>
      <c r="WE20" s="91"/>
      <c r="WF20" s="91"/>
      <c r="WG20" s="90"/>
      <c r="WH20" s="91"/>
      <c r="WI20" s="91"/>
      <c r="WJ20" s="90"/>
      <c r="WK20" s="91"/>
      <c r="WL20" s="91"/>
      <c r="WM20" s="90"/>
      <c r="WN20" s="91"/>
      <c r="WO20" s="91"/>
      <c r="WP20" s="90"/>
      <c r="WQ20" s="91"/>
      <c r="WR20" s="94"/>
      <c r="WS20" s="94"/>
      <c r="WT20" s="94"/>
      <c r="WU20" s="94"/>
      <c r="WV20" s="94"/>
      <c r="WW20" s="94"/>
      <c r="WX20" s="94"/>
      <c r="WY20" s="94"/>
      <c r="WZ20" s="94"/>
      <c r="XA20" s="94"/>
      <c r="XB20" s="94"/>
      <c r="XC20" s="94"/>
      <c r="XD20" s="94"/>
      <c r="XE20" s="94"/>
      <c r="XF20" s="94"/>
      <c r="XG20" s="94"/>
      <c r="XH20" s="94"/>
      <c r="XI20" s="94"/>
      <c r="XJ20" s="94"/>
      <c r="XK20" s="94"/>
      <c r="XL20" s="94"/>
      <c r="XM20" s="94"/>
      <c r="XN20" s="94"/>
      <c r="XO20" s="94"/>
      <c r="XP20" s="94"/>
      <c r="XQ20" s="94"/>
      <c r="XR20" s="94"/>
      <c r="XS20" s="94"/>
      <c r="XT20" s="94"/>
      <c r="XU20" s="94"/>
      <c r="XV20" s="94"/>
      <c r="XW20" s="94"/>
      <c r="XX20" s="94"/>
      <c r="XY20" s="94"/>
      <c r="XZ20" s="94"/>
      <c r="YA20" s="94"/>
      <c r="YB20" s="94"/>
      <c r="YC20" s="94"/>
      <c r="YD20" s="94"/>
      <c r="YE20" s="94"/>
      <c r="YF20" s="94"/>
      <c r="YG20" s="94"/>
      <c r="YH20" s="94"/>
      <c r="YI20" s="94"/>
      <c r="YJ20" s="94"/>
      <c r="YK20" s="94"/>
      <c r="YL20" s="94"/>
      <c r="YN20" s="94"/>
      <c r="YO20" s="94"/>
      <c r="YP20" s="94"/>
      <c r="YQ20" s="94"/>
      <c r="YR20" s="94"/>
      <c r="YS20" s="94"/>
      <c r="YT20" s="94"/>
      <c r="YU20" s="94"/>
      <c r="YV20" s="94"/>
      <c r="YW20" s="94"/>
      <c r="YX20" s="94"/>
      <c r="YY20" s="94"/>
      <c r="YZ20" s="94"/>
      <c r="ZA20" s="94"/>
      <c r="ZB20" s="94"/>
      <c r="ZC20" s="94"/>
      <c r="ZD20" s="94"/>
      <c r="ZE20" s="94"/>
      <c r="ZF20" s="94"/>
      <c r="ZG20" s="94"/>
      <c r="ZH20" s="94"/>
      <c r="ZI20" s="94"/>
      <c r="ZJ20" s="94"/>
      <c r="ZK20" s="94"/>
      <c r="ZL20" s="94"/>
      <c r="ZM20" s="94"/>
      <c r="ZN20" s="94"/>
      <c r="ZO20" s="94"/>
      <c r="ZP20" s="94"/>
      <c r="ZQ20" s="94"/>
      <c r="ZR20" s="94"/>
      <c r="ZS20" s="94"/>
      <c r="ZT20" s="94"/>
      <c r="ZU20" s="94"/>
      <c r="ZV20" s="94"/>
      <c r="ZW20" s="94"/>
      <c r="ZX20" s="94"/>
      <c r="ZY20" s="94"/>
      <c r="ZZ20" s="94"/>
      <c r="AAA20" s="94"/>
      <c r="AAB20" s="94"/>
      <c r="AAC20" s="94"/>
      <c r="AAD20" s="94"/>
      <c r="AAE20" s="94"/>
      <c r="AAF20" s="94"/>
      <c r="AAG20" s="94"/>
      <c r="AAH20" s="94"/>
      <c r="AAI20" s="94"/>
      <c r="AAJ20" s="94"/>
      <c r="AAK20" s="94"/>
      <c r="AAL20" s="94"/>
      <c r="AAM20" s="94"/>
      <c r="AAN20" s="94"/>
      <c r="AAO20" s="94"/>
      <c r="AAP20" s="94"/>
      <c r="AAQ20" s="94"/>
      <c r="AAR20" s="94"/>
      <c r="AAS20" s="94"/>
      <c r="AAT20" s="94"/>
      <c r="AAU20" s="94"/>
      <c r="AAV20" s="94"/>
      <c r="AAW20" s="94"/>
      <c r="AAX20" s="94"/>
      <c r="AAY20" s="94"/>
      <c r="AAZ20" s="94"/>
      <c r="ABA20" s="94"/>
      <c r="ABB20" s="94"/>
      <c r="ABC20" s="94"/>
      <c r="ABD20" s="94"/>
      <c r="ABE20" s="94"/>
      <c r="ABF20" s="94"/>
      <c r="ABG20" s="94"/>
      <c r="ABH20" s="94"/>
      <c r="ABI20" s="94"/>
      <c r="ABJ20" s="94"/>
      <c r="ABK20" s="94"/>
      <c r="ABL20" s="94"/>
      <c r="ABM20" s="94"/>
      <c r="ABN20" s="94"/>
      <c r="ABO20" s="94"/>
      <c r="ABP20" s="94"/>
      <c r="ABQ20" s="94"/>
      <c r="ABR20" s="94"/>
      <c r="ABS20" s="94"/>
      <c r="ABT20" s="94"/>
      <c r="ABU20" s="94"/>
      <c r="ABV20" s="94"/>
      <c r="ABW20" s="94"/>
      <c r="ABX20" s="94"/>
      <c r="ABY20" s="94"/>
      <c r="ABZ20" s="94"/>
      <c r="ACA20" s="94"/>
      <c r="ACB20" s="94"/>
      <c r="ACC20" s="94"/>
      <c r="ACD20" s="94"/>
      <c r="ACE20" s="94"/>
      <c r="ACF20" s="94"/>
      <c r="ACG20" s="94"/>
      <c r="ACH20" s="94"/>
      <c r="ACI20" s="94"/>
      <c r="ACJ20" s="94"/>
      <c r="ACK20" s="94"/>
      <c r="ACL20" s="94"/>
      <c r="ACM20" s="94"/>
      <c r="ACN20" s="94"/>
      <c r="ACO20" s="94"/>
      <c r="ACP20" s="94"/>
      <c r="ACQ20" s="94"/>
      <c r="ACR20" s="94"/>
      <c r="ACS20" s="94"/>
      <c r="ACT20" s="94"/>
      <c r="ACU20" s="94"/>
      <c r="ACV20" s="94"/>
      <c r="ACW20" s="94"/>
      <c r="ACX20" s="94"/>
      <c r="ACY20" s="94"/>
      <c r="ACZ20" s="94"/>
      <c r="ADA20" s="94"/>
      <c r="ADB20" s="94"/>
      <c r="ADC20" s="94"/>
      <c r="ADD20" s="94"/>
      <c r="ADE20" s="94"/>
      <c r="ADF20" s="94"/>
      <c r="ADG20" s="94"/>
      <c r="ADH20" s="94"/>
      <c r="ADI20" s="94"/>
      <c r="ADJ20" s="94"/>
      <c r="ADK20" s="94"/>
      <c r="ADL20" s="94"/>
      <c r="ADM20" s="94"/>
      <c r="ADN20" s="94"/>
      <c r="ADO20" s="94"/>
      <c r="ADP20" s="94"/>
      <c r="ADQ20" s="94"/>
      <c r="ADR20" s="94"/>
      <c r="ADS20" s="94"/>
      <c r="ADT20" s="94"/>
      <c r="ADU20" s="94"/>
      <c r="ADV20" s="94"/>
      <c r="ADW20" s="94"/>
      <c r="ADX20" s="94"/>
      <c r="ADY20" s="94"/>
      <c r="ADZ20" s="94"/>
      <c r="AEA20" s="94"/>
      <c r="AEB20" s="94"/>
      <c r="AEC20" s="94"/>
      <c r="AED20" s="94"/>
      <c r="AEE20" s="94"/>
      <c r="AEF20" s="94"/>
      <c r="AEG20" s="94"/>
      <c r="AEH20" s="94"/>
      <c r="AEI20" s="94"/>
      <c r="AEJ20" s="94"/>
      <c r="AEK20" s="94"/>
      <c r="AEL20" s="94"/>
      <c r="AEM20" s="94"/>
      <c r="AEN20" s="94"/>
      <c r="AEO20" s="94"/>
      <c r="AEP20" s="94"/>
      <c r="AEQ20" s="94"/>
      <c r="AER20" s="94"/>
      <c r="AES20" s="94"/>
      <c r="AET20" s="94"/>
      <c r="AEU20" s="94"/>
      <c r="AEV20" s="94"/>
      <c r="AEW20" s="94"/>
      <c r="AEX20" s="94"/>
      <c r="AEY20" s="94"/>
      <c r="AEZ20" s="94"/>
      <c r="AFA20" s="94"/>
      <c r="AFB20" s="94"/>
      <c r="AFC20" s="94"/>
      <c r="AFD20" s="94"/>
      <c r="AFE20" s="94"/>
      <c r="AFF20" s="94"/>
      <c r="AFG20" s="94"/>
      <c r="AFH20" s="94"/>
      <c r="AFI20" s="94"/>
      <c r="AFJ20" s="94"/>
      <c r="AFK20" s="94"/>
      <c r="AFL20" s="94"/>
      <c r="AFM20" s="94"/>
      <c r="AFN20" s="94"/>
      <c r="AFO20" s="94"/>
      <c r="AFP20" s="94"/>
      <c r="AFQ20" s="94"/>
      <c r="AFR20" s="94"/>
      <c r="AFS20" s="94"/>
      <c r="AFT20" s="94"/>
      <c r="AFU20" s="94"/>
      <c r="AFV20" s="94"/>
      <c r="AFW20" s="94"/>
      <c r="AFX20" s="94"/>
      <c r="AFY20" s="94"/>
      <c r="AFZ20" s="94"/>
      <c r="AGA20" s="94"/>
      <c r="AGB20" s="94"/>
      <c r="AGC20" s="94"/>
      <c r="AGD20" s="94"/>
      <c r="AGE20" s="94"/>
      <c r="AGF20" s="94"/>
      <c r="AGG20" s="94"/>
      <c r="AGH20" s="94"/>
      <c r="AGI20" s="94"/>
      <c r="AGJ20" s="94"/>
      <c r="AGK20" s="94"/>
      <c r="AGL20" s="94"/>
      <c r="AGM20" s="94"/>
      <c r="AGN20" s="94"/>
      <c r="AGO20" s="94"/>
      <c r="AGP20" s="94"/>
      <c r="AGQ20" s="94"/>
      <c r="AGR20" s="94"/>
      <c r="AGS20" s="94"/>
      <c r="AGT20" s="94"/>
      <c r="AGU20" s="94"/>
      <c r="AGV20" s="94"/>
      <c r="AGW20" s="94"/>
      <c r="AGX20" s="94"/>
      <c r="AGY20" s="94"/>
      <c r="AGZ20" s="94"/>
      <c r="AHA20" s="94"/>
      <c r="AHB20" s="94"/>
      <c r="AHC20" s="94"/>
      <c r="AHD20" s="94"/>
      <c r="AHE20" s="94"/>
      <c r="AHF20" s="94"/>
      <c r="AHG20" s="94"/>
      <c r="AHH20" s="94"/>
      <c r="AHI20" s="94"/>
      <c r="AHJ20" s="94"/>
      <c r="AHK20" s="94"/>
    </row>
    <row r="21" spans="1:895" x14ac:dyDescent="0.2">
      <c r="A21" s="103" t="s">
        <v>0</v>
      </c>
      <c r="B21" s="104" t="s">
        <v>1</v>
      </c>
      <c r="C21" s="105"/>
      <c r="D21" s="105"/>
      <c r="E21" s="105"/>
      <c r="F21" s="105" t="s">
        <v>214</v>
      </c>
      <c r="G21" s="106" t="s">
        <v>215</v>
      </c>
      <c r="H21" s="107" t="s">
        <v>2</v>
      </c>
      <c r="I21" s="105"/>
      <c r="J21" s="105"/>
      <c r="K21" s="105"/>
      <c r="L21" s="105" t="s">
        <v>214</v>
      </c>
      <c r="M21" s="106" t="s">
        <v>215</v>
      </c>
      <c r="N21" s="108" t="s">
        <v>216</v>
      </c>
      <c r="O21" s="105"/>
      <c r="P21" s="105"/>
      <c r="Q21" s="105"/>
      <c r="R21" s="105" t="s">
        <v>214</v>
      </c>
      <c r="S21" s="106" t="s">
        <v>215</v>
      </c>
      <c r="U21" s="103" t="s">
        <v>0</v>
      </c>
      <c r="V21" s="109" t="s">
        <v>4</v>
      </c>
      <c r="W21" s="105"/>
      <c r="X21" s="105"/>
      <c r="Y21" s="105"/>
      <c r="Z21" s="105" t="s">
        <v>214</v>
      </c>
      <c r="AA21" s="106" t="s">
        <v>215</v>
      </c>
      <c r="AB21" s="109" t="s">
        <v>5</v>
      </c>
      <c r="AC21" s="105"/>
      <c r="AD21" s="105"/>
      <c r="AE21" s="105"/>
      <c r="AF21" s="105" t="s">
        <v>214</v>
      </c>
      <c r="AG21" s="106" t="s">
        <v>215</v>
      </c>
      <c r="AH21" s="110" t="s">
        <v>6</v>
      </c>
      <c r="AI21" s="105"/>
      <c r="AJ21" s="105"/>
      <c r="AK21" s="105"/>
      <c r="AL21" s="105" t="s">
        <v>214</v>
      </c>
      <c r="AM21" s="106" t="s">
        <v>215</v>
      </c>
      <c r="AN21" s="111" t="s">
        <v>7</v>
      </c>
      <c r="AO21" s="105"/>
      <c r="AP21" s="105"/>
      <c r="AQ21" s="105"/>
      <c r="AR21" s="105" t="s">
        <v>214</v>
      </c>
      <c r="AS21" s="106" t="s">
        <v>215</v>
      </c>
      <c r="AU21" s="103" t="s">
        <v>0</v>
      </c>
      <c r="AV21" s="112" t="s">
        <v>8</v>
      </c>
      <c r="AW21" s="105"/>
      <c r="AX21" s="105"/>
      <c r="AY21" s="105"/>
      <c r="AZ21" s="105" t="s">
        <v>214</v>
      </c>
      <c r="BA21" s="106" t="s">
        <v>215</v>
      </c>
      <c r="BB21" s="113" t="s">
        <v>9</v>
      </c>
      <c r="BC21" s="106"/>
      <c r="BD21" s="105" t="s">
        <v>214</v>
      </c>
      <c r="BE21" s="106" t="s">
        <v>215</v>
      </c>
      <c r="BG21" s="109" t="s">
        <v>10</v>
      </c>
      <c r="BH21" s="105"/>
      <c r="BI21" s="105"/>
      <c r="BJ21" s="105"/>
      <c r="BK21" s="105" t="s">
        <v>214</v>
      </c>
      <c r="BL21" s="106" t="s">
        <v>215</v>
      </c>
      <c r="BM21" s="109" t="s">
        <v>11</v>
      </c>
      <c r="BN21" s="105"/>
      <c r="BO21" s="105"/>
      <c r="BP21" s="105"/>
      <c r="BQ21" s="105" t="s">
        <v>214</v>
      </c>
      <c r="BR21" s="106" t="s">
        <v>215</v>
      </c>
      <c r="BS21" s="114" t="s">
        <v>12</v>
      </c>
      <c r="BT21" s="105"/>
      <c r="BU21" s="105"/>
      <c r="BV21" s="105"/>
      <c r="BW21" s="105" t="s">
        <v>214</v>
      </c>
      <c r="BX21" s="106" t="s">
        <v>215</v>
      </c>
      <c r="BY21" s="115" t="s">
        <v>13</v>
      </c>
      <c r="BZ21" s="105"/>
      <c r="CA21" s="105"/>
      <c r="CB21" s="105"/>
      <c r="CC21" s="105" t="s">
        <v>214</v>
      </c>
      <c r="CD21" s="106" t="s">
        <v>215</v>
      </c>
      <c r="CF21" s="116" t="s">
        <v>14</v>
      </c>
      <c r="CG21" s="105"/>
      <c r="CH21" s="105"/>
      <c r="CI21" s="105"/>
      <c r="CJ21" s="105" t="s">
        <v>214</v>
      </c>
      <c r="CK21" s="106" t="s">
        <v>215</v>
      </c>
      <c r="CL21" s="116" t="s">
        <v>15</v>
      </c>
      <c r="CM21" s="105"/>
      <c r="CN21" s="105"/>
      <c r="CO21" s="105"/>
      <c r="CP21" s="105" t="s">
        <v>214</v>
      </c>
      <c r="CQ21" s="106" t="s">
        <v>215</v>
      </c>
      <c r="CR21" s="108" t="s">
        <v>16</v>
      </c>
      <c r="CS21" s="105"/>
      <c r="CT21" s="105"/>
      <c r="CU21" s="105"/>
      <c r="CV21" s="105" t="s">
        <v>214</v>
      </c>
      <c r="CW21" s="106" t="s">
        <v>215</v>
      </c>
      <c r="CX21" s="117" t="s">
        <v>17</v>
      </c>
      <c r="CY21" s="105"/>
      <c r="CZ21" s="105"/>
      <c r="DA21" s="105"/>
      <c r="DB21" s="105" t="s">
        <v>214</v>
      </c>
      <c r="DC21" s="106" t="s">
        <v>215</v>
      </c>
      <c r="DE21" s="118" t="s">
        <v>217</v>
      </c>
      <c r="DF21" s="105"/>
      <c r="DG21" s="105"/>
      <c r="DH21" s="105"/>
      <c r="DI21" s="105" t="s">
        <v>214</v>
      </c>
      <c r="DJ21" s="106" t="s">
        <v>215</v>
      </c>
      <c r="DK21" s="119" t="s">
        <v>19</v>
      </c>
      <c r="DL21" s="105"/>
      <c r="DM21" s="105"/>
      <c r="DN21" s="105"/>
      <c r="DO21" s="105" t="s">
        <v>214</v>
      </c>
      <c r="DP21" s="106" t="s">
        <v>215</v>
      </c>
      <c r="DQ21" s="119" t="s">
        <v>20</v>
      </c>
      <c r="DR21" s="105"/>
      <c r="DS21" s="105"/>
      <c r="DT21" s="105"/>
      <c r="DU21" s="105" t="s">
        <v>214</v>
      </c>
      <c r="DV21" s="106" t="s">
        <v>215</v>
      </c>
      <c r="DW21" s="120" t="s">
        <v>21</v>
      </c>
      <c r="DX21" s="105"/>
      <c r="DY21" s="105"/>
      <c r="DZ21" s="105"/>
      <c r="EA21" s="105" t="s">
        <v>214</v>
      </c>
      <c r="EB21" s="106" t="s">
        <v>215</v>
      </c>
      <c r="EC21" s="121" t="s">
        <v>22</v>
      </c>
      <c r="ED21" s="105"/>
      <c r="EE21" s="105"/>
      <c r="EF21" s="105"/>
      <c r="EG21" s="105" t="s">
        <v>214</v>
      </c>
      <c r="EH21" s="106" t="s">
        <v>215</v>
      </c>
      <c r="EI21" s="108" t="s">
        <v>23</v>
      </c>
      <c r="EJ21" s="105"/>
      <c r="EK21" s="105"/>
      <c r="EL21" s="105"/>
      <c r="EM21" s="105" t="s">
        <v>214</v>
      </c>
      <c r="EN21" s="106" t="s">
        <v>215</v>
      </c>
      <c r="EO21" s="111" t="s">
        <v>24</v>
      </c>
      <c r="EP21" s="105"/>
      <c r="EQ21" s="105"/>
      <c r="ER21" s="105"/>
      <c r="ES21" s="105" t="s">
        <v>214</v>
      </c>
      <c r="ET21" s="106" t="s">
        <v>215</v>
      </c>
      <c r="EU21" s="104" t="s">
        <v>25</v>
      </c>
      <c r="EV21" s="105"/>
      <c r="EW21" s="105"/>
      <c r="EX21" s="105"/>
      <c r="EY21" s="105" t="s">
        <v>214</v>
      </c>
      <c r="EZ21" s="106" t="s">
        <v>215</v>
      </c>
      <c r="FB21" s="32" t="s">
        <v>26</v>
      </c>
      <c r="FC21" s="32"/>
      <c r="FD21" s="32"/>
      <c r="FE21" s="32"/>
      <c r="FF21" s="32"/>
      <c r="FG21" s="32"/>
      <c r="FH21" s="32" t="s">
        <v>27</v>
      </c>
      <c r="FI21" s="32"/>
      <c r="FJ21" s="32"/>
      <c r="FK21" s="32"/>
      <c r="FL21" s="32"/>
      <c r="FM21" s="32"/>
      <c r="FN21" s="33" t="s">
        <v>28</v>
      </c>
      <c r="FO21" s="33"/>
      <c r="FP21" s="33"/>
      <c r="FQ21" s="33"/>
      <c r="FR21" s="33"/>
      <c r="FS21" s="33"/>
      <c r="FT21" s="33" t="s">
        <v>29</v>
      </c>
      <c r="FU21" s="33"/>
      <c r="FV21" s="33"/>
      <c r="FW21" s="33"/>
      <c r="FX21" s="33"/>
      <c r="FY21" s="33"/>
      <c r="FZ21" s="34" t="s">
        <v>29</v>
      </c>
      <c r="GA21" s="34"/>
      <c r="GB21" s="34"/>
      <c r="GC21" s="34"/>
      <c r="GD21" s="34"/>
      <c r="GE21" s="34"/>
      <c r="GF21" s="24" t="s">
        <v>31</v>
      </c>
      <c r="GG21" s="24"/>
      <c r="GH21" s="24"/>
      <c r="GI21" s="24"/>
      <c r="GJ21" s="24"/>
      <c r="GK21" s="24"/>
      <c r="GL21" s="24" t="s">
        <v>32</v>
      </c>
      <c r="GM21" s="24"/>
      <c r="GN21" s="24"/>
      <c r="GO21" s="24"/>
      <c r="GP21" s="24"/>
      <c r="GQ21" s="24"/>
      <c r="GR21" s="35" t="s">
        <v>33</v>
      </c>
      <c r="GS21" s="35"/>
      <c r="GT21" s="35"/>
      <c r="GU21" s="35"/>
      <c r="GV21" s="35"/>
      <c r="GW21" s="35"/>
      <c r="GX21" s="35" t="s">
        <v>34</v>
      </c>
      <c r="GY21" s="35"/>
      <c r="GZ21" s="35"/>
      <c r="HA21" s="35"/>
      <c r="HB21" s="35"/>
      <c r="HC21" s="35"/>
      <c r="HD21" s="36" t="s">
        <v>35</v>
      </c>
      <c r="HE21" s="36"/>
      <c r="HF21" s="36"/>
      <c r="HG21" s="36"/>
      <c r="HH21" s="36"/>
      <c r="HI21" s="36"/>
      <c r="HJ21" s="36" t="s">
        <v>36</v>
      </c>
      <c r="HK21" s="36"/>
      <c r="HL21" s="36"/>
      <c r="HM21" s="36"/>
      <c r="HN21" s="36"/>
      <c r="HO21" s="36"/>
      <c r="HP21" s="37" t="s">
        <v>210</v>
      </c>
      <c r="HQ21" s="37"/>
      <c r="HR21" s="37"/>
      <c r="HS21" s="37"/>
      <c r="HT21" s="37"/>
      <c r="HU21" s="37"/>
      <c r="HV21" s="37" t="s">
        <v>211</v>
      </c>
      <c r="HW21" s="37"/>
      <c r="HX21" s="37"/>
      <c r="HY21" s="37"/>
      <c r="HZ21" s="37"/>
      <c r="IA21" s="37"/>
      <c r="IB21" s="38" t="s">
        <v>39</v>
      </c>
      <c r="IC21" s="38"/>
      <c r="ID21" s="38"/>
      <c r="IE21" s="38"/>
      <c r="IF21" s="38"/>
      <c r="IG21" s="38"/>
      <c r="IH21" s="38" t="s">
        <v>40</v>
      </c>
      <c r="II21" s="38"/>
      <c r="IJ21" s="38"/>
      <c r="IK21" s="38"/>
      <c r="IL21" s="38"/>
      <c r="IM21" s="38"/>
      <c r="IN21" s="39" t="s">
        <v>41</v>
      </c>
      <c r="IO21" s="39"/>
      <c r="IP21" s="39"/>
      <c r="IQ21" s="39"/>
      <c r="IR21" s="39"/>
      <c r="IS21" s="39"/>
      <c r="IT21" s="39" t="s">
        <v>42</v>
      </c>
      <c r="IU21" s="39"/>
      <c r="IV21" s="39"/>
      <c r="IW21" s="39"/>
      <c r="IX21" s="39"/>
      <c r="IY21" s="39"/>
      <c r="IZ21" s="40" t="s">
        <v>43</v>
      </c>
      <c r="JA21" s="40"/>
      <c r="JB21" s="40"/>
      <c r="JC21" s="40"/>
      <c r="JD21" s="40"/>
      <c r="JE21" s="40"/>
      <c r="JF21" s="40" t="s">
        <v>44</v>
      </c>
      <c r="JG21" s="40"/>
      <c r="JH21" s="40"/>
      <c r="JI21" s="40"/>
      <c r="JJ21" s="40"/>
      <c r="JK21" s="40"/>
      <c r="JL21" s="14" t="s">
        <v>45</v>
      </c>
      <c r="JM21" s="14"/>
      <c r="JN21" s="14"/>
      <c r="JO21" s="14"/>
      <c r="JP21" s="14"/>
      <c r="JQ21" s="14"/>
      <c r="JR21" s="14" t="s">
        <v>46</v>
      </c>
      <c r="JS21" s="14"/>
      <c r="JT21" s="14"/>
      <c r="JU21" s="14"/>
      <c r="JV21" s="14"/>
      <c r="JW21" s="14"/>
      <c r="JX21" s="36" t="s">
        <v>47</v>
      </c>
      <c r="JY21" s="36"/>
      <c r="JZ21" s="36"/>
      <c r="KA21" s="36"/>
      <c r="KB21" s="36"/>
      <c r="KC21" s="36"/>
      <c r="KD21" s="36" t="s">
        <v>48</v>
      </c>
      <c r="KE21" s="36"/>
      <c r="KF21" s="36"/>
      <c r="KG21" s="36"/>
      <c r="KH21" s="36"/>
      <c r="KI21" s="36"/>
      <c r="KJ21" s="41" t="s">
        <v>49</v>
      </c>
      <c r="KK21" s="41"/>
      <c r="KL21" s="41"/>
      <c r="KM21" s="41"/>
      <c r="KN21" s="41"/>
      <c r="KO21" s="41"/>
      <c r="KP21" s="41" t="s">
        <v>50</v>
      </c>
      <c r="KQ21" s="41"/>
      <c r="KR21" s="41"/>
      <c r="KS21" s="41"/>
      <c r="KT21" s="41"/>
      <c r="KU21" s="41"/>
      <c r="KV21" s="32" t="s">
        <v>51</v>
      </c>
      <c r="KW21" s="32"/>
      <c r="KX21" s="32"/>
      <c r="KY21" s="32"/>
      <c r="KZ21" s="32"/>
      <c r="LA21" s="32"/>
      <c r="LB21" s="32" t="s">
        <v>52</v>
      </c>
      <c r="LC21" s="32"/>
      <c r="LD21" s="32"/>
      <c r="LE21" s="32"/>
      <c r="LF21" s="32"/>
      <c r="LG21" s="32"/>
      <c r="LH21" s="42" t="s">
        <v>53</v>
      </c>
      <c r="LI21" s="42"/>
      <c r="LJ21" s="42"/>
      <c r="LK21" s="42"/>
      <c r="LL21" s="42"/>
      <c r="LM21" s="42"/>
      <c r="LN21" s="42" t="s">
        <v>54</v>
      </c>
      <c r="LO21" s="42"/>
      <c r="LP21" s="42"/>
      <c r="LQ21" s="42"/>
      <c r="LR21" s="42"/>
      <c r="LS21" s="42"/>
      <c r="LT21" s="43" t="s">
        <v>55</v>
      </c>
      <c r="LU21" s="43"/>
      <c r="LV21" s="43"/>
      <c r="LW21" s="43"/>
      <c r="LX21" s="43"/>
      <c r="LY21" s="43"/>
      <c r="LZ21" s="43" t="s">
        <v>56</v>
      </c>
      <c r="MA21" s="43"/>
      <c r="MB21" s="43"/>
      <c r="MC21" s="43"/>
      <c r="MD21" s="43"/>
      <c r="ME21" s="43"/>
      <c r="MF21" s="32" t="s">
        <v>57</v>
      </c>
      <c r="MG21" s="32"/>
      <c r="MH21" s="32"/>
      <c r="MI21" s="32"/>
      <c r="MJ21" s="32"/>
      <c r="MK21" s="32"/>
      <c r="ML21" s="32" t="s">
        <v>58</v>
      </c>
      <c r="MM21" s="32"/>
      <c r="MN21" s="32"/>
      <c r="MO21" s="32"/>
      <c r="MP21" s="32"/>
      <c r="MQ21" s="32"/>
      <c r="MR21" s="44" t="s">
        <v>59</v>
      </c>
      <c r="MS21" s="44"/>
      <c r="MT21" s="44"/>
      <c r="MU21" s="44"/>
      <c r="MV21" s="44"/>
      <c r="MW21" s="44"/>
      <c r="MX21" s="44" t="s">
        <v>60</v>
      </c>
      <c r="MY21" s="44"/>
      <c r="MZ21" s="44"/>
      <c r="NA21" s="44"/>
      <c r="NB21" s="44"/>
      <c r="NC21" s="44"/>
      <c r="ND21" s="28" t="s">
        <v>61</v>
      </c>
      <c r="NE21" s="28"/>
      <c r="NF21" s="28"/>
      <c r="NG21" s="28"/>
      <c r="NH21" s="28"/>
      <c r="NI21" s="28"/>
      <c r="NJ21" s="28" t="s">
        <v>62</v>
      </c>
      <c r="NK21" s="28"/>
      <c r="NL21" s="28"/>
      <c r="NM21" s="28"/>
      <c r="NN21" s="28"/>
      <c r="NO21" s="28"/>
      <c r="NP21" s="45" t="s">
        <v>63</v>
      </c>
      <c r="NQ21" s="45"/>
      <c r="NR21" s="45"/>
      <c r="NS21" s="45"/>
      <c r="NT21" s="45"/>
      <c r="NU21" s="45"/>
      <c r="NV21" s="45" t="s">
        <v>64</v>
      </c>
      <c r="NW21" s="45"/>
      <c r="NX21" s="45"/>
      <c r="NY21" s="45"/>
      <c r="NZ21" s="45"/>
      <c r="OA21" s="45"/>
      <c r="OB21" s="29" t="s">
        <v>65</v>
      </c>
      <c r="OC21" s="29"/>
      <c r="OD21" s="29"/>
      <c r="OE21" s="29"/>
      <c r="OF21" s="29"/>
      <c r="OG21" s="29"/>
      <c r="OH21" s="29" t="s">
        <v>66</v>
      </c>
      <c r="OI21" s="29"/>
      <c r="OJ21" s="29"/>
      <c r="OK21" s="29"/>
      <c r="OL21" s="29"/>
      <c r="OM21" s="29"/>
      <c r="ON21" s="46" t="s">
        <v>67</v>
      </c>
      <c r="OO21" s="46"/>
      <c r="OP21" s="46"/>
      <c r="OQ21" s="46"/>
      <c r="OR21" s="46"/>
      <c r="OS21" s="46"/>
      <c r="OT21" s="46" t="s">
        <v>68</v>
      </c>
      <c r="OU21" s="46"/>
      <c r="OV21" s="46"/>
      <c r="OW21" s="46"/>
      <c r="OX21" s="46"/>
      <c r="OY21" s="46"/>
      <c r="OZ21" s="47" t="s">
        <v>69</v>
      </c>
      <c r="PA21" s="47"/>
      <c r="PB21" s="47"/>
      <c r="PC21" s="47"/>
      <c r="PD21" s="47"/>
      <c r="PE21" s="47"/>
      <c r="PF21" s="47" t="s">
        <v>70</v>
      </c>
      <c r="PG21" s="47"/>
      <c r="PH21" s="47"/>
      <c r="PI21" s="47"/>
      <c r="PJ21" s="47"/>
      <c r="PK21" s="47"/>
      <c r="PL21" s="48" t="s">
        <v>71</v>
      </c>
      <c r="PM21" s="48"/>
      <c r="PN21" s="48"/>
      <c r="PO21" s="48"/>
      <c r="PP21" s="48"/>
      <c r="PQ21" s="48"/>
      <c r="PR21" s="48" t="s">
        <v>72</v>
      </c>
      <c r="PS21" s="48"/>
      <c r="PT21" s="48"/>
      <c r="PU21" s="48"/>
      <c r="PV21" s="48"/>
      <c r="PW21" s="48"/>
      <c r="PX21" s="45" t="s">
        <v>63</v>
      </c>
      <c r="PY21" s="45"/>
      <c r="PZ21" s="45"/>
      <c r="QA21" s="45"/>
      <c r="QB21" s="45"/>
      <c r="QC21" s="45"/>
      <c r="QD21" s="45" t="s">
        <v>64</v>
      </c>
      <c r="QE21" s="45"/>
      <c r="QF21" s="45"/>
      <c r="QG21" s="45"/>
      <c r="QH21" s="45"/>
      <c r="QI21" s="45"/>
      <c r="QJ21" s="29" t="s">
        <v>65</v>
      </c>
      <c r="QK21" s="29"/>
      <c r="QL21" s="29"/>
      <c r="QM21" s="29"/>
      <c r="QN21" s="29"/>
      <c r="QO21" s="29"/>
      <c r="QP21" s="29" t="s">
        <v>66</v>
      </c>
      <c r="QQ21" s="29"/>
      <c r="QR21" s="29"/>
      <c r="QS21" s="29"/>
      <c r="QT21" s="29"/>
      <c r="QU21" s="29"/>
      <c r="QV21" s="49" t="s">
        <v>74</v>
      </c>
      <c r="QW21" s="49"/>
      <c r="QX21" s="49"/>
      <c r="QY21" s="49"/>
      <c r="QZ21" s="49"/>
      <c r="RA21" s="49"/>
      <c r="RB21" s="49" t="s">
        <v>75</v>
      </c>
      <c r="RC21" s="49"/>
      <c r="RD21" s="49"/>
      <c r="RE21" s="49"/>
      <c r="RF21" s="49"/>
      <c r="RG21" s="49"/>
      <c r="RH21" s="49" t="s">
        <v>76</v>
      </c>
      <c r="RI21" s="49"/>
      <c r="RJ21" s="49"/>
      <c r="RK21" s="49"/>
      <c r="RL21" s="49"/>
      <c r="RM21" s="49"/>
      <c r="RN21" s="49" t="s">
        <v>77</v>
      </c>
      <c r="RO21" s="49"/>
      <c r="RP21" s="49"/>
      <c r="RQ21" s="49"/>
      <c r="RR21" s="49"/>
      <c r="RS21" s="49"/>
      <c r="RT21" s="50" t="s">
        <v>78</v>
      </c>
      <c r="RU21" s="51"/>
      <c r="RV21" s="51"/>
      <c r="RW21" s="51"/>
      <c r="RX21" s="51"/>
      <c r="RY21" s="52"/>
      <c r="RZ21" s="50" t="s">
        <v>79</v>
      </c>
      <c r="SA21" s="51"/>
      <c r="SB21" s="51"/>
      <c r="SC21" s="51"/>
      <c r="SD21" s="51"/>
      <c r="SE21" s="52"/>
      <c r="SF21" s="53" t="s">
        <v>80</v>
      </c>
      <c r="SG21" s="54"/>
      <c r="SH21" s="54"/>
      <c r="SI21" s="54"/>
      <c r="SJ21" s="54"/>
      <c r="SK21" s="55"/>
      <c r="SL21" s="53" t="s">
        <v>81</v>
      </c>
      <c r="SM21" s="54"/>
      <c r="SN21" s="54"/>
      <c r="SO21" s="54"/>
      <c r="SP21" s="54"/>
      <c r="SQ21" s="55"/>
      <c r="SR21" s="56" t="s">
        <v>82</v>
      </c>
      <c r="SS21" s="57"/>
      <c r="ST21" s="57"/>
      <c r="SU21" s="57"/>
      <c r="SV21" s="57"/>
      <c r="SW21" s="58"/>
      <c r="SX21" s="56" t="s">
        <v>83</v>
      </c>
      <c r="SY21" s="57"/>
      <c r="SZ21" s="57"/>
      <c r="TA21" s="57"/>
      <c r="TB21" s="57"/>
      <c r="TC21" s="58"/>
      <c r="TD21" s="59" t="s">
        <v>84</v>
      </c>
      <c r="TE21" s="60"/>
      <c r="TF21" s="60"/>
      <c r="TG21" s="60"/>
      <c r="TH21" s="60"/>
      <c r="TI21" s="61"/>
      <c r="TJ21" s="62" t="s">
        <v>85</v>
      </c>
      <c r="TK21" s="63"/>
      <c r="TL21" s="63"/>
      <c r="TM21" s="63"/>
      <c r="TN21" s="63"/>
      <c r="TO21" s="64"/>
      <c r="TP21" s="59" t="s">
        <v>84</v>
      </c>
      <c r="TQ21" s="60"/>
      <c r="TR21" s="60"/>
      <c r="TS21" s="60"/>
      <c r="TT21" s="60"/>
      <c r="TU21" s="61"/>
      <c r="TV21" s="62" t="s">
        <v>85</v>
      </c>
      <c r="TW21" s="63"/>
      <c r="TX21" s="63"/>
      <c r="TY21" s="63"/>
      <c r="TZ21" s="63"/>
      <c r="UA21" s="64"/>
      <c r="UB21" s="49" t="s">
        <v>76</v>
      </c>
      <c r="UC21" s="49"/>
      <c r="UD21" s="49"/>
      <c r="UE21" s="49"/>
      <c r="UF21" s="49"/>
      <c r="UG21" s="49"/>
      <c r="UH21" s="49" t="s">
        <v>77</v>
      </c>
      <c r="UI21" s="49"/>
      <c r="UJ21" s="49"/>
      <c r="UK21" s="49"/>
      <c r="UL21" s="49"/>
      <c r="UM21" s="49"/>
      <c r="UN21" s="50" t="s">
        <v>78</v>
      </c>
      <c r="UO21" s="51"/>
      <c r="UP21" s="51"/>
      <c r="UQ21" s="51"/>
      <c r="UR21" s="51"/>
      <c r="US21" s="52"/>
      <c r="UT21" s="50" t="s">
        <v>79</v>
      </c>
      <c r="UU21" s="51"/>
      <c r="UV21" s="51"/>
      <c r="UW21" s="51"/>
      <c r="UX21" s="51"/>
      <c r="UY21" s="52"/>
      <c r="UZ21" s="53" t="s">
        <v>80</v>
      </c>
      <c r="VA21" s="54"/>
      <c r="VB21" s="54"/>
      <c r="VC21" s="54"/>
      <c r="VD21" s="54"/>
      <c r="VE21" s="55"/>
      <c r="VF21" s="53" t="s">
        <v>81</v>
      </c>
      <c r="VG21" s="54"/>
      <c r="VH21" s="54"/>
      <c r="VI21" s="54"/>
      <c r="VJ21" s="54"/>
      <c r="VK21" s="55"/>
      <c r="VL21" s="56" t="s">
        <v>82</v>
      </c>
      <c r="VM21" s="57"/>
      <c r="VN21" s="57"/>
      <c r="VO21" s="57"/>
      <c r="VP21" s="57"/>
      <c r="VQ21" s="58"/>
      <c r="VR21" s="56" t="s">
        <v>83</v>
      </c>
      <c r="VS21" s="57"/>
      <c r="VT21" s="57"/>
      <c r="VU21" s="57"/>
      <c r="VV21" s="57"/>
      <c r="VW21" s="58"/>
      <c r="VX21" s="65" t="s">
        <v>92</v>
      </c>
      <c r="VY21" s="66"/>
      <c r="VZ21" s="66"/>
      <c r="WA21" s="65" t="s">
        <v>93</v>
      </c>
      <c r="WB21" s="66"/>
      <c r="WC21" s="66"/>
      <c r="WD21" s="65" t="s">
        <v>94</v>
      </c>
      <c r="WE21" s="66"/>
      <c r="WF21" s="66"/>
      <c r="WG21" s="65" t="s">
        <v>95</v>
      </c>
      <c r="WH21" s="66"/>
      <c r="WI21" s="66"/>
      <c r="WJ21" s="65" t="s">
        <v>96</v>
      </c>
      <c r="WK21" s="66"/>
      <c r="WL21" s="66"/>
      <c r="WM21" s="65" t="s">
        <v>97</v>
      </c>
      <c r="WN21" s="66"/>
      <c r="WO21" s="66"/>
      <c r="WP21" s="65" t="s">
        <v>98</v>
      </c>
      <c r="WQ21" s="66"/>
      <c r="WR21" s="66"/>
      <c r="WS21" s="65" t="s">
        <v>99</v>
      </c>
      <c r="WT21" s="66"/>
      <c r="WU21" s="66"/>
      <c r="WV21" s="66"/>
      <c r="WW21" s="66"/>
      <c r="WX21" s="66"/>
      <c r="WY21" s="66"/>
      <c r="WZ21" s="65"/>
      <c r="XA21" s="66"/>
      <c r="XB21" s="66"/>
      <c r="XC21" s="65"/>
      <c r="XD21" s="66"/>
      <c r="XE21" s="66"/>
      <c r="XF21" s="65"/>
      <c r="XG21" s="66"/>
      <c r="XH21" s="66"/>
      <c r="XI21" s="65"/>
      <c r="XJ21" s="66"/>
      <c r="XK21" s="66"/>
      <c r="XL21" s="65"/>
      <c r="XM21" s="66"/>
      <c r="XN21" s="66"/>
      <c r="XO21" s="65"/>
      <c r="XP21" s="66"/>
      <c r="XQ21" s="66"/>
      <c r="XR21" s="65"/>
      <c r="XS21" s="66"/>
      <c r="XT21" s="66"/>
      <c r="XU21" s="65"/>
      <c r="XV21" s="66"/>
      <c r="XW21" s="66"/>
      <c r="XX21" s="65"/>
      <c r="XY21" s="66"/>
      <c r="XZ21" s="66"/>
      <c r="YA21" s="65"/>
      <c r="YB21" s="66"/>
      <c r="YC21" s="66"/>
      <c r="YD21" s="65"/>
      <c r="YE21" s="66"/>
      <c r="YF21" s="66"/>
      <c r="YG21" s="65"/>
      <c r="YH21" s="66"/>
      <c r="YI21" s="66"/>
      <c r="YJ21" s="65"/>
      <c r="YK21" s="66"/>
      <c r="YL21" s="66"/>
      <c r="YN21" s="65"/>
      <c r="YO21" s="66"/>
      <c r="YP21" s="66"/>
      <c r="YQ21" s="65"/>
      <c r="YR21" s="66"/>
      <c r="YS21" s="66"/>
      <c r="YT21" s="65"/>
      <c r="YU21" s="66"/>
      <c r="YV21" s="66"/>
      <c r="YW21" s="65"/>
      <c r="YX21" s="66"/>
      <c r="YY21" s="66"/>
      <c r="YZ21" s="65"/>
      <c r="ZA21" s="66"/>
      <c r="ZB21" s="66"/>
      <c r="ZC21" s="65"/>
      <c r="ZD21" s="66"/>
      <c r="ZE21" s="66"/>
      <c r="ZF21" s="65"/>
      <c r="ZG21" s="66"/>
      <c r="ZH21" s="66"/>
      <c r="ZI21" s="65"/>
      <c r="ZJ21" s="66"/>
      <c r="ZK21" s="66"/>
      <c r="ZL21" s="65"/>
      <c r="ZM21" s="66"/>
      <c r="ZN21" s="66"/>
      <c r="ZO21" s="65"/>
      <c r="ZP21" s="66"/>
      <c r="ZQ21" s="66"/>
      <c r="ZR21" s="65"/>
      <c r="ZS21" s="66"/>
      <c r="ZT21" s="66"/>
      <c r="ZU21" s="65"/>
      <c r="ZV21" s="66"/>
      <c r="ZW21" s="66"/>
      <c r="ZX21" s="65"/>
      <c r="ZY21" s="66"/>
      <c r="ZZ21" s="66"/>
      <c r="AAA21" s="65"/>
      <c r="AAB21" s="66"/>
      <c r="AAC21" s="66"/>
      <c r="AAD21" s="65"/>
      <c r="AAE21" s="66"/>
      <c r="AAF21" s="66"/>
      <c r="AAG21" s="65"/>
      <c r="AAH21" s="66"/>
      <c r="AAI21" s="66"/>
      <c r="AAJ21" s="65"/>
      <c r="AAK21" s="66"/>
      <c r="AAL21" s="66"/>
      <c r="AAM21" s="65"/>
      <c r="AAN21" s="66"/>
      <c r="AAO21" s="66"/>
      <c r="AAP21" s="65"/>
      <c r="AAQ21" s="66"/>
      <c r="AAR21" s="66"/>
      <c r="AAS21" s="65"/>
      <c r="AAT21" s="66"/>
      <c r="AAU21" s="66"/>
      <c r="AAV21" s="65"/>
      <c r="AAW21" s="66"/>
      <c r="AAX21" s="66"/>
      <c r="AAY21" s="65"/>
      <c r="AAZ21" s="66"/>
      <c r="ABA21" s="66"/>
      <c r="ABB21" s="65"/>
      <c r="ABC21" s="66"/>
      <c r="ABD21" s="66"/>
      <c r="ABE21" s="65"/>
      <c r="ABF21" s="66"/>
      <c r="ABG21" s="66"/>
      <c r="ABH21" s="65"/>
      <c r="ABI21" s="66"/>
      <c r="ABJ21" s="66"/>
      <c r="ABK21" s="65"/>
      <c r="ABL21" s="66"/>
      <c r="ABM21" s="66"/>
      <c r="ABN21" s="65"/>
      <c r="ABO21" s="66"/>
      <c r="ABP21" s="66"/>
      <c r="ABQ21" s="65"/>
      <c r="ABR21" s="66"/>
      <c r="ABS21" s="66"/>
      <c r="ABT21" s="65"/>
      <c r="ABU21" s="66"/>
      <c r="ABV21" s="66"/>
      <c r="ABW21" s="65"/>
      <c r="ABX21" s="66"/>
      <c r="ABY21" s="66"/>
      <c r="ABZ21" s="65"/>
      <c r="ACA21" s="66"/>
      <c r="ACB21" s="66"/>
      <c r="ACC21" s="65"/>
      <c r="ACD21" s="66"/>
      <c r="ACE21" s="66"/>
      <c r="ACF21" s="65"/>
      <c r="ACG21" s="66"/>
      <c r="ACH21" s="66"/>
      <c r="ACI21" s="65"/>
      <c r="ACJ21" s="66"/>
      <c r="ACK21" s="66"/>
      <c r="ACL21" s="65"/>
      <c r="ACM21" s="66"/>
      <c r="ACN21" s="66"/>
      <c r="ACO21" s="65"/>
      <c r="ACP21" s="66"/>
      <c r="ACQ21" s="66"/>
      <c r="ACR21" s="65"/>
      <c r="ACS21" s="66"/>
      <c r="ACT21" s="66"/>
      <c r="ACU21" s="65"/>
      <c r="ACV21" s="66"/>
      <c r="ACW21" s="66"/>
      <c r="ACX21" s="65"/>
      <c r="ACY21" s="66"/>
      <c r="ACZ21" s="66"/>
      <c r="ADA21" s="66"/>
      <c r="ADB21" s="65"/>
      <c r="ADC21" s="66"/>
      <c r="ADD21" s="66"/>
      <c r="ADE21" s="65"/>
      <c r="ADF21" s="66"/>
      <c r="ADG21" s="66"/>
      <c r="ADH21" s="65"/>
      <c r="ADI21" s="66"/>
      <c r="ADJ21" s="66"/>
      <c r="ADK21" s="65"/>
      <c r="ADL21" s="66"/>
      <c r="ADM21" s="66"/>
      <c r="ADN21" s="65"/>
      <c r="ADO21" s="66"/>
      <c r="ADP21" s="66"/>
      <c r="ADQ21" s="65"/>
      <c r="ADR21" s="66"/>
      <c r="ADS21" s="66"/>
      <c r="ADT21" s="65"/>
      <c r="ADU21" s="66"/>
      <c r="ADV21" s="66"/>
      <c r="ADW21" s="65"/>
      <c r="ADX21" s="66"/>
      <c r="ADY21" s="66"/>
      <c r="ADZ21" s="122"/>
      <c r="AEA21" s="66"/>
      <c r="AEB21" s="66"/>
      <c r="AEC21" s="65"/>
      <c r="AED21" s="66"/>
      <c r="AEE21" s="66"/>
      <c r="AEF21" s="65"/>
      <c r="AEG21" s="66"/>
      <c r="AEH21" s="66"/>
      <c r="AEI21" s="65"/>
      <c r="AEJ21" s="66"/>
      <c r="AEK21" s="66"/>
      <c r="AEL21" s="65"/>
      <c r="AEM21" s="66"/>
      <c r="AEN21" s="66"/>
      <c r="AEO21" s="65"/>
      <c r="AEP21" s="66"/>
      <c r="AEQ21" s="66"/>
      <c r="AER21" s="65"/>
      <c r="AES21" s="66"/>
      <c r="AET21" s="66"/>
      <c r="AEU21" s="65"/>
      <c r="AEV21" s="66"/>
      <c r="AEW21" s="66"/>
      <c r="AEX21" s="65"/>
      <c r="AEY21" s="66"/>
      <c r="AEZ21" s="66"/>
      <c r="AFA21" s="65"/>
      <c r="AFB21" s="66"/>
      <c r="AFC21" s="66"/>
      <c r="AFD21" s="65"/>
      <c r="AFE21" s="66"/>
      <c r="AFF21" s="66"/>
      <c r="AFG21" s="65"/>
      <c r="AFH21" s="66"/>
      <c r="AFI21" s="66"/>
      <c r="AFJ21" s="65"/>
      <c r="AFK21" s="66"/>
      <c r="AFL21" s="66"/>
      <c r="AFM21" s="65"/>
      <c r="AFN21" s="66"/>
      <c r="AFO21" s="66"/>
      <c r="AFP21" s="65"/>
      <c r="AFQ21" s="66"/>
      <c r="AFR21" s="66"/>
      <c r="AFS21" s="65"/>
      <c r="AFT21" s="66"/>
      <c r="AFU21" s="66"/>
      <c r="AFV21" s="65"/>
      <c r="AFW21" s="66"/>
      <c r="AFX21" s="66"/>
      <c r="AFY21" s="65"/>
      <c r="AFZ21" s="66"/>
      <c r="AGA21" s="66"/>
      <c r="AGB21" s="65"/>
      <c r="AGC21" s="66"/>
      <c r="AGD21" s="66"/>
      <c r="AGE21" s="65"/>
      <c r="AGF21" s="66"/>
      <c r="AGG21" s="66"/>
      <c r="AGH21" s="65"/>
      <c r="AGI21" s="66"/>
      <c r="AGJ21" s="66"/>
      <c r="AGK21" s="65"/>
      <c r="AGL21" s="66"/>
      <c r="AGM21" s="66"/>
      <c r="AGN21" s="65"/>
      <c r="AGO21" s="66"/>
      <c r="AGP21" s="66"/>
      <c r="AGQ21" s="65"/>
      <c r="AGR21" s="66"/>
      <c r="AGS21" s="66"/>
      <c r="AGT21" s="65"/>
      <c r="AGU21" s="66"/>
      <c r="AGV21" s="66"/>
      <c r="AGW21" s="65"/>
      <c r="AGX21" s="66"/>
      <c r="AGY21" s="66"/>
      <c r="AGZ21" s="65"/>
      <c r="AHA21" s="66"/>
      <c r="AHB21" s="66"/>
      <c r="AHC21" s="65"/>
      <c r="AHD21" s="66"/>
      <c r="AHE21" s="66"/>
      <c r="AHF21" s="65"/>
      <c r="AHG21" s="66"/>
      <c r="AHH21" s="66"/>
      <c r="AHI21" s="65"/>
      <c r="AHJ21" s="66"/>
      <c r="AHK21" s="66"/>
    </row>
    <row r="22" spans="1:895" x14ac:dyDescent="0.2">
      <c r="A22" s="70" t="s">
        <v>189</v>
      </c>
      <c r="B22" s="71">
        <f t="shared" ref="B22:B27" si="160">F22/F22*100</f>
        <v>100</v>
      </c>
      <c r="C22" s="72"/>
      <c r="D22" s="72"/>
      <c r="E22" s="72"/>
      <c r="F22" s="72">
        <f t="shared" ref="F22:F27" si="161">AVERAGE(B12:G12)</f>
        <v>23.747916666666665</v>
      </c>
      <c r="G22" s="74">
        <f t="shared" ref="G22:G27" si="162">STDEV(B12:G12)</f>
        <v>1.2661251583736366</v>
      </c>
      <c r="H22" s="71">
        <f>L22/F$22*100</f>
        <v>79.489428897271708</v>
      </c>
      <c r="I22" s="72"/>
      <c r="J22" s="72"/>
      <c r="K22" s="72"/>
      <c r="L22" s="72">
        <f>AVERAGE(H12:M12)</f>
        <v>18.877083333333335</v>
      </c>
      <c r="M22" s="74">
        <f>STDEV(H12:M12)</f>
        <v>1.1523119875566104</v>
      </c>
      <c r="N22" s="71">
        <f>R22/F22*100</f>
        <v>63.189753487148003</v>
      </c>
      <c r="O22" s="72"/>
      <c r="P22" s="72"/>
      <c r="Q22" s="72"/>
      <c r="R22" s="72">
        <f>AVERAGE(N12:S12)</f>
        <v>15.00625</v>
      </c>
      <c r="S22" s="74">
        <f>STDEV(N12:S12)</f>
        <v>0.51587304639804543</v>
      </c>
      <c r="U22" s="70" t="s">
        <v>189</v>
      </c>
      <c r="V22" s="71"/>
      <c r="W22" s="72"/>
      <c r="X22" s="72"/>
      <c r="Y22" s="72"/>
      <c r="Z22" s="72">
        <f>AVERAGE(V12:AA12)</f>
        <v>14.279166666666663</v>
      </c>
      <c r="AA22" s="74">
        <f>STDEV(V12:AA12)</f>
        <v>0.23243502676375313</v>
      </c>
      <c r="AB22" s="71"/>
      <c r="AC22" s="72"/>
      <c r="AD22" s="72"/>
      <c r="AE22" s="72"/>
      <c r="AF22" s="72">
        <f>AVERAGE(AB12:AG12)</f>
        <v>7.9302083333333329</v>
      </c>
      <c r="AG22" s="74">
        <f>STDEV(AB12:AG12)</f>
        <v>9.6454058580583479E-2</v>
      </c>
      <c r="AH22" s="71"/>
      <c r="AI22" s="72"/>
      <c r="AJ22" s="72"/>
      <c r="AK22" s="72"/>
      <c r="AL22" s="72">
        <f>AVERAGE(AH12:AM12)</f>
        <v>14.157291666666666</v>
      </c>
      <c r="AM22" s="74">
        <f>STDEV(AH12:AM12)</f>
        <v>0.40545916615198924</v>
      </c>
      <c r="AN22" s="71"/>
      <c r="AO22" s="72"/>
      <c r="AP22" s="72"/>
      <c r="AQ22" s="72"/>
      <c r="AR22" s="72">
        <f>AVERAGE(AN12:AS12)</f>
        <v>8.7802083333333343</v>
      </c>
      <c r="AS22" s="74">
        <f>STDEV(AN12:AS12)</f>
        <v>3.8205175260252938E-2</v>
      </c>
      <c r="AU22" s="70" t="s">
        <v>189</v>
      </c>
      <c r="AV22" s="71">
        <f t="shared" ref="AV22:AV27" si="163">AZ22/F22*100</f>
        <v>57.750679884200387</v>
      </c>
      <c r="AW22" s="72"/>
      <c r="AX22" s="72"/>
      <c r="AY22" s="72"/>
      <c r="AZ22" s="72">
        <f>AVERAGE(AV12:BA12)</f>
        <v>13.714583333333335</v>
      </c>
      <c r="BA22" s="74">
        <f>STDEV(AV12:BA12)</f>
        <v>0.14777869151764308</v>
      </c>
      <c r="BB22" s="76">
        <f>BD22/F22*100</f>
        <v>63.047197122554607</v>
      </c>
      <c r="BC22" s="77"/>
      <c r="BD22" s="77">
        <f>AVERAGE(BB12:BE12)</f>
        <v>14.972395833333334</v>
      </c>
      <c r="BE22" s="78">
        <f>STDEV(BB12:BE12)</f>
        <v>0.50934943698637114</v>
      </c>
      <c r="BG22" s="71">
        <f>BK22/F22*100</f>
        <v>62.521273795947018</v>
      </c>
      <c r="BH22" s="72"/>
      <c r="BI22" s="72"/>
      <c r="BJ22" s="72"/>
      <c r="BK22" s="72">
        <f>AVERAGE(BG12:BK12)</f>
        <v>14.8475</v>
      </c>
      <c r="BL22" s="74">
        <f>STDEV(BG12:BK12)</f>
        <v>0.33426107872440058</v>
      </c>
      <c r="BM22" s="71">
        <f>BQ22/F22*100</f>
        <v>43.988069128870954</v>
      </c>
      <c r="BN22" s="72"/>
      <c r="BO22" s="72"/>
      <c r="BP22" s="72"/>
      <c r="BQ22" s="72">
        <f>AVERAGE(BM12:BQ12)</f>
        <v>10.446249999999999</v>
      </c>
      <c r="BR22" s="74">
        <f>STDEV(BM12:BQ12)</f>
        <v>0.11813988001517518</v>
      </c>
      <c r="BS22" s="71">
        <f t="shared" ref="BS22:BS27" si="164">BW22/F22*100</f>
        <v>59.621019387665598</v>
      </c>
      <c r="BT22" s="72"/>
      <c r="BU22" s="72"/>
      <c r="BV22" s="72"/>
      <c r="BW22" s="72">
        <f>AVERAGE(BS12:BW12)</f>
        <v>14.158750000000001</v>
      </c>
      <c r="BX22" s="74">
        <f>STDEV(BS12:BW12)</f>
        <v>0.33038211778181964</v>
      </c>
      <c r="BY22" s="71">
        <f t="shared" ref="BY22:BY27" si="165">CC22/F22*100</f>
        <v>41.503640670234233</v>
      </c>
      <c r="BZ22" s="72"/>
      <c r="CA22" s="72"/>
      <c r="CB22" s="72"/>
      <c r="CC22" s="72">
        <f>AVERAGE(BY12:CC12)</f>
        <v>9.8562499999999993</v>
      </c>
      <c r="CD22" s="74">
        <f>STDEV(BY12:CC12)</f>
        <v>0.30656871171076833</v>
      </c>
      <c r="CF22" s="71">
        <f>CJ22/F22*100</f>
        <v>73.411702780945703</v>
      </c>
      <c r="CG22" s="72"/>
      <c r="CH22" s="72"/>
      <c r="CI22" s="72"/>
      <c r="CJ22" s="72">
        <f>AVERAGE(CF12:CJ12)</f>
        <v>17.43375</v>
      </c>
      <c r="CK22" s="74">
        <f>STDEV(CF12:CJ12)</f>
        <v>0.2568818429745478</v>
      </c>
      <c r="CL22" s="71">
        <f t="shared" ref="CL22:CL27" si="166">CP22/F22*100</f>
        <v>50.599175366260198</v>
      </c>
      <c r="CM22" s="72"/>
      <c r="CN22" s="72"/>
      <c r="CO22" s="72"/>
      <c r="CP22" s="72">
        <f>AVERAGE(CL12:CP12)</f>
        <v>12.016249999999999</v>
      </c>
      <c r="CQ22" s="74">
        <f>STDEV(CL12:CP12)</f>
        <v>0.35785275428589375</v>
      </c>
      <c r="CR22" s="71">
        <f t="shared" ref="CR22:CR27" si="167">CV22/F22*100</f>
        <v>49.883323098517423</v>
      </c>
      <c r="CS22" s="72"/>
      <c r="CT22" s="72"/>
      <c r="CU22" s="72"/>
      <c r="CV22" s="72">
        <f>AVERAGE(CR12:CV12)</f>
        <v>11.846250000000001</v>
      </c>
      <c r="CW22" s="74">
        <f>STDEV(CR12:CV12)</f>
        <v>0.34436308963069784</v>
      </c>
      <c r="CX22" s="71">
        <f t="shared" ref="CX22:CX27" si="168">DB22/F22*100</f>
        <v>32.881831739626286</v>
      </c>
      <c r="CY22" s="72"/>
      <c r="CZ22" s="72"/>
      <c r="DA22" s="72"/>
      <c r="DB22" s="72">
        <f>AVERAGE(CX12:DB12)</f>
        <v>7.808749999999999</v>
      </c>
      <c r="DC22" s="74">
        <f>STDEV(CX12:DB12)</f>
        <v>0.25189128359274338</v>
      </c>
      <c r="DD22">
        <v>1</v>
      </c>
      <c r="DE22" s="71">
        <f t="shared" ref="DE22:DE27" si="169">DI22/F22*100</f>
        <v>48.799017457671731</v>
      </c>
      <c r="DF22" s="72"/>
      <c r="DG22" s="72"/>
      <c r="DH22" s="72"/>
      <c r="DI22" s="72">
        <f>AVERAGE(DE12:DI12)</f>
        <v>11.588750000000001</v>
      </c>
      <c r="DJ22" s="74">
        <f>STDEV(DE12:DI12)</f>
        <v>0.1438450772532725</v>
      </c>
      <c r="DK22" s="71">
        <f>DO22/F22*100</f>
        <v>62.379156066321606</v>
      </c>
      <c r="DL22" s="72"/>
      <c r="DM22" s="72"/>
      <c r="DN22" s="72"/>
      <c r="DO22" s="72">
        <f>AVERAGE(DK12:DO12)</f>
        <v>14.813749999999999</v>
      </c>
      <c r="DP22" s="74">
        <f>STDEV(DK12:DO12)</f>
        <v>0.21261026550945311</v>
      </c>
      <c r="DQ22" s="71">
        <f>DU22/F22*100</f>
        <v>42.461619440301781</v>
      </c>
      <c r="DR22" s="72"/>
      <c r="DS22" s="72"/>
      <c r="DT22" s="72"/>
      <c r="DU22" s="72">
        <f t="shared" ref="DU22:DU27" si="170">AVERAGE(DQ12:DU12)</f>
        <v>10.08375</v>
      </c>
      <c r="DV22" s="74">
        <f t="shared" ref="DV22:DV27" si="171">STDEV(DQ12:DU12)</f>
        <v>0.13350737339188443</v>
      </c>
      <c r="DW22" s="71">
        <f>EA22/F22*100</f>
        <v>82.775682077375222</v>
      </c>
      <c r="DX22" s="72"/>
      <c r="DY22" s="72"/>
      <c r="DZ22" s="72"/>
      <c r="EA22" s="72">
        <f>AVERAGE(DW12:EA12)</f>
        <v>19.657500000000002</v>
      </c>
      <c r="EB22" s="74">
        <f>STDEV(DW12:EA12)</f>
        <v>0.80335478230355928</v>
      </c>
      <c r="EC22" s="71">
        <f>EG22/F22*100</f>
        <v>61.668567418194584</v>
      </c>
      <c r="ED22" s="72"/>
      <c r="EE22" s="72"/>
      <c r="EF22" s="72"/>
      <c r="EG22" s="72">
        <f>AVERAGE(EC12:EG12)</f>
        <v>14.645</v>
      </c>
      <c r="EH22" s="74">
        <f>STDEV(EC12:EG12)</f>
        <v>0.26281231420920925</v>
      </c>
      <c r="EI22" s="71">
        <f>EM22/F22*100</f>
        <v>62.37389244670586</v>
      </c>
      <c r="EJ22" s="72"/>
      <c r="EK22" s="72"/>
      <c r="EL22" s="72"/>
      <c r="EM22" s="72">
        <f>AVERAGE(EI12:EM12)</f>
        <v>14.8125</v>
      </c>
      <c r="EN22" s="74">
        <f>STDEV(EI12:EM12)</f>
        <v>0.2606707094209087</v>
      </c>
      <c r="EO22" s="71">
        <f>ES22/F22*100</f>
        <v>53.536275111851928</v>
      </c>
      <c r="EP22" s="72"/>
      <c r="EQ22" s="72"/>
      <c r="ER22" s="72"/>
      <c r="ES22" s="72">
        <f>AVERAGE(EO12:ES12)</f>
        <v>12.713750000000001</v>
      </c>
      <c r="ET22" s="74">
        <f>STDEV(EO12:ES12)</f>
        <v>0.67133553924248635</v>
      </c>
      <c r="EU22" s="71">
        <f>EY22/F22*100</f>
        <v>63.805596982191425</v>
      </c>
      <c r="EV22" s="72"/>
      <c r="EW22" s="72"/>
      <c r="EX22" s="72"/>
      <c r="EY22" s="72">
        <f>AVERAGE(EU12:EY12)</f>
        <v>15.1525</v>
      </c>
      <c r="EZ22" s="74">
        <f>STDEV(EU12:EY12)</f>
        <v>0.29129962023662187</v>
      </c>
      <c r="FA22">
        <v>1</v>
      </c>
      <c r="FB22" s="71">
        <f>FF22/F22*100</f>
        <v>66.969032371260639</v>
      </c>
      <c r="FC22" s="72"/>
      <c r="FD22" s="72"/>
      <c r="FE22" s="72"/>
      <c r="FF22" s="72">
        <f>AVERAGE(FB12:FF12)</f>
        <v>15.903749999999999</v>
      </c>
      <c r="FG22" s="74">
        <f>STDEV(FB12:FF12)</f>
        <v>0.49730916566055844</v>
      </c>
      <c r="FH22" s="71">
        <f>FL22/F22*100</f>
        <v>45.234231072901132</v>
      </c>
      <c r="FI22" s="72"/>
      <c r="FJ22" s="72"/>
      <c r="FK22" s="72"/>
      <c r="FL22" s="72">
        <f>AVERAGE(FH12:FL12)</f>
        <v>10.7421875</v>
      </c>
      <c r="FM22" s="74">
        <f>STDEV(FH12:FL12)</f>
        <v>0.32057788802671144</v>
      </c>
      <c r="FN22" s="71">
        <f>FR22/F22*100</f>
        <v>60.965874199491189</v>
      </c>
      <c r="FO22" s="72"/>
      <c r="FP22" s="72"/>
      <c r="FQ22" s="72"/>
      <c r="FR22" s="72">
        <f>AVERAGE(FN12:FQ12)</f>
        <v>14.478125</v>
      </c>
      <c r="FS22" s="74">
        <f>STDEV(FN12:FR12)</f>
        <v>0.64534591822267495</v>
      </c>
      <c r="FT22" s="71">
        <f>FX22/F22*100</f>
        <v>41.49706114571454</v>
      </c>
      <c r="FU22" s="72"/>
      <c r="FV22" s="72"/>
      <c r="FW22" s="72"/>
      <c r="FX22" s="72">
        <f>AVERAGE(FT12:FX12)</f>
        <v>9.8546875000000007</v>
      </c>
      <c r="FY22" s="74">
        <f>STDEV(FT12:FX12)</f>
        <v>0.51620548133309607</v>
      </c>
      <c r="FZ22" s="71">
        <f>GD22/F22*100</f>
        <v>43.306430388630581</v>
      </c>
      <c r="GA22" s="72"/>
      <c r="GB22" s="72"/>
      <c r="GC22" s="72"/>
      <c r="GD22" s="72">
        <f>AVERAGE(FZ12:GD12)</f>
        <v>10.284374999999999</v>
      </c>
      <c r="GE22" s="74">
        <f>STDEV(FZ12:GD12)</f>
        <v>0.32697715898820862</v>
      </c>
      <c r="GF22" s="71">
        <f>GJ22/F22*100</f>
        <v>76.421177296254058</v>
      </c>
      <c r="GG22" s="72"/>
      <c r="GH22" s="72"/>
      <c r="GI22" s="72"/>
      <c r="GJ22" s="72">
        <f>AVERAGE(GF12:GJ12)</f>
        <v>18.1484375</v>
      </c>
      <c r="GK22" s="74">
        <f>STDEV(GF12:GJ12)</f>
        <v>0.25517431746095909</v>
      </c>
      <c r="GL22" s="71">
        <f>GP22/F22*100</f>
        <v>58.268269146416365</v>
      </c>
      <c r="GM22" s="72"/>
      <c r="GN22" s="72"/>
      <c r="GO22" s="72"/>
      <c r="GP22" s="72">
        <f>AVERAGE(GL12:GP12)</f>
        <v>13.8375</v>
      </c>
      <c r="GQ22" s="74">
        <f>STDEV(GL12:GP12)</f>
        <v>0.38652430928295639</v>
      </c>
      <c r="GR22" s="71">
        <f>GV22/F22*100</f>
        <v>61.229055180278976</v>
      </c>
      <c r="GS22" s="72"/>
      <c r="GT22" s="72"/>
      <c r="GU22" s="72"/>
      <c r="GV22" s="72">
        <f t="shared" ref="GV22:GV27" si="172">AVERAGE(GR12:GV12)</f>
        <v>14.540625</v>
      </c>
      <c r="GW22" s="74">
        <f>STDEV(GR12:GV12)</f>
        <v>0.64011921090267732</v>
      </c>
      <c r="GX22" s="71">
        <f>HB22/F22*100</f>
        <v>39.529783314325819</v>
      </c>
      <c r="GY22" s="72"/>
      <c r="GZ22" s="72"/>
      <c r="HA22" s="72"/>
      <c r="HB22" s="72">
        <f t="shared" ref="HB22:HB27" si="173">AVERAGE(GX12:HB12)</f>
        <v>9.3874999999999993</v>
      </c>
      <c r="HC22" s="74">
        <f>STDEV(GX12:HB12)</f>
        <v>0.26035832679853582</v>
      </c>
      <c r="HD22" s="71">
        <f>HH22/F22*100</f>
        <v>87.382665146065435</v>
      </c>
      <c r="HE22" s="72"/>
      <c r="HF22" s="72"/>
      <c r="HG22" s="72"/>
      <c r="HH22" s="72">
        <f t="shared" ref="HH22:HH27" si="174">AVERAGE(HD12:HH12)</f>
        <v>20.751562499999999</v>
      </c>
      <c r="HI22" s="74">
        <f>STDEV(HD12:HH12)</f>
        <v>0.39092488488838861</v>
      </c>
      <c r="HJ22" s="71">
        <f>HN22/F22*100</f>
        <v>78.283182735327685</v>
      </c>
      <c r="HK22" s="72"/>
      <c r="HL22" s="72"/>
      <c r="HM22" s="72"/>
      <c r="HN22" s="72">
        <f t="shared" ref="HN22:HN27" si="175">AVERAGE(HJ12:HN12)</f>
        <v>18.590625000000003</v>
      </c>
      <c r="HO22" s="74">
        <f>STDEV(HJ12:HN12)</f>
        <v>0.67028639712190585</v>
      </c>
      <c r="HP22" s="71">
        <f>HT22/F22*100</f>
        <v>58.393280112290554</v>
      </c>
      <c r="HQ22" s="72"/>
      <c r="HR22" s="72"/>
      <c r="HS22" s="72"/>
      <c r="HT22" s="72">
        <f t="shared" ref="HT22:HT27" si="176">AVERAGE(HP12:HT12)</f>
        <v>13.8671875</v>
      </c>
      <c r="HU22" s="74">
        <f>STDEV(HP12:HT12)</f>
        <v>0.19773291908952997</v>
      </c>
      <c r="HV22" s="71">
        <f>HZ22/F22*100</f>
        <v>38.746819896482151</v>
      </c>
      <c r="HW22" s="72"/>
      <c r="HX22" s="72"/>
      <c r="HY22" s="72"/>
      <c r="HZ22" s="72">
        <f t="shared" ref="HZ22:HZ27" si="177">AVERAGE(HV12:HZ12)</f>
        <v>9.2015624999999996</v>
      </c>
      <c r="IA22" s="74">
        <f>STDEV(HV12:HZ12)</f>
        <v>0.43124622582889538</v>
      </c>
      <c r="IB22" s="71">
        <f>IF22/$F22*100</f>
        <v>66.637424335468026</v>
      </c>
      <c r="IC22" s="72"/>
      <c r="ID22" s="72"/>
      <c r="IE22" s="72"/>
      <c r="IF22" s="72">
        <f t="shared" ref="IF22:IF27" si="178">AVERAGE(IB12:IF12)</f>
        <v>15.824999999999999</v>
      </c>
      <c r="IG22" s="74">
        <f>STDEV(IB12:IF12)</f>
        <v>0.19263793759278072</v>
      </c>
      <c r="IH22" s="71">
        <f>IL22/$F22*100</f>
        <v>44.721028160364952</v>
      </c>
      <c r="II22" s="72"/>
      <c r="IJ22" s="72"/>
      <c r="IK22" s="72"/>
      <c r="IL22" s="72">
        <f t="shared" ref="IL22:IL27" si="179">AVERAGE(IH12:IL12)</f>
        <v>10.620312500000001</v>
      </c>
      <c r="IM22" s="74">
        <f>STDEV(IH12:IL12)</f>
        <v>0.15003254855197226</v>
      </c>
      <c r="IN22" s="71">
        <f>IR22/$F22*100</f>
        <v>66.729537678743753</v>
      </c>
      <c r="IO22" s="72"/>
      <c r="IP22" s="72"/>
      <c r="IQ22" s="72"/>
      <c r="IR22" s="72">
        <f t="shared" ref="IR22:IR28" si="180">AVERAGE(IN12:IR12)</f>
        <v>15.846875000000001</v>
      </c>
      <c r="IS22" s="74">
        <f>STDEV(IN12:IR12)</f>
        <v>0.3008018797037903</v>
      </c>
      <c r="IT22" s="71">
        <f>IX22/$F22*100</f>
        <v>44.418370032458995</v>
      </c>
      <c r="IU22" s="72"/>
      <c r="IV22" s="72"/>
      <c r="IW22" s="72"/>
      <c r="IX22" s="72">
        <f t="shared" ref="IX22:IX28" si="181">AVERAGE(IT12:IX12)</f>
        <v>10.5484375</v>
      </c>
      <c r="IY22" s="74">
        <f>STDEV(IT12:IX12)</f>
        <v>0.42381498395526351</v>
      </c>
      <c r="IZ22" s="71">
        <f>JD22/$F22*100</f>
        <v>59.156504956575141</v>
      </c>
      <c r="JA22" s="72"/>
      <c r="JB22" s="72"/>
      <c r="JC22" s="72"/>
      <c r="JD22" s="72">
        <f>AVERAGE(IZ12:JD12)</f>
        <v>14.048437499999999</v>
      </c>
      <c r="JE22" s="74">
        <f>STDEV(IZ12:JD12)</f>
        <v>0.59322070706581631</v>
      </c>
      <c r="JF22" s="71">
        <f>JJ22/$F22*100</f>
        <v>40.77989297306781</v>
      </c>
      <c r="JG22" s="72"/>
      <c r="JH22" s="72"/>
      <c r="JI22" s="72"/>
      <c r="JJ22" s="72">
        <f t="shared" ref="JJ22:JJ28" si="182">AVERAGE(JF12:JJ12)</f>
        <v>9.6843749999999993</v>
      </c>
      <c r="JK22" s="74">
        <f>STDEV(JF12:JJ12)</f>
        <v>0.73897275265510765</v>
      </c>
      <c r="JL22" s="71">
        <f>JP22/$F22*100</f>
        <v>64.966225107465561</v>
      </c>
      <c r="JM22" s="72"/>
      <c r="JN22" s="72"/>
      <c r="JO22" s="72"/>
      <c r="JP22" s="72">
        <f t="shared" ref="JP22:JP28" si="183">AVERAGE(JL12:JP12)</f>
        <v>15.428124999999998</v>
      </c>
      <c r="JQ22" s="74">
        <f>STDEV(JL12:JP12)</f>
        <v>0.18884931162172733</v>
      </c>
      <c r="JR22" s="71">
        <f>JV22/$F22*100</f>
        <v>38.60864988156856</v>
      </c>
      <c r="JS22" s="72"/>
      <c r="JT22" s="72"/>
      <c r="JU22" s="72"/>
      <c r="JV22" s="72">
        <f t="shared" ref="JV22:JV28" si="184">AVERAGE(JR12:JV12)</f>
        <v>9.1687499999999993</v>
      </c>
      <c r="JW22" s="74">
        <f>STDEV(JR12:JV12)</f>
        <v>8.5238635606161628E-2</v>
      </c>
      <c r="JX22" s="71">
        <f>KB22/$F22*100</f>
        <v>73.46039126239144</v>
      </c>
      <c r="JY22" s="72"/>
      <c r="JZ22" s="72"/>
      <c r="KA22" s="72"/>
      <c r="KB22" s="72">
        <f t="shared" ref="KB22:KB28" si="185">AVERAGE(JX12:KB12)</f>
        <v>17.4453125</v>
      </c>
      <c r="KC22" s="74">
        <f>STDEV(JX12:KB12)</f>
        <v>1.1953182870230286</v>
      </c>
      <c r="KD22" s="71">
        <f>KH22/$F22*100</f>
        <v>70.381173787174319</v>
      </c>
      <c r="KE22" s="72"/>
      <c r="KF22" s="72"/>
      <c r="KG22" s="72"/>
      <c r="KH22" s="72">
        <f t="shared" ref="KH22:KH28" si="186">AVERAGE(KD12:KH12)</f>
        <v>16.714062500000001</v>
      </c>
      <c r="KI22" s="74">
        <f>STDEV(KD12:KH12)</f>
        <v>0.56009613665126068</v>
      </c>
      <c r="KJ22" s="71">
        <f>KN22/$F22*100</f>
        <v>59.840775506623388</v>
      </c>
      <c r="KK22" s="72"/>
      <c r="KL22" s="72"/>
      <c r="KM22" s="72"/>
      <c r="KN22" s="72">
        <f t="shared" ref="KN22:KN28" si="187">AVERAGE(KJ12:KN12)</f>
        <v>14.2109375</v>
      </c>
      <c r="KO22" s="74">
        <f>STDEV(KJ12:KN12)</f>
        <v>0.22251960353715627</v>
      </c>
      <c r="KP22" s="71">
        <f>KT22/$F22*100</f>
        <v>40.937801561540496</v>
      </c>
      <c r="KQ22" s="72"/>
      <c r="KR22" s="72"/>
      <c r="KS22" s="72"/>
      <c r="KT22" s="72">
        <f t="shared" ref="KT22:KT28" si="188">AVERAGE(KP12:KT12)</f>
        <v>9.7218750000000007</v>
      </c>
      <c r="KU22" s="74">
        <f>STDEV(KP12:KT12)</f>
        <v>0.18067437329811506</v>
      </c>
      <c r="KV22" s="71">
        <f>KZ22/$F22*100</f>
        <v>60.097376962891481</v>
      </c>
      <c r="KW22" s="72"/>
      <c r="KX22" s="72"/>
      <c r="KY22" s="72"/>
      <c r="KZ22" s="72">
        <f t="shared" ref="KZ22:KZ28" si="189">AVERAGE(KV12:KZ12)</f>
        <v>14.271875</v>
      </c>
      <c r="LA22" s="74">
        <f>STDEV(KV12:KZ12)</f>
        <v>0.55317502127867857</v>
      </c>
      <c r="LB22" s="71">
        <f>LF22/$F22*100</f>
        <v>43.720940433371354</v>
      </c>
      <c r="LC22" s="72"/>
      <c r="LD22" s="72"/>
      <c r="LE22" s="72"/>
      <c r="LF22" s="72">
        <f t="shared" ref="LF22:LF28" si="190">AVERAGE(LB12:LF12)</f>
        <v>10.3828125</v>
      </c>
      <c r="LG22" s="74">
        <f>STDEV(LB12:LF12)</f>
        <v>0.18145641981386773</v>
      </c>
      <c r="LH22" s="71">
        <f>LL22/$F22*100</f>
        <v>55.721993157294513</v>
      </c>
      <c r="LI22" s="72"/>
      <c r="LJ22" s="72"/>
      <c r="LK22" s="72"/>
      <c r="LL22" s="72">
        <f t="shared" ref="LL22:LL28" si="191">AVERAGE(LH12:LL12)</f>
        <v>13.232812500000001</v>
      </c>
      <c r="LM22" s="74">
        <f>STDEV(LH12:LL12)</f>
        <v>0.28783381888108067</v>
      </c>
      <c r="LN22" s="71">
        <f>LR22/$F22*100</f>
        <v>36.970348276164579</v>
      </c>
      <c r="LO22" s="72"/>
      <c r="LP22" s="72"/>
      <c r="LQ22" s="72"/>
      <c r="LR22" s="72">
        <f t="shared" ref="LR22:LR28" si="192">AVERAGE(LN12:LR12)</f>
        <v>8.7796874999999996</v>
      </c>
      <c r="LS22" s="74">
        <f>STDEV(LN12:LR12)</f>
        <v>0.44401034029813635</v>
      </c>
      <c r="LT22" s="71">
        <f>LX22/$F22*100</f>
        <v>67.644091586981318</v>
      </c>
      <c r="LU22" s="72"/>
      <c r="LV22" s="72"/>
      <c r="LW22" s="72"/>
      <c r="LX22" s="72">
        <f t="shared" ref="LX22:LX28" si="193">AVERAGE(LT12:LX12)</f>
        <v>16.064062499999999</v>
      </c>
      <c r="LY22" s="74">
        <f>STDEV(LT12:LX12)</f>
        <v>0.54689880900552945</v>
      </c>
      <c r="LZ22" s="71">
        <f>MD22/$F22*100</f>
        <v>41.510220194753927</v>
      </c>
      <c r="MA22" s="72"/>
      <c r="MB22" s="72"/>
      <c r="MC22" s="72"/>
      <c r="MD22" s="72">
        <f t="shared" ref="MD22:MD28" si="194">AVERAGE(LZ12:MD12)</f>
        <v>9.8578124999999996</v>
      </c>
      <c r="ME22" s="74">
        <f>STDEV(LZ12:MD12)</f>
        <v>0.32441353335673279</v>
      </c>
      <c r="MF22" s="71">
        <f>MJ22/$F22*100</f>
        <v>65.847881393104672</v>
      </c>
      <c r="MG22" s="72"/>
      <c r="MH22" s="72"/>
      <c r="MI22" s="72"/>
      <c r="MJ22" s="72">
        <f t="shared" ref="MJ22:MJ28" si="195">AVERAGE(MF12:MJ12)</f>
        <v>15.637500000000001</v>
      </c>
      <c r="MK22" s="74">
        <f>STDEV(MF12:MJ12)</f>
        <v>0.33819373146171722</v>
      </c>
      <c r="ML22" s="71">
        <f>MP22/$F22*100</f>
        <v>46.852794104746039</v>
      </c>
      <c r="MM22" s="72"/>
      <c r="MN22" s="72"/>
      <c r="MO22" s="72"/>
      <c r="MP22" s="72">
        <f t="shared" ref="MP22:MP28" si="196">AVERAGE(ML12:MP12)</f>
        <v>11.1265625</v>
      </c>
      <c r="MQ22" s="74">
        <f>STDEV(ML12:MP12)</f>
        <v>0.30535050727265312</v>
      </c>
      <c r="MR22" s="71">
        <f>MV22/$F22*100</f>
        <v>59.294674971488725</v>
      </c>
      <c r="MS22" s="72"/>
      <c r="MT22" s="72"/>
      <c r="MU22" s="72"/>
      <c r="MV22" s="72">
        <f t="shared" ref="MV22:MV28" si="197">AVERAGE(MR12:MV12)</f>
        <v>14.081249999999999</v>
      </c>
      <c r="MW22" s="74">
        <f>STDEV(MR12:MV12)</f>
        <v>0.6489374327827504</v>
      </c>
      <c r="MX22" s="71">
        <f>NB22/$F22*100</f>
        <v>35.707079568383186</v>
      </c>
      <c r="MY22" s="72"/>
      <c r="MZ22" s="72"/>
      <c r="NA22" s="72"/>
      <c r="NB22" s="72">
        <f t="shared" ref="NB22:NB28" si="198">AVERAGE(MX12:NB12)</f>
        <v>8.4796874999999989</v>
      </c>
      <c r="NC22" s="74">
        <f>STDEV(MX12:NB12)</f>
        <v>0.29432014704796106</v>
      </c>
      <c r="ND22" s="71">
        <f>NH22/$F22*100</f>
        <v>68.453373102903768</v>
      </c>
      <c r="NE22" s="72"/>
      <c r="NF22" s="72"/>
      <c r="NG22" s="72"/>
      <c r="NH22" s="72">
        <f t="shared" ref="NH22:NH28" si="199">AVERAGE(ND12:NH12)</f>
        <v>16.256250000000001</v>
      </c>
      <c r="NI22" s="74">
        <f>STDEV(ND12:NH12)</f>
        <v>0.68402531020423518</v>
      </c>
      <c r="NJ22" s="71">
        <f>NN22/$F22*100</f>
        <v>48.346346170716728</v>
      </c>
      <c r="NK22" s="72"/>
      <c r="NL22" s="72"/>
      <c r="NM22" s="72"/>
      <c r="NN22" s="72">
        <f t="shared" ref="NN22:NN28" si="200">AVERAGE(NJ12:NN12)</f>
        <v>11.481249999999999</v>
      </c>
      <c r="NO22" s="74">
        <f>STDEV(NJ12:NN12)</f>
        <v>0.55768774865510551</v>
      </c>
      <c r="NP22" s="71">
        <f>NT22/$F22*100</f>
        <v>76.013246776032986</v>
      </c>
      <c r="NQ22" s="72"/>
      <c r="NR22" s="72"/>
      <c r="NS22" s="72"/>
      <c r="NT22" s="72">
        <f t="shared" ref="NT22:NT28" si="201">AVERAGE(NP12:NT12)</f>
        <v>18.051562499999999</v>
      </c>
      <c r="NU22" s="74">
        <f>STDEV(NP12:NT12)</f>
        <v>0.62107884547106118</v>
      </c>
      <c r="NV22" s="71">
        <f>NZ22/$F22*100</f>
        <v>63.183173962628302</v>
      </c>
      <c r="NW22" s="72"/>
      <c r="NX22" s="72"/>
      <c r="NY22" s="72"/>
      <c r="NZ22" s="72">
        <f t="shared" ref="NZ22:NZ28" si="202">AVERAGE(NV12:NZ12)</f>
        <v>15.004687499999999</v>
      </c>
      <c r="OA22" s="74">
        <f>STDEV(NV12:NZ12)</f>
        <v>0.58679867270782649</v>
      </c>
      <c r="OB22" s="71">
        <f>OF22/$F22*100</f>
        <v>65.657075182033523</v>
      </c>
      <c r="OC22" s="72"/>
      <c r="OD22" s="72"/>
      <c r="OE22" s="72"/>
      <c r="OF22" s="72">
        <f t="shared" ref="OF22:OF28" si="203">AVERAGE(OB12:OF12)</f>
        <v>15.592187500000001</v>
      </c>
      <c r="OG22" s="74">
        <f>STDEV(OB12:OF12)</f>
        <v>0.49387854339402104</v>
      </c>
      <c r="OH22" s="71">
        <f>OL22/$F22*100</f>
        <v>49.774102991490487</v>
      </c>
      <c r="OI22" s="72"/>
      <c r="OJ22" s="72"/>
      <c r="OK22" s="72"/>
      <c r="OL22" s="72">
        <f t="shared" ref="OL22:OL28" si="204">AVERAGE(OH12:OL12)</f>
        <v>11.8203125</v>
      </c>
      <c r="OM22" s="74">
        <f>STDEV(OH12:OL12)</f>
        <v>0.29923404823816446</v>
      </c>
      <c r="ON22" s="71">
        <f>OR22/$F22*100</f>
        <v>65.005702254583738</v>
      </c>
      <c r="OO22" s="72"/>
      <c r="OP22" s="72"/>
      <c r="OQ22" s="72"/>
      <c r="OR22" s="72">
        <f t="shared" ref="OR22:OR28" si="205">AVERAGE(ON12:OR12)</f>
        <v>15.4375</v>
      </c>
      <c r="OS22" s="74">
        <f>STDEV(ON12:OR12)</f>
        <v>0.33850160019316528</v>
      </c>
      <c r="OT22" s="71">
        <f>OX22/$F22*100</f>
        <v>41.839196420738674</v>
      </c>
      <c r="OU22" s="72"/>
      <c r="OV22" s="72"/>
      <c r="OW22" s="72"/>
      <c r="OX22" s="72">
        <f t="shared" ref="OX22:OX28" si="206">AVERAGE(OT12:OX12)</f>
        <v>9.9359375000000014</v>
      </c>
      <c r="OY22" s="74">
        <f>STDEV(OT12:OX12)</f>
        <v>0.25877188917075278</v>
      </c>
      <c r="OZ22" s="71">
        <f>PD22/$F22*100</f>
        <v>60.261865075883861</v>
      </c>
      <c r="PA22" s="72"/>
      <c r="PB22" s="72"/>
      <c r="PC22" s="72"/>
      <c r="PD22" s="72">
        <f t="shared" ref="PD22:PD28" si="207">AVERAGE(OZ12:PD12)</f>
        <v>14.310937500000001</v>
      </c>
      <c r="PE22" s="74">
        <f>STDEV(OZ12:PD12)</f>
        <v>0.12853086124221966</v>
      </c>
      <c r="PF22" s="71">
        <f>PJ22/$F22*100</f>
        <v>38.398105096938338</v>
      </c>
      <c r="PG22" s="72"/>
      <c r="PH22" s="72"/>
      <c r="PI22" s="72"/>
      <c r="PJ22" s="72">
        <f t="shared" ref="PJ22:PJ28" si="208">AVERAGE(PF12:PJ12)</f>
        <v>9.1187500000000004</v>
      </c>
      <c r="PK22" s="74">
        <f>STDEV(PF12:PJ12)</f>
        <v>5.2786914413832618E-2</v>
      </c>
      <c r="PL22" s="71">
        <f>PP22/$F22*100</f>
        <v>79.460917624353016</v>
      </c>
      <c r="PM22" s="72"/>
      <c r="PN22" s="72"/>
      <c r="PO22" s="72"/>
      <c r="PP22" s="72">
        <f t="shared" ref="PP22:PP27" si="209">AVERAGE(PL12:PP12)</f>
        <v>18.870312500000001</v>
      </c>
      <c r="PQ22" s="74">
        <f>STDEV(PL12:PP12)</f>
        <v>0.6054736222922239</v>
      </c>
      <c r="PR22" s="71">
        <f>PV22/$F22*100</f>
        <v>66.275550486884811</v>
      </c>
      <c r="PS22" s="72"/>
      <c r="PT22" s="72"/>
      <c r="PU22" s="72"/>
      <c r="PV22" s="72">
        <f>AVERAGE(PR12:PV12)</f>
        <v>15.739062499999999</v>
      </c>
      <c r="PW22" s="74">
        <f>STDEV(PR12:PV12)</f>
        <v>0.39880599789663751</v>
      </c>
      <c r="PX22" s="71">
        <f>QB22/$F22*100</f>
        <v>70.341696640056142</v>
      </c>
      <c r="PY22" s="72"/>
      <c r="PZ22" s="72"/>
      <c r="QA22" s="72"/>
      <c r="QB22" s="72">
        <f t="shared" ref="QB22:QB27" si="210">AVERAGE(PX12:QB12)</f>
        <v>16.704687499999999</v>
      </c>
      <c r="QC22" s="74">
        <f>STDEV(PX12:QB12)</f>
        <v>0.18939150093127155</v>
      </c>
      <c r="QD22" s="71">
        <f>QH22/$F22*100</f>
        <v>49.997806825160104</v>
      </c>
      <c r="QE22" s="72"/>
      <c r="QF22" s="72"/>
      <c r="QG22" s="72"/>
      <c r="QH22" s="72">
        <f t="shared" ref="QH22:QH27" si="211">AVERAGE(QD12:QH12)</f>
        <v>11.8734375</v>
      </c>
      <c r="QI22" s="74">
        <f>STDEV(QD12:QH12)</f>
        <v>0.432993907530272</v>
      </c>
      <c r="QJ22" s="71">
        <f>QN22/$F22*100</f>
        <v>64.670146504079312</v>
      </c>
      <c r="QK22" s="72"/>
      <c r="QL22" s="72"/>
      <c r="QM22" s="72"/>
      <c r="QN22" s="72">
        <f t="shared" ref="QN22:QN27" si="212">AVERAGE(QJ12:QN12)</f>
        <v>15.3578125</v>
      </c>
      <c r="QO22" s="74">
        <f>STDEV(QJ12:QN12)</f>
        <v>0.45960170143106854</v>
      </c>
      <c r="QP22" s="71">
        <f>QT22/$F22*100</f>
        <v>48.089744714448642</v>
      </c>
      <c r="QQ22" s="72"/>
      <c r="QR22" s="72"/>
      <c r="QS22" s="72"/>
      <c r="QT22" s="72">
        <f t="shared" ref="QT22:QT27" si="213">AVERAGE(QP12:QT12)</f>
        <v>11.4203125</v>
      </c>
      <c r="QU22" s="74">
        <f>STDEV(QP12:QT12)</f>
        <v>0.4689964629841753</v>
      </c>
      <c r="QV22" s="71">
        <f>QZ22/$F22*100</f>
        <v>46.879112202824821</v>
      </c>
      <c r="QW22" s="72"/>
      <c r="QX22" s="72"/>
      <c r="QY22" s="72"/>
      <c r="QZ22" s="72">
        <f t="shared" ref="QZ22:QZ27" si="214">AVERAGE(QV12:QZ12)</f>
        <v>11.132812500000002</v>
      </c>
      <c r="RA22" s="74">
        <f>STDEV(QV12:QZ12)</f>
        <v>0.41659504592789709</v>
      </c>
      <c r="RB22" s="71">
        <f>RF22/$F22*100</f>
        <v>37.687516448811294</v>
      </c>
      <c r="RC22" s="72"/>
      <c r="RD22" s="72"/>
      <c r="RE22" s="72"/>
      <c r="RF22" s="72">
        <f t="shared" ref="RF22:RF27" si="215">AVERAGE(RB12:RF12)</f>
        <v>8.9499999999999993</v>
      </c>
      <c r="RG22" s="74">
        <f>STDEV(RB12:RF12)</f>
        <v>0.19960899278339134</v>
      </c>
      <c r="RH22" s="71">
        <f>RL22/$F22*100</f>
        <v>0</v>
      </c>
      <c r="RI22" s="72"/>
      <c r="RJ22" s="72"/>
      <c r="RK22" s="72"/>
      <c r="RL22" s="72">
        <f t="shared" ref="RL22:RL27" si="216">AVERAGE(RH12:RL12)</f>
        <v>0</v>
      </c>
      <c r="RM22" s="74">
        <f>STDEV(RH12:RL12)</f>
        <v>0</v>
      </c>
      <c r="RN22" s="71">
        <f>RR22/$F22*100</f>
        <v>38.450741293095888</v>
      </c>
      <c r="RO22" s="72"/>
      <c r="RP22" s="72"/>
      <c r="RQ22" s="72"/>
      <c r="RR22" s="72">
        <f t="shared" ref="RR22:RR27" si="217">AVERAGE(RN12:RR12)</f>
        <v>9.1312499999999996</v>
      </c>
      <c r="RS22" s="74">
        <f>STDEV(RN12:RR12)</f>
        <v>4.5069390943299273E-2</v>
      </c>
      <c r="RT22" s="71">
        <f>RX22/$F22*100</f>
        <v>0</v>
      </c>
      <c r="RU22" s="72"/>
      <c r="RV22" s="72"/>
      <c r="RW22" s="72"/>
      <c r="RX22" s="72">
        <f t="shared" ref="RX22:RX27" si="218">AVERAGE(RT12:RX12)</f>
        <v>0</v>
      </c>
      <c r="RY22" s="74">
        <f>STDEV(RT12:RX12)</f>
        <v>0</v>
      </c>
      <c r="RZ22" s="71">
        <f>SD22/$F22*100</f>
        <v>38.009913150276347</v>
      </c>
      <c r="SA22" s="72"/>
      <c r="SB22" s="72"/>
      <c r="SC22" s="72"/>
      <c r="SD22" s="72">
        <f t="shared" ref="SD22:SD27" si="219">AVERAGE(RZ12:SD12)</f>
        <v>9.0265625000000007</v>
      </c>
      <c r="SE22" s="74">
        <f>STDEV(RZ12:SD12)</f>
        <v>0.20800234123281691</v>
      </c>
      <c r="SF22" s="71">
        <f>SJ22/$F22*100</f>
        <v>0</v>
      </c>
      <c r="SG22" s="72"/>
      <c r="SH22" s="72"/>
      <c r="SI22" s="72"/>
      <c r="SJ22" s="72">
        <f t="shared" ref="SJ22:SJ27" si="220">AVERAGE(SF12:SJ12)</f>
        <v>0</v>
      </c>
      <c r="SK22" s="74">
        <f>STDEV(SF12:SJ12)</f>
        <v>0</v>
      </c>
      <c r="SL22" s="71">
        <f>SP22/$F22*100</f>
        <v>37.648039301693139</v>
      </c>
      <c r="SM22" s="72"/>
      <c r="SN22" s="72"/>
      <c r="SO22" s="72"/>
      <c r="SP22" s="72">
        <f t="shared" ref="SP22:SP27" si="221">AVERAGE(SL12:SP12)</f>
        <v>8.9406250000000007</v>
      </c>
      <c r="SQ22" s="74">
        <f>STDEV(SL12:SP12)</f>
        <v>0.197806987153302</v>
      </c>
      <c r="SR22" s="71">
        <f>SV22/$F22*100</f>
        <v>0</v>
      </c>
      <c r="SS22" s="72"/>
      <c r="ST22" s="72"/>
      <c r="SU22" s="72"/>
      <c r="SV22" s="72">
        <f t="shared" ref="SV22:SV27" si="222">AVERAGE(SR12:SV12)</f>
        <v>0</v>
      </c>
      <c r="SW22" s="74">
        <f>STDEV(SR12:SV12)</f>
        <v>0</v>
      </c>
      <c r="SX22" s="71">
        <f>TB22/$F22*100</f>
        <v>39.266602333538032</v>
      </c>
      <c r="SY22" s="72"/>
      <c r="SZ22" s="72"/>
      <c r="TA22" s="72"/>
      <c r="TB22" s="72">
        <f t="shared" ref="TB22:TB27" si="223">AVERAGE(SX12:TB12)</f>
        <v>9.3249999999999993</v>
      </c>
      <c r="TC22" s="74">
        <f>STDEV(SX12:TB12)</f>
        <v>0.14763764763772169</v>
      </c>
      <c r="TD22" s="71">
        <f>TH22/$F22*100</f>
        <v>52.258970085095193</v>
      </c>
      <c r="TE22" s="72"/>
      <c r="TF22" s="72"/>
      <c r="TG22" s="72"/>
      <c r="TH22" s="72">
        <f t="shared" ref="TH22:TH27" si="224">AVERAGE(TD12:TH12)</f>
        <v>12.410416666666668</v>
      </c>
      <c r="TI22" s="74">
        <f>STDEV(TD12:TH12)</f>
        <v>0.34834056013237025</v>
      </c>
      <c r="TJ22" s="71">
        <f>TN22/$F22*100</f>
        <v>57.671725589964026</v>
      </c>
      <c r="TK22" s="72"/>
      <c r="TL22" s="72"/>
      <c r="TM22" s="72"/>
      <c r="TN22" s="72">
        <f t="shared" ref="TN22:TN27" si="225">AVERAGE(TJ12:TN12)</f>
        <v>13.695833333333333</v>
      </c>
      <c r="TO22" s="74">
        <f>STDEV(TJ12:TN12)</f>
        <v>0.4259792639710685</v>
      </c>
      <c r="TP22" s="71">
        <f>TT22/$F22*100</f>
        <v>60.514080182472142</v>
      </c>
      <c r="TQ22" s="72"/>
      <c r="TR22" s="72"/>
      <c r="TS22" s="72"/>
      <c r="TT22" s="72">
        <f t="shared" ref="TT22:TT27" si="226">AVERAGE(TP12:TT12)</f>
        <v>14.370833333333332</v>
      </c>
      <c r="TU22" s="74">
        <f>STDEV(TP12:TT12)</f>
        <v>0.12644992421244597</v>
      </c>
      <c r="TV22" s="71">
        <f>TZ22/$F22*100</f>
        <v>64.593385384682861</v>
      </c>
      <c r="TW22" s="72"/>
      <c r="TX22" s="72"/>
      <c r="TY22" s="72"/>
      <c r="TZ22" s="72">
        <f t="shared" ref="TZ22:TZ27" si="227">AVERAGE(TV12:TZ12)</f>
        <v>15.339583333333332</v>
      </c>
      <c r="UA22" s="74">
        <f>STDEV(TV12:TZ12)</f>
        <v>0.37208939898004817</v>
      </c>
      <c r="UB22" s="71">
        <f>UF22/$F22*100</f>
        <v>0</v>
      </c>
      <c r="UC22" s="72"/>
      <c r="UD22" s="72"/>
      <c r="UE22" s="72"/>
      <c r="UF22" s="72">
        <f t="shared" ref="UF22:UF27" si="228">AVERAGE(UB12:UF12)</f>
        <v>0</v>
      </c>
      <c r="UG22" s="74">
        <f>STDEV(UB12:UF12)</f>
        <v>0</v>
      </c>
      <c r="UH22" s="71">
        <f>UL22/$F22*100</f>
        <v>40.407053250285117</v>
      </c>
      <c r="UI22" s="72"/>
      <c r="UJ22" s="72"/>
      <c r="UK22" s="72"/>
      <c r="UL22" s="72">
        <f t="shared" ref="UL22:UL27" si="229">AVERAGE(UH12:UL12)</f>
        <v>9.5958333333333332</v>
      </c>
      <c r="UM22" s="74">
        <f>STDEV(UH12:UL12)</f>
        <v>0.32836796560159964</v>
      </c>
      <c r="UN22" s="71">
        <f>UR22/$F22*100</f>
        <v>0</v>
      </c>
      <c r="UO22" s="72"/>
      <c r="UP22" s="72"/>
      <c r="UQ22" s="72"/>
      <c r="UR22" s="72">
        <f t="shared" ref="UR22:UR27" si="230">AVERAGE(UN12:UR12)</f>
        <v>0</v>
      </c>
      <c r="US22" s="74">
        <f>STDEV(UN12:UR12)</f>
        <v>0</v>
      </c>
      <c r="UT22" s="71">
        <f>UX22/$F22*100</f>
        <v>47.153259057812093</v>
      </c>
      <c r="UU22" s="72"/>
      <c r="UV22" s="72"/>
      <c r="UW22" s="72"/>
      <c r="UX22" s="72">
        <f t="shared" ref="UX22:UX27" si="231">AVERAGE(UT12:UX12)</f>
        <v>11.197916666666666</v>
      </c>
      <c r="UY22" s="74">
        <f>STDEV(UT12:UX12)</f>
        <v>6.1661035778953668E-2</v>
      </c>
      <c r="UZ22" s="71">
        <f>VD22/$F22*100</f>
        <v>0</v>
      </c>
      <c r="VA22" s="72"/>
      <c r="VB22" s="72"/>
      <c r="VC22" s="72"/>
      <c r="VD22" s="72">
        <f t="shared" ref="VD22:VD27" si="232">AVERAGE(UZ12:VD12)</f>
        <v>0</v>
      </c>
      <c r="VE22" s="74">
        <f>STDEV(UZ12:VD12)</f>
        <v>0</v>
      </c>
      <c r="VF22" s="71">
        <f>VJ22/$F22*100</f>
        <v>40.042986226862006</v>
      </c>
      <c r="VG22" s="72"/>
      <c r="VH22" s="72"/>
      <c r="VI22" s="72"/>
      <c r="VJ22" s="72">
        <f t="shared" ref="VJ22:VJ27" si="233">AVERAGE(VF12:VJ12)</f>
        <v>9.5093749999999986</v>
      </c>
      <c r="VK22" s="74">
        <f>STDEV(VF12:VJ12)</f>
        <v>0.11973277537917498</v>
      </c>
      <c r="VL22" s="71">
        <f>VP22/$F22*100</f>
        <v>0</v>
      </c>
      <c r="VM22" s="72"/>
      <c r="VN22" s="72"/>
      <c r="VO22" s="72"/>
      <c r="VP22" s="72">
        <f t="shared" ref="VP22:VP27" si="234">AVERAGE(VL12:VP12)</f>
        <v>0</v>
      </c>
      <c r="VQ22" s="74">
        <f>STDEV(VL12:VP12)</f>
        <v>0</v>
      </c>
      <c r="VR22" s="71">
        <f>VV22/$F22*100</f>
        <v>39.661373804719716</v>
      </c>
      <c r="VS22" s="72"/>
      <c r="VT22" s="72"/>
      <c r="VU22" s="72"/>
      <c r="VV22" s="72">
        <f>AVERAGE(VR12:VT12)</f>
        <v>9.4187499999999993</v>
      </c>
      <c r="VW22" s="74">
        <f>STDEV(VR12:VV12)</f>
        <v>0.51633473880807201</v>
      </c>
      <c r="VX22" s="71">
        <f>VY22/$F22*100</f>
        <v>104.24598649004299</v>
      </c>
      <c r="VY22" s="72">
        <f t="shared" ref="VY22:VY28" si="235">AVERAGE(VX12:VZ12)</f>
        <v>24.756250000000001</v>
      </c>
      <c r="VZ22" s="74">
        <f t="shared" ref="VZ22:VZ28" si="236">STDEV(VX12:VZ12)</f>
        <v>0.49497474683058273</v>
      </c>
      <c r="WA22" s="71">
        <f>WB22/$F22*100</f>
        <v>51.004474076673404</v>
      </c>
      <c r="WB22" s="72">
        <f t="shared" ref="WB22:WB28" si="237">AVERAGE(WA12:WC12)</f>
        <v>12.112500000000001</v>
      </c>
      <c r="WC22" s="74">
        <f t="shared" ref="WC22:WC28" si="238">STDEV(WA12:WC12)</f>
        <v>0.6805902768920522</v>
      </c>
      <c r="WD22" s="71">
        <f>WE22/$F22*100</f>
        <v>52.62303710851829</v>
      </c>
      <c r="WE22" s="72">
        <f t="shared" ref="WE22:WE28" si="239">AVERAGE(WD12:WF12)</f>
        <v>12.496874999999999</v>
      </c>
      <c r="WF22" s="74">
        <f t="shared" ref="WF22:WF28" si="240">STDEV(WD12:WF12)</f>
        <v>0.32261746891636156</v>
      </c>
      <c r="WG22" s="71">
        <f>WH22/$F22*100</f>
        <v>83.809983331871209</v>
      </c>
      <c r="WH22" s="72">
        <f t="shared" ref="WH22:WH28" si="241">AVERAGE(WG12:WI12)</f>
        <v>19.903124999999996</v>
      </c>
      <c r="WI22" s="74">
        <f t="shared" ref="WI22:WI28" si="242">STDEV(WG12:WI12)</f>
        <v>0.40216698179984739</v>
      </c>
      <c r="WJ22" s="71">
        <f>WK22/$F22*100</f>
        <v>49.175366260198274</v>
      </c>
      <c r="WK22" s="72">
        <f t="shared" ref="WK22:WK28" si="243">AVERAGE(WJ12:WL12)</f>
        <v>11.678125000000001</v>
      </c>
      <c r="WL22" s="74">
        <f t="shared" ref="WL22:WL28" si="244">STDEV(WJ12:WL12)</f>
        <v>0.26074562556253966</v>
      </c>
      <c r="WM22" s="71">
        <f>WN22/$F22*100</f>
        <v>43.056408456882188</v>
      </c>
      <c r="WN22" s="72">
        <f t="shared" ref="WN22:WN28" si="245">AVERAGE(WM12:WO12)</f>
        <v>10.225000000000001</v>
      </c>
      <c r="WO22" s="74">
        <f t="shared" ref="WO22:WO28" si="246">STDEV(WM12:WO12)</f>
        <v>0.55684659018440597</v>
      </c>
      <c r="WP22" s="71">
        <f>WQ22/$F22*100</f>
        <v>43.161680849197303</v>
      </c>
      <c r="WQ22" s="72">
        <f t="shared" ref="WQ22:WQ28" si="247">AVERAGE(WP12:WR12)</f>
        <v>10.25</v>
      </c>
      <c r="WR22" s="74">
        <f t="shared" ref="WR22:WR28" si="248">STDEV(WP12:WR12)</f>
        <v>0.34471455582844118</v>
      </c>
      <c r="WS22" s="71">
        <f>WT22/$F22*100</f>
        <v>102.96955873322221</v>
      </c>
      <c r="WT22" s="72">
        <f t="shared" ref="WT22:WT27" si="249">AVERAGE(WS12:WU12)</f>
        <v>24.453125</v>
      </c>
      <c r="WU22" s="72">
        <f t="shared" ref="WU22:WU27" si="250">STDEV(WS12:WU12)</f>
        <v>0.67617085950963407</v>
      </c>
      <c r="WV22" s="72"/>
      <c r="WW22" s="72">
        <f>WX22/$F22*100</f>
        <v>112.11509781559788</v>
      </c>
      <c r="WX22" s="72">
        <f t="shared" ref="WX22:WX27" si="251">AVERAGE(WW12:WY12)</f>
        <v>26.625</v>
      </c>
      <c r="WY22" s="74">
        <f t="shared" ref="WY22:WY27" si="252">STDEV(WW12:WY12)</f>
        <v>0.38890872965259915</v>
      </c>
      <c r="WZ22" s="71">
        <f>XA22/$F22*100</f>
        <v>117.85244319677166</v>
      </c>
      <c r="XA22" s="72">
        <f t="shared" ref="XA22:XA27" si="253">AVERAGE(WZ12:XB12)</f>
        <v>27.987500000000001</v>
      </c>
      <c r="XB22" s="74">
        <f t="shared" ref="XB22:XB27" si="254">STDEV(WZ12:XB12)</f>
        <v>2.3157747083859421</v>
      </c>
      <c r="XC22" s="71">
        <f>XD22/$F22*100</f>
        <v>61.188030370701206</v>
      </c>
      <c r="XD22" s="72">
        <f>AVERAGE(XC12:XE12)</f>
        <v>14.530882462408812</v>
      </c>
      <c r="XE22" s="74">
        <f>STDEV(XC12:XE12)</f>
        <v>0.33749623989834227</v>
      </c>
      <c r="XF22" s="71">
        <f>XG22/$F22*100</f>
        <v>50.044662795891028</v>
      </c>
      <c r="XG22" s="72">
        <f>AVERAGE(XF12:XH12)</f>
        <v>11.884564816882536</v>
      </c>
      <c r="XH22" s="74">
        <f>STDEV(XF12:XH12)</f>
        <v>0</v>
      </c>
      <c r="XI22" s="71">
        <f>XJ22/$F22*100</f>
        <v>55.638677981241628</v>
      </c>
      <c r="XJ22" s="72">
        <f>AVERAGE(XI12:XK12)</f>
        <v>13.213026881420276</v>
      </c>
      <c r="XK22" s="74">
        <f>STDEV(XI12:XK12)</f>
        <v>0.26624703369758035</v>
      </c>
      <c r="XL22" s="71">
        <f>XM22/$F22*100</f>
        <v>46.32648503796338</v>
      </c>
      <c r="XM22" s="72">
        <f>AVERAGE(XL12:XN12)</f>
        <v>11.001575061411344</v>
      </c>
      <c r="XN22" s="74">
        <f>STDEV(XL12:XN12)</f>
        <v>0.21374761860228308</v>
      </c>
      <c r="XO22" s="71">
        <f>XP22/$F22*100</f>
        <v>50.602947744528812</v>
      </c>
      <c r="XP22" s="72">
        <f>AVERAGE(XO12:XQ12)</f>
        <v>12.017145861247581</v>
      </c>
      <c r="XQ22" s="74">
        <f>STDEV(XO12:XQ12)</f>
        <v>0.30749657412959969</v>
      </c>
      <c r="XR22" s="71">
        <f>XS22/$F22*100</f>
        <v>44.897275569450642</v>
      </c>
      <c r="XS22" s="72">
        <f>AVERAGE(XR12:XT12)</f>
        <v>10.66216758783683</v>
      </c>
      <c r="XT22" s="74">
        <f>STDEV(XR12:XT12)</f>
        <v>0.41624536254128691</v>
      </c>
      <c r="XU22" s="71">
        <f>XV22/$F22*100</f>
        <v>47.934345690040189</v>
      </c>
      <c r="XV22" s="72">
        <f>AVERAGE(XU12:XW12)</f>
        <v>11.383408469182669</v>
      </c>
      <c r="XW22" s="74">
        <f>STDEV(XU12:XW12)</f>
        <v>0.37874578033036027</v>
      </c>
      <c r="XX22" s="71">
        <f>XY22/$F22*100</f>
        <v>86.712818222420722</v>
      </c>
      <c r="XY22" s="72">
        <f>AVERAGE(XX12:XZ12)</f>
        <v>20.592487810778621</v>
      </c>
      <c r="XZ22" s="74">
        <f>STDEV(XX12:XZ12)</f>
        <v>0.17249807817026505</v>
      </c>
      <c r="YA22" s="71">
        <f>YB22/$F22*100</f>
        <v>65.698972755694513</v>
      </c>
      <c r="YB22" s="72">
        <f>AVERAGE(YA12:YC12)</f>
        <v>15.602137300878368</v>
      </c>
      <c r="YC22" s="74">
        <f>STDEV(YA12:YC12)</f>
        <v>0.45749490297330619</v>
      </c>
      <c r="YD22" s="71">
        <f>YE22/$F22*100</f>
        <v>43.780705672175081</v>
      </c>
      <c r="YE22" s="72">
        <f>AVERAGE(YD12:YF12)</f>
        <v>10.397005499106744</v>
      </c>
      <c r="YF22" s="74">
        <f>STDEV(YD12:YF12)</f>
        <v>0.28124686658195103</v>
      </c>
      <c r="YG22" s="71">
        <f>YH22/$F22*100</f>
        <v>42.740591279936844</v>
      </c>
      <c r="YH22" s="72">
        <f t="shared" ref="YH22:YH27" si="255">AVERAGE(YG12:YI12)</f>
        <v>10.15</v>
      </c>
      <c r="YI22" s="74">
        <f t="shared" ref="YI22:YI27" si="256">STDEV(YG12:YI12)</f>
        <v>0.44194173824159222</v>
      </c>
      <c r="YJ22" s="71">
        <f>YK22/$F22*100</f>
        <v>43.345907535748751</v>
      </c>
      <c r="YK22" s="72">
        <f t="shared" ref="YK22:YK27" si="257">AVERAGE(YJ12:YL12)</f>
        <v>10.293749999999999</v>
      </c>
      <c r="YL22" s="74">
        <f t="shared" ref="YL22:YL27" si="258">STDEV(YJ12:YL12)</f>
        <v>0.24748737341529137</v>
      </c>
      <c r="YM22" t="s">
        <v>191</v>
      </c>
      <c r="YN22" s="71">
        <f>YO22/$F22*100</f>
        <v>49.438547240986061</v>
      </c>
      <c r="YO22" s="72">
        <f t="shared" ref="YO22:YO27" si="259">AVERAGE(YN12:YP12)</f>
        <v>11.740625000000001</v>
      </c>
      <c r="YP22" s="74">
        <f t="shared" ref="YP22:YP27" si="260">STDEV(YN12:YP12)</f>
        <v>4.4194173824156713E-3</v>
      </c>
      <c r="YQ22" s="71">
        <f>YR22/$F22*100</f>
        <v>39.819282393192388</v>
      </c>
      <c r="YR22" s="72">
        <f t="shared" ref="YR22:YR27" si="261">AVERAGE(YQ12:YS12)</f>
        <v>9.4562500000000007</v>
      </c>
      <c r="YS22" s="74">
        <f t="shared" ref="YS22:YS27" si="262">STDEV(YQ12:YS12)</f>
        <v>0.2651650429449553</v>
      </c>
      <c r="YT22" s="71">
        <f>YU22/$F22*100</f>
        <v>45.67505921572068</v>
      </c>
      <c r="YU22" s="72">
        <f t="shared" ref="YU22:YU27" si="263">AVERAGE(YT12:YV12)</f>
        <v>10.846875000000001</v>
      </c>
      <c r="YV22" s="74">
        <f t="shared" ref="YV22:YV27" si="264">STDEV(YT12:YV12)</f>
        <v>0.38448931227018596</v>
      </c>
      <c r="YW22" s="71">
        <f>YX22/$F22*100</f>
        <v>42.030002631809808</v>
      </c>
      <c r="YX22" s="72">
        <f t="shared" ref="YX22:YX27" si="265">AVERAGE(YW12:YY12)</f>
        <v>9.9812499999999993</v>
      </c>
      <c r="YY22" s="74">
        <f t="shared" ref="YY22:YY27" si="266">STDEV(YW12:YY12)</f>
        <v>1.0518213370149887</v>
      </c>
      <c r="YZ22" s="71">
        <f>ZA22/$F22*100</f>
        <v>36.582156329502588</v>
      </c>
      <c r="ZA22" s="72">
        <f t="shared" ref="ZA22:ZA27" si="267">AVERAGE(YZ12:ZB12)</f>
        <v>8.6875</v>
      </c>
      <c r="ZB22" s="74">
        <f t="shared" ref="ZB22:ZB27" si="268">STDEV(YZ12:ZB12)</f>
        <v>0.24748737341529264</v>
      </c>
      <c r="ZC22" s="71">
        <f>ZD22/$F22*100</f>
        <v>56.149662251074659</v>
      </c>
      <c r="ZD22" s="72">
        <f t="shared" ref="ZD22:ZD27" si="269">AVERAGE(ZC12:ZE12)</f>
        <v>13.334375</v>
      </c>
      <c r="ZE22" s="74">
        <f t="shared" ref="ZE22:ZE27" si="270">STDEV(ZC12:ZE12)</f>
        <v>0.4993941642129997</v>
      </c>
      <c r="ZF22" s="71">
        <f>ZG22/$F22*100</f>
        <v>49.820159663128351</v>
      </c>
      <c r="ZG22" s="72">
        <f t="shared" ref="ZG22:ZG27" si="271">AVERAGE(ZF12:ZH12)</f>
        <v>11.831250000000001</v>
      </c>
      <c r="ZH22" s="74">
        <f t="shared" ref="ZH22:ZH27" si="272">STDEV(ZF12:ZH12)</f>
        <v>2.6516504294495282E-2</v>
      </c>
      <c r="ZI22" s="71">
        <f>ZJ22/$F22*100</f>
        <v>44.819721028160373</v>
      </c>
      <c r="ZJ22" s="72">
        <f t="shared" ref="ZJ22:ZJ27" si="273">AVERAGE(ZI12:ZK12)</f>
        <v>10.643750000000001</v>
      </c>
      <c r="ZK22" s="74">
        <f t="shared" ref="ZK22:ZK27" si="274">STDEV(ZI12:ZK12)</f>
        <v>3.5355339059326626E-2</v>
      </c>
      <c r="ZL22" s="71">
        <f>ZM22/$F22*100</f>
        <v>41.266777787525228</v>
      </c>
      <c r="ZM22" s="72">
        <f t="shared" ref="ZM22:ZM27" si="275">AVERAGE(ZL12:ZN12)</f>
        <v>9.8000000000000007</v>
      </c>
      <c r="ZN22" s="74">
        <f t="shared" ref="ZN22:ZN27" si="276">STDEV(ZL12:ZN12)</f>
        <v>0.42426406871192823</v>
      </c>
      <c r="ZO22" s="71">
        <f>ZP22/$F22*100</f>
        <v>91.930432494078445</v>
      </c>
      <c r="ZP22" s="72">
        <f t="shared" ref="ZP22:ZP27" si="277">AVERAGE(ZO12:ZQ12)</f>
        <v>21.8315625</v>
      </c>
      <c r="ZQ22" s="74">
        <f t="shared" ref="ZQ22:ZQ27" si="278">STDEV(ZO12:ZQ12)</f>
        <v>0.95503609634008135</v>
      </c>
      <c r="ZR22" s="71">
        <f>ZS22/$F22*100</f>
        <v>40.793052022107204</v>
      </c>
      <c r="ZS22" s="72">
        <f t="shared" ref="ZS22:ZS27" si="279">AVERAGE(ZR12:ZT12)</f>
        <v>9.6875</v>
      </c>
      <c r="ZT22" s="74">
        <f t="shared" ref="ZT22:ZT27" si="280">STDEV(ZR12:ZT12)</f>
        <v>7.9549512883487106E-2</v>
      </c>
      <c r="ZU22" s="71">
        <f>ZV22/$F22*100</f>
        <v>47.491007983156422</v>
      </c>
      <c r="ZV22" s="72">
        <f t="shared" ref="ZV22:ZV27" si="281">AVERAGE(ZU12:ZW12)</f>
        <v>11.278124999999999</v>
      </c>
      <c r="ZW22" s="74">
        <f t="shared" ref="ZW22:ZW27" si="282">STDEV(ZU12:ZW12)</f>
        <v>0.20771261697354909</v>
      </c>
      <c r="ZX22" s="71">
        <f>ZY22/$F22*100</f>
        <v>43.80647425212738</v>
      </c>
      <c r="ZY22" s="72">
        <f t="shared" ref="ZY22:ZY27" si="283">AVERAGE(ZX12:ZZ12)</f>
        <v>10.403124999999999</v>
      </c>
      <c r="ZZ22" s="74">
        <f t="shared" ref="ZZ22:ZZ27" si="284">STDEV(ZX12:ZZ12)</f>
        <v>5.7452425971406228E-2</v>
      </c>
      <c r="AAA22" s="71">
        <f>AAB22/$F22*100</f>
        <v>39.990350030704448</v>
      </c>
      <c r="AAB22" s="72">
        <f t="shared" ref="AAB22:AAB27" si="285">AVERAGE(AAA12:AAC12)</f>
        <v>9.4968749999999993</v>
      </c>
      <c r="AAC22" s="74">
        <f t="shared" ref="AAC22:AAC27" si="286">STDEV(AAA12:AAC12)</f>
        <v>0.57010484233165415</v>
      </c>
      <c r="AAD22" s="71">
        <f>AAE22/$F22*100</f>
        <v>54.689007807702438</v>
      </c>
      <c r="AAE22" s="72">
        <f t="shared" ref="AAE22:AAE27" si="287">AVERAGE(AAD12:AAF12)</f>
        <v>12.987500000000001</v>
      </c>
      <c r="AAF22" s="74">
        <f t="shared" ref="AAF22:AAF27" si="288">STDEV(AAD12:AAF12)</f>
        <v>0.21213203435596351</v>
      </c>
      <c r="AAG22" s="71">
        <f>AAH22/$F22*100</f>
        <v>44.451267655057457</v>
      </c>
      <c r="AAH22" s="72">
        <f t="shared" ref="AAH22:AAH27" si="289">AVERAGE(AAG12:AAI12)</f>
        <v>10.556249999999999</v>
      </c>
      <c r="AAI22" s="74">
        <f t="shared" ref="AAI22:AAI27" si="290">STDEV(AAG12:AAI12)</f>
        <v>0.23864853865046004</v>
      </c>
      <c r="AAJ22" s="71">
        <f>AAK22/$F22*100</f>
        <v>93.995087288358619</v>
      </c>
      <c r="AAK22" s="72">
        <f t="shared" ref="AAK22:AAK27" si="291">AVERAGE(AAJ12:AAL12)</f>
        <v>22.321874999999999</v>
      </c>
      <c r="AAL22" s="74">
        <f t="shared" ref="AAL22:AAL27" si="292">STDEV(AAJ12:AAL12)</f>
        <v>0.30493979938670013</v>
      </c>
      <c r="AAM22" s="71">
        <f>AAN22/$F22*100</f>
        <v>41.327173456530872</v>
      </c>
      <c r="AAN22" s="72">
        <f>AVERAGE(AAM12:AAO12)*100/$AAJ22</f>
        <v>9.8143427131457379</v>
      </c>
      <c r="AAO22" s="74">
        <f>STDEV(AAM12:AAO12)</f>
        <v>1.3346640494896038</v>
      </c>
      <c r="AAP22" s="71">
        <f>AAQ22/$F22*100</f>
        <v>53.464930701385981</v>
      </c>
      <c r="AAQ22" s="72">
        <f>AVERAGE(AAP12:AAR12)*100/$AAJ22</f>
        <v>12.696807188856225</v>
      </c>
      <c r="AAR22" s="74">
        <f>STDEV(AAP12:AAR12)</f>
        <v>0.38448931227018596</v>
      </c>
      <c r="AAS22" s="71">
        <f>AAT22/$F22*100</f>
        <v>45.471090578188445</v>
      </c>
      <c r="AAT22" s="72">
        <f>AVERAGE(AAS12:AAU12)*100/$AAJ22</f>
        <v>10.79843669793271</v>
      </c>
      <c r="AAU22" s="74">
        <f>STDEV(AAS12:AAU12)</f>
        <v>0.10606601717798111</v>
      </c>
      <c r="AAV22" s="71">
        <f>AAW22/$F22*100</f>
        <v>43.749125017499658</v>
      </c>
      <c r="AAW22" s="72">
        <f>AVERAGE(AAV12:AAX12)*100/$AAJ22</f>
        <v>10.389505751551637</v>
      </c>
      <c r="AAX22" s="74">
        <f>STDEV(AAV12:AAX12)</f>
        <v>0.16351844314938863</v>
      </c>
      <c r="AAY22" s="71">
        <f>AAZ22/$F22*100</f>
        <v>43.819123617527659</v>
      </c>
      <c r="AAZ22" s="72">
        <f>AVERAGE(AAY12:ABA12)*100/$AAJ22</f>
        <v>10.406128960754119</v>
      </c>
      <c r="ABA22" s="74">
        <f>STDEV(AAY12:ABA12)</f>
        <v>0.2651650429449553</v>
      </c>
      <c r="ABB22" s="71">
        <f>ABC22/$F22*100</f>
        <v>44.785104297914046</v>
      </c>
      <c r="ABC22" s="72">
        <f>AVERAGE(ABB12:ABD12)*100/$AAJ22</f>
        <v>10.635529247748378</v>
      </c>
      <c r="ABD22" s="74">
        <f>STDEV(ABB12:ABD12)</f>
        <v>0.13700193885489206</v>
      </c>
      <c r="ABE22" s="71">
        <f>ABF22/$F22*100</f>
        <v>66.218675626487482</v>
      </c>
      <c r="ABF22" s="72">
        <f>AVERAGE(ABE12:ABG12)*100/$AAJ22</f>
        <v>15.725555905548557</v>
      </c>
      <c r="ABG22" s="74">
        <f>STDEV(ABE12:ABG12)</f>
        <v>0.10606601717798111</v>
      </c>
      <c r="ABH22" s="71">
        <f>ABI22/$F22*100</f>
        <v>68.906621867562663</v>
      </c>
      <c r="ABI22" s="72">
        <f>AVERAGE(ABH12:ABJ12)*100/$AAJ22</f>
        <v>16.363887138923889</v>
      </c>
      <c r="ABJ22" s="74">
        <f>STDEV(ABH12:ABJ12)</f>
        <v>0.12374368670764632</v>
      </c>
      <c r="ABK22" s="71">
        <f>ABL22/$F22*100</f>
        <v>36.700587770857091</v>
      </c>
      <c r="ABL22" s="72">
        <f t="shared" ref="ABL22:ABL27" si="293">AVERAGE(ABK12:ABM12)</f>
        <v>8.7156249999999993</v>
      </c>
      <c r="ABM22" s="74">
        <f t="shared" ref="ABM22:ABM27" si="294">STDEV(ABK12:ABM12)</f>
        <v>3.9774756441743553E-2</v>
      </c>
      <c r="ABN22" s="71">
        <f>ABO22/$F22*100</f>
        <v>37.977015527677871</v>
      </c>
      <c r="ABO22" s="72">
        <f t="shared" ref="ABO22:ABO27" si="295">AVERAGE(ABN12:ABP12)</f>
        <v>9.0187500000000007</v>
      </c>
      <c r="ABP22" s="74">
        <f t="shared" ref="ABP22:ABP27" si="296">STDEV(ABN12:ABP12)</f>
        <v>0.2651650429449553</v>
      </c>
      <c r="ABQ22" s="71">
        <f>ABR22/$F22*100</f>
        <v>93.666111062373886</v>
      </c>
      <c r="ABR22" s="72">
        <f t="shared" ref="ABR22:ABR27" si="297">AVERAGE(ABQ12:ABS12)</f>
        <v>22.243749999999999</v>
      </c>
      <c r="ABS22" s="74">
        <f t="shared" ref="ABS22:ABS27" si="298">STDEV(ABQ12:ABS12)</f>
        <v>0.30052038200428322</v>
      </c>
      <c r="ABT22" s="71">
        <f>ABU22/$F22*100</f>
        <v>49.728046319852623</v>
      </c>
      <c r="ABU22" s="72">
        <f t="shared" ref="ABU22:ABU27" si="299">AVERAGE(ABT12:ABV12)</f>
        <v>11.809374999999999</v>
      </c>
      <c r="ABV22" s="74">
        <f t="shared" ref="ABV22:ABV27" si="300">STDEV(ABT12:ABV12)</f>
        <v>0.47287765991850439</v>
      </c>
      <c r="ABW22" s="71">
        <f>ABX22/$F22*100</f>
        <v>41.174664444249501</v>
      </c>
      <c r="ABX22" s="72">
        <f t="shared" ref="ABX22:ABX27" si="301">AVERAGE(ABW12:ABY12)</f>
        <v>9.7781249999999993</v>
      </c>
      <c r="ABY22" s="74">
        <f t="shared" ref="ABY22:ABY27" si="302">STDEV(ABW12:ABY12)</f>
        <v>1.0385630848677416</v>
      </c>
      <c r="ABZ22" s="71">
        <f>ACA22/$F22*100</f>
        <v>23.107290113167821</v>
      </c>
      <c r="ACA22" s="72">
        <f t="shared" ref="ACA22:ACA27" si="303">AVERAGE(ABZ12:ACB12)</f>
        <v>5.4874999999999998</v>
      </c>
      <c r="ACB22" s="74">
        <f t="shared" ref="ACB22:ACB27" si="304">STDEV(ABZ12:ACB12)</f>
        <v>0.24748737341529137</v>
      </c>
      <c r="ACC22" s="71">
        <f>ACD22/$F22*100</f>
        <v>46.030353539784194</v>
      </c>
      <c r="ACD22" s="72">
        <f t="shared" ref="ACD22:ACD27" si="305">AVERAGE(ACC12:ACE12)</f>
        <v>10.931249999999999</v>
      </c>
      <c r="ACE22" s="74">
        <f t="shared" ref="ACE22:ACE27" si="306">STDEV(ACC12:ACE12)</f>
        <v>0.15909902576697293</v>
      </c>
      <c r="ACF22" s="71">
        <f>ACG22/$F22*100</f>
        <v>50.33336257566453</v>
      </c>
      <c r="ACG22" s="72">
        <f t="shared" ref="ACG22:ACG27" si="307">AVERAGE(ACF12:ACH12)</f>
        <v>11.953125</v>
      </c>
      <c r="ACH22" s="74">
        <f t="shared" ref="ACH22:ACH27" si="308">STDEV(ACF12:ACH12)</f>
        <v>4.4194173824169264E-3</v>
      </c>
      <c r="ACI22" s="71">
        <f>ACJ22/$F22*100</f>
        <v>50.938678831476444</v>
      </c>
      <c r="ACJ22" s="72">
        <f t="shared" ref="ACJ22:ACJ27" si="309">AVERAGE(ACI12:ACK12)</f>
        <v>12.096875000000001</v>
      </c>
      <c r="ACK22" s="74">
        <f t="shared" ref="ACK22:ACK27" si="310">STDEV(ACI12:ACK12)</f>
        <v>0.18119611267905256</v>
      </c>
      <c r="ACL22" s="71">
        <f>ACM22/$F22*100</f>
        <v>52.16247039213966</v>
      </c>
      <c r="ACM22" s="72">
        <f t="shared" ref="ACM22:ACM27" si="311">AVERAGE(ACL12:ACN12)</f>
        <v>12.387499999999999</v>
      </c>
      <c r="ACN22" s="74">
        <f t="shared" ref="ACN22:ACN27" si="312">STDEV(ACL12:ACN12)</f>
        <v>0.2651650429449553</v>
      </c>
      <c r="ACO22" s="71">
        <f>ACP22/$F22*100</f>
        <v>39.569260461443989</v>
      </c>
      <c r="ACP22" s="72">
        <f t="shared" ref="ACP22:ACP27" si="313">AVERAGE(ACO12:ACQ12)</f>
        <v>9.3968749999999996</v>
      </c>
      <c r="ACQ22" s="74">
        <f t="shared" ref="ACQ22:ACQ27" si="314">STDEV(ACO12:ACQ12)</f>
        <v>3.0935921676910953E-2</v>
      </c>
      <c r="ACR22" s="71">
        <f>ACS22/$F22*100</f>
        <v>51.491358891130801</v>
      </c>
      <c r="ACS22" s="72">
        <f t="shared" ref="ACS22:ACS27" si="315">AVERAGE(ACR12:ACT12)</f>
        <v>12.228124999999999</v>
      </c>
      <c r="ACT22" s="74">
        <f t="shared" ref="ACT22:ACT27" si="316">STDEV(ACR12:ACT12)</f>
        <v>0.31377863415153023</v>
      </c>
      <c r="ACU22" s="71">
        <f>ACV22/$F22*100</f>
        <v>31.910693920519346</v>
      </c>
      <c r="ACV22" s="72">
        <f t="shared" ref="ACV22:ACV27" si="317">AVERAGE(ACU12:ACW12)</f>
        <v>7.578125</v>
      </c>
      <c r="ACW22" s="74">
        <f t="shared" ref="ACW22:ACW27" si="318">STDEV(ACU12:ACW12)</f>
        <v>8.3968930265902769E-2</v>
      </c>
      <c r="ACX22" s="71">
        <f>ACY22/$F22*100</f>
        <v>35.621545749627174</v>
      </c>
      <c r="ACY22" s="72">
        <f t="shared" ref="ACY22:ACY27" si="319">AVERAGE(ACX12:ACZ12)</f>
        <v>8.4593750000000014</v>
      </c>
      <c r="ACZ22" s="74">
        <f t="shared" ref="ACZ22:ACZ27" si="320">STDEV(ACX12:ACZ12)</f>
        <v>3.9774756441743553E-2</v>
      </c>
      <c r="ADA22" s="72"/>
      <c r="ADB22" s="71">
        <f>ADC22/$F22*100</f>
        <v>123.58978857794543</v>
      </c>
      <c r="ADC22" s="72">
        <f t="shared" ref="ADC22:ADC27" si="321">AVERAGE(ADB12:ADD12)</f>
        <v>29.349999999999998</v>
      </c>
      <c r="ADD22" s="74">
        <f t="shared" ref="ADD22:ADD27" si="322">STDEV(ADB12:ADD12)</f>
        <v>1.0732361983738719</v>
      </c>
      <c r="ADE22" s="71">
        <f>ADF22/$ADC22*100</f>
        <v>51.866837024417954</v>
      </c>
      <c r="ADF22" s="72">
        <f t="shared" ref="ADF22:ADF27" si="323">AVERAGE(ADE12:ADG12)</f>
        <v>15.222916666666668</v>
      </c>
      <c r="ADG22" s="74">
        <f t="shared" ref="ADG22:ADG27" si="324">STDEV(ADE12:ADG12)</f>
        <v>8.3229101480992357E-2</v>
      </c>
      <c r="ADH22" s="71">
        <f>ADI22/$ADC22*100</f>
        <v>51.320272572402047</v>
      </c>
      <c r="ADI22" s="72">
        <f t="shared" ref="ADI22:ADI27" si="325">AVERAGE(ADH12:ADJ12)</f>
        <v>15.0625</v>
      </c>
      <c r="ADJ22" s="74">
        <f t="shared" ref="ADJ22:ADJ27" si="326">STDEV(ADH12:ADJ12)</f>
        <v>0.79306072434587227</v>
      </c>
      <c r="ADK22" s="71">
        <f>ADL22/$ADC22*100</f>
        <v>73.814593980692806</v>
      </c>
      <c r="ADL22" s="72">
        <f t="shared" ref="ADL22:ADL27" si="327">AVERAGE(ADK12:ADM12)</f>
        <v>21.664583333333336</v>
      </c>
      <c r="ADM22" s="74">
        <f t="shared" ref="ADM22:ADM27" si="328">STDEV(ADK12:ADM12)</f>
        <v>0.7729896641180487</v>
      </c>
      <c r="ADN22" s="71">
        <f>ADO22/$ADC22*100</f>
        <v>89.210675752413408</v>
      </c>
      <c r="ADO22" s="72">
        <f t="shared" ref="ADO22:ADO27" si="329">AVERAGE(ADN12:ADP12)</f>
        <v>26.183333333333334</v>
      </c>
      <c r="ADP22" s="74">
        <f t="shared" ref="ADP22:ADP27" si="330">STDEV(ADN12:ADP12)</f>
        <v>0.43004057463608303</v>
      </c>
      <c r="ADQ22" s="71">
        <f>ADR22/$ADC22*100</f>
        <v>106.85689948892676</v>
      </c>
      <c r="ADR22" s="72">
        <f t="shared" ref="ADR22:ADR27" si="331">AVERAGE(ADQ12:ADS12)</f>
        <v>31.362500000000001</v>
      </c>
      <c r="ADS22" s="74">
        <f t="shared" ref="ADS22:ADS27" si="332">STDEV(ADQ12:ADS12)</f>
        <v>0.68673252617012248</v>
      </c>
      <c r="ADT22" s="71">
        <f>ADU22/$ADC22*100</f>
        <v>111.13713798977854</v>
      </c>
      <c r="ADU22" s="72">
        <f t="shared" ref="ADU22:ADU27" si="333">AVERAGE(ADT12:ADV12)</f>
        <v>32.618749999999999</v>
      </c>
      <c r="ADV22" s="74">
        <f t="shared" ref="ADV22:ADV27" si="334">STDEV(ADT12:ADV12)</f>
        <v>0.22715977306732854</v>
      </c>
      <c r="ADW22" s="71">
        <f>ADX22/$F22*100</f>
        <v>99.017457671725609</v>
      </c>
      <c r="ADX22" s="72">
        <f t="shared" ref="ADX22:ADX27" si="335">AVERAGE(ADW12:ADY12)</f>
        <v>23.514583333333334</v>
      </c>
      <c r="ADY22" s="74">
        <f t="shared" ref="ADY22:ADY27" si="336">STDEV(ADW12:ADY12)</f>
        <v>0.13204126564575711</v>
      </c>
      <c r="ADZ22" s="71">
        <f t="shared" ref="ADZ22:ADZ27" si="337">AEA22/$F22*100</f>
        <v>41.538731467672605</v>
      </c>
      <c r="AEA22" s="72">
        <f t="shared" ref="AEA22:AEA27" si="338">AVERAGE(ADZ12:AEB12)</f>
        <v>9.8645833333333339</v>
      </c>
      <c r="AEB22" s="74">
        <f t="shared" ref="AEB22:AEB27" si="339">STDEV(ADZ12:AEB12)</f>
        <v>0.11962397683296387</v>
      </c>
      <c r="AEC22" s="71">
        <f t="shared" ref="AEC22:AEC27" si="340">AED22/$F22*100</f>
        <v>42.740591279936844</v>
      </c>
      <c r="AED22" s="72">
        <f t="shared" ref="AED22:AED27" si="341">AVERAGE(AEC12:AEE12)</f>
        <v>10.15</v>
      </c>
      <c r="AEE22" s="74">
        <f t="shared" ref="AEE22:AEE27" si="342">STDEV(AEC12:AEE12)</f>
        <v>7.207851621669277E-2</v>
      </c>
      <c r="AEF22" s="71">
        <f t="shared" ref="AEF22:AEF27" si="343">AEG22/$F22*100</f>
        <v>42.205456619001666</v>
      </c>
      <c r="AEG22" s="72">
        <f t="shared" ref="AEG22:AEG27" si="344">AVERAGE(AEF12:AEH12)</f>
        <v>10.022916666666665</v>
      </c>
      <c r="AEH22" s="74">
        <f t="shared" ref="AEH22:AEH27" si="345">STDEV(AEF12:AEH12)</f>
        <v>0.18586089108075801</v>
      </c>
      <c r="AEI22" s="71">
        <f t="shared" ref="AEI22:AEI27" si="346">AEJ22/$F22*100</f>
        <v>41.029914904816216</v>
      </c>
      <c r="AEJ22" s="72">
        <f t="shared" ref="AEJ22:AEJ27" si="347">AVERAGE(AEI12:AEK12)</f>
        <v>9.7437500000000004</v>
      </c>
      <c r="AEK22" s="74">
        <f t="shared" ref="AEK22:AEK27" si="348">STDEV(AEI12:AEK12)</f>
        <v>0.34511094230696326</v>
      </c>
      <c r="AEL22" s="71">
        <f t="shared" ref="AEL22:AEL27" si="349">AEM22/$F22*100</f>
        <v>41.600140363189766</v>
      </c>
      <c r="AEM22" s="72">
        <f t="shared" ref="AEM22:AEM27" si="350">AVERAGE(AEL12:AEN12)</f>
        <v>9.8791666666666682</v>
      </c>
      <c r="AEN22" s="74">
        <f t="shared" ref="AEN22:AEN27" si="351">STDEV(AEL12:AEN12)</f>
        <v>0.17780490244459859</v>
      </c>
      <c r="AEO22" s="71">
        <f t="shared" ref="AEO22:AEO27" si="352">AEP22/$F22*100</f>
        <v>40.205281165014483</v>
      </c>
      <c r="AEP22" s="72">
        <f t="shared" ref="AEP22:AEP27" si="353">AVERAGE(AEO12:AEQ12)</f>
        <v>9.5479166666666675</v>
      </c>
      <c r="AEQ22" s="74">
        <f t="shared" ref="AEQ22:AEQ27" si="354">STDEV(AEO12:AEQ12)</f>
        <v>0.43212471675817499</v>
      </c>
      <c r="AER22" s="71">
        <f t="shared" ref="AER22:AER27" si="355">AES22/$F22*100</f>
        <v>41.547504167032201</v>
      </c>
      <c r="AES22" s="72">
        <f t="shared" ref="AES22:AES27" si="356">AVERAGE(AER12:AET12)</f>
        <v>9.8666666666666671</v>
      </c>
      <c r="AET22" s="74">
        <f t="shared" ref="AET22:AET27" si="357">STDEV(AER12:AET12)</f>
        <v>6.9127750095988288E-2</v>
      </c>
      <c r="AEU22" s="71">
        <f t="shared" ref="AEU22:AEU27" si="358">AEV22/$F22*100</f>
        <v>41.486095271515048</v>
      </c>
      <c r="AEV22" s="72">
        <f t="shared" ref="AEV22:AEV27" si="359">AVERAGE(AEU12:AEW12)</f>
        <v>9.8520833333333329</v>
      </c>
      <c r="AEW22" s="74">
        <f t="shared" ref="AEW22:AEW27" si="360">STDEV(AEU12:AEW12)</f>
        <v>0.22813213459162893</v>
      </c>
      <c r="AEX22" s="71">
        <f t="shared" ref="AEX22:AEX27" si="361">AEY22/$F22*100</f>
        <v>40.661461531713314</v>
      </c>
      <c r="AEY22" s="72">
        <f t="shared" ref="AEY22:AEY27" si="362">AVERAGE(AEX12:AEZ12)</f>
        <v>9.65625</v>
      </c>
      <c r="AEZ22" s="74">
        <f t="shared" ref="AEZ22:AEZ27" si="363">STDEV(AEX12:AEZ12)</f>
        <v>7.5777222831138538E-2</v>
      </c>
      <c r="AFA22" s="71">
        <f t="shared" ref="AFA22:AFA27" si="364">AFB22/$F22*100</f>
        <v>80.129835950521979</v>
      </c>
      <c r="AFB22" s="72">
        <f t="shared" ref="AFB22:AFB27" si="365">AVERAGE(AFA12:AFC12)</f>
        <v>19.029166666666665</v>
      </c>
      <c r="AFC22" s="74">
        <f t="shared" ref="AFC22:AFC27" si="366">STDEV(AFA12:AFC12)</f>
        <v>0.44040700872412697</v>
      </c>
      <c r="AFD22" s="71">
        <f t="shared" ref="AFD22:AFD27" si="367">AFE22/$F22*100</f>
        <v>77.401526449688561</v>
      </c>
      <c r="AFE22" s="72">
        <f t="shared" ref="AFE22:AFE27" si="368">AVERAGE(AFD12:AFF12)</f>
        <v>18.381249999999998</v>
      </c>
      <c r="AFF22" s="74">
        <f t="shared" ref="AFF22:AFF27" si="369">STDEV(AFD12:AFF12)</f>
        <v>0.1821100285541698</v>
      </c>
      <c r="AFG22" s="71">
        <f t="shared" ref="AFG22:AFG27" si="370">AFH22/$F22*100</f>
        <v>58.215632950258801</v>
      </c>
      <c r="AFH22" s="72">
        <f t="shared" ref="AFH22:AFH27" si="371">AVERAGE(AFG12:AFI12)</f>
        <v>13.824999999999999</v>
      </c>
      <c r="AFI22" s="74">
        <f t="shared" ref="AFI22:AFI27" si="372">STDEV(AFG12:AFI12)</f>
        <v>0.2651650429449553</v>
      </c>
      <c r="AFJ22" s="71">
        <f t="shared" ref="AFJ22:AFJ27" si="373">AFK22/$F22*100</f>
        <v>45.38556013685411</v>
      </c>
      <c r="AFK22" s="72">
        <f t="shared" ref="AFK22:AFK27" si="374">AVERAGE(AFJ12:AFL12)</f>
        <v>10.778124999999999</v>
      </c>
      <c r="AFL22" s="74">
        <f t="shared" ref="AFL22:AFL27" si="375">STDEV(AFJ12:AFL12)</f>
        <v>0.35797280797568942</v>
      </c>
      <c r="AFM22" s="71">
        <f t="shared" ref="AFM22:AFM27" si="376">AFN22/$F22*100</f>
        <v>87.086586542679186</v>
      </c>
      <c r="AFN22" s="72">
        <f t="shared" ref="AFN22:AFN27" si="377">AVERAGE(AFM12:AFO12)</f>
        <v>20.681249999999999</v>
      </c>
      <c r="AFO22" s="74">
        <f t="shared" ref="AFO22:AFO27" si="378">STDEV(AFM12:AFO12)</f>
        <v>1.3611805537841044</v>
      </c>
      <c r="AFP22" s="71">
        <f>AFQ22/$F22*100</f>
        <v>41.077287481358013</v>
      </c>
      <c r="AFQ22" s="72">
        <f t="shared" ref="AFQ22:AFQ27" si="379">AVERAGE(AFP12:AFR12)</f>
        <v>9.754999999999999</v>
      </c>
      <c r="AFR22" s="74">
        <f t="shared" ref="AFR22:AFR27" si="380">STDEV(AFP12:AFR12)</f>
        <v>0.34648232278140845</v>
      </c>
      <c r="AFS22" s="71">
        <f>AFT22/$F22*100</f>
        <v>67.229581542240552</v>
      </c>
      <c r="AFT22" s="72">
        <f t="shared" ref="AFT22:AFT27" si="381">AVERAGE(AFS12:AFU12)</f>
        <v>15.965624999999999</v>
      </c>
      <c r="AFU22" s="74">
        <f t="shared" ref="AFU22:AFU27" si="382">STDEV(AFS12:AFU12)</f>
        <v>0.4817164946833345</v>
      </c>
      <c r="AFV22" s="71">
        <f t="shared" ref="AFV22:AFV27" si="383">AFW22/$F22*100</f>
        <v>43.187998947276078</v>
      </c>
      <c r="AFW22" s="72">
        <f t="shared" ref="AFW22:AFW27" si="384">AVERAGE(AFV12:AFX12)</f>
        <v>10.25625</v>
      </c>
      <c r="AFX22" s="74">
        <f t="shared" ref="AFX22:AFX27" si="385">STDEV(AFV12:AFX12)</f>
        <v>9.7227182413149787E-2</v>
      </c>
      <c r="AFY22" s="71">
        <f t="shared" ref="AFY22:AFY27" si="386">AFZ22/$F22*100</f>
        <v>42.280024563558207</v>
      </c>
      <c r="AFZ22" s="72">
        <f t="shared" ref="AFZ22:AFZ27" si="387">AVERAGE(AFY12:AGA12)</f>
        <v>10.040625</v>
      </c>
      <c r="AGA22" s="74">
        <f t="shared" ref="AGA22:AGA27" si="388">STDEV(AFY12:AGA12)</f>
        <v>0.33145630368119416</v>
      </c>
      <c r="AGB22" s="71">
        <f t="shared" ref="AGB22:AGB27" si="389">AGC22/$F22*100</f>
        <v>38.72708132292307</v>
      </c>
      <c r="AGC22" s="72">
        <f t="shared" ref="AGC22:AGC27" si="390">AVERAGE(AGB12:AGD12)</f>
        <v>9.1968750000000004</v>
      </c>
      <c r="AGD22" s="74">
        <f t="shared" ref="AGD22:AGD27" si="391">STDEV(AGB12:AGD12)</f>
        <v>1.3258252147248269E-2</v>
      </c>
      <c r="AGE22" s="71">
        <f t="shared" ref="AGE22:AGE27" si="392">AGF22/$F22*100</f>
        <v>43.42486182998509</v>
      </c>
      <c r="AGF22" s="72">
        <f t="shared" ref="AGF22:AGF27" si="393">AVERAGE(AGE12:AGG12)</f>
        <v>10.3125</v>
      </c>
      <c r="AGG22" s="74">
        <f t="shared" ref="AGG22:AGG27" si="394">STDEV(AGE12:AGG12)</f>
        <v>0.11490485194281372</v>
      </c>
      <c r="AGH22" s="71">
        <f t="shared" ref="AGH22:AGH27" si="395">AGI22/$F22*100</f>
        <v>98.179664882884452</v>
      </c>
      <c r="AGI22" s="72">
        <f t="shared" ref="AGI22:AGI27" si="396">AVERAGE(AGH12:AGJ12)</f>
        <v>23.315624999999997</v>
      </c>
      <c r="AGJ22" s="74">
        <f t="shared" ref="AGJ22:AGJ27" si="397">STDEV(AGH12:AGJ12)</f>
        <v>0.1193242693252294</v>
      </c>
      <c r="AGK22" s="71">
        <f t="shared" ref="AGK22:AGK27" si="398">AGL22/$F22*100</f>
        <v>54.794280200017539</v>
      </c>
      <c r="AGL22" s="72">
        <f t="shared" ref="AGL22:AGL27" si="399">AVERAGE(AGK12:AGM12)</f>
        <v>13.012499999999999</v>
      </c>
      <c r="AGM22" s="74">
        <f t="shared" ref="AGM22:AGM27" si="400">STDEV(AGK12:AGM12)</f>
        <v>0.44194173824159222</v>
      </c>
      <c r="AGN22" s="71">
        <f t="shared" ref="AGN22:AGN27" si="401">AGO22/$F22*100</f>
        <v>55.281165014474965</v>
      </c>
      <c r="AGO22" s="72">
        <f t="shared" ref="AGO22:AGO27" si="402">AVERAGE(AGN12:AGP12)</f>
        <v>13.128125000000001</v>
      </c>
      <c r="AGP22" s="74">
        <f t="shared" ref="AGP22:AGP27" si="403">STDEV(AGN12:AGP12)</f>
        <v>4.4194173824156713E-3</v>
      </c>
      <c r="AGQ22" s="71">
        <f t="shared" ref="AGQ22:AGQ27" si="404">AGR22/$F22*100</f>
        <v>54.860075445214498</v>
      </c>
      <c r="AGR22" s="72">
        <f t="shared" ref="AGR22:AGR27" si="405">AVERAGE(AGQ12:AGS12)</f>
        <v>13.028124999999999</v>
      </c>
      <c r="AGS22" s="74">
        <f t="shared" ref="AGS22:AGS27" si="406">STDEV(AGQ12:AGS12)</f>
        <v>0.44636115562400785</v>
      </c>
      <c r="AGT22" s="71">
        <f t="shared" ref="AGT22:AGT27" si="407">AGU22/$F22*100</f>
        <v>55.254846916396176</v>
      </c>
      <c r="AGU22" s="72">
        <f t="shared" ref="AGU22:AGU27" si="408">AVERAGE(AGT12:AGV12)</f>
        <v>13.121874999999999</v>
      </c>
      <c r="AGV22" s="74">
        <f t="shared" ref="AGV22:AGV27" si="409">STDEV(AGT12:AGV12)</f>
        <v>0.22539028650321177</v>
      </c>
      <c r="AGW22" s="71">
        <f t="shared" ref="AGW22:AGW27" si="410">AGX22/$F22*100</f>
        <v>52.767786647951574</v>
      </c>
      <c r="AGX22" s="72">
        <f t="shared" ref="AGX22:AGX27" si="411">AVERAGE(AGW12:AGY12)</f>
        <v>12.53125</v>
      </c>
      <c r="AGY22" s="74">
        <f t="shared" ref="AGY22:AGY27" si="412">STDEV(AGW12:AGY12)</f>
        <v>0.15026019100214036</v>
      </c>
      <c r="AGZ22" s="71">
        <f t="shared" ref="AGZ22:AGZ27" si="413">AHA22/$F22*100</f>
        <v>52.688832353715242</v>
      </c>
      <c r="AHA22" s="72">
        <f t="shared" ref="AHA22:AHA27" si="414">AVERAGE(AGZ12:AHB12)</f>
        <v>12.512499999999999</v>
      </c>
      <c r="AHB22" s="74">
        <f t="shared" ref="AHB22:AHB27" si="415">STDEV(AGZ12:AHB12)</f>
        <v>0.18561553006146947</v>
      </c>
      <c r="AHC22" s="71">
        <f t="shared" ref="AHC22:AHC27" si="416">AHD22/$F22*100</f>
        <v>23749.333274848672</v>
      </c>
      <c r="AHD22" s="72">
        <f t="shared" ref="AHD22:AHD27" si="417">AVERAGE(AHC12:AHE12)</f>
        <v>5639.9718750000002</v>
      </c>
      <c r="AHE22" s="74">
        <f t="shared" ref="AHE22:AHE27" si="418">STDEV(AHC12:AHE12)</f>
        <v>7959.4104804875178</v>
      </c>
      <c r="AHF22" s="71">
        <f t="shared" ref="AHF22:AHF27" si="419">AHG22/$F22*100</f>
        <v>37.542766909378017</v>
      </c>
      <c r="AHG22" s="72">
        <f t="shared" ref="AHG22:AHG27" si="420">AVERAGE(AHF12:AHH12)</f>
        <v>8.9156250000000004</v>
      </c>
      <c r="AHH22" s="74">
        <f t="shared" ref="AHH22:AHH27" si="421">STDEV(AHF12:AHH12)</f>
        <v>0.11048543456039805</v>
      </c>
      <c r="AHI22" s="71">
        <f t="shared" ref="AHI22:AHI27" si="422">AHJ22/$F22*100</f>
        <v>16.396175103079219</v>
      </c>
      <c r="AHJ22" s="72">
        <f t="shared" ref="AHJ22:AHJ27" si="423">AVERAGE(AHI12:AHK12)</f>
        <v>3.8937499999999998</v>
      </c>
      <c r="AHK22" s="74">
        <f t="shared" ref="AHK22:AHK27" si="424">STDEV(AHI12:AHK12)</f>
        <v>0.2651650429449553</v>
      </c>
    </row>
    <row r="23" spans="1:895" x14ac:dyDescent="0.2">
      <c r="A23" s="70" t="s">
        <v>192</v>
      </c>
      <c r="B23" s="71">
        <f t="shared" si="160"/>
        <v>100</v>
      </c>
      <c r="C23" s="72"/>
      <c r="D23" s="72"/>
      <c r="E23" s="72"/>
      <c r="F23" s="72">
        <f t="shared" si="161"/>
        <v>35.523958333333333</v>
      </c>
      <c r="G23" s="74">
        <f t="shared" si="162"/>
        <v>0.75871413286999401</v>
      </c>
      <c r="H23" s="71">
        <f>L23/F23*100</f>
        <v>109.66483887048062</v>
      </c>
      <c r="I23" s="72"/>
      <c r="J23" s="72"/>
      <c r="K23" s="72"/>
      <c r="L23" s="72">
        <f>AVERAGE(H13:M13)</f>
        <v>38.95729166666667</v>
      </c>
      <c r="M23" s="74">
        <f>STDEV(H13:M13)</f>
        <v>2.1143978777459713</v>
      </c>
      <c r="N23" s="71">
        <f>R23/F23*100</f>
        <v>118.25645837609595</v>
      </c>
      <c r="O23" s="72"/>
      <c r="P23" s="72"/>
      <c r="Q23" s="72"/>
      <c r="R23" s="72">
        <f>AVERAGE(N13:S13)</f>
        <v>42.009374999999999</v>
      </c>
      <c r="S23" s="74">
        <f>STDEV(N13:S13)</f>
        <v>1.5057792314114318</v>
      </c>
      <c r="U23" s="70" t="s">
        <v>192</v>
      </c>
      <c r="V23" s="71"/>
      <c r="W23" s="72"/>
      <c r="X23" s="72"/>
      <c r="Y23" s="72"/>
      <c r="Z23" s="72">
        <f>AVERAGE(V13:AA13)</f>
        <v>24.954166666666666</v>
      </c>
      <c r="AA23" s="74">
        <f>STDEV(V13:AA13)</f>
        <v>0.69727893748962877</v>
      </c>
      <c r="AB23" s="71"/>
      <c r="AC23" s="72"/>
      <c r="AD23" s="72"/>
      <c r="AE23" s="72"/>
      <c r="AF23" s="72">
        <f>AVERAGE(AB13:AG13)</f>
        <v>19.34375</v>
      </c>
      <c r="AG23" s="74">
        <f>STDEV(AB13:AG13)</f>
        <v>0.44621673545486823</v>
      </c>
      <c r="AH23" s="71"/>
      <c r="AI23" s="72"/>
      <c r="AJ23" s="72"/>
      <c r="AK23" s="72"/>
      <c r="AL23" s="72">
        <f>AVERAGE(AH13:AL13)</f>
        <v>26.447500000000002</v>
      </c>
      <c r="AM23" s="74">
        <f>STDEV(AH13:AL13)</f>
        <v>0.47472442664139425</v>
      </c>
      <c r="AN23" s="71"/>
      <c r="AO23" s="72"/>
      <c r="AP23" s="72"/>
      <c r="AQ23" s="72"/>
      <c r="AR23" s="72">
        <f>AVERAGE(AN13:AR13)</f>
        <v>20.021250000000002</v>
      </c>
      <c r="AS23" s="74">
        <f>STDEV(AN13:AR13)</f>
        <v>0.59906502672915196</v>
      </c>
      <c r="AU23" s="70" t="s">
        <v>192</v>
      </c>
      <c r="AV23" s="71">
        <f t="shared" si="163"/>
        <v>101.00929536990884</v>
      </c>
      <c r="AW23" s="72"/>
      <c r="AX23" s="72"/>
      <c r="AY23" s="72"/>
      <c r="AZ23" s="72">
        <f>AVERAGE(AV13:AZ13)</f>
        <v>35.882500000000007</v>
      </c>
      <c r="BA23" s="74">
        <f>STDEV(AV13:AZ13)</f>
        <v>0.52558375284059211</v>
      </c>
      <c r="BB23" s="76">
        <f>BD23/F23*100</f>
        <v>107.80752426472743</v>
      </c>
      <c r="BC23" s="72"/>
      <c r="BD23" s="72">
        <f>AVERAGE(BB13:BF13)</f>
        <v>38.297499999999999</v>
      </c>
      <c r="BE23" s="74">
        <f>STDEV(BB13:BE13)</f>
        <v>2.0499587140151552</v>
      </c>
      <c r="BG23" s="71">
        <f>BK23/F23*100</f>
        <v>77.40902559892092</v>
      </c>
      <c r="BH23" s="72"/>
      <c r="BI23" s="72"/>
      <c r="BJ23" s="72"/>
      <c r="BK23" s="72">
        <f>AVERAGE(BG13:BK13)</f>
        <v>27.498750000000001</v>
      </c>
      <c r="BL23" s="74">
        <f>STDEV(BG13:BK13)</f>
        <v>0.57170250130640532</v>
      </c>
      <c r="BM23" s="71">
        <f>BQ23/F23*100</f>
        <v>69.826701463214363</v>
      </c>
      <c r="BN23" s="72"/>
      <c r="BO23" s="72"/>
      <c r="BP23" s="72"/>
      <c r="BQ23" s="72">
        <f>AVERAGE(BM13:BR13)</f>
        <v>24.805208333333329</v>
      </c>
      <c r="BR23" s="74">
        <f>STDEV(BM13:BR13)</f>
        <v>0.57384961916574162</v>
      </c>
      <c r="BS23" s="71">
        <f t="shared" si="164"/>
        <v>76.948069084831232</v>
      </c>
      <c r="BT23" s="72"/>
      <c r="BU23" s="72"/>
      <c r="BV23" s="72"/>
      <c r="BW23" s="72">
        <f>AVERAGE(BS13:BW13)</f>
        <v>27.334999999999997</v>
      </c>
      <c r="BX23" s="74">
        <f>STDEV(BS13:BW13)</f>
        <v>0.46602541507947864</v>
      </c>
      <c r="BY23" s="71">
        <f t="shared" si="165"/>
        <v>69.132920857402567</v>
      </c>
      <c r="BZ23" s="72"/>
      <c r="CA23" s="72"/>
      <c r="CB23" s="72"/>
      <c r="CC23" s="72">
        <f>AVERAGE(BY13:CC13)</f>
        <v>24.558749999999996</v>
      </c>
      <c r="CD23" s="74">
        <f>STDEV(BY13:CC13)</f>
        <v>0.83003435546367654</v>
      </c>
      <c r="CF23" s="71">
        <f>CJ23/F23*100</f>
        <v>93.324340967070341</v>
      </c>
      <c r="CG23" s="72"/>
      <c r="CH23" s="72"/>
      <c r="CI23" s="72"/>
      <c r="CJ23" s="72">
        <f>AVERAGE(CF13:CJ13)</f>
        <v>33.152499999999996</v>
      </c>
      <c r="CK23" s="74">
        <f>STDEV(CF13:CJ13)</f>
        <v>0.51281621342348505</v>
      </c>
      <c r="CL23" s="71">
        <f t="shared" si="166"/>
        <v>91.043309972729659</v>
      </c>
      <c r="CM23" s="72"/>
      <c r="CN23" s="72"/>
      <c r="CO23" s="72"/>
      <c r="CP23" s="72">
        <f>AVERAGE(CL13:CO13)</f>
        <v>32.342187499999994</v>
      </c>
      <c r="CQ23" s="74">
        <f>STDEV(CL13:CO13)</f>
        <v>1.2884136624644269</v>
      </c>
      <c r="CR23" s="71">
        <f t="shared" si="167"/>
        <v>67.531888690144569</v>
      </c>
      <c r="CS23" s="72"/>
      <c r="CT23" s="72"/>
      <c r="CU23" s="72"/>
      <c r="CV23" s="72">
        <f>AVERAGE(CR13:CV13)</f>
        <v>23.990000000000002</v>
      </c>
      <c r="CW23" s="74">
        <f>STDEV(CR13:CV13)</f>
        <v>0.19538623608125483</v>
      </c>
      <c r="CX23" s="71">
        <f t="shared" si="168"/>
        <v>52.594786382429703</v>
      </c>
      <c r="CY23" s="72"/>
      <c r="CZ23" s="72"/>
      <c r="DA23" s="72"/>
      <c r="DB23" s="72">
        <f>AVERAGE(CX13:DB13)</f>
        <v>18.68375</v>
      </c>
      <c r="DC23" s="74">
        <f>STDEV(CX13:DB13)</f>
        <v>0.32884147966763527</v>
      </c>
      <c r="DD23">
        <v>3</v>
      </c>
      <c r="DE23" s="71">
        <f t="shared" si="169"/>
        <v>69.087177081195193</v>
      </c>
      <c r="DF23" s="72"/>
      <c r="DG23" s="72"/>
      <c r="DH23" s="72"/>
      <c r="DI23" s="72">
        <f>AVERAGE(DE13:DI13)</f>
        <v>24.542499999999997</v>
      </c>
      <c r="DJ23" s="74">
        <f>STDEV(DE13:DI13)</f>
        <v>0.59327941878174051</v>
      </c>
      <c r="DK23" s="71">
        <f>DO23/F23*100</f>
        <v>80.765915022138799</v>
      </c>
      <c r="DL23" s="72"/>
      <c r="DM23" s="72"/>
      <c r="DN23" s="72"/>
      <c r="DO23" s="72">
        <f>AVERAGE(DK13:DO13)</f>
        <v>28.691249999999997</v>
      </c>
      <c r="DP23" s="74">
        <f>STDEV(DK13:DO13)</f>
        <v>0.56410534809554902</v>
      </c>
      <c r="DQ23" s="71">
        <f>DU23/F23*100</f>
        <v>71.733278597190861</v>
      </c>
      <c r="DR23" s="72"/>
      <c r="DS23" s="72"/>
      <c r="DT23" s="72"/>
      <c r="DU23" s="72">
        <f t="shared" si="170"/>
        <v>25.482500000000002</v>
      </c>
      <c r="DV23" s="74">
        <f t="shared" si="171"/>
        <v>0.6959621263042991</v>
      </c>
      <c r="DW23" s="71">
        <f>EA23/F23*100</f>
        <v>102.72996510570917</v>
      </c>
      <c r="DX23" s="72"/>
      <c r="DY23" s="72"/>
      <c r="DZ23" s="72"/>
      <c r="EA23" s="72">
        <f>AVERAGE(DW13:EA13)</f>
        <v>36.493749999999999</v>
      </c>
      <c r="EB23" s="74">
        <f>STDEV(DW13:EA13)</f>
        <v>0.78277351449828636</v>
      </c>
      <c r="EC23" s="71">
        <f>EG23/F23*100</f>
        <v>110.64715714160045</v>
      </c>
      <c r="ED23" s="72"/>
      <c r="EE23" s="72"/>
      <c r="EF23" s="72"/>
      <c r="EG23" s="72">
        <f>AVERAGE(EC13:EG13)</f>
        <v>39.306249999999999</v>
      </c>
      <c r="EH23" s="74">
        <f>STDEV(EC13:EG13)</f>
        <v>1.2674331220028925</v>
      </c>
      <c r="EI23" s="71">
        <f>EM23/F23*100</f>
        <v>99.545494531272922</v>
      </c>
      <c r="EJ23" s="72"/>
      <c r="EK23" s="72"/>
      <c r="EL23" s="72"/>
      <c r="EM23" s="72">
        <f>AVERAGE(EI13:EN13)</f>
        <v>35.362500000000004</v>
      </c>
      <c r="EN23" s="74">
        <f>STDEV(EI13:EN13)</f>
        <v>1.1380149933107209</v>
      </c>
      <c r="EO23" s="71">
        <f>ES23/F23*100</f>
        <v>87.124299914963487</v>
      </c>
      <c r="EP23" s="72"/>
      <c r="EQ23" s="72"/>
      <c r="ER23" s="72"/>
      <c r="ES23" s="72">
        <f>AVERAGE(EO13:ES13)</f>
        <v>30.95</v>
      </c>
      <c r="ET23" s="74">
        <f>STDEV(EO13:ES13)</f>
        <v>1.2575475264378677</v>
      </c>
      <c r="EU23" s="71">
        <f>EY23/F23*100</f>
        <v>118.0998739113861</v>
      </c>
      <c r="EV23" s="72"/>
      <c r="EW23" s="72"/>
      <c r="EX23" s="72"/>
      <c r="EY23" s="72">
        <f>AVERAGE(EU13:EY13)</f>
        <v>41.953749999999999</v>
      </c>
      <c r="EZ23" s="74">
        <f>STDEV(EU13:EY13)</f>
        <v>0.32142261899250307</v>
      </c>
      <c r="FA23">
        <v>2</v>
      </c>
      <c r="FB23" s="71"/>
      <c r="FC23" s="72"/>
      <c r="FD23" s="72"/>
      <c r="FE23" s="72"/>
      <c r="FF23" s="72">
        <f>AVERAGE(FB13:FF13)</f>
        <v>23.789583333333336</v>
      </c>
      <c r="FG23" s="74">
        <f>STDEV(FB13:FF13)</f>
        <v>0.96169473890280455</v>
      </c>
      <c r="FH23" s="71"/>
      <c r="FI23" s="72"/>
      <c r="FJ23" s="72"/>
      <c r="FK23" s="72"/>
      <c r="FL23" s="72">
        <f>AVERAGE(FH13:FL13)</f>
        <v>19.118749999999999</v>
      </c>
      <c r="FM23" s="74">
        <f>STDEV(FH13:FL13)</f>
        <v>3.5355339059327882E-2</v>
      </c>
      <c r="FN23" s="71"/>
      <c r="FO23" s="72"/>
      <c r="FP23" s="72"/>
      <c r="FQ23" s="72"/>
      <c r="FR23" s="72">
        <f>AVERAGE(FN13:FR13)</f>
        <v>21.929166666666664</v>
      </c>
      <c r="FS23" s="74">
        <f>STDEV(FN13:FR13)</f>
        <v>0.19083833690674837</v>
      </c>
      <c r="FT23" s="71"/>
      <c r="FU23" s="72"/>
      <c r="FV23" s="72"/>
      <c r="FW23" s="72"/>
      <c r="FX23" s="72">
        <f>AVERAGE(FT13:FV13)</f>
        <v>17.989583333333332</v>
      </c>
      <c r="FY23" s="74">
        <f>STDEV(FT13:FX13)</f>
        <v>0.98806023137930887</v>
      </c>
      <c r="FZ23" s="71"/>
      <c r="GA23" s="72"/>
      <c r="GB23" s="72"/>
      <c r="GC23" s="72"/>
      <c r="GD23" s="72">
        <f>AVERAGE(FZ13:GB13)</f>
        <v>18.154166666666669</v>
      </c>
      <c r="GE23" s="74">
        <f>STDEV(FZ13:GD13)</f>
        <v>0.17188446943611088</v>
      </c>
      <c r="GF23" s="71"/>
      <c r="GG23" s="72"/>
      <c r="GH23" s="72"/>
      <c r="GI23" s="72"/>
      <c r="GJ23" s="72">
        <f>AVERAGE(GF13:GJ13)</f>
        <v>27.115624999999998</v>
      </c>
      <c r="GK23" s="74">
        <f>STDEV(GF13:GJ13)</f>
        <v>0.7747731522839435</v>
      </c>
      <c r="GL23" s="71"/>
      <c r="GM23" s="72"/>
      <c r="GN23" s="72"/>
      <c r="GO23" s="72"/>
      <c r="GP23" s="72">
        <f>AVERAGE(GL13:GP13)</f>
        <v>23.407812500000002</v>
      </c>
      <c r="GQ23" s="74">
        <f>STDEV(GL13:GP13)</f>
        <v>1.26138951780368</v>
      </c>
      <c r="GR23" s="71"/>
      <c r="GS23" s="72"/>
      <c r="GT23" s="72"/>
      <c r="GU23" s="72"/>
      <c r="GV23" s="72">
        <f t="shared" si="172"/>
        <v>20.890625</v>
      </c>
      <c r="GW23" s="74">
        <f>STDEV(GR13:GV13)</f>
        <v>0.4187810933729767</v>
      </c>
      <c r="GX23" s="71"/>
      <c r="GY23" s="72"/>
      <c r="GZ23" s="72"/>
      <c r="HA23" s="72"/>
      <c r="HB23" s="72">
        <f t="shared" si="173"/>
        <v>15.067187499999999</v>
      </c>
      <c r="HC23" s="74">
        <f>STDEV(GX13:HB13)</f>
        <v>0.39789076050050054</v>
      </c>
      <c r="HD23" s="71"/>
      <c r="HE23" s="72"/>
      <c r="HF23" s="72"/>
      <c r="HG23" s="72"/>
      <c r="HH23" s="72">
        <f t="shared" si="174"/>
        <v>31.070312499999996</v>
      </c>
      <c r="HI23" s="74">
        <f>STDEV(HD13:HH13)</f>
        <v>1.2657278764772717</v>
      </c>
      <c r="HJ23" s="71"/>
      <c r="HK23" s="72"/>
      <c r="HL23" s="72"/>
      <c r="HM23" s="72"/>
      <c r="HN23" s="72">
        <f t="shared" si="175"/>
        <v>34.729687499999997</v>
      </c>
      <c r="HO23" s="74">
        <f>STDEV(HJ13:HN13)</f>
        <v>0.81439482580113898</v>
      </c>
      <c r="HP23" s="71"/>
      <c r="HQ23" s="72"/>
      <c r="HR23" s="72"/>
      <c r="HS23" s="72"/>
      <c r="HT23" s="72">
        <f t="shared" si="176"/>
        <v>20.25</v>
      </c>
      <c r="HU23" s="74">
        <f>STDEV(HP13:HT13)</f>
        <v>0.41451527917154912</v>
      </c>
      <c r="HV23" s="71"/>
      <c r="HW23" s="72"/>
      <c r="HX23" s="72"/>
      <c r="HY23" s="72"/>
      <c r="HZ23" s="72">
        <f t="shared" si="177"/>
        <v>15.7328125</v>
      </c>
      <c r="IA23" s="74">
        <f>STDEV(HV13:HZ13)</f>
        <v>0.26365692473047814</v>
      </c>
      <c r="IB23" s="71"/>
      <c r="IC23" s="72"/>
      <c r="ID23" s="72"/>
      <c r="IE23" s="72"/>
      <c r="IF23" s="72">
        <f t="shared" si="178"/>
        <v>22.859375</v>
      </c>
      <c r="IG23" s="74">
        <f>STDEV(IB13:IF13)</f>
        <v>0.4550211762471425</v>
      </c>
      <c r="IH23" s="71"/>
      <c r="II23" s="72"/>
      <c r="IJ23" s="72"/>
      <c r="IK23" s="72"/>
      <c r="IL23" s="72">
        <f t="shared" si="179"/>
        <v>17.079687499999999</v>
      </c>
      <c r="IM23" s="74">
        <f>STDEV(IH13:IL13)</f>
        <v>0.17458097154329341</v>
      </c>
      <c r="IN23" s="71"/>
      <c r="IO23" s="72"/>
      <c r="IP23" s="72"/>
      <c r="IQ23" s="72"/>
      <c r="IR23" s="72">
        <f t="shared" si="180"/>
        <v>23.779687500000001</v>
      </c>
      <c r="IS23" s="74">
        <f>STDEV(IN13:IR13)</f>
        <v>0.69980233444285334</v>
      </c>
      <c r="IT23" s="71"/>
      <c r="IU23" s="72"/>
      <c r="IV23" s="72"/>
      <c r="IW23" s="72"/>
      <c r="IX23" s="72">
        <f t="shared" si="181"/>
        <v>17.590624999999999</v>
      </c>
      <c r="IY23" s="74">
        <f>STDEV(IT13:IX13)</f>
        <v>0.44080596165811214</v>
      </c>
      <c r="IZ23" s="71"/>
      <c r="JA23" s="72"/>
      <c r="JB23" s="72"/>
      <c r="JC23" s="72"/>
      <c r="JD23" s="72">
        <f>AVERAGE(IZ13:JD13)</f>
        <v>21.35</v>
      </c>
      <c r="JE23" s="74">
        <f>STDEV(IZ13:JD13)</f>
        <v>0.39571270091654404</v>
      </c>
      <c r="JF23" s="71"/>
      <c r="JG23" s="72"/>
      <c r="JH23" s="72"/>
      <c r="JI23" s="72"/>
      <c r="JJ23" s="72">
        <f t="shared" si="182"/>
        <v>16.837499999999999</v>
      </c>
      <c r="JK23" s="74">
        <f>STDEV(JF13:JJ13)</f>
        <v>0.37700851007194425</v>
      </c>
      <c r="JL23" s="71"/>
      <c r="JM23" s="72"/>
      <c r="JN23" s="72"/>
      <c r="JO23" s="72"/>
      <c r="JP23" s="72">
        <f t="shared" si="183"/>
        <v>23.753125000000001</v>
      </c>
      <c r="JQ23" s="74">
        <f>STDEV(JL13:JP13)</f>
        <v>0.17097301200286891</v>
      </c>
      <c r="JR23" s="71"/>
      <c r="JS23" s="72"/>
      <c r="JT23" s="72"/>
      <c r="JU23" s="72"/>
      <c r="JV23" s="72">
        <f t="shared" si="184"/>
        <v>15.714062499999999</v>
      </c>
      <c r="JW23" s="74">
        <f>STDEV(JR13:JV13)</f>
        <v>0.29201058592398038</v>
      </c>
      <c r="JX23" s="71"/>
      <c r="JY23" s="72"/>
      <c r="JZ23" s="72"/>
      <c r="KA23" s="72"/>
      <c r="KB23" s="72">
        <f t="shared" si="185"/>
        <v>28.739062499999999</v>
      </c>
      <c r="KC23" s="74">
        <f>STDEV(JX13:KB13)</f>
        <v>0.68467934633057748</v>
      </c>
      <c r="KD23" s="71"/>
      <c r="KE23" s="72"/>
      <c r="KF23" s="72"/>
      <c r="KG23" s="72"/>
      <c r="KH23" s="72">
        <f t="shared" si="186"/>
        <v>32.485937499999999</v>
      </c>
      <c r="KI23" s="74">
        <f>STDEV(KD13:KH13)</f>
        <v>1.5136133557236475</v>
      </c>
      <c r="KJ23" s="71"/>
      <c r="KK23" s="72"/>
      <c r="KL23" s="72"/>
      <c r="KM23" s="72"/>
      <c r="KN23" s="72">
        <f t="shared" si="187"/>
        <v>22.401562499999997</v>
      </c>
      <c r="KO23" s="74">
        <f>STDEV(KJ13:KN13)</f>
        <v>0.65583071923451919</v>
      </c>
      <c r="KP23" s="71"/>
      <c r="KQ23" s="72"/>
      <c r="KR23" s="72"/>
      <c r="KS23" s="72"/>
      <c r="KT23" s="72">
        <f t="shared" si="188"/>
        <v>16.6171875</v>
      </c>
      <c r="KU23" s="74">
        <f>STDEV(KP13:KT13)</f>
        <v>0.21435313299553233</v>
      </c>
      <c r="KV23" s="71"/>
      <c r="KW23" s="72"/>
      <c r="KX23" s="72"/>
      <c r="KY23" s="72"/>
      <c r="KZ23" s="72">
        <f t="shared" si="189"/>
        <v>20.326562500000001</v>
      </c>
      <c r="LA23" s="74">
        <f>STDEV(KV13:KZ13)</f>
        <v>0.2367518369340916</v>
      </c>
      <c r="LB23" s="71"/>
      <c r="LC23" s="72"/>
      <c r="LD23" s="72"/>
      <c r="LE23" s="72"/>
      <c r="LF23" s="72">
        <f t="shared" si="190"/>
        <v>16.5234375</v>
      </c>
      <c r="LG23" s="74">
        <f>STDEV(LB13:LF13)</f>
        <v>9.2333041891839093E-2</v>
      </c>
      <c r="LH23" s="71"/>
      <c r="LI23" s="72"/>
      <c r="LJ23" s="72"/>
      <c r="LK23" s="72"/>
      <c r="LL23" s="72">
        <f t="shared" si="191"/>
        <v>21.798437500000002</v>
      </c>
      <c r="LM23" s="74">
        <f>STDEV(LH13:LL13)</f>
        <v>0.30101283022212411</v>
      </c>
      <c r="LN23" s="71"/>
      <c r="LO23" s="72"/>
      <c r="LP23" s="72"/>
      <c r="LQ23" s="72"/>
      <c r="LR23" s="72">
        <f t="shared" si="192"/>
        <v>15.890625</v>
      </c>
      <c r="LS23" s="74">
        <f>STDEV(LN13:LR13)</f>
        <v>0.47910778623743194</v>
      </c>
      <c r="LT23" s="71"/>
      <c r="LU23" s="72"/>
      <c r="LV23" s="72"/>
      <c r="LW23" s="72"/>
      <c r="LX23" s="72" t="e">
        <f t="shared" si="193"/>
        <v>#VALUE!</v>
      </c>
      <c r="LY23" s="74" t="e">
        <f>STDEV(LT13:LX13)</f>
        <v>#VALUE!</v>
      </c>
      <c r="LZ23" s="71"/>
      <c r="MA23" s="72"/>
      <c r="MB23" s="72"/>
      <c r="MC23" s="72"/>
      <c r="MD23" s="72" t="e">
        <f t="shared" si="194"/>
        <v>#VALUE!</v>
      </c>
      <c r="ME23" s="74" t="e">
        <f>STDEV(LZ13:MD13)</f>
        <v>#VALUE!</v>
      </c>
      <c r="MF23" s="71"/>
      <c r="MG23" s="72"/>
      <c r="MH23" s="72"/>
      <c r="MI23" s="72"/>
      <c r="MJ23" s="72" t="e">
        <f t="shared" si="195"/>
        <v>#VALUE!</v>
      </c>
      <c r="MK23" s="74" t="e">
        <f>STDEV(MF13:MJ13)</f>
        <v>#VALUE!</v>
      </c>
      <c r="ML23" s="71"/>
      <c r="MM23" s="72"/>
      <c r="MN23" s="72"/>
      <c r="MO23" s="72"/>
      <c r="MP23" s="72" t="e">
        <f t="shared" si="196"/>
        <v>#VALUE!</v>
      </c>
      <c r="MQ23" s="74" t="e">
        <f>STDEV(ML13:MP13)</f>
        <v>#VALUE!</v>
      </c>
      <c r="MR23" s="71"/>
      <c r="MS23" s="72"/>
      <c r="MT23" s="72"/>
      <c r="MU23" s="72"/>
      <c r="MV23" s="72">
        <f t="shared" si="197"/>
        <v>22.404687499999998</v>
      </c>
      <c r="MW23" s="74">
        <f>STDEV(MR13:MV13)</f>
        <v>0.32605497842899589</v>
      </c>
      <c r="MX23" s="71"/>
      <c r="MY23" s="72"/>
      <c r="MZ23" s="72"/>
      <c r="NA23" s="72"/>
      <c r="NB23" s="72">
        <f t="shared" si="198"/>
        <v>17.354687499999997</v>
      </c>
      <c r="NC23" s="74">
        <f>STDEV(MX13:NB13)</f>
        <v>0.20357322341522829</v>
      </c>
      <c r="ND23" s="71"/>
      <c r="NE23" s="72"/>
      <c r="NF23" s="72"/>
      <c r="NG23" s="72"/>
      <c r="NH23" s="72">
        <f t="shared" si="199"/>
        <v>22.643749999999997</v>
      </c>
      <c r="NI23" s="74">
        <f>STDEV(ND13:NH13)</f>
        <v>0.15999674475855177</v>
      </c>
      <c r="NJ23" s="71"/>
      <c r="NK23" s="72"/>
      <c r="NL23" s="72"/>
      <c r="NM23" s="72"/>
      <c r="NN23" s="72">
        <f t="shared" si="200"/>
        <v>17.934375000000003</v>
      </c>
      <c r="NO23" s="74">
        <f>STDEV(NJ13:NN13)</f>
        <v>0.30149367737980942</v>
      </c>
      <c r="NP23" s="71"/>
      <c r="NQ23" s="72"/>
      <c r="NR23" s="72"/>
      <c r="NS23" s="72"/>
      <c r="NT23" s="72">
        <f t="shared" si="201"/>
        <v>28.420312499999998</v>
      </c>
      <c r="NU23" s="74">
        <f>STDEV(NP13:NT13)</f>
        <v>0.44192332361885228</v>
      </c>
      <c r="NV23" s="71"/>
      <c r="NW23" s="72"/>
      <c r="NX23" s="72"/>
      <c r="NY23" s="72"/>
      <c r="NZ23" s="72">
        <f t="shared" si="202"/>
        <v>28.2890625</v>
      </c>
      <c r="OA23" s="74">
        <f>STDEV(NV13:NZ13)</f>
        <v>0.71179378377799907</v>
      </c>
      <c r="OB23" s="71"/>
      <c r="OC23" s="72"/>
      <c r="OD23" s="72"/>
      <c r="OE23" s="72"/>
      <c r="OF23" s="72">
        <f t="shared" si="203"/>
        <v>23.340625000000003</v>
      </c>
      <c r="OG23" s="74">
        <f>STDEV(OB13:OF13)</f>
        <v>0.3987447753053755</v>
      </c>
      <c r="OH23" s="71"/>
      <c r="OI23" s="72"/>
      <c r="OJ23" s="72"/>
      <c r="OK23" s="72"/>
      <c r="OL23" s="72">
        <f t="shared" si="204"/>
        <v>19.885937499999997</v>
      </c>
      <c r="OM23" s="74">
        <f>STDEV(OH13:OL13)</f>
        <v>0.58312589317545094</v>
      </c>
      <c r="ON23" s="71"/>
      <c r="OO23" s="72"/>
      <c r="OP23" s="72"/>
      <c r="OQ23" s="72"/>
      <c r="OR23" s="72">
        <f t="shared" si="205"/>
        <v>23.137500000000003</v>
      </c>
      <c r="OS23" s="74">
        <f>STDEV(ON13:OR13)</f>
        <v>0.27669929526473314</v>
      </c>
      <c r="OT23" s="71"/>
      <c r="OU23" s="72"/>
      <c r="OV23" s="72"/>
      <c r="OW23" s="72"/>
      <c r="OX23" s="72">
        <f t="shared" si="206"/>
        <v>17.9184375</v>
      </c>
      <c r="OY23" s="74">
        <f>STDEV(OT13:OX13)</f>
        <v>0.37422889469547865</v>
      </c>
      <c r="OZ23" s="71"/>
      <c r="PA23" s="72"/>
      <c r="PB23" s="72"/>
      <c r="PC23" s="72"/>
      <c r="PD23" s="72">
        <f t="shared" si="207"/>
        <v>21.792187499999997</v>
      </c>
      <c r="PE23" s="74">
        <f>STDEV(OZ13:PD13)</f>
        <v>0.36046031768420717</v>
      </c>
      <c r="PF23" s="71"/>
      <c r="PG23" s="72"/>
      <c r="PH23" s="72"/>
      <c r="PI23" s="72"/>
      <c r="PJ23" s="72">
        <f t="shared" si="208"/>
        <v>15.381249999999998</v>
      </c>
      <c r="PK23" s="74">
        <f>STDEV(PF13:PJ13)</f>
        <v>0.26105754474189541</v>
      </c>
      <c r="PL23" s="71"/>
      <c r="PM23" s="72"/>
      <c r="PN23" s="72"/>
      <c r="PO23" s="72"/>
      <c r="PP23" s="72">
        <f t="shared" si="209"/>
        <v>28.84375</v>
      </c>
      <c r="PQ23" s="74">
        <f>STDEV(PL13:PP13)</f>
        <v>1.3923526253551333</v>
      </c>
      <c r="PR23" s="71"/>
      <c r="PS23" s="72"/>
      <c r="PT23" s="72"/>
      <c r="PU23" s="72"/>
      <c r="PV23" s="72">
        <f>AVERAGE(PR13:PV13)</f>
        <v>30.684375000000003</v>
      </c>
      <c r="PW23" s="74">
        <f>STDEV(PR13:PV13)</f>
        <v>1.3315629522607375</v>
      </c>
      <c r="PX23" s="71"/>
      <c r="PY23" s="72"/>
      <c r="PZ23" s="72"/>
      <c r="QA23" s="72"/>
      <c r="QB23" s="72">
        <f t="shared" si="210"/>
        <v>25.110937499999999</v>
      </c>
      <c r="QC23" s="74">
        <f>STDEV(PX13:QB13)</f>
        <v>0.69337217564474951</v>
      </c>
      <c r="QD23" s="71"/>
      <c r="QE23" s="72"/>
      <c r="QF23" s="72"/>
      <c r="QG23" s="72"/>
      <c r="QH23" s="72">
        <f t="shared" si="211"/>
        <v>23.090625000000003</v>
      </c>
      <c r="QI23" s="74">
        <f>STDEV(QD13:QH13)</f>
        <v>0.65288821465342262</v>
      </c>
      <c r="QJ23" s="71"/>
      <c r="QK23" s="72"/>
      <c r="QL23" s="72"/>
      <c r="QM23" s="72"/>
      <c r="QN23" s="72">
        <f t="shared" si="212"/>
        <v>22.840625000000003</v>
      </c>
      <c r="QO23" s="74">
        <f>STDEV(QJ13:QN13)</f>
        <v>0.71269186013311547</v>
      </c>
      <c r="QP23" s="71"/>
      <c r="QQ23" s="72"/>
      <c r="QR23" s="72"/>
      <c r="QS23" s="72"/>
      <c r="QT23" s="72">
        <f t="shared" si="213"/>
        <v>19.315625000000001</v>
      </c>
      <c r="QU23" s="74">
        <f>STDEV(QP13:QT13)</f>
        <v>1.0640980629152561</v>
      </c>
      <c r="QV23" s="71"/>
      <c r="QW23" s="72"/>
      <c r="QX23" s="72"/>
      <c r="QY23" s="72"/>
      <c r="QZ23" s="72">
        <f t="shared" si="214"/>
        <v>0</v>
      </c>
      <c r="RA23" s="74">
        <f>STDEV(QV13:QZ13)</f>
        <v>0</v>
      </c>
      <c r="RB23" s="71"/>
      <c r="RC23" s="72"/>
      <c r="RD23" s="72"/>
      <c r="RE23" s="72"/>
      <c r="RF23" s="72">
        <f t="shared" si="215"/>
        <v>0</v>
      </c>
      <c r="RG23" s="74">
        <f>STDEV(RB13:RF13)</f>
        <v>0</v>
      </c>
      <c r="RH23" s="71"/>
      <c r="RI23" s="72"/>
      <c r="RJ23" s="72"/>
      <c r="RK23" s="72"/>
      <c r="RL23" s="72">
        <f t="shared" si="216"/>
        <v>0</v>
      </c>
      <c r="RM23" s="74">
        <f>STDEV(RH13:RL13)</f>
        <v>0</v>
      </c>
      <c r="RN23" s="71"/>
      <c r="RO23" s="72"/>
      <c r="RP23" s="72"/>
      <c r="RQ23" s="72"/>
      <c r="RR23" s="72">
        <f t="shared" si="217"/>
        <v>14.472916666666668</v>
      </c>
      <c r="RS23" s="74">
        <f>STDEV(RN13:RR13)</f>
        <v>0.67864563347400475</v>
      </c>
      <c r="RT23" s="71"/>
      <c r="RU23" s="72"/>
      <c r="RV23" s="72"/>
      <c r="RW23" s="72"/>
      <c r="RX23" s="72">
        <f t="shared" si="218"/>
        <v>0</v>
      </c>
      <c r="RY23" s="74">
        <f>STDEV(RT13:RX13)</f>
        <v>0</v>
      </c>
      <c r="RZ23" s="71"/>
      <c r="SA23" s="72"/>
      <c r="SB23" s="72"/>
      <c r="SC23" s="72"/>
      <c r="SD23" s="72">
        <f t="shared" si="219"/>
        <v>11.0546875</v>
      </c>
      <c r="SE23" s="74">
        <f>STDEV(RZ13:SD13)</f>
        <v>7.3703505382913548</v>
      </c>
      <c r="SF23" s="71"/>
      <c r="SG23" s="72"/>
      <c r="SH23" s="72"/>
      <c r="SI23" s="72"/>
      <c r="SJ23" s="72">
        <f t="shared" si="220"/>
        <v>0</v>
      </c>
      <c r="SK23" s="74">
        <f>STDEV(SF13:SJ13)</f>
        <v>0</v>
      </c>
      <c r="SL23" s="71"/>
      <c r="SM23" s="72"/>
      <c r="SN23" s="72"/>
      <c r="SO23" s="72"/>
      <c r="SP23" s="72">
        <f t="shared" si="221"/>
        <v>13.991666666666667</v>
      </c>
      <c r="SQ23" s="74">
        <f>STDEV(SL13:SP13)</f>
        <v>0.3440528968535701</v>
      </c>
      <c r="SR23" s="71"/>
      <c r="SS23" s="72"/>
      <c r="ST23" s="72"/>
      <c r="SU23" s="72"/>
      <c r="SV23" s="72">
        <f t="shared" si="222"/>
        <v>0</v>
      </c>
      <c r="SW23" s="74">
        <f>STDEV(SR13:SV13)</f>
        <v>0</v>
      </c>
      <c r="SX23" s="71"/>
      <c r="SY23" s="72"/>
      <c r="SZ23" s="72"/>
      <c r="TA23" s="72"/>
      <c r="TB23" s="72">
        <f t="shared" si="223"/>
        <v>15.479166666666666</v>
      </c>
      <c r="TC23" s="74">
        <f>STDEV(SX13:TB13)</f>
        <v>0.15108117299429946</v>
      </c>
      <c r="TD23" s="71"/>
      <c r="TE23" s="72"/>
      <c r="TF23" s="72"/>
      <c r="TG23" s="72"/>
      <c r="TH23" s="72">
        <f t="shared" si="224"/>
        <v>19.875</v>
      </c>
      <c r="TI23" s="74">
        <f>STDEV(TD13:TH13)</f>
        <v>0.28442650632456778</v>
      </c>
      <c r="TJ23" s="71"/>
      <c r="TK23" s="72"/>
      <c r="TL23" s="72"/>
      <c r="TM23" s="72"/>
      <c r="TN23" s="72">
        <f t="shared" si="225"/>
        <v>21.53125</v>
      </c>
      <c r="TO23" s="74">
        <f>STDEV(TJ13:TN13)</f>
        <v>1.0351818982671597</v>
      </c>
      <c r="TP23" s="71"/>
      <c r="TQ23" s="72"/>
      <c r="TR23" s="72"/>
      <c r="TS23" s="72"/>
      <c r="TT23" s="72">
        <f t="shared" si="226"/>
        <v>23.1875</v>
      </c>
      <c r="TU23" s="74">
        <f>STDEV(TP13:TT13)</f>
        <v>0.30317332089087223</v>
      </c>
      <c r="TV23" s="71"/>
      <c r="TW23" s="72"/>
      <c r="TX23" s="72"/>
      <c r="TY23" s="72"/>
      <c r="TZ23" s="72">
        <f t="shared" si="227"/>
        <v>23.679166666666664</v>
      </c>
      <c r="UA23" s="74">
        <f>STDEV(TV13:TZ13)</f>
        <v>0.26731691553909093</v>
      </c>
      <c r="UB23" s="71"/>
      <c r="UC23" s="72"/>
      <c r="UD23" s="72"/>
      <c r="UE23" s="72"/>
      <c r="UF23" s="72">
        <f t="shared" si="228"/>
        <v>0</v>
      </c>
      <c r="UG23" s="74">
        <f>STDEV(UB13:UF13)</f>
        <v>0</v>
      </c>
      <c r="UH23" s="71"/>
      <c r="UI23" s="72"/>
      <c r="UJ23" s="72"/>
      <c r="UK23" s="72"/>
      <c r="UL23" s="72">
        <f t="shared" si="229"/>
        <v>16.985416666666669</v>
      </c>
      <c r="UM23" s="74">
        <f>STDEV(UH13:UL13)</f>
        <v>0.16084898455797966</v>
      </c>
      <c r="UN23" s="71"/>
      <c r="UO23" s="72"/>
      <c r="UP23" s="72"/>
      <c r="UQ23" s="72"/>
      <c r="UR23" s="72">
        <f t="shared" si="230"/>
        <v>0</v>
      </c>
      <c r="US23" s="74">
        <f>STDEV(UN13:UR13)</f>
        <v>0</v>
      </c>
      <c r="UT23" s="71"/>
      <c r="UU23" s="72"/>
      <c r="UV23" s="72"/>
      <c r="UW23" s="72"/>
      <c r="UX23" s="72">
        <f t="shared" si="231"/>
        <v>18.841666666666665</v>
      </c>
      <c r="UY23" s="74">
        <f>STDEV(UT13:UX13)</f>
        <v>0.48695214942880632</v>
      </c>
      <c r="UZ23" s="71"/>
      <c r="VA23" s="72"/>
      <c r="VB23" s="72"/>
      <c r="VC23" s="72"/>
      <c r="VD23" s="72">
        <f t="shared" si="232"/>
        <v>0</v>
      </c>
      <c r="VE23" s="74">
        <f>STDEV(UZ13:VD13)</f>
        <v>0</v>
      </c>
      <c r="VF23" s="71"/>
      <c r="VG23" s="72"/>
      <c r="VH23" s="72"/>
      <c r="VI23" s="72"/>
      <c r="VJ23" s="72">
        <f t="shared" si="233"/>
        <v>16.210416666666667</v>
      </c>
      <c r="VK23" s="74">
        <f>STDEV(VF13:VJ13)</f>
        <v>0.37916094318024574</v>
      </c>
      <c r="VL23" s="71"/>
      <c r="VM23" s="72"/>
      <c r="VN23" s="72"/>
      <c r="VO23" s="72"/>
      <c r="VP23" s="72">
        <f t="shared" si="234"/>
        <v>0</v>
      </c>
      <c r="VQ23" s="74">
        <f>STDEV(VL13:VP13)</f>
        <v>0</v>
      </c>
      <c r="VR23" s="71"/>
      <c r="VS23" s="72"/>
      <c r="VT23" s="72"/>
      <c r="VU23" s="72"/>
      <c r="VV23" s="72">
        <f>AVERAGE(VR13:VV13)</f>
        <v>15.525</v>
      </c>
      <c r="VW23" s="74">
        <f>STDEV(VR13:VV13)</f>
        <v>0.34135529511053375</v>
      </c>
      <c r="VX23" s="71"/>
      <c r="VY23" s="72">
        <f t="shared" si="235"/>
        <v>0</v>
      </c>
      <c r="VZ23" s="74">
        <f t="shared" si="236"/>
        <v>0</v>
      </c>
      <c r="WA23" s="71"/>
      <c r="WB23" s="72">
        <f t="shared" si="237"/>
        <v>0</v>
      </c>
      <c r="WC23" s="74">
        <f t="shared" si="238"/>
        <v>0</v>
      </c>
      <c r="WD23" s="71"/>
      <c r="WE23" s="72">
        <f t="shared" si="239"/>
        <v>0</v>
      </c>
      <c r="WF23" s="74">
        <f t="shared" si="240"/>
        <v>0</v>
      </c>
      <c r="WG23" s="71"/>
      <c r="WH23" s="72">
        <f t="shared" si="241"/>
        <v>0</v>
      </c>
      <c r="WI23" s="74">
        <f t="shared" si="242"/>
        <v>0</v>
      </c>
      <c r="WJ23" s="71"/>
      <c r="WK23" s="72">
        <f t="shared" si="243"/>
        <v>0</v>
      </c>
      <c r="WL23" s="74">
        <f t="shared" si="244"/>
        <v>0</v>
      </c>
      <c r="WM23" s="71"/>
      <c r="WN23" s="72">
        <f t="shared" si="245"/>
        <v>0</v>
      </c>
      <c r="WO23" s="74">
        <f t="shared" si="246"/>
        <v>0</v>
      </c>
      <c r="WP23" s="71"/>
      <c r="WQ23" s="72">
        <f t="shared" si="247"/>
        <v>0</v>
      </c>
      <c r="WR23" s="74">
        <f t="shared" si="248"/>
        <v>0</v>
      </c>
      <c r="WS23" s="71"/>
      <c r="WT23" s="72">
        <f t="shared" si="249"/>
        <v>34.21875</v>
      </c>
      <c r="WU23" s="72">
        <f t="shared" si="250"/>
        <v>0.48613591206575646</v>
      </c>
      <c r="WV23" s="72"/>
      <c r="WW23" s="72"/>
      <c r="WX23" s="72">
        <f t="shared" si="251"/>
        <v>0</v>
      </c>
      <c r="WY23" s="74">
        <f t="shared" si="252"/>
        <v>0</v>
      </c>
      <c r="WZ23" s="71"/>
      <c r="XA23" s="72">
        <f t="shared" si="253"/>
        <v>0</v>
      </c>
      <c r="XB23" s="74">
        <f t="shared" si="254"/>
        <v>0</v>
      </c>
      <c r="XC23" s="71"/>
      <c r="XD23" s="72"/>
      <c r="XE23" s="74"/>
      <c r="XF23" s="71"/>
      <c r="XG23" s="72"/>
      <c r="XH23" s="74"/>
      <c r="XI23" s="71"/>
      <c r="XJ23" s="72"/>
      <c r="XK23" s="74"/>
      <c r="XL23" s="71"/>
      <c r="XM23" s="72"/>
      <c r="XN23" s="74"/>
      <c r="XO23" s="71"/>
      <c r="XP23" s="72"/>
      <c r="XQ23" s="74"/>
      <c r="XR23" s="71"/>
      <c r="XS23" s="72"/>
      <c r="XT23" s="74"/>
      <c r="XU23" s="71"/>
      <c r="XV23" s="72"/>
      <c r="XW23" s="74"/>
      <c r="XX23" s="71"/>
      <c r="XY23" s="72"/>
      <c r="XZ23" s="74"/>
      <c r="YA23" s="71"/>
      <c r="YB23" s="72"/>
      <c r="YC23" s="74"/>
      <c r="YD23" s="71"/>
      <c r="YE23" s="72"/>
      <c r="YF23" s="74"/>
      <c r="YG23" s="71"/>
      <c r="YH23" s="72">
        <f t="shared" si="255"/>
        <v>0</v>
      </c>
      <c r="YI23" s="74">
        <f t="shared" si="256"/>
        <v>0</v>
      </c>
      <c r="YJ23" s="71"/>
      <c r="YK23" s="72">
        <f t="shared" si="257"/>
        <v>0</v>
      </c>
      <c r="YL23" s="74">
        <f t="shared" si="258"/>
        <v>0</v>
      </c>
      <c r="YM23" t="s">
        <v>194</v>
      </c>
      <c r="YN23" s="71"/>
      <c r="YO23" s="72">
        <f t="shared" si="259"/>
        <v>0</v>
      </c>
      <c r="YP23" s="74">
        <f t="shared" si="260"/>
        <v>0</v>
      </c>
      <c r="YQ23" s="71"/>
      <c r="YR23" s="72">
        <f t="shared" si="261"/>
        <v>0</v>
      </c>
      <c r="YS23" s="74">
        <f t="shared" si="262"/>
        <v>0</v>
      </c>
      <c r="YT23" s="71"/>
      <c r="YU23" s="72">
        <f t="shared" si="263"/>
        <v>0</v>
      </c>
      <c r="YV23" s="74">
        <f t="shared" si="264"/>
        <v>0</v>
      </c>
      <c r="YW23" s="71"/>
      <c r="YX23" s="72">
        <f t="shared" si="265"/>
        <v>0</v>
      </c>
      <c r="YY23" s="74">
        <f t="shared" si="266"/>
        <v>0</v>
      </c>
      <c r="YZ23" s="71"/>
      <c r="ZA23" s="72">
        <f t="shared" si="267"/>
        <v>0</v>
      </c>
      <c r="ZB23" s="74">
        <f t="shared" si="268"/>
        <v>0</v>
      </c>
      <c r="ZC23" s="71"/>
      <c r="ZD23" s="72">
        <f t="shared" si="269"/>
        <v>0</v>
      </c>
      <c r="ZE23" s="74">
        <f t="shared" si="270"/>
        <v>0</v>
      </c>
      <c r="ZF23" s="71"/>
      <c r="ZG23" s="72">
        <f t="shared" si="271"/>
        <v>0</v>
      </c>
      <c r="ZH23" s="74">
        <f t="shared" si="272"/>
        <v>0</v>
      </c>
      <c r="ZI23" s="71"/>
      <c r="ZJ23" s="72">
        <f t="shared" si="273"/>
        <v>0</v>
      </c>
      <c r="ZK23" s="74">
        <f t="shared" si="274"/>
        <v>0</v>
      </c>
      <c r="ZL23" s="71"/>
      <c r="ZM23" s="72">
        <f t="shared" si="275"/>
        <v>0</v>
      </c>
      <c r="ZN23" s="74">
        <f t="shared" si="276"/>
        <v>0</v>
      </c>
      <c r="ZO23" s="71"/>
      <c r="ZP23" s="72">
        <f t="shared" si="277"/>
        <v>0</v>
      </c>
      <c r="ZQ23" s="74">
        <f t="shared" si="278"/>
        <v>0</v>
      </c>
      <c r="ZR23" s="71"/>
      <c r="ZS23" s="72">
        <f t="shared" si="279"/>
        <v>0</v>
      </c>
      <c r="ZT23" s="74">
        <f t="shared" si="280"/>
        <v>0</v>
      </c>
      <c r="ZU23" s="71"/>
      <c r="ZV23" s="72">
        <f t="shared" si="281"/>
        <v>0</v>
      </c>
      <c r="ZW23" s="74">
        <f t="shared" si="282"/>
        <v>0</v>
      </c>
      <c r="ZX23" s="71"/>
      <c r="ZY23" s="72">
        <f t="shared" si="283"/>
        <v>0</v>
      </c>
      <c r="ZZ23" s="74">
        <f t="shared" si="284"/>
        <v>0</v>
      </c>
      <c r="AAA23" s="71"/>
      <c r="AAB23" s="72">
        <f t="shared" si="285"/>
        <v>0</v>
      </c>
      <c r="AAC23" s="74">
        <f t="shared" si="286"/>
        <v>0</v>
      </c>
      <c r="AAD23" s="71"/>
      <c r="AAE23" s="72">
        <f t="shared" si="287"/>
        <v>0</v>
      </c>
      <c r="AAF23" s="74">
        <f t="shared" si="288"/>
        <v>0</v>
      </c>
      <c r="AAG23" s="71"/>
      <c r="AAH23" s="72">
        <f t="shared" si="289"/>
        <v>0</v>
      </c>
      <c r="AAI23" s="74">
        <f t="shared" si="290"/>
        <v>0</v>
      </c>
      <c r="AAJ23" s="71"/>
      <c r="AAK23" s="72">
        <f t="shared" si="291"/>
        <v>0</v>
      </c>
      <c r="AAL23" s="74">
        <f t="shared" si="292"/>
        <v>0</v>
      </c>
      <c r="AAM23" s="71"/>
      <c r="AAN23" s="72"/>
      <c r="AAO23" s="74"/>
      <c r="AAP23" s="71"/>
      <c r="AAQ23" s="72"/>
      <c r="AAR23" s="74"/>
      <c r="AAS23" s="71"/>
      <c r="AAT23" s="72"/>
      <c r="AAU23" s="74"/>
      <c r="AAV23" s="71"/>
      <c r="AAW23" s="72"/>
      <c r="AAX23" s="74"/>
      <c r="AAY23" s="71"/>
      <c r="AAZ23" s="72"/>
      <c r="ABA23" s="74"/>
      <c r="ABB23" s="71"/>
      <c r="ABC23" s="72"/>
      <c r="ABD23" s="74"/>
      <c r="ABE23" s="71"/>
      <c r="ABF23" s="72"/>
      <c r="ABG23" s="74"/>
      <c r="ABH23" s="71"/>
      <c r="ABI23" s="72"/>
      <c r="ABJ23" s="74"/>
      <c r="ABK23" s="71"/>
      <c r="ABL23" s="72">
        <f t="shared" si="293"/>
        <v>15.878125000000001</v>
      </c>
      <c r="ABM23" s="74">
        <f t="shared" si="294"/>
        <v>0.26958446032737227</v>
      </c>
      <c r="ABN23" s="71"/>
      <c r="ABO23" s="72">
        <f t="shared" si="295"/>
        <v>16.978124999999999</v>
      </c>
      <c r="ABP23" s="74">
        <f t="shared" si="296"/>
        <v>3.0935921676910953E-2</v>
      </c>
      <c r="ABQ23" s="71"/>
      <c r="ABR23" s="72">
        <f t="shared" si="297"/>
        <v>0</v>
      </c>
      <c r="ABS23" s="74">
        <f t="shared" si="298"/>
        <v>0</v>
      </c>
      <c r="ABT23" s="71"/>
      <c r="ABU23" s="72">
        <f t="shared" si="299"/>
        <v>0</v>
      </c>
      <c r="ABV23" s="74">
        <f t="shared" si="300"/>
        <v>0</v>
      </c>
      <c r="ABW23" s="71"/>
      <c r="ABX23" s="72">
        <f t="shared" si="301"/>
        <v>0</v>
      </c>
      <c r="ABY23" s="74">
        <f t="shared" si="302"/>
        <v>0</v>
      </c>
      <c r="ABZ23" s="71"/>
      <c r="ACA23" s="72">
        <f t="shared" si="303"/>
        <v>0</v>
      </c>
      <c r="ACB23" s="74">
        <f t="shared" si="304"/>
        <v>0</v>
      </c>
      <c r="ACC23" s="71"/>
      <c r="ACD23" s="72">
        <f t="shared" si="305"/>
        <v>0</v>
      </c>
      <c r="ACE23" s="74">
        <f t="shared" si="306"/>
        <v>0</v>
      </c>
      <c r="ACF23" s="71"/>
      <c r="ACG23" s="72">
        <f t="shared" si="307"/>
        <v>0</v>
      </c>
      <c r="ACH23" s="74">
        <f t="shared" si="308"/>
        <v>0</v>
      </c>
      <c r="ACI23" s="71"/>
      <c r="ACJ23" s="72">
        <f t="shared" si="309"/>
        <v>0</v>
      </c>
      <c r="ACK23" s="74">
        <f t="shared" si="310"/>
        <v>0</v>
      </c>
      <c r="ACL23" s="71"/>
      <c r="ACM23" s="72">
        <f t="shared" si="311"/>
        <v>0</v>
      </c>
      <c r="ACN23" s="74">
        <f t="shared" si="312"/>
        <v>0</v>
      </c>
      <c r="ACO23" s="71"/>
      <c r="ACP23" s="72">
        <f t="shared" si="313"/>
        <v>0</v>
      </c>
      <c r="ACQ23" s="74">
        <f t="shared" si="314"/>
        <v>0</v>
      </c>
      <c r="ACR23" s="71"/>
      <c r="ACS23" s="72">
        <f t="shared" si="315"/>
        <v>0</v>
      </c>
      <c r="ACT23" s="74">
        <f t="shared" si="316"/>
        <v>0</v>
      </c>
      <c r="ACU23" s="71"/>
      <c r="ACV23" s="72">
        <f t="shared" si="317"/>
        <v>0</v>
      </c>
      <c r="ACW23" s="74">
        <f t="shared" si="318"/>
        <v>0</v>
      </c>
      <c r="ACX23" s="71"/>
      <c r="ACY23" s="72">
        <f t="shared" si="319"/>
        <v>0</v>
      </c>
      <c r="ACZ23" s="74">
        <f t="shared" si="320"/>
        <v>0</v>
      </c>
      <c r="ADA23" s="72"/>
      <c r="ADB23" s="71">
        <f>ADC23/$F23*100</f>
        <v>101.15825587191742</v>
      </c>
      <c r="ADC23" s="72">
        <f t="shared" si="321"/>
        <v>35.935416666666669</v>
      </c>
      <c r="ADD23" s="74">
        <f t="shared" si="322"/>
        <v>0.13768926368215181</v>
      </c>
      <c r="ADE23" s="71">
        <f t="shared" ref="ADE23:ADE27" si="425">ADF23/$ADC23*100</f>
        <v>63.16308191779234</v>
      </c>
      <c r="ADF23" s="72">
        <f t="shared" si="323"/>
        <v>22.697916666666668</v>
      </c>
      <c r="ADG23" s="74">
        <f t="shared" si="324"/>
        <v>0.60338670919513315</v>
      </c>
      <c r="ADH23" s="71">
        <f t="shared" ref="ADH23:ADH27" si="426">ADI23/$ADC23*100</f>
        <v>69.853324830424953</v>
      </c>
      <c r="ADI23" s="72">
        <f t="shared" si="325"/>
        <v>25.102083333333336</v>
      </c>
      <c r="ADJ23" s="74">
        <f t="shared" si="326"/>
        <v>0.30982185741702162</v>
      </c>
      <c r="ADK23" s="71">
        <f t="shared" ref="ADK23:ADK27" si="427">ADL23/$ADC23*100</f>
        <v>82.914951591396601</v>
      </c>
      <c r="ADL23" s="72">
        <f t="shared" si="327"/>
        <v>29.795833333333334</v>
      </c>
      <c r="ADM23" s="74">
        <f t="shared" si="328"/>
        <v>0.66298135029074168</v>
      </c>
      <c r="ADN23" s="71">
        <f t="shared" ref="ADN23:ADN27" si="428">ADO23/$ADC23*100</f>
        <v>101.50153632094614</v>
      </c>
      <c r="ADO23" s="72">
        <f t="shared" si="329"/>
        <v>36.475000000000001</v>
      </c>
      <c r="ADP23" s="74">
        <f t="shared" si="330"/>
        <v>0.44092410061143095</v>
      </c>
      <c r="ADQ23" s="71">
        <f t="shared" ref="ADQ23:ADQ27" si="429">ADR23/$ADC23*100</f>
        <v>104.20314221114266</v>
      </c>
      <c r="ADR23" s="72">
        <f t="shared" si="331"/>
        <v>37.445833333333333</v>
      </c>
      <c r="ADS23" s="74">
        <f t="shared" si="332"/>
        <v>0.14284133097018262</v>
      </c>
      <c r="ADT23" s="71">
        <f t="shared" ref="ADT23:ADT27" si="430">ADU23/$ADC23*100</f>
        <v>110.26726187025335</v>
      </c>
      <c r="ADU23" s="72">
        <f t="shared" si="333"/>
        <v>39.625</v>
      </c>
      <c r="ADV23" s="74">
        <f t="shared" si="334"/>
        <v>0.63501353332035615</v>
      </c>
      <c r="ADW23" s="71">
        <f>ADX23/$F23*100</f>
        <v>107.11667595226227</v>
      </c>
      <c r="ADX23" s="72">
        <f t="shared" si="335"/>
        <v>38.052083333333336</v>
      </c>
      <c r="ADY23" s="74">
        <f t="shared" si="336"/>
        <v>0.30338798729239763</v>
      </c>
      <c r="ADZ23" s="71">
        <f t="shared" si="337"/>
        <v>62.944608978682226</v>
      </c>
      <c r="AEA23" s="72">
        <f t="shared" si="338"/>
        <v>22.360416666666666</v>
      </c>
      <c r="AEB23" s="74">
        <f t="shared" si="339"/>
        <v>0.27981113421973181</v>
      </c>
      <c r="AEC23" s="71">
        <f t="shared" si="340"/>
        <v>56.434917749171618</v>
      </c>
      <c r="AED23" s="72">
        <f t="shared" si="341"/>
        <v>20.047916666666666</v>
      </c>
      <c r="AEE23" s="74">
        <f t="shared" si="342"/>
        <v>3.4422315920537044E-2</v>
      </c>
      <c r="AEF23" s="71">
        <f t="shared" si="343"/>
        <v>57.496407940650371</v>
      </c>
      <c r="AEG23" s="72">
        <f t="shared" si="344"/>
        <v>20.424999999999997</v>
      </c>
      <c r="AEH23" s="74">
        <f t="shared" si="345"/>
        <v>0.15000000000000036</v>
      </c>
      <c r="AEI23" s="71">
        <f t="shared" si="346"/>
        <v>54.980500249244933</v>
      </c>
      <c r="AEJ23" s="72">
        <f t="shared" si="347"/>
        <v>19.53125</v>
      </c>
      <c r="AEK23" s="74">
        <f t="shared" si="348"/>
        <v>0.31893377055432642</v>
      </c>
      <c r="AEL23" s="71">
        <f t="shared" si="349"/>
        <v>66.328475500689095</v>
      </c>
      <c r="AEM23" s="72">
        <f t="shared" si="350"/>
        <v>23.5625</v>
      </c>
      <c r="AEN23" s="74">
        <f t="shared" si="351"/>
        <v>0.16909686573085955</v>
      </c>
      <c r="AEO23" s="71">
        <f t="shared" si="352"/>
        <v>59.038794240975868</v>
      </c>
      <c r="AEP23" s="72">
        <f t="shared" si="353"/>
        <v>20.972916666666666</v>
      </c>
      <c r="AEQ23" s="74">
        <f t="shared" si="354"/>
        <v>0.71300238136582117</v>
      </c>
      <c r="AER23" s="71">
        <f t="shared" si="355"/>
        <v>67.055684250652448</v>
      </c>
      <c r="AES23" s="72">
        <f t="shared" si="356"/>
        <v>23.820833333333336</v>
      </c>
      <c r="AET23" s="74">
        <f t="shared" si="357"/>
        <v>0.30773449730788005</v>
      </c>
      <c r="AEU23" s="71">
        <f t="shared" si="358"/>
        <v>73.852740228132419</v>
      </c>
      <c r="AEV23" s="72">
        <f t="shared" si="359"/>
        <v>26.235416666666666</v>
      </c>
      <c r="AEW23" s="74">
        <f t="shared" si="360"/>
        <v>0.14741699641945369</v>
      </c>
      <c r="AEX23" s="71">
        <f t="shared" si="361"/>
        <v>73.113802304782567</v>
      </c>
      <c r="AEY23" s="72">
        <f t="shared" si="362"/>
        <v>25.972916666666666</v>
      </c>
      <c r="AEZ23" s="74">
        <f t="shared" si="363"/>
        <v>0.22188233555948894</v>
      </c>
      <c r="AFA23" s="71">
        <f t="shared" si="364"/>
        <v>96.167492595959274</v>
      </c>
      <c r="AFB23" s="72">
        <f t="shared" si="365"/>
        <v>34.162499999999994</v>
      </c>
      <c r="AFC23" s="74">
        <f t="shared" si="366"/>
        <v>0.60592774940581795</v>
      </c>
      <c r="AFD23" s="71">
        <f t="shared" si="367"/>
        <v>96.138169662493041</v>
      </c>
      <c r="AFE23" s="72">
        <f t="shared" si="368"/>
        <v>34.152083333333337</v>
      </c>
      <c r="AFF23" s="74">
        <f t="shared" si="369"/>
        <v>9.7694784064111848E-2</v>
      </c>
      <c r="AFG23" s="71">
        <f t="shared" si="370"/>
        <v>76.089493592939036</v>
      </c>
      <c r="AFH23" s="72">
        <v>27.03</v>
      </c>
      <c r="AFI23" s="74">
        <v>0.76</v>
      </c>
      <c r="AFJ23" s="71">
        <f t="shared" si="373"/>
        <v>69.952790077119317</v>
      </c>
      <c r="AFK23" s="72">
        <v>24.85</v>
      </c>
      <c r="AFL23" s="74">
        <v>0.52</v>
      </c>
      <c r="AFM23" s="71">
        <f t="shared" si="376"/>
        <v>101.8186083335777</v>
      </c>
      <c r="AFN23" s="72">
        <v>36.17</v>
      </c>
      <c r="AFO23" s="74">
        <v>0.93</v>
      </c>
      <c r="AFP23" s="71">
        <f t="shared" ref="AFP23:AFP27" si="431">AFQ23/$F23*100</f>
        <v>54.259156085974837</v>
      </c>
      <c r="AFQ23" s="72">
        <f t="shared" si="379"/>
        <v>19.274999999999999</v>
      </c>
      <c r="AFR23" s="74">
        <f t="shared" si="380"/>
        <v>0.23864853865046129</v>
      </c>
      <c r="AFS23" s="71">
        <f t="shared" ref="AFS23:AFS27" si="432">AFT23/$F23*100</f>
        <v>104.47174735360525</v>
      </c>
      <c r="AFT23" s="72">
        <f t="shared" si="381"/>
        <v>37.112499999999997</v>
      </c>
      <c r="AFU23" s="74">
        <f t="shared" si="382"/>
        <v>0.78665629407003712</v>
      </c>
      <c r="AFV23" s="71">
        <f t="shared" si="383"/>
        <v>64.155646130838932</v>
      </c>
      <c r="AFW23" s="72">
        <f t="shared" si="384"/>
        <v>22.790624999999999</v>
      </c>
      <c r="AFX23" s="74">
        <f t="shared" si="385"/>
        <v>0.72036503333379587</v>
      </c>
      <c r="AFY23" s="71">
        <f t="shared" si="386"/>
        <v>60.241034513092686</v>
      </c>
      <c r="AFZ23" s="72">
        <f t="shared" si="387"/>
        <v>21.4</v>
      </c>
      <c r="AGA23" s="74">
        <f t="shared" si="388"/>
        <v>0.22980970388562744</v>
      </c>
      <c r="AGB23" s="71">
        <f t="shared" si="389"/>
        <v>56.414391695745238</v>
      </c>
      <c r="AGC23" s="72">
        <f t="shared" si="390"/>
        <v>20.040624999999999</v>
      </c>
      <c r="AGD23" s="74">
        <f t="shared" si="391"/>
        <v>5.7452425971407491E-2</v>
      </c>
      <c r="AGE23" s="71">
        <f t="shared" si="392"/>
        <v>71.641791044776113</v>
      </c>
      <c r="AGF23" s="72">
        <f t="shared" si="393"/>
        <v>25.45</v>
      </c>
      <c r="AGG23" s="74">
        <f t="shared" si="394"/>
        <v>0.20329319959113343</v>
      </c>
      <c r="AGH23" s="71">
        <f t="shared" si="395"/>
        <v>95.938773714922434</v>
      </c>
      <c r="AGI23" s="72">
        <f t="shared" si="396"/>
        <v>34.081249999999997</v>
      </c>
      <c r="AGJ23" s="74">
        <f t="shared" si="397"/>
        <v>3.5355339059330394E-2</v>
      </c>
      <c r="AGK23" s="71">
        <f t="shared" si="398"/>
        <v>58.296924024279392</v>
      </c>
      <c r="AGL23" s="72">
        <f t="shared" si="399"/>
        <v>20.709375000000001</v>
      </c>
      <c r="AGM23" s="74">
        <f t="shared" si="400"/>
        <v>0.25190679079770706</v>
      </c>
      <c r="AGN23" s="71">
        <f t="shared" si="401"/>
        <v>59.572471630061877</v>
      </c>
      <c r="AGO23" s="72">
        <f t="shared" si="402"/>
        <v>21.162500000000001</v>
      </c>
      <c r="AGP23" s="74">
        <f t="shared" si="403"/>
        <v>0.10606601717798363</v>
      </c>
      <c r="AGQ23" s="71">
        <f t="shared" si="404"/>
        <v>59.537284109902359</v>
      </c>
      <c r="AGR23" s="72">
        <f t="shared" si="405"/>
        <v>21.15</v>
      </c>
      <c r="AGS23" s="74">
        <f t="shared" si="406"/>
        <v>2.6516504294494026E-2</v>
      </c>
      <c r="AGT23" s="71">
        <f t="shared" si="407"/>
        <v>60.285018913292085</v>
      </c>
      <c r="AGU23" s="72">
        <f t="shared" si="408"/>
        <v>21.415624999999999</v>
      </c>
      <c r="AGV23" s="74">
        <f t="shared" si="409"/>
        <v>2.2097086912079612E-2</v>
      </c>
      <c r="AGW23" s="71">
        <f t="shared" si="410"/>
        <v>59.748409230859458</v>
      </c>
      <c r="AGX23" s="72">
        <f t="shared" si="411"/>
        <v>21.225000000000001</v>
      </c>
      <c r="AGY23" s="74">
        <f t="shared" si="412"/>
        <v>0.75130095501070671</v>
      </c>
      <c r="AGZ23" s="71">
        <f t="shared" si="413"/>
        <v>58.12098642348181</v>
      </c>
      <c r="AHA23" s="72">
        <f t="shared" si="414"/>
        <v>20.646875000000001</v>
      </c>
      <c r="AHB23" s="74">
        <f t="shared" si="415"/>
        <v>1.3258252147248269E-2</v>
      </c>
      <c r="AHC23" s="71">
        <f t="shared" si="416"/>
        <v>54.725390728088442</v>
      </c>
      <c r="AHD23" s="72">
        <f t="shared" si="417"/>
        <v>19.440625000000001</v>
      </c>
      <c r="AHE23" s="74">
        <f t="shared" si="418"/>
        <v>0.37565047750535335</v>
      </c>
      <c r="AHF23" s="71">
        <f t="shared" si="419"/>
        <v>44.84649444330411</v>
      </c>
      <c r="AHG23" s="72">
        <f t="shared" si="420"/>
        <v>15.93125</v>
      </c>
      <c r="AHH23" s="74">
        <f t="shared" si="421"/>
        <v>0.141421356237309</v>
      </c>
      <c r="AHI23" s="71">
        <f t="shared" si="422"/>
        <v>23.901123068351758</v>
      </c>
      <c r="AHJ23" s="72">
        <f t="shared" si="423"/>
        <v>8.4906249999999996</v>
      </c>
      <c r="AHK23" s="74">
        <f t="shared" si="424"/>
        <v>0.34029513844602549</v>
      </c>
    </row>
    <row r="24" spans="1:895" x14ac:dyDescent="0.2">
      <c r="A24" s="70" t="s">
        <v>195</v>
      </c>
      <c r="B24" s="71">
        <f t="shared" si="160"/>
        <v>100</v>
      </c>
      <c r="C24" s="72"/>
      <c r="D24" s="72"/>
      <c r="E24" s="72"/>
      <c r="F24" s="72">
        <f t="shared" si="161"/>
        <v>40.376041666666673</v>
      </c>
      <c r="G24" s="74">
        <f t="shared" si="162"/>
        <v>1.7152141660494364</v>
      </c>
      <c r="H24" s="71">
        <f>L24/F24*100</f>
        <v>153.98725523077317</v>
      </c>
      <c r="I24" s="72"/>
      <c r="J24" s="72"/>
      <c r="K24" s="72"/>
      <c r="L24" s="72">
        <f>AVERAGE(H14:M14)</f>
        <v>62.173958333333331</v>
      </c>
      <c r="M24" s="74">
        <f>STDEV(H14:M14)</f>
        <v>1.2215667236858858</v>
      </c>
      <c r="N24" s="71">
        <f>R24/F24*100</f>
        <v>147.11694744717627</v>
      </c>
      <c r="O24" s="72"/>
      <c r="P24" s="72"/>
      <c r="Q24" s="72"/>
      <c r="R24" s="72">
        <f>AVERAGE(N14:S14)</f>
        <v>59.400000000000006</v>
      </c>
      <c r="S24" s="74">
        <f>STDEV(N14:S14)</f>
        <v>1.6098282128848413</v>
      </c>
      <c r="U24" s="70" t="s">
        <v>195</v>
      </c>
      <c r="V24" s="71"/>
      <c r="W24" s="72"/>
      <c r="X24" s="72"/>
      <c r="Y24" s="72"/>
      <c r="Z24" s="72">
        <f>AVERAGE(V14:AA14)</f>
        <v>30.035416666666663</v>
      </c>
      <c r="AA24" s="74">
        <f>STDEV(V14:AA14)</f>
        <v>0.93741388493379196</v>
      </c>
      <c r="AB24" s="71"/>
      <c r="AC24" s="72"/>
      <c r="AD24" s="72"/>
      <c r="AE24" s="72"/>
      <c r="AF24" s="72">
        <f>AVERAGE(AB14:AG14)</f>
        <v>23.430208333333336</v>
      </c>
      <c r="AG24" s="74">
        <f>STDEV(AB14:AG14)</f>
        <v>0.8695402580770295</v>
      </c>
      <c r="AH24" s="71"/>
      <c r="AI24" s="72"/>
      <c r="AJ24" s="72"/>
      <c r="AK24" s="72"/>
      <c r="AL24" s="72">
        <f>AVERAGE(AH14:AM14)</f>
        <v>33.088541666666664</v>
      </c>
      <c r="AM24" s="74">
        <f>STDEV(AH14:AM14)</f>
        <v>0.72952699430292989</v>
      </c>
      <c r="AN24" s="71"/>
      <c r="AO24" s="72"/>
      <c r="AP24" s="72"/>
      <c r="AQ24" s="72"/>
      <c r="AR24" s="72">
        <f>AVERAGE(AN14:AS14)</f>
        <v>26.027083333333334</v>
      </c>
      <c r="AS24" s="74">
        <f>STDEV(AN14:AS14)</f>
        <v>1.2418651966564922</v>
      </c>
      <c r="AU24" s="70" t="s">
        <v>195</v>
      </c>
      <c r="AV24" s="71">
        <f t="shared" si="163"/>
        <v>152.26851732411441</v>
      </c>
      <c r="AW24" s="72"/>
      <c r="AX24" s="72"/>
      <c r="AY24" s="72"/>
      <c r="AZ24" s="72">
        <f>AVERAGE(AW14:BA14)</f>
        <v>61.48</v>
      </c>
      <c r="BA24" s="74">
        <f>STDEV(AW14:BA14)</f>
        <v>1.5492778055436036</v>
      </c>
      <c r="BB24" s="76">
        <f>BD24/F24*100</f>
        <v>146.62676401537624</v>
      </c>
      <c r="BC24" s="72"/>
      <c r="BD24" s="72">
        <f>AVERAGE(BB14:BE14)</f>
        <v>59.202083333333327</v>
      </c>
      <c r="BE24" s="74">
        <f>STDEV(BB14:BE14)</f>
        <v>0.14049762750073047</v>
      </c>
      <c r="BG24" s="71">
        <f>BK24/F24*100</f>
        <v>95.712700910709188</v>
      </c>
      <c r="BH24" s="72"/>
      <c r="BI24" s="72"/>
      <c r="BJ24" s="72"/>
      <c r="BK24" s="72">
        <f>AVERAGE(BG14:BK14)</f>
        <v>38.644999999999996</v>
      </c>
      <c r="BL24" s="74">
        <f>STDEV(BG14:BK14)</f>
        <v>1.5400537734118271</v>
      </c>
      <c r="BM24" s="71">
        <f>BQ24/F24*100</f>
        <v>92.876860762106233</v>
      </c>
      <c r="BN24" s="72"/>
      <c r="BO24" s="72"/>
      <c r="BP24" s="72"/>
      <c r="BQ24" s="72">
        <f>AVERAGE(BM14:BQ14)</f>
        <v>37.5</v>
      </c>
      <c r="BR24" s="74">
        <f>STDEV(BM14:BQ14)</f>
        <v>1.5851421959086176</v>
      </c>
      <c r="BS24" s="71">
        <f t="shared" si="164"/>
        <v>96.677072314955737</v>
      </c>
      <c r="BT24" s="72"/>
      <c r="BU24" s="72"/>
      <c r="BV24" s="72"/>
      <c r="BW24" s="72">
        <f>AVERAGE(BS14:BV14)</f>
        <v>39.034374999999997</v>
      </c>
      <c r="BX24" s="74">
        <f>STDEV(BS14:BV14)</f>
        <v>0.97282744059091453</v>
      </c>
      <c r="BY24" s="71">
        <f t="shared" si="165"/>
        <v>98.17393772090503</v>
      </c>
      <c r="BZ24" s="72"/>
      <c r="CA24" s="72"/>
      <c r="CB24" s="72"/>
      <c r="CC24" s="72">
        <f>AVERAGE(BY14:CC14)</f>
        <v>39.638750000000002</v>
      </c>
      <c r="CD24" s="74">
        <f>STDEV(BY14:CC14)</f>
        <v>0.89455165096823752</v>
      </c>
      <c r="CF24" s="71">
        <f>CJ24/F24*100</f>
        <v>135.59247697427824</v>
      </c>
      <c r="CG24" s="72"/>
      <c r="CH24" s="72"/>
      <c r="CI24" s="72"/>
      <c r="CJ24" s="72">
        <f>AVERAGE(CF14:CI14)</f>
        <v>54.746874999999996</v>
      </c>
      <c r="CK24" s="74">
        <f>STDEV(CF14:CI14)</f>
        <v>0.98305301442326476</v>
      </c>
      <c r="CL24" s="71">
        <f t="shared" si="166"/>
        <v>113.78344211965634</v>
      </c>
      <c r="CM24" s="72"/>
      <c r="CN24" s="72"/>
      <c r="CO24" s="72"/>
      <c r="CP24" s="72">
        <f>AVERAGE(CL14:CP14)</f>
        <v>45.941250000000004</v>
      </c>
      <c r="CQ24" s="74">
        <f>STDEV(CL14:CP14)</f>
        <v>2.14535107849508</v>
      </c>
      <c r="CR24" s="71">
        <f t="shared" si="167"/>
        <v>74.196228167487931</v>
      </c>
      <c r="CS24" s="72"/>
      <c r="CT24" s="72"/>
      <c r="CU24" s="72"/>
      <c r="CV24" s="72">
        <f>AVERAGE(CR14:CV14)</f>
        <v>29.9575</v>
      </c>
      <c r="CW24" s="74">
        <f>STDEV(CR14:CV14)</f>
        <v>0.82060143720931888</v>
      </c>
      <c r="CX24" s="71">
        <f t="shared" si="168"/>
        <v>64.576507314052776</v>
      </c>
      <c r="CY24" s="72"/>
      <c r="CZ24" s="72"/>
      <c r="DA24" s="72"/>
      <c r="DB24" s="72">
        <f>AVERAGE(CX14:DA14)</f>
        <v>26.073437500000001</v>
      </c>
      <c r="DC24" s="74">
        <f>STDEV(CX14:DA14)</f>
        <v>0.69646381740786378</v>
      </c>
      <c r="DD24">
        <v>7</v>
      </c>
      <c r="DE24" s="71">
        <f t="shared" si="169"/>
        <v>79.007249554965028</v>
      </c>
      <c r="DF24" s="72"/>
      <c r="DG24" s="72"/>
      <c r="DH24" s="72"/>
      <c r="DI24" s="72">
        <f>AVERAGE(DE14:DI14)</f>
        <v>31.9</v>
      </c>
      <c r="DJ24" s="74">
        <f>STDEV(DE14:DI14)</f>
        <v>0.43999289766994981</v>
      </c>
      <c r="DK24" s="71">
        <f>DO24/F24*100</f>
        <v>106.51814968654058</v>
      </c>
      <c r="DL24" s="72"/>
      <c r="DM24" s="72"/>
      <c r="DN24" s="72"/>
      <c r="DO24" s="72">
        <f>AVERAGE(DK14:DN14)</f>
        <v>43.0078125</v>
      </c>
      <c r="DP24" s="74">
        <f>STDEV(DK14:DN14)</f>
        <v>0.92147943490798234</v>
      </c>
      <c r="DQ24" s="71">
        <f>DU24/F24*100</f>
        <v>103.74345347127267</v>
      </c>
      <c r="DR24" s="72"/>
      <c r="DS24" s="72"/>
      <c r="DT24" s="72"/>
      <c r="DU24" s="91">
        <f t="shared" si="170"/>
        <v>41.887500000000003</v>
      </c>
      <c r="DV24" s="92">
        <f t="shared" si="171"/>
        <v>1.5489663892415491</v>
      </c>
      <c r="DW24" s="71">
        <f>EA24/F24*100</f>
        <v>143.12711230360412</v>
      </c>
      <c r="DX24" s="72"/>
      <c r="DY24" s="72"/>
      <c r="DZ24" s="72"/>
      <c r="EA24" s="72">
        <f>AVERAGE(DW14:DZ14)</f>
        <v>57.7890625</v>
      </c>
      <c r="EB24" s="74">
        <f>STDEV(DW14:DZ14)</f>
        <v>2.119339120407977</v>
      </c>
      <c r="EC24" s="71">
        <f>EG24/F24*100</f>
        <v>133.64670674131213</v>
      </c>
      <c r="ED24" s="72"/>
      <c r="EE24" s="72"/>
      <c r="EF24" s="72"/>
      <c r="EG24" s="72">
        <f>AVERAGE(EC14:EG14)</f>
        <v>53.961249999999993</v>
      </c>
      <c r="EH24" s="74">
        <f>STDEV(EC14:EG14)</f>
        <v>1.91371183012229</v>
      </c>
      <c r="EI24" s="71">
        <f>EM24/F24*100</f>
        <v>110.30365573643608</v>
      </c>
      <c r="EJ24" s="72"/>
      <c r="EK24" s="72"/>
      <c r="EL24" s="72"/>
      <c r="EM24" s="72">
        <f>AVERAGE(EI14:EM14)</f>
        <v>44.536249999999995</v>
      </c>
      <c r="EN24" s="74">
        <f>STDEV(EI14:EM14)</f>
        <v>1.0576950174790454</v>
      </c>
      <c r="EO24" s="71">
        <f>ES24/F24*100</f>
        <v>101.11813420706379</v>
      </c>
      <c r="EP24" s="72"/>
      <c r="EQ24" s="72"/>
      <c r="ER24" s="72"/>
      <c r="ES24" s="72">
        <f>AVERAGE(EO14:ES14)</f>
        <v>40.827500000000001</v>
      </c>
      <c r="ET24" s="74">
        <f>STDEV(EO14:ES14)</f>
        <v>1.7398062481925953</v>
      </c>
      <c r="EU24" s="71">
        <f>EY24/F24*100</f>
        <v>138.59704341993239</v>
      </c>
      <c r="EV24" s="72"/>
      <c r="EW24" s="72"/>
      <c r="EX24" s="72"/>
      <c r="EY24" s="72">
        <f>AVERAGE(EU14:EY14)</f>
        <v>55.96</v>
      </c>
      <c r="EZ24" s="74">
        <f>STDEV(EU14:EY14)</f>
        <v>1.1937385470654798</v>
      </c>
      <c r="FA24">
        <v>3</v>
      </c>
      <c r="FB24" s="71">
        <f>FF24/F23*100</f>
        <v>80.11025422983316</v>
      </c>
      <c r="FC24" s="72"/>
      <c r="FD24" s="72"/>
      <c r="FE24" s="72"/>
      <c r="FF24" s="72">
        <f>AVERAGE(FB14:FF14)</f>
        <v>28.458333333333332</v>
      </c>
      <c r="FG24" s="74">
        <f>STDEV(FB14:FF14)</f>
        <v>0.84424368273226291</v>
      </c>
      <c r="FH24" s="71">
        <f>FL24/F23*100</f>
        <v>74.28671964343313</v>
      </c>
      <c r="FI24" s="72"/>
      <c r="FJ24" s="72"/>
      <c r="FK24" s="72"/>
      <c r="FL24" s="72">
        <f>AVERAGE(FH14:FL14)</f>
        <v>26.389583333333334</v>
      </c>
      <c r="FM24" s="74">
        <f>STDEV(FH14:FL14)</f>
        <v>0.126449924212447</v>
      </c>
      <c r="FN24" s="71">
        <f>FR24/F23*100</f>
        <v>75.025657566782982</v>
      </c>
      <c r="FO24" s="72"/>
      <c r="FP24" s="72"/>
      <c r="FQ24" s="72"/>
      <c r="FR24" s="72">
        <f>AVERAGE(FN14:FR14)</f>
        <v>26.652083333333334</v>
      </c>
      <c r="FS24" s="74">
        <f>STDEV(FN14:FR14)</f>
        <v>0.54951446371622692</v>
      </c>
      <c r="FT24" s="71">
        <f>FX24/F23*100</f>
        <v>65.83585021845586</v>
      </c>
      <c r="FU24" s="72"/>
      <c r="FV24" s="72"/>
      <c r="FW24" s="72"/>
      <c r="FX24" s="72">
        <f>AVERAGE(FT14:FX14)</f>
        <v>23.387500000000003</v>
      </c>
      <c r="FY24" s="74">
        <f>STDEV(FT14:FX14)</f>
        <v>1.201138782572605</v>
      </c>
      <c r="FZ24" s="71">
        <f>GD24/F23*100</f>
        <v>72.187197607248635</v>
      </c>
      <c r="GA24" s="72"/>
      <c r="GB24" s="72"/>
      <c r="GC24" s="72"/>
      <c r="GD24" s="72">
        <f>AVERAGE(FZ14:GD14)</f>
        <v>25.643750000000001</v>
      </c>
      <c r="GE24" s="74">
        <f>STDEV(FZ14:GD14)</f>
        <v>0.89168613685907783</v>
      </c>
      <c r="GF24" s="71">
        <f>GJ24/F23*100</f>
        <v>92.549042606222315</v>
      </c>
      <c r="GG24" s="72"/>
      <c r="GH24" s="72"/>
      <c r="GI24" s="72"/>
      <c r="GJ24" s="72">
        <f>AVERAGE(GF14:GK14)</f>
        <v>32.877083333333331</v>
      </c>
      <c r="GK24" s="74">
        <f>STDEV(GF14:GK14)</f>
        <v>1.9572488131728858</v>
      </c>
      <c r="GL24" s="71">
        <f>GP24/F23*100</f>
        <v>95.239421751752047</v>
      </c>
      <c r="GM24" s="72"/>
      <c r="GN24" s="72"/>
      <c r="GO24" s="72"/>
      <c r="GP24" s="72">
        <f>AVERAGE(GL14:GP14)</f>
        <v>33.832812500000003</v>
      </c>
      <c r="GQ24" s="74">
        <f>STDEV(GL14:GP14)</f>
        <v>0.76093375683542031</v>
      </c>
      <c r="GR24" s="71">
        <f>GV24/F23*100</f>
        <v>70.762103040788205</v>
      </c>
      <c r="GS24" s="72"/>
      <c r="GT24" s="72"/>
      <c r="GU24" s="72"/>
      <c r="GV24" s="72">
        <f t="shared" si="172"/>
        <v>25.137499999999999</v>
      </c>
      <c r="GW24" s="74">
        <f>STDEV(GR14:GV14)</f>
        <v>0.47713336709980775</v>
      </c>
      <c r="GX24" s="71">
        <f>HB24/F23*100</f>
        <v>54.360320206433457</v>
      </c>
      <c r="GY24" s="72"/>
      <c r="GZ24" s="72"/>
      <c r="HA24" s="72"/>
      <c r="HB24" s="72">
        <f t="shared" si="173"/>
        <v>19.310937500000001</v>
      </c>
      <c r="HC24" s="74">
        <f>STDEV(GX14:HB14)</f>
        <v>0.41405562101204063</v>
      </c>
      <c r="HD24" s="71">
        <f>HH24/F23*100</f>
        <v>120.40729554584641</v>
      </c>
      <c r="HE24" s="72"/>
      <c r="HF24" s="72"/>
      <c r="HG24" s="72"/>
      <c r="HH24" s="72">
        <f t="shared" si="174"/>
        <v>42.7734375</v>
      </c>
      <c r="HI24" s="74">
        <f>STDEV(HD14:HH14)</f>
        <v>1.5662985078282505</v>
      </c>
      <c r="HJ24" s="71">
        <f>HN24/F23*100</f>
        <v>114.11312787731285</v>
      </c>
      <c r="HK24" s="72"/>
      <c r="HL24" s="72"/>
      <c r="HM24" s="72"/>
      <c r="HN24" s="72">
        <f t="shared" si="175"/>
        <v>40.537500000000001</v>
      </c>
      <c r="HO24" s="74">
        <f>STDEV(HJ14:HN14)</f>
        <v>1.1632054311255595</v>
      </c>
      <c r="HP24" s="71">
        <f>HT24/F23*100</f>
        <v>65.356420256282448</v>
      </c>
      <c r="HQ24" s="72"/>
      <c r="HR24" s="72"/>
      <c r="HS24" s="72"/>
      <c r="HT24" s="72">
        <f t="shared" si="176"/>
        <v>23.217187500000001</v>
      </c>
      <c r="HU24" s="74">
        <f>STDEV(HP14:HT14)</f>
        <v>2.1557902589595748</v>
      </c>
      <c r="HV24" s="71">
        <f>HZ24/F23*100</f>
        <v>56.31762601530658</v>
      </c>
      <c r="HW24" s="72"/>
      <c r="HX24" s="72"/>
      <c r="HY24" s="72"/>
      <c r="HZ24" s="72">
        <f t="shared" si="177"/>
        <v>20.006250000000001</v>
      </c>
      <c r="IA24" s="74">
        <f>STDEV(HV14:HZ14)</f>
        <v>0.2368961622033311</v>
      </c>
      <c r="IB24" s="71">
        <f>IF24/$F23*100</f>
        <v>77.170630149840193</v>
      </c>
      <c r="IC24" s="72"/>
      <c r="ID24" s="72"/>
      <c r="IE24" s="72"/>
      <c r="IF24" s="72">
        <f t="shared" si="178"/>
        <v>27.4140625</v>
      </c>
      <c r="IG24" s="74">
        <f>STDEV(IB14:IF14)</f>
        <v>0.30483837076665182</v>
      </c>
      <c r="IH24" s="71">
        <f>IL24/$F23*100</f>
        <v>64.138052370759169</v>
      </c>
      <c r="II24" s="72"/>
      <c r="IJ24" s="72"/>
      <c r="IK24" s="72"/>
      <c r="IL24" s="72">
        <f t="shared" si="179"/>
        <v>22.784375000000001</v>
      </c>
      <c r="IM24" s="74">
        <f>STDEV(IH14:IL14)</f>
        <v>0.2369785943216535</v>
      </c>
      <c r="IN24" s="71">
        <f>IR24/$F23*100</f>
        <v>79.523795560507864</v>
      </c>
      <c r="IO24" s="72"/>
      <c r="IP24" s="72"/>
      <c r="IQ24" s="72"/>
      <c r="IR24" s="72">
        <f t="shared" si="180"/>
        <v>28.25</v>
      </c>
      <c r="IS24" s="74">
        <f>STDEV(IN14:IR14)</f>
        <v>0.32655876194032785</v>
      </c>
      <c r="IT24" s="71">
        <f>IX24/$F23*100</f>
        <v>70.366243438993621</v>
      </c>
      <c r="IU24" s="72"/>
      <c r="IV24" s="72"/>
      <c r="IW24" s="72"/>
      <c r="IX24" s="72">
        <f t="shared" si="181"/>
        <v>24.996874999999996</v>
      </c>
      <c r="IY24" s="74">
        <f>STDEV(IT14:IX14)</f>
        <v>0.52185316820602634</v>
      </c>
      <c r="IZ24" s="71">
        <f>JD24/$F23*100</f>
        <v>74.703105298654066</v>
      </c>
      <c r="JA24" s="72"/>
      <c r="JB24" s="72"/>
      <c r="JC24" s="72"/>
      <c r="JD24" s="72">
        <f>AVERAGE(IZ14:JD14)</f>
        <v>26.537499999999998</v>
      </c>
      <c r="JE24" s="74">
        <f>STDEV(IZ14:JD14)</f>
        <v>0.35597577164745403</v>
      </c>
      <c r="JF24" s="71">
        <f>JJ24/$F23*100</f>
        <v>58.019822303023197</v>
      </c>
      <c r="JG24" s="72"/>
      <c r="JH24" s="72"/>
      <c r="JI24" s="72"/>
      <c r="JJ24" s="72">
        <f t="shared" si="182"/>
        <v>20.610937499999999</v>
      </c>
      <c r="JK24" s="74">
        <f>STDEV(JF14:JJ14)</f>
        <v>0.1221950924751079</v>
      </c>
      <c r="JL24" s="71">
        <f>JP24/$F23*100</f>
        <v>79.880069202122982</v>
      </c>
      <c r="JM24" s="72"/>
      <c r="JN24" s="72"/>
      <c r="JO24" s="72"/>
      <c r="JP24" s="72">
        <f t="shared" si="183"/>
        <v>28.376562500000002</v>
      </c>
      <c r="JQ24" s="74">
        <f>STDEV(JL14:JP14)</f>
        <v>0.4406545498365656</v>
      </c>
      <c r="JR24" s="71">
        <f>JV24/$F23*100</f>
        <v>60.619300354807507</v>
      </c>
      <c r="JS24" s="72"/>
      <c r="JT24" s="72"/>
      <c r="JU24" s="72"/>
      <c r="JV24" s="72">
        <f t="shared" si="184"/>
        <v>21.534375000000004</v>
      </c>
      <c r="JW24" s="74">
        <f>STDEV(JR14:JV14)</f>
        <v>0.71925706751249097</v>
      </c>
      <c r="JX24" s="71">
        <f>KB24/$F23*100</f>
        <v>116.26396504706329</v>
      </c>
      <c r="JY24" s="72"/>
      <c r="JZ24" s="72"/>
      <c r="KA24" s="72"/>
      <c r="KB24" s="72">
        <f t="shared" si="185"/>
        <v>41.301562499999996</v>
      </c>
      <c r="KC24" s="74">
        <f>STDEV(JX14:KB14)</f>
        <v>0.99857157094104743</v>
      </c>
      <c r="KD24" s="71">
        <f>KH24/$F23*100</f>
        <v>122.93200011729172</v>
      </c>
      <c r="KE24" s="72"/>
      <c r="KF24" s="72"/>
      <c r="KG24" s="72"/>
      <c r="KH24" s="72">
        <f t="shared" si="186"/>
        <v>43.670312499999994</v>
      </c>
      <c r="KI24" s="74">
        <f>STDEV(KD14:KH14)</f>
        <v>1.4009332362006637</v>
      </c>
      <c r="KJ24" s="71">
        <f>KN24/$F23*100</f>
        <v>77.346567750637774</v>
      </c>
      <c r="KK24" s="72"/>
      <c r="KL24" s="72"/>
      <c r="KM24" s="72"/>
      <c r="KN24" s="72">
        <f t="shared" si="187"/>
        <v>27.4765625</v>
      </c>
      <c r="KO24" s="74">
        <f>STDEV(KJ14:KN14)</f>
        <v>0.28565417429413958</v>
      </c>
      <c r="KP24" s="71">
        <f>KT24/$F23*100</f>
        <v>61.886051080550111</v>
      </c>
      <c r="KQ24" s="72"/>
      <c r="KR24" s="72"/>
      <c r="KS24" s="72"/>
      <c r="KT24" s="72">
        <f t="shared" si="188"/>
        <v>21.984375000000004</v>
      </c>
      <c r="KU24" s="74">
        <f>STDEV(KP14:KT14)</f>
        <v>0.66552962931788395</v>
      </c>
      <c r="KV24" s="71">
        <f>KZ24/$F23*100</f>
        <v>68.479312670439555</v>
      </c>
      <c r="KW24" s="72"/>
      <c r="KX24" s="72"/>
      <c r="KY24" s="72"/>
      <c r="KZ24" s="72">
        <f t="shared" si="189"/>
        <v>24.326562500000001</v>
      </c>
      <c r="LA24" s="74">
        <f>STDEV(KV14:KZ14)</f>
        <v>0.72996459317672935</v>
      </c>
      <c r="LB24" s="71">
        <f>LF24/$F23*100</f>
        <v>60.324604873471543</v>
      </c>
      <c r="LC24" s="72"/>
      <c r="LD24" s="72"/>
      <c r="LE24" s="72"/>
      <c r="LF24" s="72">
        <f t="shared" si="190"/>
        <v>21.4296875</v>
      </c>
      <c r="LG24" s="74">
        <f>STDEV(LB14:LF14)</f>
        <v>0.12576588286044341</v>
      </c>
      <c r="LH24" s="71">
        <f>LL24/$F23*100</f>
        <v>75.952262264316914</v>
      </c>
      <c r="LI24" s="72"/>
      <c r="LJ24" s="72"/>
      <c r="LK24" s="72"/>
      <c r="LL24" s="72">
        <f t="shared" si="191"/>
        <v>26.981249999999999</v>
      </c>
      <c r="LM24" s="74">
        <f>STDEV(LH14:LL14)</f>
        <v>0.33099439824061405</v>
      </c>
      <c r="LN24" s="71">
        <f>LR24/$F23*100</f>
        <v>60.078292232354933</v>
      </c>
      <c r="LO24" s="72"/>
      <c r="LP24" s="72"/>
      <c r="LQ24" s="72"/>
      <c r="LR24" s="72">
        <f t="shared" si="192"/>
        <v>21.342187500000001</v>
      </c>
      <c r="LS24" s="74">
        <f>STDEV(LN14:LR14)</f>
        <v>0.31529479426667806</v>
      </c>
      <c r="LT24" s="71">
        <f>LX24/$F23*100</f>
        <v>70.229891798375505</v>
      </c>
      <c r="LU24" s="72"/>
      <c r="LV24" s="72"/>
      <c r="LW24" s="72"/>
      <c r="LX24" s="72">
        <f t="shared" si="193"/>
        <v>24.948437500000001</v>
      </c>
      <c r="LY24" s="74">
        <f>STDEV(LT14:LX14)</f>
        <v>0.26002679148823676</v>
      </c>
      <c r="LZ24" s="71">
        <f>MD24/$F23*100</f>
        <v>59.862768671377886</v>
      </c>
      <c r="MA24" s="72"/>
      <c r="MB24" s="72"/>
      <c r="MC24" s="72"/>
      <c r="MD24" s="72">
        <f t="shared" si="194"/>
        <v>21.265625</v>
      </c>
      <c r="ME24" s="74">
        <f>STDEV(LZ14:MD14)</f>
        <v>0.28815595459172144</v>
      </c>
      <c r="MF24" s="71">
        <f>MJ24/$F23*100</f>
        <v>77.900771193150163</v>
      </c>
      <c r="MG24" s="72"/>
      <c r="MH24" s="72"/>
      <c r="MI24" s="72"/>
      <c r="MJ24" s="72">
        <f t="shared" si="195"/>
        <v>27.673437499999999</v>
      </c>
      <c r="MK24" s="74">
        <f>STDEV(MF14:MJ14)</f>
        <v>1.0438482363950234</v>
      </c>
      <c r="ML24" s="71">
        <f>MP24/$F23*100</f>
        <v>71.351494003460118</v>
      </c>
      <c r="MM24" s="72"/>
      <c r="MN24" s="72"/>
      <c r="MO24" s="72"/>
      <c r="MP24" s="72">
        <f t="shared" si="196"/>
        <v>25.346875000000001</v>
      </c>
      <c r="MQ24" s="74">
        <f>STDEV(ML14:MP14)</f>
        <v>0.31097544785186326</v>
      </c>
      <c r="MR24" s="71">
        <f>MV24/$F23*100</f>
        <v>76.39650470633083</v>
      </c>
      <c r="MS24" s="72"/>
      <c r="MT24" s="72"/>
      <c r="MU24" s="72"/>
      <c r="MV24" s="72">
        <f t="shared" si="197"/>
        <v>27.139062500000001</v>
      </c>
      <c r="MW24" s="74">
        <f>STDEV(MR14:MV14)</f>
        <v>0.22657866321655312</v>
      </c>
      <c r="MX24" s="71">
        <f>NB24/$F23*100</f>
        <v>58.873119666891469</v>
      </c>
      <c r="MY24" s="72"/>
      <c r="MZ24" s="72"/>
      <c r="NA24" s="72"/>
      <c r="NB24" s="72">
        <f t="shared" si="198"/>
        <v>20.9140625</v>
      </c>
      <c r="NC24" s="74">
        <f>STDEV(MX14:NB14)</f>
        <v>0.12679697929498712</v>
      </c>
      <c r="ND24" s="71">
        <f>NH24/$F23*100</f>
        <v>76.233762425593056</v>
      </c>
      <c r="NE24" s="72"/>
      <c r="NF24" s="72"/>
      <c r="NG24" s="72"/>
      <c r="NH24" s="72">
        <f t="shared" si="199"/>
        <v>27.081250000000001</v>
      </c>
      <c r="NI24" s="74">
        <f>STDEV(ND14:NH14)</f>
        <v>0.75938571665963484</v>
      </c>
      <c r="NJ24" s="71">
        <f>NN24/$F23*100</f>
        <v>67.296132305075801</v>
      </c>
      <c r="NK24" s="72"/>
      <c r="NL24" s="72"/>
      <c r="NM24" s="72"/>
      <c r="NN24" s="72">
        <f t="shared" si="200"/>
        <v>23.90625</v>
      </c>
      <c r="NO24" s="74">
        <f>STDEV(NJ14:NN14)</f>
        <v>0.48688529621119797</v>
      </c>
      <c r="NP24" s="71">
        <f>NT24/$F23*100</f>
        <v>98.841744128082567</v>
      </c>
      <c r="NQ24" s="72"/>
      <c r="NR24" s="72"/>
      <c r="NS24" s="72"/>
      <c r="NT24" s="72">
        <f t="shared" si="201"/>
        <v>35.112499999999997</v>
      </c>
      <c r="NU24" s="74">
        <f>STDEV(NP14:NT14)</f>
        <v>0.8450992298738258</v>
      </c>
      <c r="NV24" s="71">
        <f>NZ24/$F23*100</f>
        <v>100.64070609623788</v>
      </c>
      <c r="NW24" s="72"/>
      <c r="NX24" s="72"/>
      <c r="NY24" s="72"/>
      <c r="NZ24" s="72">
        <f t="shared" si="202"/>
        <v>35.751562499999999</v>
      </c>
      <c r="OA24" s="74">
        <f>STDEV(NV14:NZ14)</f>
        <v>0.73149702024341867</v>
      </c>
      <c r="OB24" s="71">
        <f>OF24/$F23*100</f>
        <v>78.674896636659525</v>
      </c>
      <c r="OC24" s="72"/>
      <c r="OD24" s="72"/>
      <c r="OE24" s="72"/>
      <c r="OF24" s="72">
        <f t="shared" si="203"/>
        <v>27.948437499999997</v>
      </c>
      <c r="OG24" s="74">
        <f>STDEV(OB14:OF14)</f>
        <v>0.87390370309987131</v>
      </c>
      <c r="OH24" s="71">
        <f>OL24/$F23*100</f>
        <v>73.744245374307241</v>
      </c>
      <c r="OI24" s="72"/>
      <c r="OJ24" s="72"/>
      <c r="OK24" s="72"/>
      <c r="OL24" s="72">
        <f t="shared" si="204"/>
        <v>26.196874999999999</v>
      </c>
      <c r="OM24" s="74">
        <f>STDEV(OH14:OL14)</f>
        <v>0.42800713097642074</v>
      </c>
      <c r="ON24" s="71">
        <f>OR24/$F23*100</f>
        <v>77.685247632173144</v>
      </c>
      <c r="OO24" s="72"/>
      <c r="OP24" s="72"/>
      <c r="OQ24" s="72"/>
      <c r="OR24" s="72">
        <f t="shared" si="205"/>
        <v>27.596875000000004</v>
      </c>
      <c r="OS24" s="74">
        <f>STDEV(ON14:OR14)</f>
        <v>1.1379520621859849</v>
      </c>
      <c r="OT24" s="71">
        <f>OX24/$F23*100</f>
        <v>65.202474855584555</v>
      </c>
      <c r="OU24" s="72"/>
      <c r="OV24" s="72"/>
      <c r="OW24" s="72"/>
      <c r="OX24" s="72">
        <f t="shared" si="206"/>
        <v>23.162500000000001</v>
      </c>
      <c r="OY24" s="74">
        <f>STDEV(OT14:OX14)</f>
        <v>0.83863418226701625</v>
      </c>
      <c r="OZ24" s="71">
        <f>PD24/$F23*100</f>
        <v>71.641791044776113</v>
      </c>
      <c r="PA24" s="72"/>
      <c r="PB24" s="72"/>
      <c r="PC24" s="72"/>
      <c r="PD24" s="72">
        <f t="shared" si="207"/>
        <v>25.45</v>
      </c>
      <c r="PE24" s="74">
        <f>STDEV(OZ14:PD14)</f>
        <v>0.31803432728768927</v>
      </c>
      <c r="PF24" s="71">
        <f>PJ24/$F23*100</f>
        <v>56.185672814708376</v>
      </c>
      <c r="PG24" s="72"/>
      <c r="PH24" s="72"/>
      <c r="PI24" s="72"/>
      <c r="PJ24" s="72">
        <f t="shared" si="208"/>
        <v>19.959374999999998</v>
      </c>
      <c r="PK24" s="74">
        <f>STDEV(PF14:PJ14)</f>
        <v>0.65481987026968036</v>
      </c>
      <c r="PL24" s="71">
        <f>PP24/$F23*100</f>
        <v>114.17030759757205</v>
      </c>
      <c r="PM24" s="72"/>
      <c r="PN24" s="72"/>
      <c r="PO24" s="72"/>
      <c r="PP24" s="72">
        <f t="shared" si="209"/>
        <v>40.557812499999997</v>
      </c>
      <c r="PQ24" s="74">
        <f>STDEV(PL14:PP14)</f>
        <v>0.96131386599712099</v>
      </c>
      <c r="PR24" s="71">
        <f>PV24/$F23*100</f>
        <v>112.8947599917896</v>
      </c>
      <c r="PS24" s="72"/>
      <c r="PT24" s="72"/>
      <c r="PU24" s="72"/>
      <c r="PV24" s="72">
        <f>AVERAGE(PR14:PV14)</f>
        <v>40.104687500000004</v>
      </c>
      <c r="PW24" s="74">
        <f>STDEV(PR14:PV14)</f>
        <v>1.7291494100544531</v>
      </c>
      <c r="PX24" s="71">
        <f>QB24/$F23*100</f>
        <v>82.866609975661959</v>
      </c>
      <c r="PY24" s="72"/>
      <c r="PZ24" s="72"/>
      <c r="QA24" s="72"/>
      <c r="QB24" s="72">
        <f t="shared" si="210"/>
        <v>29.4375</v>
      </c>
      <c r="QC24" s="74">
        <f>STDEV(PX14:QB14)</f>
        <v>1.167072102171355</v>
      </c>
      <c r="QD24" s="71">
        <f>QH24/$F23*100</f>
        <v>78.323021435064362</v>
      </c>
      <c r="QE24" s="72"/>
      <c r="QF24" s="72"/>
      <c r="QG24" s="72"/>
      <c r="QH24" s="72">
        <f t="shared" si="211"/>
        <v>27.823437499999997</v>
      </c>
      <c r="QI24" s="74">
        <f>STDEV(QD14:QH14)</f>
        <v>1.4612563711723103</v>
      </c>
      <c r="QJ24" s="71">
        <f>QN24/$F23*100</f>
        <v>74.883441339471617</v>
      </c>
      <c r="QK24" s="72"/>
      <c r="QL24" s="72"/>
      <c r="QM24" s="72"/>
      <c r="QN24" s="72">
        <f t="shared" si="212"/>
        <v>26.601562500000004</v>
      </c>
      <c r="QO24" s="74">
        <f>STDEV(QJ14:QN14)</f>
        <v>0.52649526647919709</v>
      </c>
      <c r="QP24" s="71">
        <f>QT24/$F23*100</f>
        <v>64.327185291616573</v>
      </c>
      <c r="QQ24" s="72"/>
      <c r="QR24" s="72"/>
      <c r="QS24" s="72"/>
      <c r="QT24" s="72">
        <f t="shared" si="213"/>
        <v>22.8515625</v>
      </c>
      <c r="QU24" s="74">
        <f>STDEV(QP14:QT14)</f>
        <v>0.62072234046982078</v>
      </c>
      <c r="QV24" s="71">
        <f>QZ24/$F23*100</f>
        <v>56.335219775386335</v>
      </c>
      <c r="QW24" s="72"/>
      <c r="QX24" s="72"/>
      <c r="QY24" s="72"/>
      <c r="QZ24" s="72">
        <f t="shared" si="214"/>
        <v>20.012500000000003</v>
      </c>
      <c r="RA24" s="74">
        <f>STDEV(QV14:QZ14)</f>
        <v>0.63743872254515443</v>
      </c>
      <c r="RB24" s="71">
        <f>RF24/$F23*100</f>
        <v>61.463800838635905</v>
      </c>
      <c r="RC24" s="72"/>
      <c r="RD24" s="72"/>
      <c r="RE24" s="72"/>
      <c r="RF24" s="72">
        <f t="shared" si="215"/>
        <v>21.834375000000001</v>
      </c>
      <c r="RG24" s="74">
        <f>STDEV(RB14:RF14)</f>
        <v>0.6189183272721317</v>
      </c>
      <c r="RH24" s="71">
        <f>RL24/$F23*100</f>
        <v>0</v>
      </c>
      <c r="RI24" s="72"/>
      <c r="RJ24" s="72"/>
      <c r="RK24" s="72"/>
      <c r="RL24" s="72">
        <f t="shared" si="216"/>
        <v>0</v>
      </c>
      <c r="RM24" s="74">
        <f>STDEV(RH14:RL14)</f>
        <v>0</v>
      </c>
      <c r="RN24" s="71">
        <f>RR24/$F23*100</f>
        <v>57.379116206785326</v>
      </c>
      <c r="RO24" s="72"/>
      <c r="RP24" s="72"/>
      <c r="RQ24" s="72"/>
      <c r="RR24" s="72">
        <f t="shared" si="217"/>
        <v>20.383333333333333</v>
      </c>
      <c r="RS24" s="74">
        <f>STDEV(RN14:RR14)</f>
        <v>0.68100148372329872</v>
      </c>
      <c r="RT24" s="71">
        <f>RX24/$F23*100</f>
        <v>0</v>
      </c>
      <c r="RU24" s="72"/>
      <c r="RV24" s="72"/>
      <c r="RW24" s="72"/>
      <c r="RX24" s="72">
        <f t="shared" si="218"/>
        <v>0</v>
      </c>
      <c r="RY24" s="74">
        <f>STDEV(RT14:RX14)</f>
        <v>0</v>
      </c>
      <c r="RZ24" s="71">
        <f>SD24/$F23*100</f>
        <v>39.779491540333694</v>
      </c>
      <c r="SA24" s="72"/>
      <c r="SB24" s="72"/>
      <c r="SC24" s="72"/>
      <c r="SD24" s="72">
        <f t="shared" si="219"/>
        <v>14.13125</v>
      </c>
      <c r="SE24" s="74">
        <f>STDEV(RZ14:SD14)</f>
        <v>9.4292845036089599</v>
      </c>
      <c r="SF24" s="71">
        <f>SJ24/$F23*100</f>
        <v>0</v>
      </c>
      <c r="SG24" s="72"/>
      <c r="SH24" s="72"/>
      <c r="SI24" s="72"/>
      <c r="SJ24" s="72">
        <f t="shared" si="220"/>
        <v>0</v>
      </c>
      <c r="SK24" s="74">
        <f>STDEV(SF14:SJ14)</f>
        <v>0</v>
      </c>
      <c r="SL24" s="71">
        <f>SP24/$F23*100</f>
        <v>52.482186317919243</v>
      </c>
      <c r="SM24" s="72"/>
      <c r="SN24" s="72"/>
      <c r="SO24" s="72"/>
      <c r="SP24" s="72">
        <f t="shared" si="221"/>
        <v>18.643750000000001</v>
      </c>
      <c r="SQ24" s="74">
        <f>STDEV(SL14:SP14)</f>
        <v>0.35449127281218057</v>
      </c>
      <c r="SR24" s="71">
        <f>SV24/$F23*100</f>
        <v>0</v>
      </c>
      <c r="SS24" s="72"/>
      <c r="ST24" s="72"/>
      <c r="SU24" s="72"/>
      <c r="SV24" s="72">
        <f t="shared" si="222"/>
        <v>0</v>
      </c>
      <c r="SW24" s="74">
        <f>STDEV(SR14:SV14)</f>
        <v>0</v>
      </c>
      <c r="SX24" s="71">
        <f>TB24/$F23*100</f>
        <v>55.924698706858621</v>
      </c>
      <c r="SY24" s="72"/>
      <c r="SZ24" s="72"/>
      <c r="TA24" s="72"/>
      <c r="TB24" s="72">
        <f t="shared" si="223"/>
        <v>19.866666666666664</v>
      </c>
      <c r="TC24" s="74">
        <f>STDEV(SX14:TB14)</f>
        <v>0.83874285888663846</v>
      </c>
      <c r="TD24" s="71">
        <f>TH24/$F23*100</f>
        <v>75.354074421605148</v>
      </c>
      <c r="TE24" s="72"/>
      <c r="TF24" s="72"/>
      <c r="TG24" s="72"/>
      <c r="TH24" s="72">
        <f t="shared" si="224"/>
        <v>26.768750000000001</v>
      </c>
      <c r="TI24" s="74">
        <f>STDEV(TD14:TH14)</f>
        <v>0.40864677595693816</v>
      </c>
      <c r="TJ24" s="71">
        <f>TN24/$F23*100</f>
        <v>77.723367445679258</v>
      </c>
      <c r="TK24" s="72"/>
      <c r="TL24" s="72"/>
      <c r="TM24" s="72"/>
      <c r="TN24" s="72">
        <f t="shared" si="225"/>
        <v>27.610416666666666</v>
      </c>
      <c r="TO24" s="74">
        <f>STDEV(TJ14:TN14)</f>
        <v>1.2256429010251448</v>
      </c>
      <c r="TP24" s="71">
        <f>TT24/$F23*100</f>
        <v>81.148286074538902</v>
      </c>
      <c r="TQ24" s="72"/>
      <c r="TR24" s="72"/>
      <c r="TS24" s="72"/>
      <c r="TT24" s="72">
        <f t="shared" si="226"/>
        <v>28.827083333333334</v>
      </c>
      <c r="TU24" s="74">
        <f>STDEV(TP14:TT14)</f>
        <v>0.55348093538380616</v>
      </c>
      <c r="TV24" s="71">
        <f>TZ24/$F23*100</f>
        <v>81.517755036213828</v>
      </c>
      <c r="TW24" s="72"/>
      <c r="TX24" s="72"/>
      <c r="TY24" s="72"/>
      <c r="TZ24" s="72">
        <f t="shared" si="227"/>
        <v>28.958333333333332</v>
      </c>
      <c r="UA24" s="74">
        <f>STDEV(TV14:TZ14)</f>
        <v>0.21160965439538315</v>
      </c>
      <c r="UB24" s="71">
        <f>UF24/$F23*100</f>
        <v>0</v>
      </c>
      <c r="UC24" s="72"/>
      <c r="UD24" s="72"/>
      <c r="UE24" s="72"/>
      <c r="UF24" s="72">
        <f t="shared" si="228"/>
        <v>0</v>
      </c>
      <c r="UG24" s="74">
        <f>STDEV(UB14:UF14)</f>
        <v>0</v>
      </c>
      <c r="UH24" s="71">
        <f>UL24/$F23*100</f>
        <v>64.9737559745477</v>
      </c>
      <c r="UI24" s="72"/>
      <c r="UJ24" s="72"/>
      <c r="UK24" s="72"/>
      <c r="UL24" s="72">
        <f t="shared" si="229"/>
        <v>23.081250000000001</v>
      </c>
      <c r="UM24" s="74">
        <f>STDEV(UH14:UL14)</f>
        <v>0.41537821620783055</v>
      </c>
      <c r="UN24" s="71">
        <f>UR24/$F23*100</f>
        <v>0</v>
      </c>
      <c r="UO24" s="72"/>
      <c r="UP24" s="72"/>
      <c r="UQ24" s="72"/>
      <c r="UR24" s="72">
        <f t="shared" si="230"/>
        <v>0</v>
      </c>
      <c r="US24" s="74">
        <f>STDEV(UN14:UR14)</f>
        <v>0</v>
      </c>
      <c r="UT24" s="71">
        <f>UX24/$F23*100</f>
        <v>71.424801337125771</v>
      </c>
      <c r="UU24" s="72"/>
      <c r="UV24" s="72"/>
      <c r="UW24" s="72"/>
      <c r="UX24" s="72">
        <f t="shared" si="231"/>
        <v>25.372916666666669</v>
      </c>
      <c r="UY24" s="74">
        <f>STDEV(UT14:UX14)</f>
        <v>0.82619074421911443</v>
      </c>
      <c r="UZ24" s="71">
        <f>VD24/$F23*100</f>
        <v>0</v>
      </c>
      <c r="VA24" s="72"/>
      <c r="VB24" s="72"/>
      <c r="VC24" s="72"/>
      <c r="VD24" s="72">
        <f t="shared" si="232"/>
        <v>0</v>
      </c>
      <c r="VE24" s="74">
        <f>STDEV(UZ14:VD14)</f>
        <v>0</v>
      </c>
      <c r="VF24" s="71">
        <f>VJ24/$F23*100</f>
        <v>65.994194059173694</v>
      </c>
      <c r="VG24" s="72"/>
      <c r="VH24" s="72"/>
      <c r="VI24" s="72"/>
      <c r="VJ24" s="72">
        <f t="shared" si="233"/>
        <v>23.443750000000005</v>
      </c>
      <c r="VK24" s="74">
        <f>STDEV(VF14:VJ14)</f>
        <v>0.39572915295691791</v>
      </c>
      <c r="VL24" s="71">
        <f>VP24/$F23*100</f>
        <v>0</v>
      </c>
      <c r="VM24" s="72"/>
      <c r="VN24" s="72"/>
      <c r="VO24" s="72"/>
      <c r="VP24" s="72">
        <f t="shared" si="234"/>
        <v>0</v>
      </c>
      <c r="VQ24" s="74">
        <f>STDEV(VL14:VP14)</f>
        <v>0</v>
      </c>
      <c r="VR24" s="71">
        <f>VV24/$F23*100</f>
        <v>63.859484502829659</v>
      </c>
      <c r="VS24" s="72"/>
      <c r="VT24" s="72"/>
      <c r="VU24" s="72"/>
      <c r="VV24" s="72">
        <f>AVERAGE(VR14:VV14)</f>
        <v>22.685416666666665</v>
      </c>
      <c r="VW24" s="74">
        <f>STDEV(VR14:VV14)</f>
        <v>0.29410439614758221</v>
      </c>
      <c r="VX24" s="71">
        <f>VY24/$F23*100</f>
        <v>113.19825235316543</v>
      </c>
      <c r="VY24" s="72">
        <f t="shared" si="235"/>
        <v>40.212500000000006</v>
      </c>
      <c r="VZ24" s="74">
        <f t="shared" si="236"/>
        <v>2.9344931419241713</v>
      </c>
      <c r="WA24" s="71">
        <f>WB24/$F23*100</f>
        <v>76.216168665513294</v>
      </c>
      <c r="WB24" s="72">
        <f t="shared" si="237"/>
        <v>27.074999999999999</v>
      </c>
      <c r="WC24" s="74">
        <f t="shared" si="238"/>
        <v>0.66291260736238833</v>
      </c>
      <c r="WD24" s="71">
        <f>WE24/$F23*100</f>
        <v>75.398058821804526</v>
      </c>
      <c r="WE24" s="72">
        <f t="shared" si="239"/>
        <v>26.784374999999997</v>
      </c>
      <c r="WF24" s="74">
        <f t="shared" si="240"/>
        <v>0.10164659979556671</v>
      </c>
      <c r="WG24" s="71">
        <f>WH24/$F23*100</f>
        <v>100.43397941530073</v>
      </c>
      <c r="WH24" s="72">
        <f t="shared" si="241"/>
        <v>35.678125000000001</v>
      </c>
      <c r="WI24" s="74">
        <f t="shared" si="242"/>
        <v>0.38448931227018723</v>
      </c>
      <c r="WJ24" s="71">
        <f>WK24/$F23*100</f>
        <v>71.228337682901795</v>
      </c>
      <c r="WK24" s="72">
        <f t="shared" si="243"/>
        <v>25.303125000000001</v>
      </c>
      <c r="WL24" s="74">
        <f t="shared" si="244"/>
        <v>0.12816310409006326</v>
      </c>
      <c r="WM24" s="71">
        <f>WN24/$F23*100</f>
        <v>80.253936603817849</v>
      </c>
      <c r="WN24" s="72">
        <f t="shared" si="245"/>
        <v>28.509374999999999</v>
      </c>
      <c r="WO24" s="74">
        <f t="shared" si="246"/>
        <v>0.46403882515367179</v>
      </c>
      <c r="WP24" s="71">
        <f>WQ24/$F23*100</f>
        <v>68.298976629622032</v>
      </c>
      <c r="WQ24" s="72">
        <f t="shared" si="247"/>
        <v>24.262500000000003</v>
      </c>
      <c r="WR24" s="74">
        <f t="shared" si="248"/>
        <v>1.4495689014324229</v>
      </c>
      <c r="WS24" s="71">
        <f>WT24/$F23*100</f>
        <v>105.37782599771282</v>
      </c>
      <c r="WT24" s="72">
        <f t="shared" si="249"/>
        <v>37.434375000000003</v>
      </c>
      <c r="WU24" s="72">
        <f t="shared" si="250"/>
        <v>0.42868348609434143</v>
      </c>
      <c r="WV24" s="72"/>
      <c r="WW24" s="72">
        <f>WX24/$F23*100</f>
        <v>109.83784417793154</v>
      </c>
      <c r="WX24" s="72">
        <f t="shared" si="251"/>
        <v>39.018749999999997</v>
      </c>
      <c r="WY24" s="74">
        <f t="shared" si="252"/>
        <v>4.4194173824159223E-2</v>
      </c>
      <c r="WZ24" s="71">
        <f>XA24/$F23*100</f>
        <v>119.55839662199806</v>
      </c>
      <c r="XA24" s="72">
        <f t="shared" si="253"/>
        <v>42.471874999999997</v>
      </c>
      <c r="XB24" s="74">
        <f t="shared" si="254"/>
        <v>0.72036503333379831</v>
      </c>
      <c r="XC24" s="71">
        <f>XD24/$F23*100</f>
        <v>98.116400559193607</v>
      </c>
      <c r="XD24" s="72">
        <f>AVERAGE(XC14:XE14)</f>
        <v>34.854829252814369</v>
      </c>
      <c r="XE24" s="74">
        <f>STDEV(XC14:XE14)</f>
        <v>0.36594863532878086</v>
      </c>
      <c r="XF24" s="71">
        <f>XG24/$F23*100</f>
        <v>82.885733205797962</v>
      </c>
      <c r="XG24" s="72">
        <f>AVERAGE(XF14:XH14)</f>
        <v>29.444293328305498</v>
      </c>
      <c r="XH24" s="74">
        <f>STDEV(XF14:XH14)</f>
        <v>0.1663402887858095</v>
      </c>
      <c r="XI24" s="71">
        <f>XJ24/$F23*100</f>
        <v>94.650871900522418</v>
      </c>
      <c r="XJ24" s="72">
        <f>AVERAGE(XI14:XK14)</f>
        <v>33.623736296078292</v>
      </c>
      <c r="XK24" s="74">
        <f>STDEV(XI14:XK14)</f>
        <v>0.68753986031468428</v>
      </c>
      <c r="XL24" s="71">
        <f>XM24/$F23*100</f>
        <v>68.148039143550889</v>
      </c>
      <c r="XM24" s="72">
        <f>AVERAGE(XL14:XN14)</f>
        <v>24.208881030338706</v>
      </c>
      <c r="XN24" s="74">
        <f>STDEV(XL14:XN14)</f>
        <v>0.22917995343822978</v>
      </c>
      <c r="XO24" s="71">
        <f>XP24/$F23*100</f>
        <v>77.198145831800474</v>
      </c>
      <c r="XP24" s="72">
        <f>AVERAGE(XO14:XQ14)</f>
        <v>27.423837159394701</v>
      </c>
      <c r="XQ24" s="74">
        <f>STDEV(XO14:XQ14)</f>
        <v>0.17742964137153014</v>
      </c>
      <c r="XR24" s="71">
        <f>XS24/$F23*100</f>
        <v>70.885144580972707</v>
      </c>
      <c r="XS24" s="72">
        <f>AVERAGE(XR14:XT14)</f>
        <v>25.181209225467835</v>
      </c>
      <c r="XT24" s="74">
        <f>STDEV(XR14:XT14)</f>
        <v>0.53968182583840751</v>
      </c>
      <c r="XU24" s="71">
        <f>XV24/$F23*100</f>
        <v>78.941946876609521</v>
      </c>
      <c r="XV24" s="72">
        <f>AVERAGE(XU14:XW14)</f>
        <v>28.043304315968903</v>
      </c>
      <c r="XW24" s="74">
        <f>STDEV(XU14:XW14)</f>
        <v>0.99434528185295845</v>
      </c>
      <c r="XX24" s="71">
        <f>XY24/$F23*100</f>
        <v>113.97983959973514</v>
      </c>
      <c r="XY24" s="72">
        <f>AVERAGE(XX14:XZ14)</f>
        <v>40.490150727810075</v>
      </c>
      <c r="XZ24" s="74">
        <f>STDEV(XX14:XZ14)</f>
        <v>1.5340271076913661</v>
      </c>
      <c r="YA24" s="71">
        <f>YB24/$F23*100</f>
        <v>98.550511367816924</v>
      </c>
      <c r="YB24" s="72">
        <f>AVERAGE(YA14:YC14)</f>
        <v>35.009042595590216</v>
      </c>
      <c r="YC24" s="74">
        <f>STDEV(YA14:YC14)</f>
        <v>1.2198287844292848</v>
      </c>
      <c r="YD24" s="71">
        <f>YE24/$F23*100</f>
        <v>59.164152748142165</v>
      </c>
      <c r="YE24" s="72">
        <f>AVERAGE(YD14:YF14)</f>
        <v>21.017448970519709</v>
      </c>
      <c r="YF24" s="74">
        <f>STDEV(YD14:YF14)</f>
        <v>0.24026930602394789</v>
      </c>
      <c r="YG24" s="71">
        <f>YH24/$F23*100</f>
        <v>65.756678298096944</v>
      </c>
      <c r="YH24" s="72">
        <f t="shared" si="255"/>
        <v>23.359375</v>
      </c>
      <c r="YI24" s="74">
        <f t="shared" si="256"/>
        <v>1.3258252147245755E-2</v>
      </c>
      <c r="YJ24" s="71">
        <f>YK24/$F23*100</f>
        <v>59.502096589742834</v>
      </c>
      <c r="YK24" s="72">
        <f t="shared" si="257"/>
        <v>21.137499999999999</v>
      </c>
      <c r="YL24" s="74">
        <f t="shared" si="258"/>
        <v>0.75130095501070671</v>
      </c>
      <c r="YM24" t="s">
        <v>196</v>
      </c>
      <c r="YN24" s="71">
        <f>YO24/$F23*100</f>
        <v>80.42987420461543</v>
      </c>
      <c r="YO24" s="72">
        <f t="shared" si="259"/>
        <v>28.571874999999999</v>
      </c>
      <c r="YP24" s="74">
        <f t="shared" si="260"/>
        <v>0.99436891104358249</v>
      </c>
      <c r="YQ24" s="71">
        <f>YR24/$F23*100</f>
        <v>59.308565228865497</v>
      </c>
      <c r="YR24" s="72">
        <f t="shared" si="261"/>
        <v>21.068750000000001</v>
      </c>
      <c r="YS24" s="74">
        <f t="shared" si="262"/>
        <v>0.5480077554195758</v>
      </c>
      <c r="YT24" s="71">
        <f>YU24/$F23*100</f>
        <v>71.624197284696365</v>
      </c>
      <c r="YU24" s="72">
        <f t="shared" si="263"/>
        <v>25.443750000000001</v>
      </c>
      <c r="YV24" s="74">
        <f t="shared" si="264"/>
        <v>0.21213203435596475</v>
      </c>
      <c r="YW24" s="71">
        <f>YX24/$F23*100</f>
        <v>63.372723807289674</v>
      </c>
      <c r="YX24" s="72">
        <f t="shared" si="265"/>
        <v>22.512499999999999</v>
      </c>
      <c r="YY24" s="74">
        <f t="shared" si="266"/>
        <v>0.90156114601284709</v>
      </c>
      <c r="YZ24" s="71">
        <f>ZA24/$F23*100</f>
        <v>53.291499281588131</v>
      </c>
      <c r="ZA24" s="72">
        <f t="shared" si="267"/>
        <v>18.931249999999999</v>
      </c>
      <c r="ZB24" s="74">
        <f t="shared" si="268"/>
        <v>1.6617009357883852</v>
      </c>
      <c r="ZC24" s="71">
        <f>ZD24/$F23*100</f>
        <v>83.244875817376766</v>
      </c>
      <c r="ZD24" s="72">
        <f t="shared" si="269"/>
        <v>29.571874999999999</v>
      </c>
      <c r="ZE24" s="74">
        <f t="shared" si="270"/>
        <v>0.60546018139098079</v>
      </c>
      <c r="ZF24" s="71">
        <f>ZG24/$F23*100</f>
        <v>78.230654194645638</v>
      </c>
      <c r="ZG24" s="72">
        <f t="shared" si="271"/>
        <v>27.790624999999999</v>
      </c>
      <c r="ZH24" s="74">
        <f t="shared" si="272"/>
        <v>0.21655145173838167</v>
      </c>
      <c r="ZI24" s="71">
        <f>ZJ24/$F23*100</f>
        <v>62.440254523062485</v>
      </c>
      <c r="ZJ24" s="72">
        <f t="shared" si="273"/>
        <v>22.181249999999999</v>
      </c>
      <c r="ZK24" s="74">
        <f t="shared" si="274"/>
        <v>7.0710678118653253E-2</v>
      </c>
      <c r="ZL24" s="71">
        <f>ZM24/$F23*100</f>
        <v>56.660704336861855</v>
      </c>
      <c r="ZM24" s="72">
        <f t="shared" si="275"/>
        <v>20.128124999999997</v>
      </c>
      <c r="ZN24" s="74">
        <f t="shared" si="276"/>
        <v>0.26958446032736971</v>
      </c>
      <c r="ZO24" s="71">
        <f>ZP24/$F23*100</f>
        <v>99.774213412309777</v>
      </c>
      <c r="ZP24" s="72">
        <f t="shared" si="277"/>
        <v>35.443750000000001</v>
      </c>
      <c r="ZQ24" s="74">
        <f t="shared" si="278"/>
        <v>2.2980970388562794</v>
      </c>
      <c r="ZR24" s="71">
        <f>ZS24/$F23*100</f>
        <v>69.222649033809347</v>
      </c>
      <c r="ZS24" s="72">
        <f t="shared" si="279"/>
        <v>24.590625000000003</v>
      </c>
      <c r="ZT24" s="74">
        <f t="shared" si="280"/>
        <v>0.73804270286345852</v>
      </c>
      <c r="ZU24" s="71">
        <f>ZV24/$F23*100</f>
        <v>83.605547899011825</v>
      </c>
      <c r="ZV24" s="72">
        <f t="shared" si="281"/>
        <v>29.700000000000003</v>
      </c>
      <c r="ZW24" s="74">
        <f t="shared" si="282"/>
        <v>0.53916892065474198</v>
      </c>
      <c r="ZX24" s="71">
        <f>ZY24/$F23*100</f>
        <v>75.081371140368873</v>
      </c>
      <c r="ZY24" s="72">
        <f t="shared" si="283"/>
        <v>26.671875</v>
      </c>
      <c r="ZZ24" s="74">
        <f t="shared" si="284"/>
        <v>3.0935921676913464E-2</v>
      </c>
      <c r="AAA24" s="71">
        <f>AAB24/$F23*100</f>
        <v>66.565991261765831</v>
      </c>
      <c r="AAB24" s="72">
        <f t="shared" si="285"/>
        <v>23.646875000000001</v>
      </c>
      <c r="AAC24" s="74">
        <f t="shared" si="286"/>
        <v>0.20771261697354784</v>
      </c>
      <c r="AAD24" s="71">
        <f>AAE24/$F23*100</f>
        <v>115.58220684397268</v>
      </c>
      <c r="AAE24" s="72">
        <f t="shared" si="287"/>
        <v>41.059375000000003</v>
      </c>
      <c r="AAF24" s="74">
        <f t="shared" si="288"/>
        <v>0.26958446032737227</v>
      </c>
      <c r="AAG24" s="71">
        <f>AAH24/$F23*100</f>
        <v>92.376037298771365</v>
      </c>
      <c r="AAH24" s="72">
        <f t="shared" si="289"/>
        <v>32.815624999999997</v>
      </c>
      <c r="AAI24" s="74">
        <f t="shared" si="290"/>
        <v>1.1446291020457229</v>
      </c>
      <c r="AAJ24" s="71">
        <f>AAK24/$F23*100</f>
        <v>98.014837404333932</v>
      </c>
      <c r="AAK24" s="72">
        <f t="shared" si="291"/>
        <v>34.818750000000001</v>
      </c>
      <c r="AAL24" s="74" t="e">
        <f t="shared" si="292"/>
        <v>#DIV/0!</v>
      </c>
      <c r="AAM24" s="71">
        <f>AAN24/$F23*100</f>
        <v>67.312870220786209</v>
      </c>
      <c r="AAN24" s="72">
        <f>AVERAGE(AAM14:AAO14)*100/$AAJ24</f>
        <v>23.912195970202834</v>
      </c>
      <c r="AAO24" s="74">
        <f>STDEV(AAM14:AAO14)</f>
        <v>0.6540737725975545</v>
      </c>
      <c r="AAP24" s="71">
        <f>AAQ24/$F23*100</f>
        <v>60.500807754442633</v>
      </c>
      <c r="AAQ24" s="72">
        <f>AVERAGE(AAP14:AAR14)*100/$AAJ24</f>
        <v>21.492281738018303</v>
      </c>
      <c r="AAR24" s="74">
        <f>STDEV(AAP14:AAR14)</f>
        <v>0.38448931227018468</v>
      </c>
      <c r="AAS24" s="71">
        <f>AAT24/$F23*100</f>
        <v>59.00197451085981</v>
      </c>
      <c r="AAT24" s="72">
        <f>AVERAGE(AAS14:AAU14)*100/$AAJ24</f>
        <v>20.959836841081792</v>
      </c>
      <c r="AAU24" s="74">
        <f>STDEV(AAS14:AAU14)</f>
        <v>8.8388347648318447E-2</v>
      </c>
      <c r="AAV24" s="71">
        <f>AAW24/$F23*100</f>
        <v>56.650511577813688</v>
      </c>
      <c r="AAW24" s="72">
        <f>AVERAGE(AAV14:AAX14)*100/$AAJ24</f>
        <v>20.124504128522709</v>
      </c>
      <c r="AAX24" s="74">
        <f>STDEV(AAV14:AAX14)</f>
        <v>0.30935921676911454</v>
      </c>
      <c r="AAY24" s="71">
        <f>AAZ24/$F23*100</f>
        <v>58.409621252916885</v>
      </c>
      <c r="AAZ24" s="72">
        <f>AVERAGE(AAY14:ABA14)*100/$AAJ24</f>
        <v>20.749409516544006</v>
      </c>
      <c r="ABA24" s="74">
        <f>STDEV(AAY14:ABA14)</f>
        <v>0.74246212024587532</v>
      </c>
      <c r="ABB24" s="71">
        <f>ABC24/$F23*100</f>
        <v>68.86555376054568</v>
      </c>
      <c r="ABC24" s="72">
        <f>AVERAGE(ABB14:ABD14)*100/$AAJ24</f>
        <v>24.463770623915515</v>
      </c>
      <c r="ABD24" s="74">
        <f>STDEV(ABB14:ABD14)</f>
        <v>0.84410872004143955</v>
      </c>
      <c r="ABE24" s="71">
        <f>ABF24/$F23*100</f>
        <v>117.42057081313948</v>
      </c>
      <c r="ABF24" s="72">
        <f>AVERAGE(ABE14:ABG14)*100/$AAJ24</f>
        <v>41.712434650421827</v>
      </c>
      <c r="ABG24" s="74">
        <f>STDEV(ABE14:ABG14)</f>
        <v>0.98553007627874856</v>
      </c>
      <c r="ABH24" s="71">
        <f>ABI24/$F23*100</f>
        <v>122.63507449290971</v>
      </c>
      <c r="ABI24" s="72">
        <f>AVERAGE(ABH14:ABJ14)*100/$AAJ24</f>
        <v>43.56483276491354</v>
      </c>
      <c r="ABJ24" s="74">
        <f>STDEV(ABH14:ABJ14)</f>
        <v>0.22097086912079611</v>
      </c>
      <c r="ABK24" s="71">
        <f>ABL24/$F23*100</f>
        <v>57.865876902325311</v>
      </c>
      <c r="ABL24" s="72">
        <f t="shared" si="293"/>
        <v>20.556249999999999</v>
      </c>
      <c r="ABM24" s="74">
        <f t="shared" si="294"/>
        <v>1.0429825022501562</v>
      </c>
      <c r="ABN24" s="71">
        <f>ABO24/$F23*100</f>
        <v>59.211799548426825</v>
      </c>
      <c r="ABO24" s="72">
        <f t="shared" si="295"/>
        <v>21.034375000000001</v>
      </c>
      <c r="ABP24" s="74">
        <f t="shared" si="296"/>
        <v>1.1092737629863973</v>
      </c>
      <c r="ABQ24" s="71">
        <f>ABR24/$F23*100</f>
        <v>97.874087323695861</v>
      </c>
      <c r="ABR24" s="72">
        <f t="shared" si="297"/>
        <v>34.768749999999997</v>
      </c>
      <c r="ABS24" s="74">
        <f t="shared" si="298"/>
        <v>1.0606601717798212</v>
      </c>
      <c r="ABT24" s="71">
        <f>ABU24/$F23*100</f>
        <v>67.181772864557374</v>
      </c>
      <c r="ABU24" s="72">
        <f t="shared" si="299"/>
        <v>23.865625000000001</v>
      </c>
      <c r="ABV24" s="74">
        <f t="shared" si="300"/>
        <v>1.3214057973423623</v>
      </c>
      <c r="ABW24" s="71">
        <f>ABX24/$F23*100</f>
        <v>63.478286367768234</v>
      </c>
      <c r="ABX24" s="72">
        <f t="shared" si="301"/>
        <v>22.55</v>
      </c>
      <c r="ABY24" s="74">
        <f t="shared" si="302"/>
        <v>0.63639610306789174</v>
      </c>
      <c r="ABZ24" s="71">
        <f>ACA24/$F23*100</f>
        <v>32.900331349148168</v>
      </c>
      <c r="ACA24" s="72">
        <f t="shared" si="303"/>
        <v>11.6875</v>
      </c>
      <c r="ACB24" s="74">
        <f t="shared" si="304"/>
        <v>9.7227182413149787E-2</v>
      </c>
      <c r="ACC24" s="71">
        <f>ACD24/$F23*100</f>
        <v>59.317362108905371</v>
      </c>
      <c r="ACD24" s="72">
        <f t="shared" si="305"/>
        <v>21.071874999999999</v>
      </c>
      <c r="ACE24" s="74">
        <f t="shared" si="306"/>
        <v>0.57010484233165548</v>
      </c>
      <c r="ACF24" s="71">
        <f>ACG24/$F23*100</f>
        <v>64.920974694308427</v>
      </c>
      <c r="ACG24" s="72">
        <f t="shared" si="307"/>
        <v>23.0625</v>
      </c>
      <c r="ACH24" s="74">
        <f t="shared" si="308"/>
        <v>0.20329319959113343</v>
      </c>
      <c r="ACI24" s="71">
        <f>ACJ24/$F23*100</f>
        <v>65.545553177139851</v>
      </c>
      <c r="ACJ24" s="72">
        <f t="shared" si="309"/>
        <v>23.284375000000001</v>
      </c>
      <c r="ACK24" s="74">
        <f t="shared" si="310"/>
        <v>0.22539028650321302</v>
      </c>
      <c r="ACL24" s="71">
        <f>ACM24/$F23*100</f>
        <v>75.864293463918145</v>
      </c>
      <c r="ACM24" s="72">
        <f t="shared" si="311"/>
        <v>26.950000000000003</v>
      </c>
      <c r="ACN24" s="74">
        <f t="shared" si="312"/>
        <v>0.141421356237309</v>
      </c>
      <c r="ACO24" s="71">
        <f>ACP24/$F23*100</f>
        <v>64.287599331437121</v>
      </c>
      <c r="ACP24" s="72">
        <f t="shared" si="313"/>
        <v>22.837499999999999</v>
      </c>
      <c r="ACQ24" s="74">
        <f t="shared" si="314"/>
        <v>7.0710678118653253E-2</v>
      </c>
      <c r="ACR24" s="71">
        <f>ACS24/$F23*100</f>
        <v>77.957950913409377</v>
      </c>
      <c r="ACS24" s="72">
        <f t="shared" si="315"/>
        <v>27.693750000000001</v>
      </c>
      <c r="ACT24" s="74">
        <f t="shared" si="316"/>
        <v>0.3447145558284424</v>
      </c>
      <c r="ACU24" s="71">
        <f>ACV24/$F23*100</f>
        <v>50.793185350262441</v>
      </c>
      <c r="ACV24" s="72">
        <f t="shared" si="317"/>
        <v>18.043749999999999</v>
      </c>
      <c r="ACW24" s="74">
        <f t="shared" si="318"/>
        <v>0.28284271247461801</v>
      </c>
      <c r="ACX24" s="71">
        <f>ACY24/$F23*100</f>
        <v>56.264844735067285</v>
      </c>
      <c r="ACY24" s="72">
        <f t="shared" si="319"/>
        <v>19.987499999999997</v>
      </c>
      <c r="ACZ24" s="74">
        <f t="shared" si="320"/>
        <v>0.141421356237309</v>
      </c>
      <c r="ADA24" s="72"/>
      <c r="ADB24" s="71">
        <f>ADC24/$F24*100</f>
        <v>100.89522974123474</v>
      </c>
      <c r="ADC24" s="72">
        <f t="shared" si="321"/>
        <v>40.737500000000004</v>
      </c>
      <c r="ADD24" s="74">
        <f t="shared" si="322"/>
        <v>0.74773094258563289</v>
      </c>
      <c r="ADE24" s="71">
        <f t="shared" si="425"/>
        <v>58.637618901503515</v>
      </c>
      <c r="ADF24" s="72">
        <f t="shared" si="323"/>
        <v>23.887499999999999</v>
      </c>
      <c r="ADG24" s="74">
        <f t="shared" si="324"/>
        <v>2.8641098093475086E-2</v>
      </c>
      <c r="ADH24" s="71">
        <f t="shared" si="426"/>
        <v>69.929426204357156</v>
      </c>
      <c r="ADI24" s="72">
        <f t="shared" si="325"/>
        <v>28.487500000000001</v>
      </c>
      <c r="ADJ24" s="74">
        <f t="shared" si="326"/>
        <v>0.74185683423420734</v>
      </c>
      <c r="ADK24" s="71">
        <f t="shared" si="427"/>
        <v>80.500153421294868</v>
      </c>
      <c r="ADL24" s="72">
        <f t="shared" si="327"/>
        <v>32.793750000000003</v>
      </c>
      <c r="ADM24" s="74">
        <f t="shared" si="328"/>
        <v>0.20879116360612607</v>
      </c>
      <c r="ADN24" s="71">
        <f t="shared" si="428"/>
        <v>96.849749411885028</v>
      </c>
      <c r="ADO24" s="72">
        <f t="shared" si="329"/>
        <v>39.454166666666666</v>
      </c>
      <c r="ADP24" s="74">
        <f t="shared" si="330"/>
        <v>0.30492912427862867</v>
      </c>
      <c r="ADQ24" s="71">
        <f t="shared" si="429"/>
        <v>99.018103712795337</v>
      </c>
      <c r="ADR24" s="72">
        <f t="shared" si="331"/>
        <v>40.337500000000006</v>
      </c>
      <c r="ADS24" s="74">
        <f t="shared" si="332"/>
        <v>0.71545440106270952</v>
      </c>
      <c r="ADT24" s="71">
        <f t="shared" si="430"/>
        <v>101.10463332310525</v>
      </c>
      <c r="ADU24" s="72">
        <f t="shared" si="333"/>
        <v>41.1875</v>
      </c>
      <c r="ADV24" s="74">
        <f t="shared" si="334"/>
        <v>0.47174046095284256</v>
      </c>
      <c r="ADW24" s="71">
        <f>ADX24/$F24*100</f>
        <v>105.59067103531899</v>
      </c>
      <c r="ADX24" s="72">
        <f t="shared" si="335"/>
        <v>42.633333333333333</v>
      </c>
      <c r="ADY24" s="74">
        <f t="shared" si="336"/>
        <v>0.41806536071927236</v>
      </c>
      <c r="ADZ24" s="71">
        <f t="shared" si="337"/>
        <v>86.752147777405099</v>
      </c>
      <c r="AEA24" s="72">
        <f t="shared" si="338"/>
        <v>35.02708333333333</v>
      </c>
      <c r="AEB24" s="74">
        <f t="shared" si="339"/>
        <v>1.3424606217067707</v>
      </c>
      <c r="AEC24" s="71">
        <f t="shared" si="340"/>
        <v>70.287144294522832</v>
      </c>
      <c r="AED24" s="72">
        <f t="shared" si="341"/>
        <v>28.379166666666663</v>
      </c>
      <c r="AEE24" s="74">
        <f t="shared" si="342"/>
        <v>0.14091405477571545</v>
      </c>
      <c r="AEF24" s="71">
        <f t="shared" si="343"/>
        <v>67.815587833131246</v>
      </c>
      <c r="AEG24" s="72">
        <f t="shared" si="344"/>
        <v>27.381250000000005</v>
      </c>
      <c r="AEH24" s="74">
        <f t="shared" si="345"/>
        <v>0.19070182877990341</v>
      </c>
      <c r="AEI24" s="71">
        <f t="shared" si="346"/>
        <v>73.527514770000764</v>
      </c>
      <c r="AEJ24" s="72">
        <f t="shared" si="347"/>
        <v>29.6875</v>
      </c>
      <c r="AEK24" s="74">
        <f t="shared" si="348"/>
        <v>0.61754934013404916</v>
      </c>
      <c r="AEL24" s="71">
        <f t="shared" si="349"/>
        <v>98.459792059028388</v>
      </c>
      <c r="AEM24" s="72">
        <f t="shared" si="350"/>
        <v>39.754166666666663</v>
      </c>
      <c r="AEN24" s="74">
        <f t="shared" si="351"/>
        <v>0.45937854307023462</v>
      </c>
      <c r="AEO24" s="71">
        <f t="shared" si="352"/>
        <v>77.402543794019735</v>
      </c>
      <c r="AEP24" s="72">
        <f t="shared" si="353"/>
        <v>31.252083333333331</v>
      </c>
      <c r="AEQ24" s="74">
        <f t="shared" si="354"/>
        <v>1.2748519113345411</v>
      </c>
      <c r="AER24" s="71">
        <f t="shared" si="355"/>
        <v>97.603261009777867</v>
      </c>
      <c r="AES24" s="72">
        <f t="shared" si="356"/>
        <v>39.408333333333339</v>
      </c>
      <c r="AET24" s="74">
        <f t="shared" si="357"/>
        <v>1.0336588029099998</v>
      </c>
      <c r="AEU24" s="71">
        <f t="shared" si="358"/>
        <v>101.12226206754211</v>
      </c>
      <c r="AEV24" s="72">
        <f t="shared" si="359"/>
        <v>40.829166666666673</v>
      </c>
      <c r="AEW24" s="74">
        <f t="shared" si="360"/>
        <v>0.53096806244192452</v>
      </c>
      <c r="AEX24" s="71">
        <f t="shared" si="361"/>
        <v>97.819973684889433</v>
      </c>
      <c r="AEY24" s="72">
        <f t="shared" si="362"/>
        <v>39.49583333333333</v>
      </c>
      <c r="AEZ24" s="74">
        <f t="shared" si="363"/>
        <v>0.64639424566848691</v>
      </c>
      <c r="AFA24" s="71">
        <f t="shared" si="364"/>
        <v>101.08614328835684</v>
      </c>
      <c r="AFB24" s="72">
        <f t="shared" si="365"/>
        <v>40.814583333333331</v>
      </c>
      <c r="AFC24" s="74">
        <f t="shared" si="366"/>
        <v>0.29183774744424834</v>
      </c>
      <c r="AFD24" s="71">
        <f t="shared" si="367"/>
        <v>98.934496014034707</v>
      </c>
      <c r="AFE24" s="72">
        <f t="shared" si="368"/>
        <v>39.945833333333333</v>
      </c>
      <c r="AFF24" s="74">
        <f t="shared" si="369"/>
        <v>0.58517937064914638</v>
      </c>
      <c r="AFG24" s="71">
        <f t="shared" si="370"/>
        <v>102.04071102396739</v>
      </c>
      <c r="AFH24" s="72">
        <v>41.2</v>
      </c>
      <c r="AFI24" s="74">
        <v>0.32</v>
      </c>
      <c r="AFJ24" s="71">
        <f t="shared" si="373"/>
        <v>95.650783003534457</v>
      </c>
      <c r="AFK24" s="72">
        <v>38.619999999999997</v>
      </c>
      <c r="AFL24" s="74">
        <v>0.19</v>
      </c>
      <c r="AFM24" s="71">
        <f t="shared" si="376"/>
        <v>104.14591986790845</v>
      </c>
      <c r="AFN24" s="72">
        <v>42.05</v>
      </c>
      <c r="AFO24" s="74">
        <v>0.63</v>
      </c>
      <c r="AFP24" s="71">
        <f t="shared" si="431"/>
        <v>74.004282655246229</v>
      </c>
      <c r="AFQ24" s="72">
        <f t="shared" si="379"/>
        <v>29.88</v>
      </c>
      <c r="AFR24" s="74">
        <f t="shared" si="380"/>
        <v>0.80610173055266454</v>
      </c>
      <c r="AFS24" s="71">
        <f t="shared" si="432"/>
        <v>109.06065374990324</v>
      </c>
      <c r="AFT24" s="72">
        <f t="shared" si="381"/>
        <v>44.034374999999997</v>
      </c>
      <c r="AFU24" s="74">
        <f t="shared" si="382"/>
        <v>0.3579728079756907</v>
      </c>
      <c r="AFV24" s="71">
        <f t="shared" si="383"/>
        <v>96.731250483733646</v>
      </c>
      <c r="AFW24" s="72">
        <f t="shared" si="384"/>
        <v>39.056250000000006</v>
      </c>
      <c r="AFX24" s="74">
        <f t="shared" si="385"/>
        <v>0.41542523394709568</v>
      </c>
      <c r="AFY24" s="71">
        <f t="shared" si="386"/>
        <v>85.856918036170356</v>
      </c>
      <c r="AFZ24" s="72">
        <f t="shared" si="387"/>
        <v>34.665624999999999</v>
      </c>
      <c r="AGA24" s="74">
        <f t="shared" si="388"/>
        <v>0.67617085950963407</v>
      </c>
      <c r="AGB24" s="71">
        <f t="shared" si="389"/>
        <v>81.654240086685064</v>
      </c>
      <c r="AGC24" s="72">
        <f t="shared" si="390"/>
        <v>32.96875</v>
      </c>
      <c r="AGD24" s="74">
        <f t="shared" si="391"/>
        <v>0.82201163312935743</v>
      </c>
      <c r="AGE24" s="71">
        <f>AGF24/$F24*100</f>
        <v>99.742008720105247</v>
      </c>
      <c r="AGF24" s="72">
        <f t="shared" si="393"/>
        <v>40.271875000000001</v>
      </c>
      <c r="AGG24" s="74">
        <f t="shared" si="394"/>
        <v>0.20771261697355034</v>
      </c>
      <c r="AGH24" s="71">
        <f t="shared" si="395"/>
        <v>110.49250535331903</v>
      </c>
      <c r="AGI24" s="72">
        <f t="shared" si="396"/>
        <v>44.612499999999997</v>
      </c>
      <c r="AGJ24" s="74">
        <f t="shared" si="397"/>
        <v>1.2197591975467954</v>
      </c>
      <c r="AGK24" s="71">
        <f t="shared" si="398"/>
        <v>109.16127034906221</v>
      </c>
      <c r="AGL24" s="72">
        <f t="shared" si="399"/>
        <v>44.075000000000003</v>
      </c>
      <c r="AGM24" s="74">
        <f t="shared" si="400"/>
        <v>0.12374368670764883</v>
      </c>
      <c r="AGN24" s="71">
        <f t="shared" si="401"/>
        <v>105.94153917597583</v>
      </c>
      <c r="AGO24" s="72">
        <f t="shared" si="402"/>
        <v>42.774999999999999</v>
      </c>
      <c r="AGP24" s="74">
        <f t="shared" si="403"/>
        <v>0.17677669529663689</v>
      </c>
      <c r="AGQ24" s="71">
        <f t="shared" si="404"/>
        <v>106.2666081886432</v>
      </c>
      <c r="AGR24" s="72">
        <f t="shared" si="405"/>
        <v>42.90625</v>
      </c>
      <c r="AGS24" s="74">
        <f t="shared" si="406"/>
        <v>0.42426406871192446</v>
      </c>
      <c r="AGT24" s="71">
        <f t="shared" si="407"/>
        <v>109.46312014653903</v>
      </c>
      <c r="AGU24" s="72">
        <f t="shared" si="408"/>
        <v>44.196874999999999</v>
      </c>
      <c r="AGV24" s="74">
        <f t="shared" si="409"/>
        <v>1.2506951192237039</v>
      </c>
      <c r="AGW24" s="71">
        <f t="shared" si="410"/>
        <v>109.53277779211061</v>
      </c>
      <c r="AGX24" s="72">
        <f t="shared" si="411"/>
        <v>44.225000000000001</v>
      </c>
      <c r="AGY24" s="74">
        <f t="shared" si="412"/>
        <v>0.18561553006147072</v>
      </c>
      <c r="AGZ24" s="71">
        <f t="shared" si="413"/>
        <v>108.10866592709165</v>
      </c>
      <c r="AHA24" s="72">
        <f t="shared" si="414"/>
        <v>43.650000000000006</v>
      </c>
      <c r="AHB24" s="74">
        <f t="shared" si="415"/>
        <v>0.64523493783272556</v>
      </c>
      <c r="AHC24" s="71">
        <f t="shared" si="416"/>
        <v>101.49892933618841</v>
      </c>
      <c r="AHD24" s="72">
        <f t="shared" si="417"/>
        <v>40.981249999999996</v>
      </c>
      <c r="AHE24" s="74">
        <f t="shared" si="418"/>
        <v>9.7227182413152285E-2</v>
      </c>
      <c r="AHF24" s="71">
        <f t="shared" si="419"/>
        <v>93.898506230489403</v>
      </c>
      <c r="AHG24" s="72">
        <f t="shared" si="420"/>
        <v>37.912500000000001</v>
      </c>
      <c r="AHH24" s="74">
        <f t="shared" si="421"/>
        <v>0.39774756441743297</v>
      </c>
      <c r="AHI24" s="71">
        <f t="shared" si="422"/>
        <v>62.947292381517492</v>
      </c>
      <c r="AHJ24" s="72">
        <f t="shared" si="423"/>
        <v>25.415624999999999</v>
      </c>
      <c r="AHK24" s="74">
        <f t="shared" si="424"/>
        <v>0.20771261697354784</v>
      </c>
    </row>
    <row r="25" spans="1:895" x14ac:dyDescent="0.2">
      <c r="A25" s="70" t="s">
        <v>197</v>
      </c>
      <c r="B25" s="71">
        <f t="shared" si="160"/>
        <v>100</v>
      </c>
      <c r="C25" s="72"/>
      <c r="D25" s="72"/>
      <c r="E25" s="72"/>
      <c r="F25" s="72">
        <f t="shared" si="161"/>
        <v>50.25</v>
      </c>
      <c r="G25" s="74">
        <f t="shared" si="162"/>
        <v>1.6516421752304586</v>
      </c>
      <c r="H25" s="71">
        <f>L25/F25*100</f>
        <v>146.94651741293532</v>
      </c>
      <c r="I25" s="72"/>
      <c r="J25" s="72"/>
      <c r="K25" s="72"/>
      <c r="L25" s="72">
        <f>AVERAGE(I15,K15,M15,J15)</f>
        <v>73.840625000000003</v>
      </c>
      <c r="M25" s="74">
        <f>STDEV(I15,J15,K15,M15)</f>
        <v>1.0278225872364013</v>
      </c>
      <c r="N25" s="71">
        <f>R25/F25*100</f>
        <v>132.19527363184079</v>
      </c>
      <c r="O25" s="72"/>
      <c r="P25" s="72"/>
      <c r="Q25" s="72"/>
      <c r="R25" s="72">
        <f>AVERAGE(N15:S15)</f>
        <v>66.428125000000009</v>
      </c>
      <c r="S25" s="74">
        <f>STDEV(N15:S15)</f>
        <v>2.4990427854980806</v>
      </c>
      <c r="U25" s="70" t="s">
        <v>197</v>
      </c>
      <c r="V25" s="71"/>
      <c r="W25" s="72"/>
      <c r="X25" s="72"/>
      <c r="Y25" s="72"/>
      <c r="Z25" s="72">
        <f>AVERAGE(V15:AA15)</f>
        <v>35.8125</v>
      </c>
      <c r="AA25" s="74">
        <f>STDEV(V15:AA15)</f>
        <v>1.3166422729807814</v>
      </c>
      <c r="AB25" s="71"/>
      <c r="AC25" s="72"/>
      <c r="AD25" s="72"/>
      <c r="AE25" s="72"/>
      <c r="AF25" s="72">
        <f>AVERAGE(AB15:AG15)</f>
        <v>29.898958333333336</v>
      </c>
      <c r="AG25" s="74">
        <f>STDEV(AB15:AG15)</f>
        <v>0.67732719967285138</v>
      </c>
      <c r="AH25" s="71"/>
      <c r="AI25" s="72"/>
      <c r="AJ25" s="72"/>
      <c r="AK25" s="72"/>
      <c r="AL25" s="72">
        <f>AVERAGE(AH15:AM15)</f>
        <v>44.519791666666663</v>
      </c>
      <c r="AM25" s="74">
        <f>STDEV(AH15:AM15)</f>
        <v>0.71626654285724412</v>
      </c>
      <c r="AN25" s="71"/>
      <c r="AO25" s="72"/>
      <c r="AP25" s="72"/>
      <c r="AQ25" s="72"/>
      <c r="AR25" s="72">
        <f>AVERAGE(AN15:AS15)</f>
        <v>35.973958333333329</v>
      </c>
      <c r="AS25" s="74">
        <f>STDEV(AN15:AS15)</f>
        <v>0.58017261260478903</v>
      </c>
      <c r="AU25" s="70" t="s">
        <v>197</v>
      </c>
      <c r="AV25" s="71">
        <f t="shared" si="163"/>
        <v>149.49004975124382</v>
      </c>
      <c r="AW25" s="72"/>
      <c r="AX25" s="72"/>
      <c r="AY25" s="72"/>
      <c r="AZ25" s="72">
        <f>AVERAGE(AV15:AZ15)</f>
        <v>75.118750000000006</v>
      </c>
      <c r="BA25" s="74">
        <f>STDEV(AV15:AZ15)</f>
        <v>1.5146936571465535</v>
      </c>
      <c r="BB25" s="76">
        <f>BD25/F25*100</f>
        <v>134.01741293532339</v>
      </c>
      <c r="BC25" s="72"/>
      <c r="BD25" s="72">
        <f>AVERAGE(BB15:BE15)</f>
        <v>67.34375</v>
      </c>
      <c r="BE25" s="74">
        <f>STDEV(BB15:BE15)</f>
        <v>2.0147826082069842</v>
      </c>
      <c r="BG25" s="71">
        <f>BK25/F25*100</f>
        <v>93.566542288557201</v>
      </c>
      <c r="BH25" s="72"/>
      <c r="BI25" s="72"/>
      <c r="BJ25" s="72"/>
      <c r="BK25" s="72">
        <f>AVERAGE(BG15:BJ15)</f>
        <v>47.017187499999999</v>
      </c>
      <c r="BL25" s="74">
        <f>STDEV(BG15:BJ15)</f>
        <v>1.234585952438439</v>
      </c>
      <c r="BM25" s="71">
        <f>BQ25/F25*100</f>
        <v>90.836442786069654</v>
      </c>
      <c r="BN25" s="72"/>
      <c r="BO25" s="72"/>
      <c r="BP25" s="72"/>
      <c r="BQ25" s="72">
        <f>AVERAGE(BM15:BP15)</f>
        <v>45.645312500000003</v>
      </c>
      <c r="BR25" s="74">
        <f>STDEV(BM15:BP15)</f>
        <v>0.41524888997443532</v>
      </c>
      <c r="BS25" s="71">
        <f t="shared" si="164"/>
        <v>95.342039800995039</v>
      </c>
      <c r="BT25" s="72"/>
      <c r="BU25" s="72"/>
      <c r="BV25" s="72"/>
      <c r="BW25" s="72">
        <f>AVERAGE(BS15:BV15)</f>
        <v>47.909375000000004</v>
      </c>
      <c r="BX25" s="74">
        <f>STDEV(BS15:BV15)</f>
        <v>1.3150223778197343</v>
      </c>
      <c r="BY25" s="71">
        <f t="shared" si="165"/>
        <v>93.482587064676608</v>
      </c>
      <c r="BZ25" s="72"/>
      <c r="CA25" s="72"/>
      <c r="CB25" s="72"/>
      <c r="CC25" s="72">
        <f>AVERAGE(BY15:CB15)</f>
        <v>46.974999999999994</v>
      </c>
      <c r="CD25" s="74">
        <f>STDEV(BY15:CB15)</f>
        <v>0.50148217814793994</v>
      </c>
      <c r="CF25" s="71">
        <f>CJ25/F25*100</f>
        <v>133.57898009950247</v>
      </c>
      <c r="CG25" s="72"/>
      <c r="CH25" s="72"/>
      <c r="CI25" s="72"/>
      <c r="CJ25" s="72">
        <f>AVERAGE(CF15:CI15)</f>
        <v>67.123437499999994</v>
      </c>
      <c r="CK25" s="74">
        <f>STDEV(CF15:CI15)</f>
        <v>1.172241609321645</v>
      </c>
      <c r="CL25" s="71">
        <f t="shared" si="166"/>
        <v>110.05721393034827</v>
      </c>
      <c r="CM25" s="72"/>
      <c r="CN25" s="72"/>
      <c r="CO25" s="72"/>
      <c r="CP25" s="72">
        <f>AVERAGE(CL15:CP15)</f>
        <v>55.303750000000001</v>
      </c>
      <c r="CQ25" s="74">
        <f>STDEV(CL15:CP15)</f>
        <v>1.3309756172635154</v>
      </c>
      <c r="CR25" s="71">
        <f t="shared" si="167"/>
        <v>73.503593145384187</v>
      </c>
      <c r="CS25" s="72"/>
      <c r="CT25" s="72"/>
      <c r="CU25" s="72"/>
      <c r="CV25" s="72">
        <f>AVERAGE(CR15:CV15)</f>
        <v>36.935555555555553</v>
      </c>
      <c r="CW25" s="74">
        <f>STDEV(CR15:CV15)</f>
        <v>0.61813716689644782</v>
      </c>
      <c r="CX25" s="71">
        <f t="shared" si="168"/>
        <v>58.047263681592042</v>
      </c>
      <c r="CY25" s="72"/>
      <c r="CZ25" s="72"/>
      <c r="DA25" s="72"/>
      <c r="DB25" s="72">
        <f>AVERAGE(CX15:DA15)</f>
        <v>29.168750000000003</v>
      </c>
      <c r="DC25" s="74">
        <f>STDEV(CX15:DA15)</f>
        <v>0.54186695015166453</v>
      </c>
      <c r="DD25">
        <v>28</v>
      </c>
      <c r="DE25" s="71">
        <f t="shared" si="169"/>
        <v>85.216401102595128</v>
      </c>
      <c r="DF25" s="72"/>
      <c r="DG25" s="72"/>
      <c r="DH25" s="72"/>
      <c r="DI25" s="72">
        <f>AVERAGE(DE15:DH15)</f>
        <v>42.821241554054055</v>
      </c>
      <c r="DJ25" s="74">
        <f>STDEV(DE15:DH15)</f>
        <v>0.33043604356810047</v>
      </c>
      <c r="DK25" s="71">
        <f>DO25/F25*100</f>
        <v>123.05472636815919</v>
      </c>
      <c r="DL25" s="72"/>
      <c r="DM25" s="72"/>
      <c r="DN25" s="72"/>
      <c r="DO25" s="72">
        <f>AVERAGE(DK15:DO15)</f>
        <v>61.834999999999994</v>
      </c>
      <c r="DP25" s="74">
        <f>STDEV(DK15:DO15)</f>
        <v>1.5752393171356538</v>
      </c>
      <c r="DQ25" s="71">
        <f>DU25/F25*100</f>
        <v>109.27611940298507</v>
      </c>
      <c r="DR25" s="72"/>
      <c r="DS25" s="72"/>
      <c r="DT25" s="72"/>
      <c r="DU25" s="91">
        <f t="shared" si="170"/>
        <v>54.911249999999995</v>
      </c>
      <c r="DV25" s="92">
        <f t="shared" si="171"/>
        <v>2.3847718378809315</v>
      </c>
      <c r="DW25" s="71">
        <f>EA25/F25*100</f>
        <v>136.09452736318408</v>
      </c>
      <c r="DX25" s="72"/>
      <c r="DY25" s="72"/>
      <c r="DZ25" s="72"/>
      <c r="EA25" s="72">
        <f>AVERAGE(DW15:DY15)</f>
        <v>68.387500000000003</v>
      </c>
      <c r="EB25" s="74">
        <f>STDEV(DW15:DY15)</f>
        <v>1.1996744350030986</v>
      </c>
      <c r="EC25" s="71">
        <f>EG25/F25*100</f>
        <v>126.29601990049753</v>
      </c>
      <c r="ED25" s="72"/>
      <c r="EE25" s="72"/>
      <c r="EF25" s="72"/>
      <c r="EG25" s="72">
        <f>AVERAGE(EC15:EG15)</f>
        <v>63.463750000000005</v>
      </c>
      <c r="EH25" s="74">
        <f>STDEV(EC15:EG15)</f>
        <v>1.6887634159348666</v>
      </c>
      <c r="EI25" s="71">
        <f>EM25/F25*100</f>
        <v>101.0136815920398</v>
      </c>
      <c r="EJ25" s="72"/>
      <c r="EK25" s="72"/>
      <c r="EL25" s="72"/>
      <c r="EM25" s="72">
        <f>AVERAGE(EI15:EL15)</f>
        <v>50.759374999999999</v>
      </c>
      <c r="EN25" s="74">
        <f>STDEV(EI15:EL15)</f>
        <v>1.4568310714812935</v>
      </c>
      <c r="EO25" s="71">
        <f>ES25/F25*100</f>
        <v>88.845771144278601</v>
      </c>
      <c r="EP25" s="72"/>
      <c r="EQ25" s="72"/>
      <c r="ER25" s="72"/>
      <c r="ES25" s="72">
        <f>AVERAGE(EO15:ES15)</f>
        <v>44.644999999999996</v>
      </c>
      <c r="ET25" s="74">
        <f>STDEV(EO15:ES15)</f>
        <v>0.77569777055886902</v>
      </c>
      <c r="EU25" s="71">
        <f>EY25/F25*100</f>
        <v>121.09701492537314</v>
      </c>
      <c r="EV25" s="72"/>
      <c r="EW25" s="72"/>
      <c r="EX25" s="72"/>
      <c r="EY25" s="72">
        <f>AVERAGE(EU15:EY15)</f>
        <v>60.851250000000007</v>
      </c>
      <c r="EZ25" s="74">
        <f>STDEV(EU15:EY15)</f>
        <v>1.9106373691127272</v>
      </c>
      <c r="FA25">
        <v>7</v>
      </c>
      <c r="FB25" s="71">
        <f>FF25/F24*100</f>
        <v>112.38100152214854</v>
      </c>
      <c r="FC25" s="72"/>
      <c r="FD25" s="72"/>
      <c r="FE25" s="72"/>
      <c r="FF25" s="72">
        <f>AVERAGE(FB15:FF15)</f>
        <v>45.375</v>
      </c>
      <c r="FG25" s="74">
        <f>STDEV(FB15:FF15)</f>
        <v>1.2007918394404022</v>
      </c>
      <c r="FH25" s="71">
        <f>FL25/F24*100</f>
        <v>104.32135393823687</v>
      </c>
      <c r="FI25" s="72"/>
      <c r="FJ25" s="72"/>
      <c r="FK25" s="72"/>
      <c r="FL25" s="72">
        <f>AVERAGE(FH15:FL15)</f>
        <v>42.12083333333333</v>
      </c>
      <c r="FM25" s="74">
        <f>STDEV(FH15:FL15)</f>
        <v>0.68571738590569031</v>
      </c>
      <c r="FN25" s="71">
        <f>FR25/F24*100</f>
        <v>103.25584995227162</v>
      </c>
      <c r="FO25" s="72"/>
      <c r="FP25" s="72"/>
      <c r="FQ25" s="72"/>
      <c r="FR25" s="72">
        <f>AVERAGE(FN15:FR15)</f>
        <v>41.690625000000004</v>
      </c>
      <c r="FS25" s="74">
        <f>STDEV(FN15:FR15)</f>
        <v>2.6285813862550769</v>
      </c>
      <c r="FT25" s="71">
        <f>FX25/F24*100</f>
        <v>98.449472407832602</v>
      </c>
      <c r="FU25" s="72"/>
      <c r="FV25" s="72"/>
      <c r="FW25" s="72"/>
      <c r="FX25" s="72">
        <f>AVERAGE(FT15:FX15)</f>
        <v>39.75</v>
      </c>
      <c r="FY25" s="74">
        <f>STDEV(FT15:FX15)</f>
        <v>0.60838327420576876</v>
      </c>
      <c r="FZ25" s="71">
        <f>GD25/F24*100</f>
        <v>109.42055158535639</v>
      </c>
      <c r="GA25" s="72"/>
      <c r="GB25" s="72"/>
      <c r="GC25" s="72"/>
      <c r="GD25" s="72">
        <f>AVERAGE(FZ15:GD15)</f>
        <v>44.1796875</v>
      </c>
      <c r="GE25" s="74">
        <f>STDEV(FZ15:GD15)</f>
        <v>1.448889436416158</v>
      </c>
      <c r="GF25" s="71">
        <f>GJ25/F24*100</f>
        <v>128.24746523567501</v>
      </c>
      <c r="GG25" s="72"/>
      <c r="GH25" s="72"/>
      <c r="GI25" s="72"/>
      <c r="GJ25" s="72">
        <f>AVERAGE(GF15:GJ15)</f>
        <v>51.78125</v>
      </c>
      <c r="GK25" s="74">
        <f>STDEV(GF15:GJ15)</f>
        <v>1.0608688459622757</v>
      </c>
      <c r="GL25" s="71">
        <f>GP25/F24*100</f>
        <v>123.11988854776708</v>
      </c>
      <c r="GM25" s="72"/>
      <c r="GN25" s="72"/>
      <c r="GO25" s="72"/>
      <c r="GP25" s="72">
        <f>AVERAGE(GL15:GP15)</f>
        <v>49.7109375</v>
      </c>
      <c r="GQ25" s="74">
        <f>STDEV(GL15:GP15)</f>
        <v>1.6428932732504782</v>
      </c>
      <c r="GR25" s="71">
        <f>GV25/F24*100</f>
        <v>75.632723613941849</v>
      </c>
      <c r="GS25" s="72"/>
      <c r="GT25" s="72"/>
      <c r="GU25" s="72"/>
      <c r="GV25" s="72">
        <f t="shared" si="172"/>
        <v>30.537500000000001</v>
      </c>
      <c r="GW25" s="74">
        <f>STDEV(GR15:GV15)</f>
        <v>0.36731713137287858</v>
      </c>
      <c r="GX25" s="71">
        <f>HB25/F24*100</f>
        <v>66.240551069373836</v>
      </c>
      <c r="GY25" s="72"/>
      <c r="GZ25" s="72"/>
      <c r="HA25" s="72"/>
      <c r="HB25" s="72">
        <f t="shared" si="173"/>
        <v>26.745312499999997</v>
      </c>
      <c r="HC25" s="74">
        <f>STDEV(GX15:HB15)</f>
        <v>0.40682251325567942</v>
      </c>
      <c r="HD25" s="71">
        <f>HH25/F24*100</f>
        <v>137.83313124016408</v>
      </c>
      <c r="HE25" s="72"/>
      <c r="HF25" s="72"/>
      <c r="HG25" s="72"/>
      <c r="HH25" s="72">
        <f t="shared" si="174"/>
        <v>55.651562500000004</v>
      </c>
      <c r="HI25" s="74">
        <f>STDEV(HD15:HH15)</f>
        <v>2.6853013050602597</v>
      </c>
      <c r="HJ25" s="71">
        <f>HN25/F24*100</f>
        <v>125.6043445731534</v>
      </c>
      <c r="HK25" s="72"/>
      <c r="HL25" s="72"/>
      <c r="HM25" s="72"/>
      <c r="HN25" s="72">
        <f t="shared" si="175"/>
        <v>50.714062499999997</v>
      </c>
      <c r="HO25" s="74">
        <f>STDEV(HJ15:HN15)</f>
        <v>0.94833152551819555</v>
      </c>
      <c r="HP25" s="71">
        <f>HT25/F24*100</f>
        <v>76.487964706792894</v>
      </c>
      <c r="HQ25" s="72"/>
      <c r="HR25" s="72"/>
      <c r="HS25" s="72"/>
      <c r="HT25" s="72">
        <f t="shared" si="176"/>
        <v>30.8828125</v>
      </c>
      <c r="HU25" s="74">
        <f>STDEV(HP15:HT15)</f>
        <v>2.1693435487012347</v>
      </c>
      <c r="HV25" s="71">
        <f>HZ25/F24*100</f>
        <v>80.845437424215064</v>
      </c>
      <c r="HW25" s="72"/>
      <c r="HX25" s="72"/>
      <c r="HY25" s="72"/>
      <c r="HZ25" s="72">
        <f t="shared" si="177"/>
        <v>32.642187500000006</v>
      </c>
      <c r="IA25" s="74">
        <f>STDEV(HV15:HZ15)</f>
        <v>0.74715388795860904</v>
      </c>
      <c r="IB25" s="71">
        <f>IF25/$F24*100</f>
        <v>98.64683573695207</v>
      </c>
      <c r="IC25" s="72"/>
      <c r="ID25" s="72"/>
      <c r="IE25" s="72"/>
      <c r="IF25" s="72">
        <f t="shared" si="178"/>
        <v>39.829687499999999</v>
      </c>
      <c r="IG25" s="74">
        <f>STDEV(IB15:IF15)</f>
        <v>1.3596527494027058</v>
      </c>
      <c r="IH25" s="71">
        <f>IL25/$F24*100</f>
        <v>96.804777998503639</v>
      </c>
      <c r="II25" s="72"/>
      <c r="IJ25" s="72"/>
      <c r="IK25" s="72"/>
      <c r="IL25" s="72">
        <f t="shared" si="179"/>
        <v>39.0859375</v>
      </c>
      <c r="IM25" s="74">
        <f>STDEV(IH15:IL15)</f>
        <v>0.29901639970353877</v>
      </c>
      <c r="IN25" s="71">
        <f>IR25/$F24*100</f>
        <v>104.54451639534584</v>
      </c>
      <c r="IO25" s="72"/>
      <c r="IP25" s="72"/>
      <c r="IQ25" s="72"/>
      <c r="IR25" s="72">
        <f t="shared" si="180"/>
        <v>42.2109375</v>
      </c>
      <c r="IS25" s="74">
        <f>STDEV(IN15:IR15)</f>
        <v>0.19733741989715708</v>
      </c>
      <c r="IT25" s="71">
        <f>IX25/$F24*100</f>
        <v>101.90526560202264</v>
      </c>
      <c r="IU25" s="72"/>
      <c r="IV25" s="72"/>
      <c r="IW25" s="72"/>
      <c r="IX25" s="72">
        <f t="shared" si="181"/>
        <v>41.145312500000003</v>
      </c>
      <c r="IY25" s="74">
        <f>STDEV(IT15:IX15)</f>
        <v>0.27139565021999396</v>
      </c>
      <c r="IZ25" s="71">
        <f>JD25/$F24*100</f>
        <v>86.55349449188617</v>
      </c>
      <c r="JA25" s="72"/>
      <c r="JB25" s="72"/>
      <c r="JC25" s="72"/>
      <c r="JD25" s="72">
        <f>AVERAGE(IZ15:JD15)</f>
        <v>34.946874999999999</v>
      </c>
      <c r="JE25" s="74">
        <f>STDEV(IZ15:JD15)</f>
        <v>0.83812942765422438</v>
      </c>
      <c r="JF25" s="71">
        <f>JJ25/$F24*100</f>
        <v>81.561363225922946</v>
      </c>
      <c r="JG25" s="72"/>
      <c r="JH25" s="72"/>
      <c r="JI25" s="72"/>
      <c r="JJ25" s="72">
        <f t="shared" si="182"/>
        <v>32.931249999999999</v>
      </c>
      <c r="JK25" s="74">
        <f>STDEV(JF15:JJ15)</f>
        <v>0.7439513032898486</v>
      </c>
      <c r="JL25" s="71">
        <f>JP25/$F24*100</f>
        <v>91.371481643920418</v>
      </c>
      <c r="JM25" s="72"/>
      <c r="JN25" s="72"/>
      <c r="JO25" s="72"/>
      <c r="JP25" s="72">
        <f t="shared" si="183"/>
        <v>36.892187499999999</v>
      </c>
      <c r="JQ25" s="74">
        <f>STDEV(JL15:JP15)</f>
        <v>0.68682495268081123</v>
      </c>
      <c r="JR25" s="71">
        <f>JV25/$F24*100</f>
        <v>82.544310002321907</v>
      </c>
      <c r="JS25" s="72"/>
      <c r="JT25" s="72"/>
      <c r="JU25" s="72"/>
      <c r="JV25" s="72">
        <f t="shared" si="184"/>
        <v>33.328125</v>
      </c>
      <c r="JW25" s="74">
        <f>STDEV(JR15:JV15)</f>
        <v>0.40445114558703893</v>
      </c>
      <c r="JX25" s="71">
        <f>KB25/$F24*100</f>
        <v>137.46162379711564</v>
      </c>
      <c r="JY25" s="72"/>
      <c r="JZ25" s="72"/>
      <c r="KA25" s="72"/>
      <c r="KB25" s="72">
        <f t="shared" si="185"/>
        <v>55.501562499999999</v>
      </c>
      <c r="KC25" s="74">
        <f>STDEV(JX15:KB15)</f>
        <v>3.4831640272351527</v>
      </c>
      <c r="KD25" s="71">
        <f>KH25/$F24*100</f>
        <v>128.65767137070765</v>
      </c>
      <c r="KE25" s="72"/>
      <c r="KF25" s="72"/>
      <c r="KG25" s="72"/>
      <c r="KH25" s="72">
        <f t="shared" si="186"/>
        <v>51.946874999999999</v>
      </c>
      <c r="KI25" s="74">
        <f>STDEV(KD15:KH15)</f>
        <v>0.3327012235725415</v>
      </c>
      <c r="KJ25" s="71">
        <f>KN25/$F24*100</f>
        <v>94.401589226284145</v>
      </c>
      <c r="KK25" s="72"/>
      <c r="KL25" s="72"/>
      <c r="KM25" s="72"/>
      <c r="KN25" s="72">
        <f t="shared" si="187"/>
        <v>38.115625000000001</v>
      </c>
      <c r="KO25" s="74">
        <f>STDEV(KJ15:KN15)</f>
        <v>0.54396547454778788</v>
      </c>
      <c r="KP25" s="71">
        <f>KT25/$F24*100</f>
        <v>93.437991795877281</v>
      </c>
      <c r="KQ25" s="72"/>
      <c r="KR25" s="72"/>
      <c r="KS25" s="72"/>
      <c r="KT25" s="72">
        <f t="shared" si="188"/>
        <v>37.7265625</v>
      </c>
      <c r="KU25" s="74">
        <f>STDEV(KP15:KT15)</f>
        <v>1.1044226314949979</v>
      </c>
      <c r="KV25" s="71">
        <f>KZ25/$F24*100</f>
        <v>96.634503753773103</v>
      </c>
      <c r="KW25" s="72"/>
      <c r="KX25" s="72"/>
      <c r="KY25" s="72"/>
      <c r="KZ25" s="72">
        <f t="shared" si="189"/>
        <v>39.017187499999999</v>
      </c>
      <c r="LA25" s="74">
        <f>STDEV(KV15:KZ15)</f>
        <v>0.22909326475986447</v>
      </c>
      <c r="LB25" s="71">
        <f>LF25/$F24*100</f>
        <v>94.099739428807283</v>
      </c>
      <c r="LC25" s="72"/>
      <c r="LD25" s="72"/>
      <c r="LE25" s="72"/>
      <c r="LF25" s="72">
        <f t="shared" si="190"/>
        <v>37.993749999999999</v>
      </c>
      <c r="LG25" s="74">
        <f>STDEV(LB15:LF15)</f>
        <v>1.1628583677014723</v>
      </c>
      <c r="LH25" s="71">
        <f>LL25/$F24*100</f>
        <v>88.465209875906183</v>
      </c>
      <c r="LI25" s="72"/>
      <c r="LJ25" s="72"/>
      <c r="LK25" s="72"/>
      <c r="LL25" s="72">
        <f t="shared" si="191"/>
        <v>35.71875</v>
      </c>
      <c r="LM25" s="74">
        <f>STDEV(LH15:LL15)</f>
        <v>0.62067251832185977</v>
      </c>
      <c r="LN25" s="71">
        <f>LR25/$F24*100</f>
        <v>96.634503753773103</v>
      </c>
      <c r="LO25" s="72"/>
      <c r="LP25" s="72"/>
      <c r="LQ25" s="72"/>
      <c r="LR25" s="72">
        <f t="shared" si="192"/>
        <v>39.017187499999999</v>
      </c>
      <c r="LS25" s="74">
        <f>STDEV(LN15:LR15)</f>
        <v>0.22909326475986447</v>
      </c>
      <c r="LT25" s="71">
        <f>LX25/$F24*100</f>
        <v>82.656536209076123</v>
      </c>
      <c r="LU25" s="72"/>
      <c r="LV25" s="72"/>
      <c r="LW25" s="72"/>
      <c r="LX25" s="72">
        <f t="shared" si="193"/>
        <v>33.373437500000001</v>
      </c>
      <c r="LY25" s="74">
        <f>STDEV(LT15:LX15)</f>
        <v>0.6662311402896639</v>
      </c>
      <c r="LZ25" s="71">
        <f>MD25/$F24*100</f>
        <v>78.763447795464486</v>
      </c>
      <c r="MA25" s="72"/>
      <c r="MB25" s="72"/>
      <c r="MC25" s="72"/>
      <c r="MD25" s="72">
        <f t="shared" si="194"/>
        <v>31.801562499999996</v>
      </c>
      <c r="ME25" s="74">
        <f>STDEV(LZ15:MD15)</f>
        <v>0.55890925675968672</v>
      </c>
      <c r="MF25" s="71">
        <f>MJ25/$F24*100</f>
        <v>110.03199091870692</v>
      </c>
      <c r="MG25" s="72"/>
      <c r="MH25" s="72"/>
      <c r="MI25" s="72"/>
      <c r="MJ25" s="72">
        <f t="shared" si="195"/>
        <v>44.426562499999996</v>
      </c>
      <c r="MK25" s="74">
        <f>STDEV(MF15:MJ15)</f>
        <v>1.0531002717175937</v>
      </c>
      <c r="ML25" s="71">
        <f>MP25/$F24*100</f>
        <v>107.44304842496322</v>
      </c>
      <c r="MM25" s="72"/>
      <c r="MN25" s="72"/>
      <c r="MO25" s="72"/>
      <c r="MP25" s="72">
        <f t="shared" si="196"/>
        <v>43.381250000000001</v>
      </c>
      <c r="MQ25" s="74">
        <f>STDEV(ML15:MP15)</f>
        <v>0.8087413059810904</v>
      </c>
      <c r="MR25" s="71">
        <f>MV25/$F24*100</f>
        <v>81.650370217486639</v>
      </c>
      <c r="MS25" s="72"/>
      <c r="MT25" s="72"/>
      <c r="MU25" s="72"/>
      <c r="MV25" s="72">
        <f t="shared" si="197"/>
        <v>32.967187500000001</v>
      </c>
      <c r="MW25" s="74">
        <f>STDEV(MR15:MV15)</f>
        <v>0.57598138623714756</v>
      </c>
      <c r="MX25" s="71">
        <f>NB25/$F24*100</f>
        <v>69.425453419674412</v>
      </c>
      <c r="MY25" s="72"/>
      <c r="MZ25" s="72"/>
      <c r="NA25" s="72"/>
      <c r="NB25" s="72">
        <f t="shared" si="198"/>
        <v>28.031250000000004</v>
      </c>
      <c r="NC25" s="74">
        <f>STDEV(MX15:NB15)</f>
        <v>0.75477645697252671</v>
      </c>
      <c r="ND25" s="71">
        <f>NH25/$F24*100</f>
        <v>93.441861665075692</v>
      </c>
      <c r="NE25" s="72"/>
      <c r="NF25" s="72"/>
      <c r="NG25" s="72"/>
      <c r="NH25" s="72">
        <f t="shared" si="199"/>
        <v>37.728124999999999</v>
      </c>
      <c r="NI25" s="74">
        <f>STDEV(ND15:NH15)</f>
        <v>1.1875493410801912</v>
      </c>
      <c r="NJ25" s="71">
        <f>NN25/$F24*100</f>
        <v>88.449730399112511</v>
      </c>
      <c r="NK25" s="72"/>
      <c r="NL25" s="72"/>
      <c r="NM25" s="72"/>
      <c r="NN25" s="72">
        <f t="shared" si="200"/>
        <v>35.712500000000006</v>
      </c>
      <c r="NO25" s="74">
        <f>STDEV(NJ15:NN15)</f>
        <v>0.6826342969213709</v>
      </c>
      <c r="NP25" s="71">
        <f>NT25/$F24*100</f>
        <v>123.63071128195864</v>
      </c>
      <c r="NQ25" s="72"/>
      <c r="NR25" s="72"/>
      <c r="NS25" s="72"/>
      <c r="NT25" s="72">
        <f t="shared" si="201"/>
        <v>49.917187499999997</v>
      </c>
      <c r="NU25" s="74">
        <f>STDEV(NP15:NT15)</f>
        <v>1.2799879454998779</v>
      </c>
      <c r="NV25" s="71">
        <f>NZ25/$F24*100</f>
        <v>119.08748484301231</v>
      </c>
      <c r="NW25" s="72"/>
      <c r="NX25" s="72"/>
      <c r="NY25" s="72"/>
      <c r="NZ25" s="72">
        <f t="shared" si="202"/>
        <v>48.082812500000003</v>
      </c>
      <c r="OA25" s="74">
        <f>STDEV(NV15:NZ15)</f>
        <v>1.0907443821957885</v>
      </c>
      <c r="OB25" s="71">
        <f>OF25/$F24*100</f>
        <v>103.22489099868423</v>
      </c>
      <c r="OC25" s="72"/>
      <c r="OD25" s="72"/>
      <c r="OE25" s="72"/>
      <c r="OF25" s="72">
        <f t="shared" si="203"/>
        <v>41.678125000000001</v>
      </c>
      <c r="OG25" s="74">
        <f>STDEV(OB15:OF15)</f>
        <v>0.47151959573984481</v>
      </c>
      <c r="OH25" s="71">
        <f>OL25/$F24*100</f>
        <v>93.53086865663937</v>
      </c>
      <c r="OI25" s="72"/>
      <c r="OJ25" s="72"/>
      <c r="OK25" s="72"/>
      <c r="OL25" s="72">
        <f t="shared" si="204"/>
        <v>37.764062499999994</v>
      </c>
      <c r="OM25" s="74">
        <f>STDEV(OH15:OL15)</f>
        <v>1.2604188188686876</v>
      </c>
      <c r="ON25" s="71">
        <f>OR25/$F24*100</f>
        <v>94.420938572276242</v>
      </c>
      <c r="OO25" s="72"/>
      <c r="OP25" s="72"/>
      <c r="OQ25" s="72"/>
      <c r="OR25" s="72">
        <f t="shared" si="205"/>
        <v>38.123437500000001</v>
      </c>
      <c r="OS25" s="74">
        <f>STDEV(ON15:OR15)</f>
        <v>0.29753216737859012</v>
      </c>
      <c r="OT25" s="71">
        <f>OX25/$F24*100</f>
        <v>91.626893011016207</v>
      </c>
      <c r="OU25" s="72"/>
      <c r="OV25" s="72"/>
      <c r="OW25" s="72"/>
      <c r="OX25" s="72">
        <f t="shared" si="206"/>
        <v>36.995312499999997</v>
      </c>
      <c r="OY25" s="74">
        <f>STDEV(OT15:OX15)</f>
        <v>0.57333034307601805</v>
      </c>
      <c r="OZ25" s="71">
        <f>PD25/$F24*100</f>
        <v>97.706457521735757</v>
      </c>
      <c r="PA25" s="72"/>
      <c r="PB25" s="72"/>
      <c r="PC25" s="72"/>
      <c r="PD25" s="72">
        <f t="shared" si="207"/>
        <v>39.450000000000003</v>
      </c>
      <c r="PE25" s="74">
        <f>STDEV(OZ15:PD15)</f>
        <v>1.4648929852836812</v>
      </c>
      <c r="PF25" s="71">
        <f>PJ25/$F24*100</f>
        <v>88.825107711359337</v>
      </c>
      <c r="PG25" s="72"/>
      <c r="PH25" s="72"/>
      <c r="PI25" s="72"/>
      <c r="PJ25" s="72">
        <f t="shared" si="208"/>
        <v>35.864062499999996</v>
      </c>
      <c r="PK25" s="74">
        <f>STDEV(PF15:PJ15)</f>
        <v>1.245464427683505</v>
      </c>
      <c r="PL25" s="71">
        <f>PP25/$F24*100</f>
        <v>135.5305590671035</v>
      </c>
      <c r="PM25" s="72"/>
      <c r="PN25" s="72"/>
      <c r="PO25" s="72"/>
      <c r="PP25" s="72">
        <f t="shared" si="209"/>
        <v>54.721874999999997</v>
      </c>
      <c r="PQ25" s="74">
        <f>STDEV(PL15:PP15)</f>
        <v>1.7799410395197566</v>
      </c>
      <c r="PR25" s="71">
        <f>PV25/$F24*100</f>
        <v>117.93813369108122</v>
      </c>
      <c r="PS25" s="72"/>
      <c r="PT25" s="72"/>
      <c r="PU25" s="72"/>
      <c r="PV25" s="72">
        <f>AVERAGE(PR15:PV15)</f>
        <v>47.618749999999999</v>
      </c>
      <c r="PW25" s="74">
        <f>STDEV(PR15:PV15)</f>
        <v>1.7163809430504264</v>
      </c>
      <c r="PX25" s="71">
        <f>QB25/$F24*100</f>
        <v>110.62795077526377</v>
      </c>
      <c r="PY25" s="72"/>
      <c r="PZ25" s="72"/>
      <c r="QA25" s="72"/>
      <c r="QB25" s="72">
        <f t="shared" si="210"/>
        <v>44.667187499999997</v>
      </c>
      <c r="QC25" s="74">
        <f>STDEV(PX15:QB15)</f>
        <v>1.109210668579989</v>
      </c>
      <c r="QD25" s="71">
        <f>QH25/$F24*100</f>
        <v>105.41523696499058</v>
      </c>
      <c r="QE25" s="72"/>
      <c r="QF25" s="72"/>
      <c r="QG25" s="72"/>
      <c r="QH25" s="72">
        <f t="shared" si="211"/>
        <v>42.5625</v>
      </c>
      <c r="QI25" s="74">
        <f>STDEV(QD15:QH15)</f>
        <v>1.0085313166514294</v>
      </c>
      <c r="QJ25" s="71">
        <f>QN25/$F24*100</f>
        <v>95.639947369778895</v>
      </c>
      <c r="QK25" s="72"/>
      <c r="QL25" s="72"/>
      <c r="QM25" s="72"/>
      <c r="QN25" s="72">
        <f t="shared" si="212"/>
        <v>38.615625000000001</v>
      </c>
      <c r="QO25" s="74">
        <f>STDEV(QJ15:QN15)</f>
        <v>0.44313337439195255</v>
      </c>
      <c r="QP25" s="71">
        <f>QT25/$F24*100</f>
        <v>89.421067567916182</v>
      </c>
      <c r="QQ25" s="72"/>
      <c r="QR25" s="72"/>
      <c r="QS25" s="72"/>
      <c r="QT25" s="72">
        <f t="shared" si="213"/>
        <v>36.104687499999997</v>
      </c>
      <c r="QU25" s="74">
        <f>STDEV(QP15:QT15)</f>
        <v>1.5034627998806613</v>
      </c>
      <c r="QV25" s="71">
        <f>QZ25/$F24*100</f>
        <v>98.043136141998389</v>
      </c>
      <c r="QW25" s="72"/>
      <c r="QX25" s="72"/>
      <c r="QY25" s="72"/>
      <c r="QZ25" s="72">
        <f t="shared" si="214"/>
        <v>39.5859375</v>
      </c>
      <c r="RA25" s="74">
        <f>STDEV(QV15:QZ15)</f>
        <v>0.55126216445384135</v>
      </c>
      <c r="RB25" s="71">
        <f>RF25/$F24*100</f>
        <v>84.119346766079289</v>
      </c>
      <c r="RC25" s="72"/>
      <c r="RD25" s="72"/>
      <c r="RE25" s="72"/>
      <c r="RF25" s="72">
        <f t="shared" si="215"/>
        <v>33.964062499999997</v>
      </c>
      <c r="RG25" s="74">
        <f>STDEV(RB15:RF15)</f>
        <v>0.44818427083622664</v>
      </c>
      <c r="RH25" s="71">
        <f>RL25/$F24*100</f>
        <v>0</v>
      </c>
      <c r="RI25" s="72"/>
      <c r="RJ25" s="72"/>
      <c r="RK25" s="72"/>
      <c r="RL25" s="72">
        <f t="shared" si="216"/>
        <v>0</v>
      </c>
      <c r="RM25" s="74">
        <f>STDEV(RH15:RL15)</f>
        <v>0</v>
      </c>
      <c r="RN25" s="71">
        <f>RR25/$F24*100</f>
        <v>77.526379608369226</v>
      </c>
      <c r="RO25" s="72"/>
      <c r="RP25" s="72"/>
      <c r="RQ25" s="72"/>
      <c r="RR25" s="72">
        <f t="shared" si="217"/>
        <v>31.302083333333332</v>
      </c>
      <c r="RS25" s="74">
        <f>STDEV(RN15:RR15)</f>
        <v>1.3843761756955131</v>
      </c>
      <c r="RT25" s="71">
        <f>RX25/$F24*100</f>
        <v>0</v>
      </c>
      <c r="RU25" s="72"/>
      <c r="RV25" s="72"/>
      <c r="RW25" s="72"/>
      <c r="RX25" s="72">
        <f t="shared" si="218"/>
        <v>0</v>
      </c>
      <c r="RY25" s="74">
        <f>STDEV(RT15:RX15)</f>
        <v>0</v>
      </c>
      <c r="RZ25" s="71">
        <f>SD25/$F24*100</f>
        <v>54.391011583808456</v>
      </c>
      <c r="SA25" s="72"/>
      <c r="SB25" s="72"/>
      <c r="SC25" s="72"/>
      <c r="SD25" s="72">
        <f t="shared" si="219"/>
        <v>21.9609375</v>
      </c>
      <c r="SE25" s="74">
        <f>STDEV(RZ15:SD15)</f>
        <v>14.644992900554499</v>
      </c>
      <c r="SF25" s="71">
        <f>SJ25/$F24*100</f>
        <v>0</v>
      </c>
      <c r="SG25" s="72"/>
      <c r="SH25" s="72"/>
      <c r="SI25" s="72"/>
      <c r="SJ25" s="72">
        <f t="shared" si="220"/>
        <v>0</v>
      </c>
      <c r="SK25" s="74">
        <f>STDEV(SF15:SJ15)</f>
        <v>0</v>
      </c>
      <c r="SL25" s="71">
        <f>SP25/$F24*100</f>
        <v>76.060989138567095</v>
      </c>
      <c r="SM25" s="72"/>
      <c r="SN25" s="72"/>
      <c r="SO25" s="72"/>
      <c r="SP25" s="72">
        <f t="shared" si="221"/>
        <v>30.710416666666664</v>
      </c>
      <c r="SQ25" s="74">
        <f>STDEV(SL15:SP15)</f>
        <v>1.2352620757690789</v>
      </c>
      <c r="SR25" s="71">
        <f>SV25/$F24*100</f>
        <v>0</v>
      </c>
      <c r="SS25" s="72"/>
      <c r="ST25" s="72"/>
      <c r="SU25" s="72"/>
      <c r="SV25" s="72">
        <f t="shared" si="222"/>
        <v>0</v>
      </c>
      <c r="SW25" s="74">
        <f>STDEV(SR15:SV15)</f>
        <v>0</v>
      </c>
      <c r="SX25" s="71">
        <f>TB25/$F24*100</f>
        <v>73.615231805164967</v>
      </c>
      <c r="SY25" s="72"/>
      <c r="SZ25" s="72"/>
      <c r="TA25" s="72"/>
      <c r="TB25" s="72">
        <f t="shared" si="223"/>
        <v>29.722916666666666</v>
      </c>
      <c r="TC25" s="74">
        <f>STDEV(SX15:TB15)</f>
        <v>0.77213010291875783</v>
      </c>
      <c r="TD25" s="71">
        <f>TH25/$F24*100</f>
        <v>97.979928278424183</v>
      </c>
      <c r="TE25" s="72"/>
      <c r="TF25" s="72"/>
      <c r="TG25" s="72"/>
      <c r="TH25" s="72">
        <f t="shared" si="224"/>
        <v>39.560416666666669</v>
      </c>
      <c r="TI25" s="74">
        <f>STDEV(TD15:TH15)</f>
        <v>1.1304785583253381</v>
      </c>
      <c r="TJ25" s="71">
        <f>TN25/$F24*100</f>
        <v>90.565258894249368</v>
      </c>
      <c r="TK25" s="72"/>
      <c r="TL25" s="72"/>
      <c r="TM25" s="72"/>
      <c r="TN25" s="72">
        <f t="shared" si="225"/>
        <v>36.56666666666667</v>
      </c>
      <c r="TO25" s="74">
        <f>STDEV(TJ15:TN15)</f>
        <v>1.5369451912261998</v>
      </c>
      <c r="TP25" s="71">
        <f>TT25/$F24*100</f>
        <v>104.52258713655476</v>
      </c>
      <c r="TQ25" s="72"/>
      <c r="TR25" s="72"/>
      <c r="TS25" s="72"/>
      <c r="TT25" s="72">
        <f t="shared" si="226"/>
        <v>42.202083333333327</v>
      </c>
      <c r="TU25" s="74">
        <f>STDEV(TP15:TT15)</f>
        <v>0.27345684455382324</v>
      </c>
      <c r="TV25" s="71">
        <f>TZ25/$F24*100</f>
        <v>98.790020897293658</v>
      </c>
      <c r="TW25" s="72"/>
      <c r="TX25" s="72"/>
      <c r="TY25" s="72"/>
      <c r="TZ25" s="72">
        <f t="shared" si="227"/>
        <v>39.887499999999996</v>
      </c>
      <c r="UA25" s="74">
        <f>STDEV(TV15:TZ15)</f>
        <v>0.81607387073719961</v>
      </c>
      <c r="UB25" s="71">
        <f>UF25/$F24*100</f>
        <v>0</v>
      </c>
      <c r="UC25" s="72"/>
      <c r="UD25" s="72"/>
      <c r="UE25" s="72"/>
      <c r="UF25" s="72">
        <f t="shared" si="228"/>
        <v>0</v>
      </c>
      <c r="UG25" s="74">
        <f>STDEV(UB15:UF15)</f>
        <v>0</v>
      </c>
      <c r="UH25" s="71">
        <f>UL25/$F24*100</f>
        <v>85.787260390598803</v>
      </c>
      <c r="UI25" s="72"/>
      <c r="UJ25" s="72"/>
      <c r="UK25" s="72"/>
      <c r="UL25" s="72">
        <f t="shared" si="229"/>
        <v>34.637500000000003</v>
      </c>
      <c r="UM25" s="74">
        <f>STDEV(UH15:UL15)</f>
        <v>1.4613421342496551</v>
      </c>
      <c r="UN25" s="71">
        <f>UR25/$F24*100</f>
        <v>0</v>
      </c>
      <c r="UO25" s="72"/>
      <c r="UP25" s="72"/>
      <c r="UQ25" s="72"/>
      <c r="UR25" s="72">
        <f t="shared" si="230"/>
        <v>0</v>
      </c>
      <c r="US25" s="74">
        <f>STDEV(UN15:UR15)</f>
        <v>0</v>
      </c>
      <c r="UT25" s="71">
        <f>UX25/$F24*100</f>
        <v>96.261706354325199</v>
      </c>
      <c r="UU25" s="72"/>
      <c r="UV25" s="72"/>
      <c r="UW25" s="72"/>
      <c r="UX25" s="72">
        <f t="shared" si="231"/>
        <v>38.866666666666667</v>
      </c>
      <c r="UY25" s="74">
        <f>STDEV(UT15:UX15)</f>
        <v>0.95468281163605984</v>
      </c>
      <c r="UZ25" s="71">
        <f>VD25/$F24*100</f>
        <v>0</v>
      </c>
      <c r="VA25" s="72"/>
      <c r="VB25" s="72"/>
      <c r="VC25" s="72"/>
      <c r="VD25" s="72">
        <f t="shared" si="232"/>
        <v>0</v>
      </c>
      <c r="VE25" s="74">
        <f>STDEV(UZ15:VD15)</f>
        <v>0</v>
      </c>
      <c r="VF25" s="71">
        <f>VJ25/$F24*100</f>
        <v>96.751889786125219</v>
      </c>
      <c r="VG25" s="72"/>
      <c r="VH25" s="72"/>
      <c r="VI25" s="72"/>
      <c r="VJ25" s="72">
        <f t="shared" si="233"/>
        <v>39.064583333333339</v>
      </c>
      <c r="VK25" s="74">
        <f>STDEV(VF15:VJ15)</f>
        <v>0.78882164228254625</v>
      </c>
      <c r="VL25" s="71">
        <f>VP25/$F24*100</f>
        <v>0</v>
      </c>
      <c r="VM25" s="72"/>
      <c r="VN25" s="72"/>
      <c r="VO25" s="72"/>
      <c r="VP25" s="72">
        <f t="shared" si="234"/>
        <v>0</v>
      </c>
      <c r="VQ25" s="74">
        <f>STDEV(VL15:VP15)</f>
        <v>0</v>
      </c>
      <c r="VR25" s="71">
        <f>VV25/$F24*100</f>
        <v>90.988364593276742</v>
      </c>
      <c r="VS25" s="72"/>
      <c r="VT25" s="72"/>
      <c r="VU25" s="72"/>
      <c r="VV25" s="72">
        <f>AVERAGE(VR15:VV15)</f>
        <v>36.737500000000004</v>
      </c>
      <c r="VW25" s="74">
        <f>STDEV(VR15:VV15)</f>
        <v>0.67119878761809404</v>
      </c>
      <c r="VX25" s="71">
        <f>VY25/$F24*100</f>
        <v>125.05869301617605</v>
      </c>
      <c r="VY25" s="72">
        <f t="shared" si="235"/>
        <v>50.493750000000006</v>
      </c>
      <c r="VZ25" s="74">
        <f t="shared" si="236"/>
        <v>0.59220192924373249</v>
      </c>
      <c r="WA25" s="71">
        <f>WB25/$F24*100</f>
        <v>97.373648770671522</v>
      </c>
      <c r="WB25" s="72">
        <f t="shared" si="237"/>
        <v>39.315624999999997</v>
      </c>
      <c r="WC25" s="74">
        <f t="shared" si="238"/>
        <v>0.28726212985703492</v>
      </c>
      <c r="WD25" s="71">
        <f>WE25/$F24*100</f>
        <v>97.14919635716312</v>
      </c>
      <c r="WE25" s="72">
        <f t="shared" si="239"/>
        <v>39.225000000000001</v>
      </c>
      <c r="WF25" s="74">
        <f t="shared" si="240"/>
        <v>0.31819805153394842</v>
      </c>
      <c r="WG25" s="71">
        <f>WH25/$F24*100</f>
        <v>109.54051753050744</v>
      </c>
      <c r="WH25" s="72">
        <f t="shared" si="241"/>
        <v>44.228124999999999</v>
      </c>
      <c r="WI25" s="74">
        <f t="shared" si="242"/>
        <v>0.34029513844602799</v>
      </c>
      <c r="WJ25" s="71">
        <f>WK25/$F24*100</f>
        <v>83.844586052991417</v>
      </c>
      <c r="WK25" s="72">
        <f t="shared" si="243"/>
        <v>33.853125000000006</v>
      </c>
      <c r="WL25" s="74">
        <f t="shared" si="244"/>
        <v>0.31377863415153145</v>
      </c>
      <c r="WM25" s="71">
        <f>WN25/$F24*100</f>
        <v>103.31776785944635</v>
      </c>
      <c r="WN25" s="72">
        <f t="shared" si="245"/>
        <v>41.715625000000003</v>
      </c>
      <c r="WO25" s="74">
        <f t="shared" si="246"/>
        <v>0.34913397321085682</v>
      </c>
      <c r="WP25" s="71">
        <f>WQ25/$F24*100</f>
        <v>109.04517427310955</v>
      </c>
      <c r="WQ25" s="72">
        <f t="shared" si="247"/>
        <v>44.028125000000003</v>
      </c>
      <c r="WR25" s="74">
        <f t="shared" si="248"/>
        <v>5.7452425971410002E-2</v>
      </c>
      <c r="WS25" s="71">
        <f>WT25/$F24*100</f>
        <v>106.84708856840636</v>
      </c>
      <c r="WT25" s="72">
        <f t="shared" si="249"/>
        <v>43.140625</v>
      </c>
      <c r="WU25" s="72">
        <f t="shared" si="250"/>
        <v>1.3258252147245755E-2</v>
      </c>
      <c r="WV25" s="72"/>
      <c r="WW25" s="72">
        <f>WX25/$F24*100</f>
        <v>101.28802146487448</v>
      </c>
      <c r="WX25" s="72">
        <f t="shared" si="251"/>
        <v>40.896093750000006</v>
      </c>
      <c r="WY25" s="74">
        <f t="shared" si="252"/>
        <v>1.1899281302154801</v>
      </c>
      <c r="WZ25" s="71">
        <f>XA25/$F24*100</f>
        <v>116.47532313407807</v>
      </c>
      <c r="XA25" s="72">
        <f t="shared" si="253"/>
        <v>47.028125000000003</v>
      </c>
      <c r="XB25" s="74">
        <f t="shared" si="254"/>
        <v>1.8959300570564295</v>
      </c>
      <c r="XC25" s="71">
        <f>XD25/$F24*100</f>
        <v>115.05083394245463</v>
      </c>
      <c r="XD25" s="72">
        <f>AVERAGE(XC15:XE15)</f>
        <v>46.452972650452963</v>
      </c>
      <c r="XE25" s="74">
        <f>STDEV(XC15:XE15)</f>
        <v>0.32630937151405098</v>
      </c>
      <c r="XF25" s="71">
        <f>XG25/$F24*100</f>
        <v>110.22659312911154</v>
      </c>
      <c r="XG25" s="72">
        <f>AVERAGE(XF15:XH15)</f>
        <v>44.505135169557221</v>
      </c>
      <c r="XH25" s="74">
        <f>STDEV(XF15:XH15)</f>
        <v>0.71332746330978369</v>
      </c>
      <c r="XI25" s="71">
        <f>XJ25/$F24*100</f>
        <v>115.24353777659644</v>
      </c>
      <c r="XJ25" s="72">
        <f>AVERAGE(XI15:XK15)</f>
        <v>46.53077883081933</v>
      </c>
      <c r="XK25" s="74">
        <f>STDEV(XI15:XK15)</f>
        <v>0.17833186582744465</v>
      </c>
      <c r="XL25" s="71">
        <f>XM25/$F24*100</f>
        <v>94.92989567413116</v>
      </c>
      <c r="XM25" s="72">
        <f>AVERAGE(XL15:XN15)</f>
        <v>38.328934231510402</v>
      </c>
      <c r="XN25" s="74">
        <f>STDEV(XL15:XN15)</f>
        <v>0.18212616084505007</v>
      </c>
      <c r="XO25" s="71">
        <f>XP25/$F24*100</f>
        <v>94.125855538573973</v>
      </c>
      <c r="XP25" s="72">
        <f>AVERAGE(XO15:XQ15)</f>
        <v>38.004294651361107</v>
      </c>
      <c r="XQ25" s="74">
        <f>STDEV(XO15:XQ15)</f>
        <v>0.2921607163556022</v>
      </c>
      <c r="XR25" s="71">
        <f>XS25/$F24*100</f>
        <v>83.314505947239013</v>
      </c>
      <c r="XS25" s="72">
        <f>AVERAGE(XR15:XT15)</f>
        <v>33.639099635634707</v>
      </c>
      <c r="XT25" s="74">
        <f>STDEV(XR15:XT15)</f>
        <v>1.0472254248590405</v>
      </c>
      <c r="XU25" s="71">
        <f>XV25/$F24*100</f>
        <v>90.099009900990083</v>
      </c>
      <c r="XV25" s="72">
        <f>AVERAGE(XU15:XW15)</f>
        <v>36.378413778877885</v>
      </c>
      <c r="XW25" s="74">
        <f>STDEV(XU15:XW15)</f>
        <v>1.1193170301935484</v>
      </c>
      <c r="XX25" s="71">
        <f>XY25/$F24*100</f>
        <v>118.76536646953284</v>
      </c>
      <c r="XY25" s="72">
        <f>AVERAGE(XX15:XZ15)</f>
        <v>47.952753851307946</v>
      </c>
      <c r="XZ25" s="74">
        <f>STDEV(XX15:XZ15)</f>
        <v>0.35286943663728387</v>
      </c>
      <c r="YA25" s="71">
        <f>YB25/$F24*100</f>
        <v>111.11701774204263</v>
      </c>
      <c r="YB25" s="72">
        <f>AVERAGE(YA15:YC15)</f>
        <v>44.864653382284537</v>
      </c>
      <c r="YC25" s="74">
        <f>STDEV(YA15:YC15)</f>
        <v>0.78162477362667615</v>
      </c>
      <c r="YD25" s="71">
        <f>YE25/$F24*100</f>
        <v>75.081400757525401</v>
      </c>
      <c r="YE25" s="72">
        <f>AVERAGE(YD15:YF15)</f>
        <v>30.314897653775446</v>
      </c>
      <c r="YF25" s="74">
        <f>STDEV(YD15:YF15)</f>
        <v>0.9523680494189124</v>
      </c>
      <c r="YG25" s="71">
        <f>YH25/$F24*100</f>
        <v>89.13082737803461</v>
      </c>
      <c r="YH25" s="72">
        <f t="shared" si="255"/>
        <v>35.987499999999997</v>
      </c>
      <c r="YI25" s="74">
        <f t="shared" si="256"/>
        <v>0.67175144212721716</v>
      </c>
      <c r="YJ25" s="71">
        <f>YK25/$F24*100</f>
        <v>78.132659116121857</v>
      </c>
      <c r="YK25" s="72">
        <f t="shared" si="257"/>
        <v>31.546875</v>
      </c>
      <c r="YL25" s="74">
        <f t="shared" si="258"/>
        <v>2.2097086912079612E-2</v>
      </c>
      <c r="YM25" t="s">
        <v>198</v>
      </c>
      <c r="YN25" s="71">
        <f>YO25/$F24*100</f>
        <v>119.63313639998965</v>
      </c>
      <c r="YO25" s="72">
        <f t="shared" si="259"/>
        <v>48.303124999999994</v>
      </c>
      <c r="YP25" s="74">
        <f t="shared" si="260"/>
        <v>0.17235727791421995</v>
      </c>
      <c r="YQ25" s="71">
        <f>YR25/$F24*100</f>
        <v>86.18198704883774</v>
      </c>
      <c r="YR25" s="72">
        <f t="shared" si="261"/>
        <v>34.796875</v>
      </c>
      <c r="YS25" s="74">
        <f t="shared" si="262"/>
        <v>0.2430679560328757</v>
      </c>
      <c r="YT25" s="71">
        <f>YU25/$F24*100</f>
        <v>106.80065013802533</v>
      </c>
      <c r="YU25" s="72">
        <f t="shared" si="263"/>
        <v>43.121875000000003</v>
      </c>
      <c r="YV25" s="74">
        <f t="shared" si="264"/>
        <v>0.95901357198425208</v>
      </c>
      <c r="YW25" s="71">
        <f>YX25/$F24*100</f>
        <v>78.628002373519763</v>
      </c>
      <c r="YX25" s="72">
        <f t="shared" si="265"/>
        <v>31.746874999999999</v>
      </c>
      <c r="YY25" s="74">
        <f t="shared" si="266"/>
        <v>0.26074562556253839</v>
      </c>
      <c r="YZ25" s="71">
        <f>ZA25/$F24*100</f>
        <v>65.05250122545857</v>
      </c>
      <c r="ZA25" s="72">
        <f t="shared" si="267"/>
        <v>26.265625</v>
      </c>
      <c r="ZB25" s="74">
        <f t="shared" si="268"/>
        <v>0.43752232085917525</v>
      </c>
      <c r="ZC25" s="71">
        <f>ZD25/$F24*100</f>
        <v>113.32524960656329</v>
      </c>
      <c r="ZD25" s="72">
        <f t="shared" si="269"/>
        <v>45.756250000000001</v>
      </c>
      <c r="ZE25" s="74">
        <f t="shared" si="270"/>
        <v>0.30935921676911454</v>
      </c>
      <c r="ZF25" s="71">
        <f>ZG25/$F24*100</f>
        <v>105.7016072856737</v>
      </c>
      <c r="ZG25" s="72">
        <f t="shared" si="271"/>
        <v>42.678124999999994</v>
      </c>
      <c r="ZH25" s="74">
        <f t="shared" si="272"/>
        <v>0.39332814703501606</v>
      </c>
      <c r="ZI25" s="71">
        <f>ZJ25/$F24*100</f>
        <v>73.721008229921807</v>
      </c>
      <c r="ZJ25" s="72">
        <f t="shared" si="273"/>
        <v>29.765625</v>
      </c>
      <c r="ZK25" s="74">
        <f t="shared" si="274"/>
        <v>0.72036503333379331</v>
      </c>
      <c r="ZL25" s="71">
        <f>ZM25/$F24*100</f>
        <v>83.093831428497694</v>
      </c>
      <c r="ZM25" s="72">
        <f t="shared" si="275"/>
        <v>33.549999999999997</v>
      </c>
      <c r="ZN25" s="74">
        <f t="shared" si="276"/>
        <v>0.56568542494924101</v>
      </c>
      <c r="ZO25" s="71">
        <f>ZP25/$F24*100</f>
        <v>100.00515982559787</v>
      </c>
      <c r="ZP25" s="72">
        <f t="shared" si="277"/>
        <v>40.378124999999997</v>
      </c>
      <c r="ZQ25" s="74">
        <f t="shared" si="278"/>
        <v>4.419417382421951E-3</v>
      </c>
      <c r="ZR25" s="71">
        <f>ZS25/$F24*100</f>
        <v>95.20652201955572</v>
      </c>
      <c r="ZS25" s="72">
        <f t="shared" si="279"/>
        <v>38.440624999999997</v>
      </c>
      <c r="ZT25" s="74">
        <f t="shared" si="280"/>
        <v>1.5688931707576523</v>
      </c>
      <c r="ZU25" s="71">
        <f>ZV25/$F24*100</f>
        <v>99.223446247516819</v>
      </c>
      <c r="ZV25" s="72">
        <f t="shared" si="281"/>
        <v>40.0625</v>
      </c>
      <c r="ZW25" s="74">
        <f t="shared" si="282"/>
        <v>1.4937630752565796</v>
      </c>
      <c r="ZX25" s="71">
        <f>ZY25/$F24*100</f>
        <v>99.71878950491471</v>
      </c>
      <c r="ZY25" s="72">
        <f t="shared" si="283"/>
        <v>40.262499999999996</v>
      </c>
      <c r="ZZ25" s="74">
        <f t="shared" si="284"/>
        <v>6.1871843353826929E-2</v>
      </c>
      <c r="AAA25" s="71">
        <f>AAB25/$F24*100</f>
        <v>83.860065529785075</v>
      </c>
      <c r="AAB25" s="72">
        <f t="shared" si="285"/>
        <v>33.859375</v>
      </c>
      <c r="AAC25" s="74">
        <f t="shared" si="286"/>
        <v>0.99436891104358249</v>
      </c>
      <c r="AAD25" s="71">
        <f>AAE25/$F24*100</f>
        <v>126.73821624829078</v>
      </c>
      <c r="AAE25" s="72">
        <f t="shared" si="287"/>
        <v>51.171875</v>
      </c>
      <c r="AAF25" s="74">
        <f t="shared" si="288"/>
        <v>0.4993941642129972</v>
      </c>
      <c r="AAG25" s="71">
        <f>AAH25/$F24*100</f>
        <v>119.36998529449703</v>
      </c>
      <c r="AAH25" s="72">
        <f t="shared" si="289"/>
        <v>48.196874999999999</v>
      </c>
      <c r="AAI25" s="74">
        <f t="shared" si="290"/>
        <v>2.2406446128848745</v>
      </c>
      <c r="AAJ25" s="71">
        <f>AAK25/$F24*100</f>
        <v>97.226593741131538</v>
      </c>
      <c r="AAK25" s="72">
        <f t="shared" si="291"/>
        <v>39.256250000000001</v>
      </c>
      <c r="AAL25" s="74">
        <f t="shared" si="292"/>
        <v>0.49497474683058529</v>
      </c>
      <c r="AAM25" s="71">
        <f>AAN25/$F24*100</f>
        <v>90.447380990288153</v>
      </c>
      <c r="AAN25" s="72">
        <f>AVERAGE(AAM15:AAO15)*100/$AAJ25</f>
        <v>36.519072235047496</v>
      </c>
      <c r="AAO25" s="74">
        <f>STDEV(AAM15:AAO15)</f>
        <v>0.38006989488777032</v>
      </c>
      <c r="AAP25" s="71">
        <f>AAQ25/$F24*100</f>
        <v>69.041553892692235</v>
      </c>
      <c r="AAQ25" s="72">
        <f>AVERAGE(AAP15:AAR15)*100/$AAJ25</f>
        <v>27.876246567027547</v>
      </c>
      <c r="AAR25" s="74">
        <f>STDEV(AAP15:AAR15)</f>
        <v>0.86178638957110476</v>
      </c>
      <c r="AAS25" s="71">
        <f>AAT25/$F24*100</f>
        <v>88.839356790320011</v>
      </c>
      <c r="AAT25" s="72">
        <f>AVERAGE(AAS15:AAU15)*100/$AAJ25</f>
        <v>35.869815714058277</v>
      </c>
      <c r="AAU25" s="74">
        <f>STDEV(AAS15:AAU15)</f>
        <v>0.2651650429449553</v>
      </c>
      <c r="AAV25" s="71">
        <f>AAW25/$F24*100</f>
        <v>83.601337366661355</v>
      </c>
      <c r="AAW25" s="72">
        <f>AVERAGE(AAV15:AAX15)*100/$AAJ25</f>
        <v>33.754910809053762</v>
      </c>
      <c r="AAX25" s="74">
        <f>STDEV(AAV15:AAX15)</f>
        <v>0.48613591206575141</v>
      </c>
      <c r="AAY25" s="71">
        <f>AAZ25/$F24*100</f>
        <v>72.536220347078483</v>
      </c>
      <c r="AAZ25" s="72">
        <f>AVERAGE(AAY15:ABA15)*100/$AAJ25</f>
        <v>29.28725455076156</v>
      </c>
      <c r="ABA25" s="74">
        <f>STDEV(AAY15:ABA15)</f>
        <v>0.11490485194281246</v>
      </c>
      <c r="ABB25" s="71">
        <f>ABC25/$F24*100</f>
        <v>104.20315236427319</v>
      </c>
      <c r="ABC25" s="72">
        <f>AVERAGE(ABB15:ABD15)*100/$AAJ25</f>
        <v>42.073108216579108</v>
      </c>
      <c r="ABD25" s="74">
        <f>STDEV(ABB15:ABD15)</f>
        <v>0.5303300858899157</v>
      </c>
      <c r="ABE25" s="71">
        <f>ABF25/$F24*100</f>
        <v>138.09902881706736</v>
      </c>
      <c r="ABF25" s="72">
        <f>AVERAGE(ABE15:ABG15)*100/$AAJ25</f>
        <v>55.758921416441133</v>
      </c>
      <c r="ABG25" s="74">
        <f>STDEV(ABE15:ABG15)</f>
        <v>0.33587572106361108</v>
      </c>
      <c r="ABH25" s="71">
        <f>ABI25/$F24*100</f>
        <v>140.25632861009393</v>
      </c>
      <c r="ABI25" s="72">
        <f>AVERAGE(ABH15:ABJ15)*100/$AAJ25</f>
        <v>56.629953679748454</v>
      </c>
      <c r="ABJ25" s="74">
        <f>STDEV(ABH15:ABJ15)</f>
        <v>0.40216698179984989</v>
      </c>
      <c r="ABK25" s="71">
        <f>ABL25/$F24*100</f>
        <v>0</v>
      </c>
      <c r="ABL25" s="72">
        <f t="shared" si="293"/>
        <v>0</v>
      </c>
      <c r="ABM25" s="74">
        <f t="shared" si="294"/>
        <v>0</v>
      </c>
      <c r="ABN25" s="71">
        <f>ABO25/$F24*100</f>
        <v>0</v>
      </c>
      <c r="ABO25" s="72">
        <f t="shared" si="295"/>
        <v>0</v>
      </c>
      <c r="ABP25" s="74">
        <f t="shared" si="296"/>
        <v>0</v>
      </c>
      <c r="ABQ25" s="71">
        <f>ABR25/$F24*100</f>
        <v>105.0746884755295</v>
      </c>
      <c r="ABR25" s="72">
        <f t="shared" si="297"/>
        <v>42.424999999999997</v>
      </c>
      <c r="ABS25" s="74">
        <f t="shared" si="298"/>
        <v>0.80433396359969478</v>
      </c>
      <c r="ABT25" s="71">
        <f>ABU25/$F24*100</f>
        <v>96.646113361368378</v>
      </c>
      <c r="ABU25" s="72">
        <f t="shared" si="299"/>
        <v>39.021875000000001</v>
      </c>
      <c r="ABV25" s="74">
        <f t="shared" si="300"/>
        <v>0.20771261697355034</v>
      </c>
      <c r="ABW25" s="71">
        <f>ABX25/$F24*100</f>
        <v>93.194190036376739</v>
      </c>
      <c r="ABX25" s="72">
        <f t="shared" si="301"/>
        <v>37.628124999999997</v>
      </c>
      <c r="ABY25" s="74">
        <f t="shared" si="302"/>
        <v>1.3258252147250781E-2</v>
      </c>
      <c r="ABZ25" s="71">
        <f>ACA25/$F24*100</f>
        <v>36.051701452490903</v>
      </c>
      <c r="ACA25" s="72">
        <f t="shared" si="303"/>
        <v>14.55625</v>
      </c>
      <c r="ACB25" s="74">
        <f t="shared" si="304"/>
        <v>0.97227182413150282</v>
      </c>
      <c r="ACC25" s="71">
        <f>ACD25/$F24*100</f>
        <v>86.646371352648259</v>
      </c>
      <c r="ACD25" s="72">
        <f t="shared" si="305"/>
        <v>34.984375</v>
      </c>
      <c r="ACE25" s="74">
        <f t="shared" si="306"/>
        <v>0.14584077361972342</v>
      </c>
      <c r="ACF25" s="71">
        <f>ACG25/$F24*100</f>
        <v>94.184876551172565</v>
      </c>
      <c r="ACG25" s="72">
        <f t="shared" si="307"/>
        <v>38.028125000000003</v>
      </c>
      <c r="ACH25" s="74">
        <f t="shared" si="308"/>
        <v>0.2961009646218638</v>
      </c>
      <c r="ACI25" s="71">
        <f>ACJ25/$F24*100</f>
        <v>96.963442635638899</v>
      </c>
      <c r="ACJ25" s="72">
        <f t="shared" si="309"/>
        <v>39.15</v>
      </c>
      <c r="ACK25" s="74">
        <f t="shared" si="310"/>
        <v>0.16793786053180304</v>
      </c>
      <c r="ACL25" s="71">
        <f>ACM25/$F24*100</f>
        <v>117.94587342947807</v>
      </c>
      <c r="ACM25" s="72">
        <f t="shared" si="311"/>
        <v>47.621875000000003</v>
      </c>
      <c r="ACN25" s="74">
        <f t="shared" si="312"/>
        <v>0.69384852903929672</v>
      </c>
      <c r="ACO25" s="71">
        <f>ACP25/$F24*100</f>
        <v>104.4864683573695</v>
      </c>
      <c r="ACP25" s="72">
        <f t="shared" si="313"/>
        <v>42.1875</v>
      </c>
      <c r="ACQ25" s="74">
        <f t="shared" si="314"/>
        <v>0.55684659018440219</v>
      </c>
      <c r="ACR25" s="71">
        <f>ACS25/$F24*100</f>
        <v>120.70122029875388</v>
      </c>
      <c r="ACS25" s="72">
        <f t="shared" si="315"/>
        <v>48.734375</v>
      </c>
      <c r="ACT25" s="74">
        <f t="shared" si="316"/>
        <v>0.41100581656467872</v>
      </c>
      <c r="ACU25" s="71">
        <f>ACV25/$F24*100</f>
        <v>74.851010035860781</v>
      </c>
      <c r="ACV25" s="72">
        <f t="shared" si="317"/>
        <v>30.221875000000001</v>
      </c>
      <c r="ACW25" s="74">
        <f t="shared" si="318"/>
        <v>0.43752232085917525</v>
      </c>
      <c r="ACX25" s="71">
        <f>ACY25/$F24*100</f>
        <v>76.0119707953871</v>
      </c>
      <c r="ACY25" s="72">
        <f t="shared" si="319"/>
        <v>30.690625000000001</v>
      </c>
      <c r="ACZ25" s="74">
        <f t="shared" si="320"/>
        <v>4.4194173824169264E-3</v>
      </c>
      <c r="ADA25" s="72"/>
      <c r="ADB25" s="71">
        <f>ADC25/$F25*100</f>
        <v>87.827529021558874</v>
      </c>
      <c r="ADC25" s="72">
        <f t="shared" si="321"/>
        <v>44.133333333333333</v>
      </c>
      <c r="ADD25" s="74">
        <f t="shared" si="322"/>
        <v>0.84271541509179404</v>
      </c>
      <c r="ADE25" s="71">
        <f t="shared" si="425"/>
        <v>58.690521148036254</v>
      </c>
      <c r="ADF25" s="72">
        <f t="shared" si="323"/>
        <v>25.902083333333334</v>
      </c>
      <c r="ADG25" s="74">
        <f t="shared" si="324"/>
        <v>1.2581194630611723</v>
      </c>
      <c r="ADH25" s="71">
        <f t="shared" si="426"/>
        <v>67.055324773413901</v>
      </c>
      <c r="ADI25" s="72">
        <f t="shared" si="325"/>
        <v>29.59375</v>
      </c>
      <c r="ADJ25" s="74">
        <f t="shared" si="326"/>
        <v>0.88425904716886994</v>
      </c>
      <c r="ADK25" s="71">
        <f t="shared" si="427"/>
        <v>81.10838368580059</v>
      </c>
      <c r="ADL25" s="72">
        <f t="shared" si="327"/>
        <v>35.795833333333327</v>
      </c>
      <c r="ADM25" s="74">
        <f t="shared" si="328"/>
        <v>0.33798190903261727</v>
      </c>
      <c r="ADN25" s="71">
        <f t="shared" si="428"/>
        <v>96.596487915407863</v>
      </c>
      <c r="ADO25" s="72">
        <f t="shared" si="329"/>
        <v>42.631250000000001</v>
      </c>
      <c r="ADP25" s="74">
        <f t="shared" si="330"/>
        <v>0.19525624189766755</v>
      </c>
      <c r="ADQ25" s="71">
        <f t="shared" si="429"/>
        <v>98.059856495468267</v>
      </c>
      <c r="ADR25" s="72">
        <f t="shared" si="331"/>
        <v>43.27708333333333</v>
      </c>
      <c r="ADS25" s="74">
        <f t="shared" si="332"/>
        <v>0.27116165996197522</v>
      </c>
      <c r="ADT25" s="71">
        <f t="shared" si="430"/>
        <v>105.08874622356494</v>
      </c>
      <c r="ADU25" s="72">
        <f t="shared" si="333"/>
        <v>46.379166666666663</v>
      </c>
      <c r="ADV25" s="74">
        <f t="shared" si="334"/>
        <v>9.064295799086218E-2</v>
      </c>
      <c r="ADW25" s="71">
        <f>ADX25/$F25*100</f>
        <v>90.248756218905484</v>
      </c>
      <c r="ADX25" s="72">
        <f t="shared" si="335"/>
        <v>45.35</v>
      </c>
      <c r="ADY25" s="74">
        <f t="shared" si="336"/>
        <v>0.53462165360187264</v>
      </c>
      <c r="ADZ25" s="71">
        <f t="shared" si="337"/>
        <v>96.439728041161331</v>
      </c>
      <c r="AEA25" s="72">
        <f t="shared" si="338"/>
        <v>48.46096334068357</v>
      </c>
      <c r="AEB25" s="74">
        <f t="shared" si="339"/>
        <v>0.18792130626496478</v>
      </c>
      <c r="AEC25" s="71">
        <f t="shared" si="340"/>
        <v>68.614479970599035</v>
      </c>
      <c r="AED25" s="72">
        <f t="shared" si="341"/>
        <v>34.478776185226018</v>
      </c>
      <c r="AEE25" s="74">
        <f t="shared" si="342"/>
        <v>0.26770873019906233</v>
      </c>
      <c r="AEF25" s="71">
        <f t="shared" si="343"/>
        <v>76.552737963983816</v>
      </c>
      <c r="AEG25" s="72">
        <f t="shared" si="344"/>
        <v>38.46775082690187</v>
      </c>
      <c r="AEH25" s="74">
        <f t="shared" si="345"/>
        <v>0.43482595862653139</v>
      </c>
      <c r="AEI25" s="71">
        <f>AEJ25/$F25*100</f>
        <v>72.289599411980902</v>
      </c>
      <c r="AEJ25" s="72">
        <f t="shared" si="347"/>
        <v>36.3255237045204</v>
      </c>
      <c r="AEK25" s="74">
        <f t="shared" si="348"/>
        <v>0.49564726071906012</v>
      </c>
      <c r="AEL25" s="71">
        <f t="shared" si="349"/>
        <v>99.10418963616317</v>
      </c>
      <c r="AEM25" s="72">
        <f t="shared" si="350"/>
        <v>49.799855292171991</v>
      </c>
      <c r="AEN25" s="74">
        <f t="shared" si="351"/>
        <v>0.23145436661940344</v>
      </c>
      <c r="AEO25" s="71">
        <f t="shared" si="352"/>
        <v>80.829658213891946</v>
      </c>
      <c r="AEP25" s="72">
        <f t="shared" si="353"/>
        <v>40.616903252480704</v>
      </c>
      <c r="AEQ25" s="74">
        <f t="shared" si="354"/>
        <v>0.82747955419204999</v>
      </c>
      <c r="AER25" s="71">
        <f t="shared" si="355"/>
        <v>103.08710033076073</v>
      </c>
      <c r="AES25" s="72">
        <f t="shared" si="356"/>
        <v>51.801267916207273</v>
      </c>
      <c r="AET25" s="74">
        <f t="shared" si="357"/>
        <v>1.1223051579530356</v>
      </c>
      <c r="AEU25" s="71">
        <f t="shared" si="358"/>
        <v>105.08085262771039</v>
      </c>
      <c r="AEV25" s="72">
        <f t="shared" si="359"/>
        <v>52.80312844542447</v>
      </c>
      <c r="AEW25" s="74">
        <f t="shared" si="360"/>
        <v>0.75908189061045772</v>
      </c>
      <c r="AEX25" s="71">
        <f t="shared" si="361"/>
        <v>101.78243292907018</v>
      </c>
      <c r="AEY25" s="72">
        <f t="shared" si="362"/>
        <v>51.145672546857774</v>
      </c>
      <c r="AEZ25" s="74">
        <f t="shared" si="363"/>
        <v>1.2340325482628205</v>
      </c>
      <c r="AFA25" s="71">
        <f t="shared" si="364"/>
        <v>97.092061742006607</v>
      </c>
      <c r="AFB25" s="72">
        <f t="shared" si="365"/>
        <v>48.788761025358319</v>
      </c>
      <c r="AFC25" s="74">
        <f t="shared" si="366"/>
        <v>0.23899822348912694</v>
      </c>
      <c r="AFD25" s="71">
        <f t="shared" si="367"/>
        <v>97.115031238515243</v>
      </c>
      <c r="AFE25" s="72">
        <f t="shared" si="368"/>
        <v>48.800303197353912</v>
      </c>
      <c r="AFF25" s="74">
        <f t="shared" si="369"/>
        <v>0.2631918938835876</v>
      </c>
      <c r="AFG25" s="71">
        <f t="shared" si="370"/>
        <v>102.80597014925372</v>
      </c>
      <c r="AFH25" s="72">
        <v>51.66</v>
      </c>
      <c r="AFI25" s="74">
        <v>1.88</v>
      </c>
      <c r="AFJ25" s="71">
        <f t="shared" si="373"/>
        <v>98.766169154228862</v>
      </c>
      <c r="AFK25" s="72">
        <v>49.63</v>
      </c>
      <c r="AFL25" s="74">
        <v>2.2599999999999998</v>
      </c>
      <c r="AFM25" s="71">
        <f t="shared" si="376"/>
        <v>92.975124378109456</v>
      </c>
      <c r="AFN25" s="72">
        <v>46.72</v>
      </c>
      <c r="AFO25" s="74">
        <v>1.07</v>
      </c>
      <c r="AFP25" s="71">
        <f t="shared" si="431"/>
        <v>72.711442786069654</v>
      </c>
      <c r="AFQ25" s="72">
        <f t="shared" si="379"/>
        <v>36.537500000000001</v>
      </c>
      <c r="AFR25" s="74">
        <f t="shared" si="380"/>
        <v>0.8750446417183505</v>
      </c>
      <c r="AFS25" s="71">
        <f t="shared" si="432"/>
        <v>102.2823383084577</v>
      </c>
      <c r="AFT25" s="72">
        <f>AVERAGE(AFS15:AFU15)</f>
        <v>51.396874999999994</v>
      </c>
      <c r="AFU25" s="74">
        <f t="shared" si="382"/>
        <v>1.816380544172945</v>
      </c>
      <c r="AFV25" s="71">
        <f t="shared" si="383"/>
        <v>92.916666666666657</v>
      </c>
      <c r="AFW25" s="72">
        <f t="shared" si="384"/>
        <v>46.690624999999997</v>
      </c>
      <c r="AFX25" s="74">
        <f t="shared" si="385"/>
        <v>0.20771261697354532</v>
      </c>
      <c r="AFY25" s="71">
        <f t="shared" si="386"/>
        <v>85.460199004975124</v>
      </c>
      <c r="AFZ25" s="72">
        <f t="shared" si="387"/>
        <v>42.943750000000001</v>
      </c>
      <c r="AGA25" s="74">
        <f t="shared" si="388"/>
        <v>0.18561553006147072</v>
      </c>
      <c r="AGB25" s="71">
        <f t="shared" si="389"/>
        <v>71.100746268656721</v>
      </c>
      <c r="AGC25" s="72">
        <f t="shared" si="390"/>
        <v>35.728125000000006</v>
      </c>
      <c r="AGD25" s="74">
        <f t="shared" si="391"/>
        <v>2.3909048038870147</v>
      </c>
      <c r="AGE25" s="71">
        <f t="shared" si="392"/>
        <v>98.451492537313428</v>
      </c>
      <c r="AGF25" s="72">
        <f t="shared" si="393"/>
        <v>49.471874999999997</v>
      </c>
      <c r="AGG25" s="74">
        <f t="shared" si="394"/>
        <v>0.59662134662614952</v>
      </c>
      <c r="AGH25" s="71">
        <f t="shared" si="395"/>
        <v>100.78358208955223</v>
      </c>
      <c r="AGI25" s="72">
        <f t="shared" si="396"/>
        <v>50.643749999999997</v>
      </c>
      <c r="AGJ25" s="74">
        <f t="shared" si="397"/>
        <v>0.78665629407003712</v>
      </c>
      <c r="AGK25" s="71">
        <f t="shared" si="398"/>
        <v>105.75248756218905</v>
      </c>
      <c r="AGL25" s="72">
        <f t="shared" si="399"/>
        <v>53.140625</v>
      </c>
      <c r="AGM25" s="74">
        <f t="shared" si="400"/>
        <v>1.1092737629863925</v>
      </c>
      <c r="AGN25" s="71">
        <f t="shared" si="401"/>
        <v>108.42039800995025</v>
      </c>
      <c r="AGO25" s="72">
        <f t="shared" si="402"/>
        <v>54.481250000000003</v>
      </c>
      <c r="AGP25" s="74">
        <f t="shared" si="403"/>
        <v>0.11490485194281498</v>
      </c>
      <c r="AGQ25" s="71">
        <f t="shared" si="404"/>
        <v>106.44900497512437</v>
      </c>
      <c r="AGR25" s="72">
        <f t="shared" si="405"/>
        <v>53.490625000000001</v>
      </c>
      <c r="AGS25" s="74">
        <f t="shared" si="406"/>
        <v>0.46403882515367179</v>
      </c>
      <c r="AGT25" s="71">
        <f t="shared" si="407"/>
        <v>107.5</v>
      </c>
      <c r="AGU25" s="72">
        <f t="shared" si="408"/>
        <v>54.018749999999997</v>
      </c>
      <c r="AGV25" s="74">
        <f t="shared" si="409"/>
        <v>1.8561553006146871</v>
      </c>
      <c r="AGW25" s="71">
        <f t="shared" si="410"/>
        <v>109.16044776119402</v>
      </c>
      <c r="AGX25" s="72">
        <f t="shared" si="411"/>
        <v>54.853124999999999</v>
      </c>
      <c r="AGY25" s="74">
        <f t="shared" si="412"/>
        <v>1.0297242501029078</v>
      </c>
      <c r="AGZ25" s="71">
        <f t="shared" si="413"/>
        <v>109.65174129353233</v>
      </c>
      <c r="AHA25" s="72">
        <f t="shared" si="414"/>
        <v>55.099999999999994</v>
      </c>
      <c r="AHB25" s="74">
        <f t="shared" si="415"/>
        <v>0.41542523394709568</v>
      </c>
      <c r="AHC25" s="71">
        <f t="shared" si="416"/>
        <v>104.63930348258705</v>
      </c>
      <c r="AHD25" s="72">
        <f t="shared" si="417"/>
        <v>52.581249999999997</v>
      </c>
      <c r="AHE25" s="74">
        <f t="shared" si="418"/>
        <v>0.88388347648318444</v>
      </c>
      <c r="AHF25" s="71">
        <f t="shared" si="419"/>
        <v>96.436567164179081</v>
      </c>
      <c r="AHG25" s="72">
        <f t="shared" si="420"/>
        <v>48.459374999999994</v>
      </c>
      <c r="AHH25" s="74">
        <f t="shared" si="421"/>
        <v>0.70268736380413055</v>
      </c>
      <c r="AHI25" s="71">
        <f t="shared" si="422"/>
        <v>74.365671641791039</v>
      </c>
      <c r="AHJ25" s="72">
        <f t="shared" si="423"/>
        <v>37.368749999999999</v>
      </c>
      <c r="AHK25" s="74">
        <f t="shared" si="424"/>
        <v>0.60987959877339526</v>
      </c>
    </row>
    <row r="26" spans="1:895" x14ac:dyDescent="0.2">
      <c r="A26" s="89" t="s">
        <v>199</v>
      </c>
      <c r="B26" s="71">
        <f t="shared" si="160"/>
        <v>100</v>
      </c>
      <c r="C26" s="91"/>
      <c r="D26" s="91"/>
      <c r="E26" s="91"/>
      <c r="F26" s="91">
        <f t="shared" si="161"/>
        <v>50.421875</v>
      </c>
      <c r="G26" s="92">
        <f t="shared" si="162"/>
        <v>1.2400778075387036</v>
      </c>
      <c r="H26" s="71">
        <f>L26/F26*100</f>
        <v>145.80518541472992</v>
      </c>
      <c r="I26" s="91"/>
      <c r="J26" s="91"/>
      <c r="K26" s="91"/>
      <c r="L26" s="91">
        <f>AVERAGE(H16:M16)</f>
        <v>73.517708333333346</v>
      </c>
      <c r="M26" s="92">
        <f>STDEV(H16:M16)</f>
        <v>3.4042928245696897</v>
      </c>
      <c r="N26" s="71">
        <f>R26/F26*100</f>
        <v>133.06063423200084</v>
      </c>
      <c r="O26" s="91"/>
      <c r="P26" s="91"/>
      <c r="Q26" s="91"/>
      <c r="R26" s="91">
        <f>AVERAGE(N16:S16)</f>
        <v>67.091666666666669</v>
      </c>
      <c r="S26" s="92">
        <f>STDEV(N16:S16)</f>
        <v>2.667716915579061</v>
      </c>
      <c r="U26" s="89" t="s">
        <v>199</v>
      </c>
      <c r="V26" s="90"/>
      <c r="W26" s="91"/>
      <c r="X26" s="91"/>
      <c r="Y26" s="91"/>
      <c r="Z26" s="91">
        <f>AVERAGE(V16:Z16)</f>
        <v>37.262500000000003</v>
      </c>
      <c r="AA26" s="92">
        <f>STDEV(V16:Z16)</f>
        <v>1.1863563571920535</v>
      </c>
      <c r="AB26" s="90"/>
      <c r="AC26" s="91"/>
      <c r="AD26" s="91"/>
      <c r="AE26" s="91"/>
      <c r="AF26" s="91">
        <f>AVERAGE(AB16:AE16)</f>
        <v>31.2265625</v>
      </c>
      <c r="AG26" s="92">
        <f>STDEV(AB16:AE16)</f>
        <v>1.1336975709119541</v>
      </c>
      <c r="AH26" s="90"/>
      <c r="AI26" s="91"/>
      <c r="AJ26" s="91"/>
      <c r="AK26" s="91"/>
      <c r="AL26" s="91">
        <f>AVERAGE(AH16:AK16)</f>
        <v>45.55</v>
      </c>
      <c r="AM26" s="92">
        <f>STDEV(AH16:AK16)</f>
        <v>0.90494877847680855</v>
      </c>
      <c r="AN26" s="90"/>
      <c r="AO26" s="91"/>
      <c r="AP26" s="91"/>
      <c r="AQ26" s="91"/>
      <c r="AR26" s="91">
        <f>AVERAGE(AN16:AQ16)</f>
        <v>37.582812500000003</v>
      </c>
      <c r="AS26" s="92">
        <f>STDEV(AN16:AQ16)</f>
        <v>0.32966898644701209</v>
      </c>
      <c r="AU26" s="89" t="s">
        <v>199</v>
      </c>
      <c r="AV26" s="71">
        <f t="shared" si="163"/>
        <v>155.78803842578247</v>
      </c>
      <c r="AW26" s="91"/>
      <c r="AX26" s="91"/>
      <c r="AY26" s="91"/>
      <c r="AZ26" s="91">
        <f>AVERAGE(AV16:AZ16)</f>
        <v>78.551249999999996</v>
      </c>
      <c r="BA26" s="92">
        <f>STDEV(AV16:AZ16)</f>
        <v>1.561308295548957</v>
      </c>
      <c r="BB26" s="76">
        <f>BD26/F26*100</f>
        <v>136.73070963743413</v>
      </c>
      <c r="BC26" s="91"/>
      <c r="BD26" s="91">
        <f>AVERAGE(BB16:BE16)</f>
        <v>68.942187500000003</v>
      </c>
      <c r="BE26" s="92">
        <f>STDEV(BB16:BE16)</f>
        <v>3.9053028018270664</v>
      </c>
      <c r="BG26" s="71">
        <f>BK26/F26*100</f>
        <v>101.05361016423925</v>
      </c>
      <c r="BH26" s="91"/>
      <c r="BI26" s="91"/>
      <c r="BJ26" s="91"/>
      <c r="BK26" s="91">
        <f>AVERAGE(BG16:BJ16)</f>
        <v>50.953125</v>
      </c>
      <c r="BL26" s="74">
        <f>STDEV(BG16:BJ16)</f>
        <v>0.57032748267990863</v>
      </c>
      <c r="BM26" s="71">
        <f>BQ26/F26*100</f>
        <v>95.608924697861795</v>
      </c>
      <c r="BN26" s="91"/>
      <c r="BO26" s="91"/>
      <c r="BP26" s="91"/>
      <c r="BQ26" s="91">
        <f>AVERAGE(BM16:BP16)</f>
        <v>48.207812500000003</v>
      </c>
      <c r="BR26" s="74">
        <f>STDEV(BM16:BP16)</f>
        <v>0.99372215631852079</v>
      </c>
      <c r="BS26" s="71">
        <f t="shared" si="164"/>
        <v>101.49364735048032</v>
      </c>
      <c r="BT26" s="91"/>
      <c r="BU26" s="91"/>
      <c r="BV26" s="91"/>
      <c r="BW26" s="91">
        <f>AVERAGE(BS16:BW16)</f>
        <v>51.174999999999997</v>
      </c>
      <c r="BX26" s="74">
        <f>STDEV(BS16:BW16)</f>
        <v>1.4564444612651728</v>
      </c>
      <c r="BY26" s="71">
        <f t="shared" si="165"/>
        <v>94.518128292531784</v>
      </c>
      <c r="BZ26" s="91"/>
      <c r="CA26" s="91"/>
      <c r="CB26" s="91"/>
      <c r="CC26" s="91">
        <f>AVERAGE(BY16:CB16)</f>
        <v>47.657812500000006</v>
      </c>
      <c r="CD26" s="74">
        <f>STDEV(BY16:CB16)</f>
        <v>1.8780695360640065</v>
      </c>
      <c r="CF26" s="71">
        <f>CJ26/F26*100</f>
        <v>138.92159900836691</v>
      </c>
      <c r="CG26" s="91"/>
      <c r="CH26" s="91"/>
      <c r="CI26" s="91"/>
      <c r="CJ26" s="91">
        <f>AVERAGE(CF16:CI16)</f>
        <v>70.046875</v>
      </c>
      <c r="CK26" s="74">
        <f>STDEV(CF16:CI16)</f>
        <v>2.9777495172529242</v>
      </c>
      <c r="CL26" s="71">
        <f t="shared" si="166"/>
        <v>115.83018283235202</v>
      </c>
      <c r="CM26" s="91"/>
      <c r="CN26" s="91"/>
      <c r="CO26" s="91"/>
      <c r="CP26" s="72">
        <f>AVERAGE(CL16:CP16)</f>
        <v>58.403750000000002</v>
      </c>
      <c r="CQ26" s="74">
        <f>STDEV(CL16:CP16)</f>
        <v>1.2322854148897502</v>
      </c>
      <c r="CR26" s="71">
        <f t="shared" si="167"/>
        <v>76.656337155252558</v>
      </c>
      <c r="CS26" s="91"/>
      <c r="CT26" s="91"/>
      <c r="CU26" s="91"/>
      <c r="CV26" s="91">
        <f>AVERAGE(CR16:CU16)</f>
        <v>38.651562499999997</v>
      </c>
      <c r="CW26" s="74">
        <f>STDEV(CR16:CU16)</f>
        <v>0.79914301429197665</v>
      </c>
      <c r="CX26" s="71">
        <f t="shared" si="168"/>
        <v>59.621939882243566</v>
      </c>
      <c r="CY26" s="91"/>
      <c r="CZ26" s="91"/>
      <c r="DA26" s="91"/>
      <c r="DB26" s="91">
        <f>AVERAGE(CX16:DA16)</f>
        <v>30.0625</v>
      </c>
      <c r="DC26" s="74">
        <f>STDEV(CX16:DA16)</f>
        <v>0.87288434705482754</v>
      </c>
      <c r="DD26">
        <v>90</v>
      </c>
      <c r="DE26" s="71">
        <f t="shared" si="169"/>
        <v>114.67616981716766</v>
      </c>
      <c r="DF26" s="91"/>
      <c r="DG26" s="91"/>
      <c r="DH26" s="91"/>
      <c r="DI26" s="91">
        <f>AVERAGE(DE16:DH16)</f>
        <v>57.821875000000006</v>
      </c>
      <c r="DJ26" s="74">
        <f>STDEV(DE16:DH16)</f>
        <v>0.4037745090600286</v>
      </c>
      <c r="DK26" s="71">
        <f>DO26/F26*100</f>
        <v>128.53300278896808</v>
      </c>
      <c r="DL26" s="91"/>
      <c r="DM26" s="91"/>
      <c r="DN26" s="91"/>
      <c r="DO26" s="72">
        <f>AVERAGE(DK16:DO16)</f>
        <v>64.808750000000003</v>
      </c>
      <c r="DP26" s="74">
        <f>STDEV(DK16:DO16)</f>
        <v>3.3036249030421105</v>
      </c>
      <c r="DQ26" s="71">
        <f>DU26/F26*100</f>
        <v>116.11279826464209</v>
      </c>
      <c r="DR26" s="91"/>
      <c r="DS26" s="91"/>
      <c r="DT26" s="91"/>
      <c r="DU26" s="91">
        <f t="shared" si="170"/>
        <v>58.546250000000001</v>
      </c>
      <c r="DV26" s="92">
        <f t="shared" si="171"/>
        <v>1.679969307755353</v>
      </c>
      <c r="DW26" s="71">
        <f>EA26/F26*100</f>
        <v>138.99969011465757</v>
      </c>
      <c r="DX26" s="91"/>
      <c r="DY26" s="91"/>
      <c r="DZ26" s="91"/>
      <c r="EA26" s="91">
        <f>AVERAGE(DW16:EA16)</f>
        <v>70.086249999999993</v>
      </c>
      <c r="EB26" s="92">
        <f>STDEV(DW16:EA16)</f>
        <v>3.272471590785778</v>
      </c>
      <c r="EC26" s="71">
        <f>EG26/F26*100</f>
        <v>131.02572048342114</v>
      </c>
      <c r="ED26" s="91"/>
      <c r="EE26" s="91"/>
      <c r="EF26" s="91"/>
      <c r="EG26" s="91">
        <f>AVERAGE(EC16:EF16)</f>
        <v>66.065624999999997</v>
      </c>
      <c r="EH26" s="92">
        <f>STDEV(EC16:EF16)</f>
        <v>1.1694516610360592</v>
      </c>
      <c r="EI26" s="71">
        <f>EM26/F26*100</f>
        <v>104.89928726371245</v>
      </c>
      <c r="EJ26" s="91"/>
      <c r="EK26" s="91"/>
      <c r="EL26" s="91"/>
      <c r="EM26" s="91">
        <f>AVERAGE(EI16:EL16)</f>
        <v>52.892187500000006</v>
      </c>
      <c r="EN26" s="92">
        <f>STDEV(EI16:EL16)</f>
        <v>0.88204566621670288</v>
      </c>
      <c r="EO26" s="71">
        <f>ES26/F26*100</f>
        <v>91.437867988844118</v>
      </c>
      <c r="EP26" s="91"/>
      <c r="EQ26" s="91"/>
      <c r="ER26" s="91"/>
      <c r="ES26" s="91">
        <f>AVERAGE(EO16:ER16)</f>
        <v>46.104687499999997</v>
      </c>
      <c r="ET26" s="92">
        <f>STDEV(EO16:ER16)</f>
        <v>2.4317312880521293</v>
      </c>
      <c r="EU26" s="71">
        <f>EY26/F26*100</f>
        <v>125.85993182522466</v>
      </c>
      <c r="EV26" s="91"/>
      <c r="EW26" s="91"/>
      <c r="EX26" s="91"/>
      <c r="EY26" s="91">
        <f>AVERAGE(EU16:EX16)</f>
        <v>63.4609375</v>
      </c>
      <c r="EZ26" s="92">
        <f>STDEV(EU16:EX16)</f>
        <v>1.8614746548435752</v>
      </c>
      <c r="FA26">
        <v>28</v>
      </c>
      <c r="FB26" s="71">
        <f>FF26/F25*100</f>
        <v>116.15671641791046</v>
      </c>
      <c r="FC26" s="91"/>
      <c r="FD26" s="91"/>
      <c r="FE26" s="91"/>
      <c r="FF26" s="91">
        <f>AVERAGE(FB16:FE16)</f>
        <v>58.368749999999999</v>
      </c>
      <c r="FG26" s="92">
        <f>STDEV(FB16:FE16)</f>
        <v>1.7443957884226482</v>
      </c>
      <c r="FH26" s="71">
        <f>FL26/F25*100</f>
        <v>106.86567164179104</v>
      </c>
      <c r="FI26" s="91"/>
      <c r="FJ26" s="91"/>
      <c r="FK26" s="91"/>
      <c r="FL26" s="91">
        <f>AVERAGE(FH16:FK16)</f>
        <v>53.699999999999996</v>
      </c>
      <c r="FM26" s="92">
        <f>STDEV(FH16:FK16)</f>
        <v>1.6281779821833571</v>
      </c>
      <c r="FN26" s="71">
        <f>FR26/F25*100</f>
        <v>117.757048092869</v>
      </c>
      <c r="FO26" s="91"/>
      <c r="FP26" s="91"/>
      <c r="FQ26" s="91"/>
      <c r="FR26" s="91">
        <f>AVERAGE(FN16:FP16)</f>
        <v>59.172916666666673</v>
      </c>
      <c r="FS26" s="92">
        <f>STDEV(FN16:FQ16)</f>
        <v>1.5845486016002577</v>
      </c>
      <c r="FT26" s="71">
        <f>FX26/F25*100</f>
        <v>109.03399668325042</v>
      </c>
      <c r="FU26" s="91"/>
      <c r="FV26" s="91"/>
      <c r="FW26" s="91"/>
      <c r="FX26" s="91">
        <f>AVERAGE(FT16:FW16)</f>
        <v>54.789583333333333</v>
      </c>
      <c r="FY26" s="92">
        <f>STDEV(FT16:FW16)</f>
        <v>0.76893629179102607</v>
      </c>
      <c r="FZ26" s="71">
        <f>GD26/F25*100</f>
        <v>116.99937810945273</v>
      </c>
      <c r="GA26" s="91"/>
      <c r="GB26" s="91"/>
      <c r="GC26" s="91"/>
      <c r="GD26" s="91">
        <f>AVERAGE(FZ16:GC16)</f>
        <v>58.792187499999997</v>
      </c>
      <c r="GE26" s="92">
        <f>STDEV(FZ16:GC16)</f>
        <v>1.5576037870047901</v>
      </c>
      <c r="GF26" s="71">
        <f>GJ26/F25*100</f>
        <v>130.34203980099502</v>
      </c>
      <c r="GG26" s="91"/>
      <c r="GH26" s="91"/>
      <c r="GI26" s="91"/>
      <c r="GJ26" s="72">
        <f>AVERAGE(GF16:GJ16)</f>
        <v>65.496875000000003</v>
      </c>
      <c r="GK26" s="92">
        <f>STDEV(GF16:GI16)</f>
        <v>4.3777089827328624</v>
      </c>
      <c r="GL26" s="71">
        <f>GP26/F25*100</f>
        <v>115.21766169154229</v>
      </c>
      <c r="GM26" s="91"/>
      <c r="GN26" s="91"/>
      <c r="GO26" s="91"/>
      <c r="GP26" s="72">
        <f>AVERAGE(GL16:GP16)</f>
        <v>57.896874999999994</v>
      </c>
      <c r="GQ26" s="92">
        <f>STDEV(GL16:GO16)</f>
        <v>0.60219866254141352</v>
      </c>
      <c r="GR26" s="71">
        <f>GV26/F25*100</f>
        <v>78.501243781094516</v>
      </c>
      <c r="GS26" s="91"/>
      <c r="GT26" s="91"/>
      <c r="GU26" s="91"/>
      <c r="GV26" s="72">
        <f t="shared" si="172"/>
        <v>39.446874999999999</v>
      </c>
      <c r="GW26" s="92">
        <f>STDEV(GR16:GU16)</f>
        <v>0.42675800617367882</v>
      </c>
      <c r="GX26" s="71">
        <f>HB26/F25*100</f>
        <v>66.585820895522403</v>
      </c>
      <c r="GY26" s="91"/>
      <c r="GZ26" s="91"/>
      <c r="HA26" s="91"/>
      <c r="HB26" s="72">
        <f t="shared" si="173"/>
        <v>33.459375000000009</v>
      </c>
      <c r="HC26" s="92">
        <f>STDEV(GX16:HA16)</f>
        <v>0.9712735947369987</v>
      </c>
      <c r="HD26" s="71">
        <f>HH26/F25*100</f>
        <v>131.00746268656715</v>
      </c>
      <c r="HE26" s="91"/>
      <c r="HF26" s="91"/>
      <c r="HG26" s="91"/>
      <c r="HH26" s="72">
        <f t="shared" si="174"/>
        <v>65.831249999999997</v>
      </c>
      <c r="HI26" s="92">
        <f>STDEV(HD16:HG16)</f>
        <v>1.6293771176945702</v>
      </c>
      <c r="HJ26" s="71">
        <f>HN26/F25*100</f>
        <v>107.00870646766167</v>
      </c>
      <c r="HK26" s="91"/>
      <c r="HL26" s="91"/>
      <c r="HM26" s="91"/>
      <c r="HN26" s="72">
        <f t="shared" si="175"/>
        <v>53.771874999999994</v>
      </c>
      <c r="HO26" s="92">
        <f>STDEV(HJ16:HM16)</f>
        <v>1.0921655189728967</v>
      </c>
      <c r="HP26" s="71">
        <f>HT26/F25*100</f>
        <v>92.615049751243788</v>
      </c>
      <c r="HQ26" s="91"/>
      <c r="HR26" s="91"/>
      <c r="HS26" s="91"/>
      <c r="HT26" s="72">
        <f t="shared" si="176"/>
        <v>46.5390625</v>
      </c>
      <c r="HU26" s="92">
        <f>STDEV(HP16:HS16)</f>
        <v>1.8448434257749362</v>
      </c>
      <c r="HV26" s="71">
        <f>HZ26/F25*100</f>
        <v>95.668532338308452</v>
      </c>
      <c r="HW26" s="91"/>
      <c r="HX26" s="91"/>
      <c r="HY26" s="91"/>
      <c r="HZ26" s="72">
        <f t="shared" si="177"/>
        <v>48.073437499999997</v>
      </c>
      <c r="IA26" s="92">
        <f>STDEV(HV16:HY16)</f>
        <v>0.94544377532017576</v>
      </c>
      <c r="IB26" s="71">
        <f>IF26/$F25*100</f>
        <v>107.63992537313433</v>
      </c>
      <c r="IC26" s="91"/>
      <c r="ID26" s="91"/>
      <c r="IE26" s="91"/>
      <c r="IF26" s="72">
        <f t="shared" si="178"/>
        <v>54.089062500000004</v>
      </c>
      <c r="IG26" s="92">
        <f>STDEV(IB16:IE16)</f>
        <v>0.67481430701959422</v>
      </c>
      <c r="IH26" s="71">
        <f>IL26/$F25*100</f>
        <v>100.37935323383084</v>
      </c>
      <c r="II26" s="91"/>
      <c r="IJ26" s="91"/>
      <c r="IK26" s="91"/>
      <c r="IL26" s="72">
        <f t="shared" si="179"/>
        <v>50.440624999999997</v>
      </c>
      <c r="IM26" s="92">
        <f>STDEV(IH16:IK16)</f>
        <v>0.58321799454978041</v>
      </c>
      <c r="IN26" s="71">
        <f>IR26/$F25*100</f>
        <v>114.85074626865672</v>
      </c>
      <c r="IO26" s="91"/>
      <c r="IP26" s="91"/>
      <c r="IQ26" s="91"/>
      <c r="IR26" s="72">
        <f t="shared" si="180"/>
        <v>57.712499999999999</v>
      </c>
      <c r="IS26" s="92">
        <f>STDEV(IN16:IQ16)</f>
        <v>1.7143922027937475</v>
      </c>
      <c r="IT26" s="71">
        <f>IX26/$F25*100</f>
        <v>103.67848258706466</v>
      </c>
      <c r="IU26" s="91"/>
      <c r="IV26" s="91"/>
      <c r="IW26" s="91"/>
      <c r="IX26" s="72">
        <f t="shared" si="181"/>
        <v>52.098437499999996</v>
      </c>
      <c r="IY26" s="92">
        <f>STDEV(IT16:IW16)</f>
        <v>0.99433781095343332</v>
      </c>
      <c r="IZ26" s="71">
        <f>JD26/$F25*100</f>
        <v>89.748134328358219</v>
      </c>
      <c r="JA26" s="91"/>
      <c r="JB26" s="91"/>
      <c r="JC26" s="91"/>
      <c r="JD26" s="91">
        <f>AVERAGE(IZ16:JC16)</f>
        <v>45.098437500000003</v>
      </c>
      <c r="JE26" s="92">
        <f>STDEV(IZ16:JC16)</f>
        <v>0.91076282988035207</v>
      </c>
      <c r="JF26" s="71">
        <f>JJ26/$F25*100</f>
        <v>79.800995024875604</v>
      </c>
      <c r="JG26" s="91"/>
      <c r="JH26" s="91"/>
      <c r="JI26" s="91"/>
      <c r="JJ26" s="72">
        <f t="shared" si="182"/>
        <v>40.099999999999994</v>
      </c>
      <c r="JK26" s="92">
        <f>STDEV(JF16:JI16)</f>
        <v>0.83857207501800468</v>
      </c>
      <c r="JL26" s="71">
        <f>JP26/$F25*100</f>
        <v>100.20833333333331</v>
      </c>
      <c r="JM26" s="91"/>
      <c r="JN26" s="91"/>
      <c r="JO26" s="91"/>
      <c r="JP26" s="72">
        <f t="shared" si="183"/>
        <v>50.354687499999997</v>
      </c>
      <c r="JQ26" s="92">
        <f>STDEV(JL16:JO16)</f>
        <v>1.7691686415635079</v>
      </c>
      <c r="JR26" s="71">
        <f>JV26/$F25*100</f>
        <v>85.214552238805979</v>
      </c>
      <c r="JS26" s="91"/>
      <c r="JT26" s="91"/>
      <c r="JU26" s="91"/>
      <c r="JV26" s="72">
        <f t="shared" si="184"/>
        <v>42.8203125</v>
      </c>
      <c r="JW26" s="92">
        <f>STDEV(JR16:JU16)</f>
        <v>2.0760437573162265</v>
      </c>
      <c r="JX26" s="71">
        <f>KB26/$F25*100</f>
        <v>132.99440298507463</v>
      </c>
      <c r="JY26" s="91"/>
      <c r="JZ26" s="91"/>
      <c r="KA26" s="91"/>
      <c r="KB26" s="72">
        <f t="shared" si="185"/>
        <v>66.829687500000006</v>
      </c>
      <c r="KC26" s="92">
        <f>STDEV(JX16:KA16)</f>
        <v>3.1338556814715703</v>
      </c>
      <c r="KD26" s="71">
        <f>KH26/$F25*100</f>
        <v>113.96455223880596</v>
      </c>
      <c r="KE26" s="91"/>
      <c r="KF26" s="91"/>
      <c r="KG26" s="91"/>
      <c r="KH26" s="72">
        <f t="shared" si="186"/>
        <v>57.267187499999999</v>
      </c>
      <c r="KI26" s="92">
        <f>STDEV(KD16:KG16)</f>
        <v>2.4020898832665849</v>
      </c>
      <c r="KJ26" s="71">
        <f>KN26/$F25*100</f>
        <v>109.33146766169155</v>
      </c>
      <c r="KK26" s="91"/>
      <c r="KL26" s="91"/>
      <c r="KM26" s="91"/>
      <c r="KN26" s="72">
        <f t="shared" si="187"/>
        <v>54.939062499999999</v>
      </c>
      <c r="KO26" s="92">
        <f>STDEV(KJ16:KM16)</f>
        <v>2.3740259789981946</v>
      </c>
      <c r="KP26" s="71">
        <f>KT26/$F25*100</f>
        <v>106.08830845771145</v>
      </c>
      <c r="KQ26" s="91"/>
      <c r="KR26" s="91"/>
      <c r="KS26" s="91"/>
      <c r="KT26" s="72">
        <f t="shared" si="188"/>
        <v>53.309375000000003</v>
      </c>
      <c r="KU26" s="92">
        <f>STDEV(KP16:KS16)</f>
        <v>1.892319316561909</v>
      </c>
      <c r="KV26" s="71">
        <f>KZ26/$F25*100</f>
        <v>107.86069651741295</v>
      </c>
      <c r="KW26" s="91"/>
      <c r="KX26" s="91"/>
      <c r="KY26" s="91"/>
      <c r="KZ26" s="72">
        <f t="shared" si="189"/>
        <v>54.2</v>
      </c>
      <c r="LA26" s="92">
        <f>STDEV(KV16:KY16)</f>
        <v>1.1716374759284562</v>
      </c>
      <c r="LB26" s="71">
        <f>LF26/$F25*100</f>
        <v>99.620646766169159</v>
      </c>
      <c r="LC26" s="91"/>
      <c r="LD26" s="91"/>
      <c r="LE26" s="91"/>
      <c r="LF26" s="72">
        <f t="shared" si="190"/>
        <v>50.059375000000003</v>
      </c>
      <c r="LG26" s="92">
        <f>STDEV(LB16:LE16)</f>
        <v>0.24203456192590933</v>
      </c>
      <c r="LH26" s="71">
        <f>LL26/$F25*100</f>
        <v>108.22139303482589</v>
      </c>
      <c r="LI26" s="91"/>
      <c r="LJ26" s="91"/>
      <c r="LK26" s="91"/>
      <c r="LL26" s="72">
        <f t="shared" si="191"/>
        <v>54.381250000000009</v>
      </c>
      <c r="LM26" s="92">
        <f>STDEV(LH16:LK16)</f>
        <v>1.9013084858416129</v>
      </c>
      <c r="LN26" s="71">
        <f>LR26/$F25*100</f>
        <v>97.618159203980099</v>
      </c>
      <c r="LO26" s="91"/>
      <c r="LP26" s="91"/>
      <c r="LQ26" s="91"/>
      <c r="LR26" s="72">
        <f t="shared" si="192"/>
        <v>49.053125000000001</v>
      </c>
      <c r="LS26" s="92">
        <f>STDEV(LN16:LQ16)</f>
        <v>1.1877905346342272</v>
      </c>
      <c r="LT26" s="71">
        <f>LX26/$F25*100</f>
        <v>85.391791044776113</v>
      </c>
      <c r="LU26" s="91"/>
      <c r="LV26" s="91"/>
      <c r="LW26" s="91"/>
      <c r="LX26" s="72">
        <f t="shared" si="193"/>
        <v>42.909374999999997</v>
      </c>
      <c r="LY26" s="92">
        <f>STDEV(LT16:LW16)</f>
        <v>0.81752452817433297</v>
      </c>
      <c r="LZ26" s="71">
        <f>MD26/$F25*100</f>
        <v>76.088308457711435</v>
      </c>
      <c r="MA26" s="91"/>
      <c r="MB26" s="91"/>
      <c r="MC26" s="91"/>
      <c r="MD26" s="72">
        <f t="shared" si="194"/>
        <v>38.234375</v>
      </c>
      <c r="ME26" s="92">
        <f>STDEV(LZ16:MC16)</f>
        <v>0.66666341145038777</v>
      </c>
      <c r="MF26" s="71">
        <f>MJ26/$F25*100</f>
        <v>115.2363184079602</v>
      </c>
      <c r="MG26" s="91"/>
      <c r="MH26" s="91"/>
      <c r="MI26" s="91"/>
      <c r="MJ26" s="72">
        <f t="shared" si="195"/>
        <v>57.90625</v>
      </c>
      <c r="MK26" s="92">
        <f>STDEV(MF16:MI16)</f>
        <v>0.62668522800525595</v>
      </c>
      <c r="ML26" s="71">
        <f>MP26/$F25*100</f>
        <v>106.69465174129354</v>
      </c>
      <c r="MM26" s="91"/>
      <c r="MN26" s="91"/>
      <c r="MO26" s="91"/>
      <c r="MP26" s="72">
        <f t="shared" si="196"/>
        <v>53.614062500000003</v>
      </c>
      <c r="MQ26" s="92">
        <f>STDEV(ML16:MO16)</f>
        <v>1.0719478838194509</v>
      </c>
      <c r="MR26" s="71">
        <f>MV26/$F25*100</f>
        <v>81.906094527363194</v>
      </c>
      <c r="MS26" s="91"/>
      <c r="MT26" s="91"/>
      <c r="MU26" s="91"/>
      <c r="MV26" s="72">
        <f t="shared" si="197"/>
        <v>41.157812500000006</v>
      </c>
      <c r="MW26" s="92">
        <f>STDEV(MR16:MU16)</f>
        <v>1.4775875520449986</v>
      </c>
      <c r="MX26" s="71">
        <f>NB26/$F25*100</f>
        <v>72.953980099502488</v>
      </c>
      <c r="MY26" s="91"/>
      <c r="MZ26" s="91"/>
      <c r="NA26" s="91"/>
      <c r="NB26" s="72">
        <f t="shared" si="198"/>
        <v>36.659375000000004</v>
      </c>
      <c r="NC26" s="92">
        <f>STDEV(MX16:NA16)</f>
        <v>1.1786788596418729</v>
      </c>
      <c r="ND26" s="71">
        <f>NH26/$F25*100</f>
        <v>90.121268656716424</v>
      </c>
      <c r="NE26" s="91"/>
      <c r="NF26" s="91"/>
      <c r="NG26" s="91"/>
      <c r="NH26" s="72">
        <f t="shared" si="199"/>
        <v>45.285937500000003</v>
      </c>
      <c r="NI26" s="92">
        <f>STDEV(ND16:NG16)</f>
        <v>0.30351135172345561</v>
      </c>
      <c r="NJ26" s="71">
        <f>NN26/$F25*100</f>
        <v>81.825248756218912</v>
      </c>
      <c r="NK26" s="91"/>
      <c r="NL26" s="91"/>
      <c r="NM26" s="91"/>
      <c r="NN26" s="72">
        <f t="shared" si="200"/>
        <v>41.1171875</v>
      </c>
      <c r="NO26" s="92">
        <f>STDEV(NJ16:NM16)</f>
        <v>0.79499369428840971</v>
      </c>
      <c r="NP26" s="71">
        <f>NT26/$F25*100</f>
        <v>107.55907960199002</v>
      </c>
      <c r="NQ26" s="91"/>
      <c r="NR26" s="91"/>
      <c r="NS26" s="91"/>
      <c r="NT26" s="72">
        <f t="shared" si="201"/>
        <v>54.048437499999991</v>
      </c>
      <c r="NU26" s="92">
        <f>STDEV(NP16:NS16)</f>
        <v>1.8497774007408727</v>
      </c>
      <c r="NV26" s="71">
        <f>NZ26/$F25*100</f>
        <v>102.72699004975124</v>
      </c>
      <c r="NW26" s="91"/>
      <c r="NX26" s="91"/>
      <c r="NY26" s="91"/>
      <c r="NZ26" s="72">
        <f t="shared" si="202"/>
        <v>51.620312499999997</v>
      </c>
      <c r="OA26" s="92">
        <f>STDEV(NV16:NY16)</f>
        <v>0.65098833114862054</v>
      </c>
      <c r="OB26" s="71">
        <f>OF26/$F25*100</f>
        <v>86.026119402985088</v>
      </c>
      <c r="OC26" s="91"/>
      <c r="OD26" s="91"/>
      <c r="OE26" s="91"/>
      <c r="OF26" s="72">
        <f t="shared" si="203"/>
        <v>43.228125000000006</v>
      </c>
      <c r="OG26" s="92">
        <f>STDEV(OB16:OE16)</f>
        <v>1.5580645378695532</v>
      </c>
      <c r="OH26" s="71">
        <f>OL26/$F25*100</f>
        <v>83.917910447761201</v>
      </c>
      <c r="OI26" s="91"/>
      <c r="OJ26" s="91"/>
      <c r="OK26" s="91"/>
      <c r="OL26" s="72">
        <f t="shared" si="204"/>
        <v>42.168750000000003</v>
      </c>
      <c r="OM26" s="92">
        <f>STDEV(OH16:OK16)</f>
        <v>0.83033314097414979</v>
      </c>
      <c r="ON26" s="71">
        <f>OR26/$F25*100</f>
        <v>104.34079601990052</v>
      </c>
      <c r="OO26" s="91"/>
      <c r="OP26" s="91"/>
      <c r="OQ26" s="91"/>
      <c r="OR26" s="72">
        <f t="shared" si="205"/>
        <v>52.431250000000006</v>
      </c>
      <c r="OS26" s="92">
        <f>STDEV(ON16:OQ16)</f>
        <v>1.696603531078098</v>
      </c>
      <c r="OT26" s="71">
        <f>OX26/$F25*100</f>
        <v>94.238184079601993</v>
      </c>
      <c r="OU26" s="91"/>
      <c r="OV26" s="91"/>
      <c r="OW26" s="91"/>
      <c r="OX26" s="72">
        <f t="shared" si="206"/>
        <v>47.354687500000004</v>
      </c>
      <c r="OY26" s="92">
        <f>STDEV(OT16:OW16)</f>
        <v>1.3761299807642944</v>
      </c>
      <c r="OZ26" s="71">
        <f>PD26/$F25*100</f>
        <v>119.2226368159204</v>
      </c>
      <c r="PA26" s="91"/>
      <c r="PB26" s="91"/>
      <c r="PC26" s="91"/>
      <c r="PD26" s="72">
        <f t="shared" si="207"/>
        <v>59.909374999999997</v>
      </c>
      <c r="PE26" s="92">
        <f>STDEV(OZ16:PC16)</f>
        <v>0.6444979473719572</v>
      </c>
      <c r="PF26" s="71">
        <f>PJ26/$F25*100</f>
        <v>104.68594527363184</v>
      </c>
      <c r="PG26" s="91"/>
      <c r="PH26" s="91"/>
      <c r="PI26" s="91"/>
      <c r="PJ26" s="72">
        <f t="shared" si="208"/>
        <v>52.604687500000004</v>
      </c>
      <c r="PK26" s="92">
        <f>STDEV(PF16:PI16)</f>
        <v>0.65638639455608183</v>
      </c>
      <c r="PL26" s="71">
        <f>PP26/$F25*100</f>
        <v>122.60261194029852</v>
      </c>
      <c r="PM26" s="91"/>
      <c r="PN26" s="91"/>
      <c r="PO26" s="91"/>
      <c r="PP26" s="72">
        <f t="shared" si="209"/>
        <v>61.607812500000001</v>
      </c>
      <c r="PQ26" s="92">
        <f>STDEV(PL16:PO16)</f>
        <v>0.50922160266921146</v>
      </c>
      <c r="PR26" s="71">
        <f>PV26/$F25*100</f>
        <v>112.73320895522387</v>
      </c>
      <c r="PS26" s="91"/>
      <c r="PT26" s="91"/>
      <c r="PU26" s="91"/>
      <c r="PV26" s="72">
        <f>AVERAGE(PR16:PV16)</f>
        <v>56.6484375</v>
      </c>
      <c r="PW26" s="92">
        <f>STDEV(PR16:PU16)</f>
        <v>1.7573756401592124</v>
      </c>
      <c r="PX26" s="71">
        <f>QB26/$F25*100</f>
        <v>112.91044776119404</v>
      </c>
      <c r="PY26" s="91"/>
      <c r="PZ26" s="91"/>
      <c r="QA26" s="91"/>
      <c r="QB26" s="72">
        <f t="shared" si="210"/>
        <v>56.737499999999997</v>
      </c>
      <c r="QC26" s="92">
        <f>STDEV(PX16:QA16)</f>
        <v>1.0987563992987717</v>
      </c>
      <c r="QD26" s="71">
        <f>QH26/$F25*100</f>
        <v>106.08519900497512</v>
      </c>
      <c r="QE26" s="91"/>
      <c r="QF26" s="91"/>
      <c r="QG26" s="91"/>
      <c r="QH26" s="72">
        <f t="shared" si="211"/>
        <v>53.307812500000004</v>
      </c>
      <c r="QI26" s="92">
        <f>STDEV(QD16:QG16)</f>
        <v>2.3163896061094023</v>
      </c>
      <c r="QJ26" s="71">
        <f>QN26/$F25*100</f>
        <v>90.75248756218906</v>
      </c>
      <c r="QK26" s="91"/>
      <c r="QL26" s="91"/>
      <c r="QM26" s="91"/>
      <c r="QN26" s="72">
        <f t="shared" si="212"/>
        <v>45.603124999999999</v>
      </c>
      <c r="QO26" s="92">
        <f>STDEV(QJ16:QM16)</f>
        <v>1.7295117627527139</v>
      </c>
      <c r="QP26" s="71">
        <f>QT26/$F25*100</f>
        <v>89.657960199004961</v>
      </c>
      <c r="QQ26" s="91"/>
      <c r="QR26" s="91"/>
      <c r="QS26" s="91"/>
      <c r="QT26" s="72">
        <f t="shared" si="213"/>
        <v>45.053124999999994</v>
      </c>
      <c r="QU26" s="92">
        <f>STDEV(QP16:QS16)</f>
        <v>1.9739877416454914</v>
      </c>
      <c r="QV26" s="71">
        <f>QZ26/$F25*100</f>
        <v>0</v>
      </c>
      <c r="QW26" s="91"/>
      <c r="QX26" s="91"/>
      <c r="QY26" s="91"/>
      <c r="QZ26" s="72">
        <f t="shared" si="214"/>
        <v>0</v>
      </c>
      <c r="RA26" s="92">
        <f>STDEV(QV16:QY16)</f>
        <v>0</v>
      </c>
      <c r="RB26" s="71">
        <f>RF26/$F25*100</f>
        <v>0</v>
      </c>
      <c r="RC26" s="91"/>
      <c r="RD26" s="91"/>
      <c r="RE26" s="91"/>
      <c r="RF26" s="72">
        <f t="shared" si="215"/>
        <v>0</v>
      </c>
      <c r="RG26" s="92">
        <f>STDEV(RB16:RE16)</f>
        <v>0</v>
      </c>
      <c r="RH26" s="71">
        <f>RL26/$F25*100</f>
        <v>0</v>
      </c>
      <c r="RI26" s="91"/>
      <c r="RJ26" s="91"/>
      <c r="RK26" s="91"/>
      <c r="RL26" s="72">
        <f t="shared" si="216"/>
        <v>0</v>
      </c>
      <c r="RM26" s="92">
        <f>STDEV(RH16:RK16)</f>
        <v>0</v>
      </c>
      <c r="RN26" s="71">
        <f>RR26/$F25*100</f>
        <v>98.134328358208961</v>
      </c>
      <c r="RO26" s="91"/>
      <c r="RP26" s="91"/>
      <c r="RQ26" s="91"/>
      <c r="RR26" s="72">
        <f t="shared" si="217"/>
        <v>49.3125</v>
      </c>
      <c r="RS26" s="92">
        <f>STDEV(RN16:RQ16)</f>
        <v>0.5219779090153146</v>
      </c>
      <c r="RT26" s="71">
        <f>RX26/$F25*100</f>
        <v>0</v>
      </c>
      <c r="RU26" s="91"/>
      <c r="RV26" s="91"/>
      <c r="RW26" s="91"/>
      <c r="RX26" s="72">
        <f t="shared" si="218"/>
        <v>0</v>
      </c>
      <c r="RY26" s="92">
        <f>STDEV(RT16:RW16)</f>
        <v>0</v>
      </c>
      <c r="RZ26" s="71">
        <f>SD26/$F25*100</f>
        <v>59.409203980099512</v>
      </c>
      <c r="SA26" s="91"/>
      <c r="SB26" s="91"/>
      <c r="SC26" s="91"/>
      <c r="SD26" s="72">
        <f t="shared" si="219"/>
        <v>29.853125000000002</v>
      </c>
      <c r="SE26" s="92">
        <f>STDEV(RZ16:SC16)</f>
        <v>19.943524755857478</v>
      </c>
      <c r="SF26" s="71">
        <f>SJ26/$F25*100</f>
        <v>0</v>
      </c>
      <c r="SG26" s="91"/>
      <c r="SH26" s="91"/>
      <c r="SI26" s="91"/>
      <c r="SJ26" s="72">
        <f t="shared" si="220"/>
        <v>0</v>
      </c>
      <c r="SK26" s="92">
        <f>STDEV(SF16:SI16)</f>
        <v>0</v>
      </c>
      <c r="SL26" s="71">
        <f>SP26/$F25*100</f>
        <v>79.104477611940297</v>
      </c>
      <c r="SM26" s="91"/>
      <c r="SN26" s="91"/>
      <c r="SO26" s="91"/>
      <c r="SP26" s="72">
        <f t="shared" si="221"/>
        <v>39.75</v>
      </c>
      <c r="SQ26" s="92">
        <f>STDEV(SL16:SO16)</f>
        <v>0.9144884157276113</v>
      </c>
      <c r="SR26" s="71">
        <f>SV26/$F25*100</f>
        <v>0</v>
      </c>
      <c r="SS26" s="91"/>
      <c r="ST26" s="91"/>
      <c r="SU26" s="91"/>
      <c r="SV26" s="72">
        <f t="shared" si="222"/>
        <v>0</v>
      </c>
      <c r="SW26" s="92">
        <f>STDEV(SR16:SU16)</f>
        <v>0</v>
      </c>
      <c r="SX26" s="71">
        <f>TB26/$F25*100</f>
        <v>83.117744610281918</v>
      </c>
      <c r="SY26" s="91"/>
      <c r="SZ26" s="91"/>
      <c r="TA26" s="91"/>
      <c r="TB26" s="72">
        <f t="shared" si="223"/>
        <v>41.766666666666666</v>
      </c>
      <c r="TC26" s="92">
        <f>STDEV(SX16:TA16)</f>
        <v>0.26259918760981144</v>
      </c>
      <c r="TD26" s="71">
        <f>TH26/$F25*100</f>
        <v>100.49751243781095</v>
      </c>
      <c r="TE26" s="91"/>
      <c r="TF26" s="91"/>
      <c r="TG26" s="91"/>
      <c r="TH26" s="72">
        <f t="shared" si="224"/>
        <v>50.5</v>
      </c>
      <c r="TI26" s="92">
        <f>STDEV(TD16:TG16)</f>
        <v>2.0797103914968544</v>
      </c>
      <c r="TJ26" s="71">
        <f>TN26/$F25*100</f>
        <v>86.488391376451077</v>
      </c>
      <c r="TK26" s="91"/>
      <c r="TL26" s="91"/>
      <c r="TM26" s="91"/>
      <c r="TN26" s="72">
        <f t="shared" si="225"/>
        <v>43.460416666666667</v>
      </c>
      <c r="TO26" s="92">
        <f>STDEV(TJ16:TM16)</f>
        <v>1.3848557761851361</v>
      </c>
      <c r="TP26" s="71">
        <f>TT26/$F25*100</f>
        <v>110.21558872305141</v>
      </c>
      <c r="TQ26" s="91"/>
      <c r="TR26" s="91"/>
      <c r="TS26" s="91"/>
      <c r="TT26" s="72">
        <f t="shared" si="226"/>
        <v>55.383333333333333</v>
      </c>
      <c r="TU26" s="92">
        <f>STDEV(TP16:TS16)</f>
        <v>0.54113355175347688</v>
      </c>
      <c r="TV26" s="71">
        <f>TZ26/$F25*100</f>
        <v>94.179104477611929</v>
      </c>
      <c r="TW26" s="91"/>
      <c r="TX26" s="91"/>
      <c r="TY26" s="91"/>
      <c r="TZ26" s="72">
        <f t="shared" si="227"/>
        <v>47.324999999999996</v>
      </c>
      <c r="UA26" s="92">
        <f>STDEV(TV16:TY16)</f>
        <v>1.0305300517209577</v>
      </c>
      <c r="UB26" s="71">
        <f>UF26/$F25*100</f>
        <v>0</v>
      </c>
      <c r="UC26" s="91"/>
      <c r="UD26" s="91"/>
      <c r="UE26" s="91"/>
      <c r="UF26" s="72">
        <f t="shared" si="228"/>
        <v>0</v>
      </c>
      <c r="UG26" s="92">
        <f>STDEV(UB16:UE16)</f>
        <v>0</v>
      </c>
      <c r="UH26" s="71">
        <f>UL26/$F25*100</f>
        <v>120.52860696517413</v>
      </c>
      <c r="UI26" s="91"/>
      <c r="UJ26" s="91"/>
      <c r="UK26" s="91"/>
      <c r="UL26" s="72">
        <f t="shared" si="229"/>
        <v>60.565624999999997</v>
      </c>
      <c r="UM26" s="92">
        <f>STDEV(UH16:UK16)</f>
        <v>1.7833175135591144</v>
      </c>
      <c r="UN26" s="71">
        <f>UR26/$F25*100</f>
        <v>0</v>
      </c>
      <c r="UO26" s="91"/>
      <c r="UP26" s="91"/>
      <c r="UQ26" s="91"/>
      <c r="UR26" s="72">
        <f t="shared" si="230"/>
        <v>0</v>
      </c>
      <c r="US26" s="92">
        <f>STDEV(UN16:UQ16)</f>
        <v>0</v>
      </c>
      <c r="UT26" s="71">
        <f>UX26/$F25*100</f>
        <v>100.33167495854063</v>
      </c>
      <c r="UU26" s="91"/>
      <c r="UV26" s="91"/>
      <c r="UW26" s="91"/>
      <c r="UX26" s="72">
        <f t="shared" si="231"/>
        <v>50.416666666666664</v>
      </c>
      <c r="UY26" s="92">
        <f>STDEV(UT16:UW16)</f>
        <v>0.23396491902277516</v>
      </c>
      <c r="UZ26" s="71">
        <f>VD26/$F25*100</f>
        <v>0</v>
      </c>
      <c r="VA26" s="91"/>
      <c r="VB26" s="91"/>
      <c r="VC26" s="91"/>
      <c r="VD26" s="72">
        <f t="shared" si="232"/>
        <v>0</v>
      </c>
      <c r="VE26" s="92">
        <f>STDEV(UZ16:VC16)</f>
        <v>0</v>
      </c>
      <c r="VF26" s="71">
        <f>VJ26/$F25*100</f>
        <v>99.548092868988391</v>
      </c>
      <c r="VG26" s="91"/>
      <c r="VH26" s="91"/>
      <c r="VI26" s="91"/>
      <c r="VJ26" s="72">
        <f t="shared" si="233"/>
        <v>50.022916666666667</v>
      </c>
      <c r="VK26" s="92">
        <f>STDEV(VF16:VI16)</f>
        <v>0.15133950519719941</v>
      </c>
      <c r="VL26" s="71">
        <f>VP26/$F25*100</f>
        <v>0</v>
      </c>
      <c r="VM26" s="91"/>
      <c r="VN26" s="91"/>
      <c r="VO26" s="91"/>
      <c r="VP26" s="72">
        <f t="shared" si="234"/>
        <v>0</v>
      </c>
      <c r="VQ26" s="92">
        <f>STDEV(VL16:VO16)</f>
        <v>0</v>
      </c>
      <c r="VR26" s="71">
        <f>VV26/$F25*100</f>
        <v>92.197346600331684</v>
      </c>
      <c r="VS26" s="91"/>
      <c r="VT26" s="91"/>
      <c r="VU26" s="91"/>
      <c r="VV26" s="72">
        <f>AVERAGE(VR16:VV16)</f>
        <v>46.329166666666673</v>
      </c>
      <c r="VW26" s="92">
        <f>STDEV(VR16:VU16)</f>
        <v>1.0940416277881433</v>
      </c>
      <c r="VX26" s="71">
        <f>VY26/$F25*100</f>
        <v>121.14427860696517</v>
      </c>
      <c r="VY26" s="72">
        <f t="shared" si="235"/>
        <v>60.875</v>
      </c>
      <c r="VZ26" s="92">
        <f t="shared" si="236"/>
        <v>3.6327610883458901</v>
      </c>
      <c r="WA26" s="71">
        <f>WB26/$F25*100</f>
        <v>120.87064676616914</v>
      </c>
      <c r="WB26" s="72">
        <f t="shared" si="237"/>
        <v>60.737499999999997</v>
      </c>
      <c r="WC26" s="92">
        <f t="shared" si="238"/>
        <v>0.76897862454036936</v>
      </c>
      <c r="WD26" s="71">
        <f>WE26/$F25*100</f>
        <v>129.01741293532339</v>
      </c>
      <c r="WE26" s="72">
        <f t="shared" si="239"/>
        <v>64.831250000000011</v>
      </c>
      <c r="WF26" s="92">
        <f t="shared" si="240"/>
        <v>8.8388347648338528E-3</v>
      </c>
      <c r="WG26" s="71">
        <f>WH26/$F25*100</f>
        <v>173.04104477611941</v>
      </c>
      <c r="WH26" s="72">
        <f t="shared" si="241"/>
        <v>86.953125</v>
      </c>
      <c r="WI26" s="92">
        <f t="shared" si="242"/>
        <v>1.9047688918212584</v>
      </c>
      <c r="WJ26" s="71">
        <f>WK26/$F25*100</f>
        <v>91.274875621890544</v>
      </c>
      <c r="WK26" s="72">
        <f t="shared" si="243"/>
        <v>45.865625000000001</v>
      </c>
      <c r="WL26" s="92">
        <f t="shared" si="244"/>
        <v>0.25190679079770956</v>
      </c>
      <c r="WM26" s="71">
        <f>WN26/$F25*100</f>
        <v>100.23009950248756</v>
      </c>
      <c r="WN26" s="72">
        <f t="shared" si="245"/>
        <v>50.365625000000001</v>
      </c>
      <c r="WO26" s="92">
        <f t="shared" si="246"/>
        <v>0.73804270286346096</v>
      </c>
      <c r="WP26" s="71">
        <f>WQ26/$F25*100</f>
        <v>126.3681592039801</v>
      </c>
      <c r="WQ26" s="72">
        <f t="shared" si="247"/>
        <v>63.5</v>
      </c>
      <c r="WR26" s="92">
        <f t="shared" si="248"/>
        <v>0.9369164850721724</v>
      </c>
      <c r="WS26" s="71">
        <f>WT26/$F25*100</f>
        <v>101.28524046434495</v>
      </c>
      <c r="WT26" s="72">
        <f t="shared" si="249"/>
        <v>50.895833333333336</v>
      </c>
      <c r="WU26" s="91">
        <f t="shared" si="250"/>
        <v>0.23254143895945231</v>
      </c>
      <c r="WV26" s="72"/>
      <c r="WW26" s="72">
        <f>WX26/$F25*100</f>
        <v>100.52860696517413</v>
      </c>
      <c r="WX26" s="72">
        <f t="shared" si="251"/>
        <v>50.515625</v>
      </c>
      <c r="WY26" s="92">
        <f t="shared" si="252"/>
        <v>2.1169009261772307</v>
      </c>
      <c r="WZ26" s="71">
        <f>XA26/$F25*100</f>
        <v>106.6542288557214</v>
      </c>
      <c r="XA26" s="72">
        <f t="shared" si="253"/>
        <v>53.59375</v>
      </c>
      <c r="XB26" s="92">
        <f t="shared" si="254"/>
        <v>1.6705397705532166</v>
      </c>
      <c r="XC26" s="71">
        <f>XD26/$F25*100</f>
        <v>112.64723032069972</v>
      </c>
      <c r="XD26" s="72">
        <f>AVERAGE(XC16:XE16)</f>
        <v>56.605233236151605</v>
      </c>
      <c r="XE26" s="92">
        <f>STDEV(XC16:XE16)</f>
        <v>1.5373078653021017</v>
      </c>
      <c r="XF26" s="71">
        <f>XG26/$F25*100</f>
        <v>109.17784256559766</v>
      </c>
      <c r="XG26" s="72">
        <f>AVERAGE(XF16:XH16)</f>
        <v>54.861865889212822</v>
      </c>
      <c r="XH26" s="92">
        <f>STDEV(XF16:XH16)</f>
        <v>1.6740495352615865</v>
      </c>
      <c r="XI26" s="71">
        <f>XJ26/$F25*100</f>
        <v>116.13411078717199</v>
      </c>
      <c r="XJ26" s="72">
        <f>AVERAGE(XI16:XK16)</f>
        <v>58.357390670553933</v>
      </c>
      <c r="XK26" s="92">
        <f>STDEV(XI16:XK16)</f>
        <v>0.15331641783336664</v>
      </c>
      <c r="XL26" s="71">
        <f>XM26/$F25*100</f>
        <v>102.73469387755102</v>
      </c>
      <c r="XM26" s="72">
        <f>AVERAGE(XL16:XN16)</f>
        <v>51.624183673469389</v>
      </c>
      <c r="XN26" s="92">
        <f>STDEV(XL16:XN16)</f>
        <v>0.42679975775233131</v>
      </c>
      <c r="XO26" s="71">
        <f>XP26/$F25*100</f>
        <v>96.408163265306115</v>
      </c>
      <c r="XP26" s="72">
        <f>AVERAGE(XO16:XQ16)</f>
        <v>48.445102040816323</v>
      </c>
      <c r="XQ26" s="92">
        <f>STDEV(XO16:XQ16)</f>
        <v>0.65470254101814096</v>
      </c>
      <c r="XR26" s="71">
        <f>XS26/$F25*100</f>
        <v>76.705539358600575</v>
      </c>
      <c r="XS26" s="72">
        <f>AVERAGE(XR16:XT16)</f>
        <v>38.544533527696785</v>
      </c>
      <c r="XT26" s="92">
        <f>STDEV(XR16:XT16)</f>
        <v>4.558055665315993E-2</v>
      </c>
      <c r="XU26" s="71">
        <f>XV26/$F25*100</f>
        <v>89.481049562682216</v>
      </c>
      <c r="XV26" s="72">
        <f>AVERAGE(XU16:XW16)</f>
        <v>44.964227405247811</v>
      </c>
      <c r="XW26" s="92">
        <f>STDEV(XU16:XW16)</f>
        <v>1.0856459857389478</v>
      </c>
      <c r="XX26" s="71">
        <f>XY26/$F25*100</f>
        <v>117.21282798833819</v>
      </c>
      <c r="XY26" s="72">
        <f>AVERAGE(XX16:XZ16)</f>
        <v>58.899446064139937</v>
      </c>
      <c r="XZ26" s="92">
        <f>STDEV(XX16:XZ16)</f>
        <v>0.14088535692795529</v>
      </c>
      <c r="YA26" s="71">
        <f>YB26/$F25*100</f>
        <v>108.5539358600583</v>
      </c>
      <c r="YB26" s="72">
        <f>AVERAGE(YA16:YC16)</f>
        <v>54.548352769679298</v>
      </c>
      <c r="YC26" s="92">
        <f>STDEV(YA16:YC16)</f>
        <v>0.42679975775233631</v>
      </c>
      <c r="YD26" s="71">
        <f>YE26/$F25*100</f>
        <v>88.034985422740533</v>
      </c>
      <c r="YE26" s="72">
        <f>AVERAGE(YD16:YF16)</f>
        <v>44.237580174927118</v>
      </c>
      <c r="YF26" s="92">
        <f>STDEV(YD16:YF16)</f>
        <v>1.4254283171534297</v>
      </c>
      <c r="YG26" s="71">
        <f>YH26/$F25*100</f>
        <v>93.196517412935322</v>
      </c>
      <c r="YH26" s="72">
        <f t="shared" si="255"/>
        <v>46.831249999999997</v>
      </c>
      <c r="YI26" s="92">
        <f t="shared" si="256"/>
        <v>0.5303300858899106</v>
      </c>
      <c r="YJ26" s="71">
        <f>YK26/$F25*100</f>
        <v>81.256218905472636</v>
      </c>
      <c r="YK26" s="72">
        <f t="shared" si="257"/>
        <v>40.831249999999997</v>
      </c>
      <c r="YL26" s="92">
        <f t="shared" si="258"/>
        <v>0.22980970388562996</v>
      </c>
      <c r="YM26" t="s">
        <v>200</v>
      </c>
      <c r="YN26" s="71">
        <f>YO26/$F25*100</f>
        <v>117.73009950248756</v>
      </c>
      <c r="YO26" s="72">
        <f t="shared" si="259"/>
        <v>59.159374999999997</v>
      </c>
      <c r="YP26" s="92">
        <f t="shared" si="260"/>
        <v>0.53474950327232751</v>
      </c>
      <c r="YQ26" s="71">
        <f>YR26/$F25*100</f>
        <v>92.972636815920396</v>
      </c>
      <c r="YR26" s="72">
        <f t="shared" si="261"/>
        <v>46.71875</v>
      </c>
      <c r="YS26" s="92">
        <f t="shared" si="262"/>
        <v>8.8388347648338528E-3</v>
      </c>
      <c r="YT26" s="71">
        <f>YU26/$F25*100</f>
        <v>110.13059701492539</v>
      </c>
      <c r="YU26" s="72">
        <f t="shared" si="263"/>
        <v>55.340625000000003</v>
      </c>
      <c r="YV26" s="92">
        <f t="shared" si="264"/>
        <v>0.22539028650321302</v>
      </c>
      <c r="YW26" s="71">
        <f>YX26/$F25*100</f>
        <v>88.743781094527364</v>
      </c>
      <c r="YX26" s="72">
        <f t="shared" si="265"/>
        <v>44.59375</v>
      </c>
      <c r="YY26" s="92">
        <f t="shared" si="266"/>
        <v>2.0240931611464901</v>
      </c>
      <c r="YZ26" s="71">
        <f>ZA26/$F25*100</f>
        <v>76.013681592039788</v>
      </c>
      <c r="ZA26" s="72">
        <f t="shared" si="267"/>
        <v>38.196874999999999</v>
      </c>
      <c r="ZB26" s="92">
        <f t="shared" si="268"/>
        <v>0.20771261697355034</v>
      </c>
      <c r="ZC26" s="71">
        <f>ZD26/$F25*100</f>
        <v>105.62810945273631</v>
      </c>
      <c r="ZD26" s="72">
        <f t="shared" si="269"/>
        <v>53.078125</v>
      </c>
      <c r="ZE26" s="92">
        <f t="shared" si="270"/>
        <v>0.49055532944816332</v>
      </c>
      <c r="ZF26" s="71">
        <f>ZG26/$F25*100</f>
        <v>102.23880597014924</v>
      </c>
      <c r="ZG26" s="72">
        <f t="shared" si="271"/>
        <v>51.375</v>
      </c>
      <c r="ZH26" s="92">
        <f t="shared" si="272"/>
        <v>1.361180553784102</v>
      </c>
      <c r="ZI26" s="71">
        <f>ZJ26/$F25*100</f>
        <v>81.623134328358205</v>
      </c>
      <c r="ZJ26" s="72">
        <f t="shared" si="273"/>
        <v>41.015625</v>
      </c>
      <c r="ZK26" s="92">
        <f t="shared" si="274"/>
        <v>7.5130095501072691E-2</v>
      </c>
      <c r="ZL26" s="71">
        <f>ZM26/$F25*100</f>
        <v>95.53482587064677</v>
      </c>
      <c r="ZM26" s="72">
        <f t="shared" si="275"/>
        <v>48.006250000000001</v>
      </c>
      <c r="ZN26" s="92">
        <f t="shared" si="276"/>
        <v>0.91923881554250975</v>
      </c>
      <c r="ZO26" s="71">
        <f>ZP26/$F25*100</f>
        <v>95.976368159204</v>
      </c>
      <c r="ZP26" s="72">
        <f t="shared" si="277"/>
        <v>48.228125000000006</v>
      </c>
      <c r="ZQ26" s="92">
        <f t="shared" si="278"/>
        <v>0.4817164946833345</v>
      </c>
      <c r="ZR26" s="71">
        <f>ZS26/$F25*100</f>
        <v>99.384328358208947</v>
      </c>
      <c r="ZS26" s="72">
        <f t="shared" si="279"/>
        <v>49.940624999999997</v>
      </c>
      <c r="ZT26" s="92">
        <f t="shared" si="280"/>
        <v>0.623137850920646</v>
      </c>
      <c r="ZU26" s="71">
        <f>ZV26/$F25*100</f>
        <v>102.03980099502488</v>
      </c>
      <c r="ZV26" s="72">
        <f t="shared" si="281"/>
        <v>51.275000000000006</v>
      </c>
      <c r="ZW26" s="92">
        <f t="shared" si="282"/>
        <v>0.59220192924373249</v>
      </c>
      <c r="ZX26" s="71">
        <f>ZY26/$F25*100</f>
        <v>97.699004975124382</v>
      </c>
      <c r="ZY26" s="72">
        <f t="shared" si="283"/>
        <v>49.09375</v>
      </c>
      <c r="ZZ26" s="92">
        <f t="shared" si="284"/>
        <v>1.3169863799599426</v>
      </c>
      <c r="AAA26" s="71">
        <f>AAB26/$F25*100</f>
        <v>81.094527363184071</v>
      </c>
      <c r="AAB26" s="72">
        <f t="shared" si="285"/>
        <v>40.75</v>
      </c>
      <c r="AAC26" s="92">
        <f t="shared" si="286"/>
        <v>1.4142135623730951</v>
      </c>
      <c r="AAD26" s="71">
        <f>AAE26/$F25*100</f>
        <v>110.13059701492539</v>
      </c>
      <c r="AAE26" s="72">
        <f t="shared" si="287"/>
        <v>55.340625000000003</v>
      </c>
      <c r="AAF26" s="92">
        <f t="shared" si="288"/>
        <v>0.78223687668761521</v>
      </c>
      <c r="AAG26" s="71">
        <f>AAH26/$F25*100</f>
        <v>112.20771144278608</v>
      </c>
      <c r="AAH26" s="72">
        <f t="shared" si="289"/>
        <v>56.384374999999999</v>
      </c>
      <c r="AAI26" s="92">
        <f t="shared" si="290"/>
        <v>0.51707183374266485</v>
      </c>
      <c r="AAJ26" s="71">
        <f>AAK26/$F25*100</f>
        <v>93.843283582089555</v>
      </c>
      <c r="AAK26" s="72">
        <f t="shared" si="291"/>
        <v>47.15625</v>
      </c>
      <c r="AAL26" s="92">
        <f t="shared" si="292"/>
        <v>0.48613591206575141</v>
      </c>
      <c r="AAM26" s="71">
        <f>AAN26/$F25*100</f>
        <v>114.12856196156396</v>
      </c>
      <c r="AAN26" s="72">
        <f>AVERAGE(AAM16:AAO16)*100/$AAJ26</f>
        <v>57.349602385685884</v>
      </c>
      <c r="AAO26" s="92">
        <f>STDEV(AAM16:AAO16)</f>
        <v>3.1819805153394638</v>
      </c>
      <c r="AAP26" s="71">
        <f>AAQ26/$F25*100</f>
        <v>69.085487077534808</v>
      </c>
      <c r="AAQ26" s="72">
        <f>AVERAGE(AAP16:AAR16)*100/$AAJ26</f>
        <v>34.715457256461235</v>
      </c>
      <c r="AAR26" s="92">
        <f>STDEV(AAP16:AAR16)</f>
        <v>1.8428970484674414</v>
      </c>
      <c r="AAS26" s="71">
        <f>AAT26/$F25*100</f>
        <v>112.83631544068918</v>
      </c>
      <c r="AAT26" s="72">
        <f>AVERAGE(AAS16:AAU16)*100/$AAJ26</f>
        <v>56.700248508946309</v>
      </c>
      <c r="AAU26" s="92">
        <f>STDEV(AAS16:AAU16)</f>
        <v>0.40216698179984989</v>
      </c>
      <c r="AAV26" s="71">
        <f>AAW26/$F25*100</f>
        <v>91.20609675281645</v>
      </c>
      <c r="AAW26" s="72">
        <f>AVERAGE(AAV16:AAX16)*100/$AAJ26</f>
        <v>45.831063618290266</v>
      </c>
      <c r="AAX26" s="92">
        <f>STDEV(AAV16:AAX16)</f>
        <v>0.79107571145244904</v>
      </c>
      <c r="AAY26" s="71">
        <f>AAZ26/$F25*100</f>
        <v>82.140490390987409</v>
      </c>
      <c r="AAZ26" s="72">
        <f>AVERAGE(AAY16:ABA16)*100/$AAJ26</f>
        <v>41.275596421471171</v>
      </c>
      <c r="ABA26" s="92">
        <f>STDEV(AAY16:ABA16)</f>
        <v>0.83526988527661328</v>
      </c>
      <c r="ABB26" s="71">
        <f>ABC26/$F25*100</f>
        <v>120.68257123923128</v>
      </c>
      <c r="ABC26" s="72">
        <f>AVERAGE(ABB16:ABD16)*100/$AAJ26</f>
        <v>60.642992047713719</v>
      </c>
      <c r="ABD26" s="92">
        <f>STDEV(ABB16:ABD16)</f>
        <v>2.726780524950621</v>
      </c>
      <c r="ABE26" s="71">
        <f>ABF26/$F25*100</f>
        <v>126.67329357190191</v>
      </c>
      <c r="ABF26" s="72">
        <f>AVERAGE(ABE16:ABG16)*100/$AAJ26</f>
        <v>63.653330019880713</v>
      </c>
      <c r="ABG26" s="92">
        <f>STDEV(ABE16:ABG16)</f>
        <v>0.20771261697355034</v>
      </c>
      <c r="ABH26" s="71">
        <f>ABI26/$F25*100</f>
        <v>127.05102717031147</v>
      </c>
      <c r="ABI26" s="72">
        <f>AVERAGE(ABH16:ABJ16)*100/$AAJ26</f>
        <v>63.843141153081511</v>
      </c>
      <c r="ABJ26" s="92">
        <f>STDEV(ABH16:ABJ16)</f>
        <v>4.4194173824159223E-2</v>
      </c>
      <c r="ABK26" s="71">
        <f>ABL26/$F25*100</f>
        <v>0</v>
      </c>
      <c r="ABL26" s="72">
        <f t="shared" si="293"/>
        <v>0</v>
      </c>
      <c r="ABM26" s="92">
        <f t="shared" si="294"/>
        <v>0</v>
      </c>
      <c r="ABN26" s="71">
        <f>ABO26/$F25*100</f>
        <v>0</v>
      </c>
      <c r="ABO26" s="72">
        <f t="shared" si="295"/>
        <v>0</v>
      </c>
      <c r="ABP26" s="92">
        <f t="shared" si="296"/>
        <v>0</v>
      </c>
      <c r="ABQ26" s="71">
        <f>ABR26/$F25*100</f>
        <v>93.047263681592042</v>
      </c>
      <c r="ABR26" s="72">
        <f t="shared" si="297"/>
        <v>46.756250000000001</v>
      </c>
      <c r="ABS26" s="92">
        <f t="shared" si="298"/>
        <v>1.7324116139070433</v>
      </c>
      <c r="ABT26" s="71">
        <f>ABU26/$F25*100</f>
        <v>91.74751243781094</v>
      </c>
      <c r="ABU26" s="72">
        <f t="shared" si="299"/>
        <v>46.103124999999999</v>
      </c>
      <c r="ABV26" s="92">
        <f t="shared" si="300"/>
        <v>0.32261746891636028</v>
      </c>
      <c r="ABW26" s="71">
        <f>ABX26/$F25*100</f>
        <v>101.92164179104479</v>
      </c>
      <c r="ABX26" s="72">
        <f t="shared" si="301"/>
        <v>51.215625000000003</v>
      </c>
      <c r="ABY26" s="92">
        <f t="shared" si="302"/>
        <v>0.57010484233165293</v>
      </c>
      <c r="ABZ26" s="71">
        <f>ACA26/$F25*100</f>
        <v>37.226368159203979</v>
      </c>
      <c r="ACA26" s="72">
        <f t="shared" si="303"/>
        <v>18.706250000000001</v>
      </c>
      <c r="ACB26" s="92">
        <f t="shared" si="304"/>
        <v>2.6516504294496538E-2</v>
      </c>
      <c r="ACC26" s="71">
        <f>ACD26/$F25*100</f>
        <v>83.041044776119406</v>
      </c>
      <c r="ACD26" s="72">
        <f t="shared" si="305"/>
        <v>41.728124999999999</v>
      </c>
      <c r="ACE26" s="92">
        <f t="shared" si="306"/>
        <v>6.6291260736238825E-2</v>
      </c>
      <c r="ACF26" s="71">
        <f>ACG26/$F25*100</f>
        <v>94.894278606965173</v>
      </c>
      <c r="ACG26" s="72">
        <f t="shared" si="307"/>
        <v>47.684375000000003</v>
      </c>
      <c r="ACH26" s="92">
        <f t="shared" si="308"/>
        <v>0.61429901615581217</v>
      </c>
      <c r="ACI26" s="71">
        <f>ACJ26/$F25*100</f>
        <v>97.238805970149244</v>
      </c>
      <c r="ACJ26" s="72">
        <f t="shared" si="309"/>
        <v>48.862499999999997</v>
      </c>
      <c r="ACK26" s="92">
        <f t="shared" si="310"/>
        <v>5.3033008588988052E-2</v>
      </c>
      <c r="ACL26" s="71">
        <f>ACM26/$F25*100</f>
        <v>107.45024875621891</v>
      </c>
      <c r="ACM26" s="72">
        <f t="shared" si="311"/>
        <v>53.993749999999999</v>
      </c>
      <c r="ACN26" s="92">
        <f t="shared" si="312"/>
        <v>1.0606601717798212</v>
      </c>
      <c r="ACO26" s="71">
        <f>ACP26/$F25*100</f>
        <v>106.10696517412936</v>
      </c>
      <c r="ACP26" s="72">
        <f t="shared" si="313"/>
        <v>53.318750000000001</v>
      </c>
      <c r="ACQ26" s="92">
        <f t="shared" si="314"/>
        <v>0.97227182413150282</v>
      </c>
      <c r="ACR26" s="71">
        <f>ACS26/$F25*100</f>
        <v>118.19651741293531</v>
      </c>
      <c r="ACS26" s="72">
        <f t="shared" si="315"/>
        <v>59.393749999999997</v>
      </c>
      <c r="ACT26" s="92">
        <f t="shared" si="316"/>
        <v>0.68942911165688481</v>
      </c>
      <c r="ACU26" s="71">
        <f>ACV26/$F25*100</f>
        <v>84.166666666666671</v>
      </c>
      <c r="ACV26" s="72">
        <f t="shared" si="317"/>
        <v>42.293750000000003</v>
      </c>
      <c r="ACW26" s="92">
        <f t="shared" si="318"/>
        <v>1.6263455967290623</v>
      </c>
      <c r="ACX26" s="71">
        <f>ACY26/$F25*100</f>
        <v>84.471393034825866</v>
      </c>
      <c r="ACY26" s="72">
        <f t="shared" si="319"/>
        <v>42.446874999999999</v>
      </c>
      <c r="ACZ26" s="92">
        <f t="shared" si="320"/>
        <v>0.95017473721942325</v>
      </c>
      <c r="ADA26" s="72"/>
      <c r="ADB26" s="71">
        <f>ADC26/$F26*100</f>
        <v>89.052783803326108</v>
      </c>
      <c r="ADC26" s="72">
        <f t="shared" si="321"/>
        <v>44.902083333333337</v>
      </c>
      <c r="ADD26" s="92">
        <f t="shared" si="322"/>
        <v>0.21761610885532479</v>
      </c>
      <c r="ADE26" s="71">
        <f t="shared" si="425"/>
        <v>60.506658005846049</v>
      </c>
      <c r="ADF26" s="72">
        <f t="shared" si="323"/>
        <v>27.168749999999999</v>
      </c>
      <c r="ADG26" s="92">
        <f t="shared" si="324"/>
        <v>0</v>
      </c>
      <c r="ADH26" s="71">
        <f t="shared" si="426"/>
        <v>68.774648540806396</v>
      </c>
      <c r="ADI26" s="72">
        <f t="shared" si="325"/>
        <v>30.881250000000005</v>
      </c>
      <c r="ADJ26" s="92">
        <f t="shared" si="326"/>
        <v>4.3511678576336583E-15</v>
      </c>
      <c r="ADK26" s="71">
        <f t="shared" si="427"/>
        <v>85.72820489027049</v>
      </c>
      <c r="ADL26" s="72">
        <f t="shared" si="327"/>
        <v>38.493749999999999</v>
      </c>
      <c r="ADM26" s="92">
        <f t="shared" si="328"/>
        <v>0</v>
      </c>
      <c r="ADN26" s="71">
        <f t="shared" si="428"/>
        <v>97.030575789913229</v>
      </c>
      <c r="ADO26" s="72">
        <f t="shared" si="329"/>
        <v>43.568750000000001</v>
      </c>
      <c r="ADP26" s="92">
        <f t="shared" si="330"/>
        <v>0</v>
      </c>
      <c r="ADQ26" s="71">
        <f t="shared" si="429"/>
        <v>106.59304969145825</v>
      </c>
      <c r="ADR26" s="72">
        <f t="shared" si="331"/>
        <v>47.86249999999999</v>
      </c>
      <c r="ADS26" s="92">
        <f t="shared" si="332"/>
        <v>8.7023357152673167E-15</v>
      </c>
      <c r="ADT26" s="71">
        <f t="shared" si="430"/>
        <v>108.56957268129726</v>
      </c>
      <c r="ADU26" s="72">
        <f t="shared" si="333"/>
        <v>48.75</v>
      </c>
      <c r="ADV26" s="92">
        <f t="shared" si="334"/>
        <v>0.38017265814363871</v>
      </c>
      <c r="ADW26" s="71">
        <f>ADX26/$F26*100</f>
        <v>96.027269910133256</v>
      </c>
      <c r="ADX26" s="72">
        <f t="shared" si="335"/>
        <v>48.418750000000003</v>
      </c>
      <c r="ADY26" s="92" t="e">
        <f t="shared" si="336"/>
        <v>#DIV/0!</v>
      </c>
      <c r="ADZ26" s="71">
        <f t="shared" si="337"/>
        <v>95.417580999096415</v>
      </c>
      <c r="AEA26" s="72">
        <f t="shared" si="338"/>
        <v>48.111333419388146</v>
      </c>
      <c r="AEB26" s="92" t="e">
        <f t="shared" si="339"/>
        <v>#DIV/0!</v>
      </c>
      <c r="AEC26" s="71">
        <f t="shared" si="340"/>
        <v>71.17593907318961</v>
      </c>
      <c r="AED26" s="72">
        <f t="shared" si="341"/>
        <v>35.888243029559824</v>
      </c>
      <c r="AEE26" s="92" t="e">
        <f t="shared" si="342"/>
        <v>#DIV/0!</v>
      </c>
      <c r="AEF26" s="71">
        <f t="shared" si="343"/>
        <v>76.842648767264734</v>
      </c>
      <c r="AEG26" s="72">
        <f t="shared" si="344"/>
        <v>38.745504308119266</v>
      </c>
      <c r="AEH26" s="92" t="e">
        <f t="shared" si="345"/>
        <v>#DIV/0!</v>
      </c>
      <c r="AEI26" s="71">
        <f t="shared" si="346"/>
        <v>70.78869239705692</v>
      </c>
      <c r="AEJ26" s="72">
        <f t="shared" si="347"/>
        <v>35.692985994578542</v>
      </c>
      <c r="AEK26" s="92" t="e">
        <f t="shared" si="348"/>
        <v>#DIV/0!</v>
      </c>
      <c r="AEL26" s="71">
        <f t="shared" si="349"/>
        <v>100.03872466761325</v>
      </c>
      <c r="AEM26" s="72">
        <f t="shared" si="350"/>
        <v>50.441400703498125</v>
      </c>
      <c r="AEN26" s="92" t="e">
        <f t="shared" si="351"/>
        <v>#DIV/0!</v>
      </c>
      <c r="AEO26" s="71">
        <f t="shared" si="352"/>
        <v>84.858654963211549</v>
      </c>
      <c r="AEP26" s="72">
        <f t="shared" si="353"/>
        <v>42.787324932231826</v>
      </c>
      <c r="AEQ26" s="92" t="e">
        <f t="shared" si="354"/>
        <v>#DIV/0!</v>
      </c>
      <c r="AER26" s="71">
        <f t="shared" si="355"/>
        <v>100.1807151155286</v>
      </c>
      <c r="AES26" s="72">
        <f t="shared" si="356"/>
        <v>50.51299494965793</v>
      </c>
      <c r="AET26" s="92" t="e">
        <f t="shared" si="357"/>
        <v>#DIV/0!</v>
      </c>
      <c r="AEU26" s="71">
        <f t="shared" si="358"/>
        <v>98.722085968762102</v>
      </c>
      <c r="AEV26" s="72">
        <f t="shared" si="359"/>
        <v>49.777526784561765</v>
      </c>
      <c r="AEW26" s="92" t="e">
        <f t="shared" si="360"/>
        <v>#DIV/0!</v>
      </c>
      <c r="AEX26" s="71">
        <f t="shared" si="361"/>
        <v>103.87246676132698</v>
      </c>
      <c r="AEY26" s="72">
        <f t="shared" si="362"/>
        <v>52.374445349812831</v>
      </c>
      <c r="AEZ26" s="92" t="e">
        <f t="shared" si="363"/>
        <v>#DIV/0!</v>
      </c>
      <c r="AFA26" s="71">
        <f t="shared" si="364"/>
        <v>100.67122757196334</v>
      </c>
      <c r="AFB26" s="72">
        <f t="shared" si="365"/>
        <v>50.760320527300891</v>
      </c>
      <c r="AFC26" s="92" t="e">
        <f t="shared" si="366"/>
        <v>#DIV/0!</v>
      </c>
      <c r="AFD26" s="71">
        <f t="shared" si="367"/>
        <v>99.212598425196845</v>
      </c>
      <c r="AFE26" s="72">
        <f t="shared" si="368"/>
        <v>50.024852362204719</v>
      </c>
      <c r="AFF26" s="92" t="e">
        <f t="shared" si="369"/>
        <v>#DIV/0!</v>
      </c>
      <c r="AFG26" s="71">
        <f t="shared" si="370"/>
        <v>105.60892469786178</v>
      </c>
      <c r="AFH26" s="72">
        <v>53.25</v>
      </c>
      <c r="AFI26" s="92">
        <v>1.22</v>
      </c>
      <c r="AFJ26" s="71">
        <f t="shared" si="373"/>
        <v>107.33436628447475</v>
      </c>
      <c r="AFK26" s="72">
        <v>54.12</v>
      </c>
      <c r="AFL26" s="92">
        <v>2.02</v>
      </c>
      <c r="AFM26" s="71">
        <f t="shared" si="376"/>
        <v>113.10567090176636</v>
      </c>
      <c r="AFN26" s="72">
        <v>57.03</v>
      </c>
      <c r="AFO26" s="92">
        <v>1.96</v>
      </c>
      <c r="AFP26" s="71">
        <f t="shared" si="431"/>
        <v>27.307096374341494</v>
      </c>
      <c r="AFQ26" s="72">
        <f t="shared" si="379"/>
        <v>13.768749999999999</v>
      </c>
      <c r="AFR26" s="92">
        <f t="shared" si="380"/>
        <v>23.848174556713982</v>
      </c>
      <c r="AFS26" s="71">
        <f t="shared" si="432"/>
        <v>123.38394793926246</v>
      </c>
      <c r="AFT26" s="72">
        <f t="shared" si="381"/>
        <v>62.212499999999999</v>
      </c>
      <c r="AFU26" s="92" t="e">
        <f t="shared" si="382"/>
        <v>#DIV/0!</v>
      </c>
      <c r="AFV26" s="71">
        <f t="shared" si="383"/>
        <v>0</v>
      </c>
      <c r="AFW26" s="72">
        <f t="shared" si="384"/>
        <v>0</v>
      </c>
      <c r="AFX26" s="92">
        <f t="shared" si="385"/>
        <v>0</v>
      </c>
      <c r="AFY26" s="71">
        <f t="shared" si="386"/>
        <v>0</v>
      </c>
      <c r="AFZ26" s="72">
        <f t="shared" si="387"/>
        <v>0</v>
      </c>
      <c r="AGA26" s="92">
        <f t="shared" si="388"/>
        <v>0</v>
      </c>
      <c r="AGB26" s="71">
        <f t="shared" si="389"/>
        <v>0</v>
      </c>
      <c r="AGC26" s="72">
        <f t="shared" si="390"/>
        <v>0</v>
      </c>
      <c r="AGD26" s="92">
        <f t="shared" si="391"/>
        <v>0</v>
      </c>
      <c r="AGE26" s="71">
        <f t="shared" si="392"/>
        <v>0</v>
      </c>
      <c r="AGF26" s="72">
        <f t="shared" si="393"/>
        <v>0</v>
      </c>
      <c r="AGG26" s="92">
        <f t="shared" si="394"/>
        <v>0</v>
      </c>
      <c r="AGH26" s="71">
        <f t="shared" si="395"/>
        <v>0</v>
      </c>
      <c r="AGI26" s="72">
        <f t="shared" si="396"/>
        <v>0</v>
      </c>
      <c r="AGJ26" s="92">
        <f t="shared" si="397"/>
        <v>0</v>
      </c>
      <c r="AGK26" s="71">
        <f t="shared" si="398"/>
        <v>0</v>
      </c>
      <c r="AGL26" s="72">
        <f t="shared" si="399"/>
        <v>0</v>
      </c>
      <c r="AGM26" s="92">
        <f t="shared" si="400"/>
        <v>0</v>
      </c>
      <c r="AGN26" s="71">
        <f t="shared" si="401"/>
        <v>0</v>
      </c>
      <c r="AGO26" s="72">
        <f t="shared" si="402"/>
        <v>0</v>
      </c>
      <c r="AGP26" s="92">
        <f t="shared" si="403"/>
        <v>0</v>
      </c>
      <c r="AGQ26" s="71">
        <f t="shared" si="404"/>
        <v>0</v>
      </c>
      <c r="AGR26" s="72">
        <f t="shared" si="405"/>
        <v>0</v>
      </c>
      <c r="AGS26" s="92">
        <f t="shared" si="406"/>
        <v>0</v>
      </c>
      <c r="AGT26" s="71">
        <f t="shared" si="407"/>
        <v>0</v>
      </c>
      <c r="AGU26" s="72">
        <f t="shared" si="408"/>
        <v>0</v>
      </c>
      <c r="AGV26" s="92">
        <f t="shared" si="409"/>
        <v>0</v>
      </c>
      <c r="AGW26" s="71">
        <f t="shared" si="410"/>
        <v>0</v>
      </c>
      <c r="AGX26" s="72">
        <f t="shared" si="411"/>
        <v>0</v>
      </c>
      <c r="AGY26" s="92">
        <f t="shared" si="412"/>
        <v>0</v>
      </c>
      <c r="AGZ26" s="71">
        <f t="shared" si="413"/>
        <v>0</v>
      </c>
      <c r="AHA26" s="72">
        <f t="shared" si="414"/>
        <v>0</v>
      </c>
      <c r="AHB26" s="92">
        <f t="shared" si="415"/>
        <v>0</v>
      </c>
      <c r="AHC26" s="71">
        <f t="shared" si="416"/>
        <v>0</v>
      </c>
      <c r="AHD26" s="72">
        <f t="shared" si="417"/>
        <v>0</v>
      </c>
      <c r="AHE26" s="92">
        <f t="shared" si="418"/>
        <v>0</v>
      </c>
      <c r="AHF26" s="71">
        <f t="shared" si="419"/>
        <v>0</v>
      </c>
      <c r="AHG26" s="72">
        <f t="shared" si="420"/>
        <v>0</v>
      </c>
      <c r="AHH26" s="92">
        <f t="shared" si="421"/>
        <v>0</v>
      </c>
      <c r="AHI26" s="71">
        <f t="shared" si="422"/>
        <v>0</v>
      </c>
      <c r="AHJ26" s="72">
        <f t="shared" si="423"/>
        <v>0</v>
      </c>
      <c r="AHK26" s="92">
        <f t="shared" si="424"/>
        <v>0</v>
      </c>
    </row>
    <row r="27" spans="1:895" x14ac:dyDescent="0.2">
      <c r="A27" s="99" t="s">
        <v>213</v>
      </c>
      <c r="B27" s="71">
        <f t="shared" si="160"/>
        <v>100</v>
      </c>
      <c r="C27" s="72"/>
      <c r="D27" s="72"/>
      <c r="E27" s="72"/>
      <c r="F27" s="91">
        <f t="shared" si="161"/>
        <v>54.140625</v>
      </c>
      <c r="G27" s="92">
        <f t="shared" si="162"/>
        <v>3.7590406646842753</v>
      </c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U27" s="72"/>
      <c r="V27" s="72"/>
      <c r="W27" s="72"/>
      <c r="X27" s="72"/>
      <c r="Y27" s="72"/>
      <c r="Z27" s="91">
        <f>AVERAGE(V17:Z17)</f>
        <v>37.393749999999997</v>
      </c>
      <c r="AA27" s="92" t="e">
        <f>STDEV(V17:Z17)</f>
        <v>#DIV/0!</v>
      </c>
      <c r="AB27" s="72"/>
      <c r="AC27" s="72"/>
      <c r="AD27" s="72"/>
      <c r="AE27" s="72"/>
      <c r="AF27" s="91">
        <f>AVERAGE(AB17:AE17)</f>
        <v>29.034375000000001</v>
      </c>
      <c r="AG27" s="92">
        <f>STDEV(AB17:AE17)</f>
        <v>0.72920386809862714</v>
      </c>
      <c r="AH27" s="72"/>
      <c r="AI27" s="72"/>
      <c r="AJ27" s="72"/>
      <c r="AK27" s="72"/>
      <c r="AL27" s="91">
        <f>AVERAGE(AH17:AK17)</f>
        <v>48.150000000000006</v>
      </c>
      <c r="AM27" s="92">
        <f>STDEV(AH17:AK17)</f>
        <v>1.2993087104302801</v>
      </c>
      <c r="AN27" s="72"/>
      <c r="AO27" s="72"/>
      <c r="AP27" s="72"/>
      <c r="AQ27" s="72"/>
      <c r="AR27" s="91">
        <f>AVERAGE(AN17:AQ17)</f>
        <v>37.796875</v>
      </c>
      <c r="AS27" s="92">
        <f>STDEV(AN17:AQ17)</f>
        <v>4.8613591206571126E-2</v>
      </c>
      <c r="AU27" s="96" t="s">
        <v>202</v>
      </c>
      <c r="AV27" s="71">
        <f t="shared" si="163"/>
        <v>153.55844155844156</v>
      </c>
      <c r="AW27" s="72"/>
      <c r="AX27" s="72"/>
      <c r="AY27" s="72"/>
      <c r="AZ27" s="91">
        <f>AVERAGE(AV17:AZ17)</f>
        <v>83.137500000000003</v>
      </c>
      <c r="BA27" s="92">
        <f>STDEV(AV17:AZ17)</f>
        <v>2.2362251955024526</v>
      </c>
      <c r="BB27" s="72"/>
      <c r="BC27" s="72"/>
      <c r="BD27" s="72"/>
      <c r="BE27" s="72"/>
      <c r="BG27" s="72"/>
      <c r="BH27" s="72"/>
      <c r="BI27" s="72"/>
      <c r="BJ27" s="72"/>
      <c r="BK27" s="91">
        <f>AVERAGE(BG17:BJ17)</f>
        <v>51.689583333333339</v>
      </c>
      <c r="BL27" s="74">
        <f>STDEV(BG17:BJ17)</f>
        <v>1.3939368335162563</v>
      </c>
      <c r="BM27" s="72"/>
      <c r="BN27" s="72"/>
      <c r="BO27" s="72"/>
      <c r="BP27" s="72"/>
      <c r="BQ27" s="91">
        <f>AVERAGE(BM17:BP17)</f>
        <v>50.287500000000001</v>
      </c>
      <c r="BR27" s="74">
        <f>STDEV(BM17:BP17)</f>
        <v>0.60987959877339526</v>
      </c>
      <c r="BS27" s="71">
        <f t="shared" si="164"/>
        <v>92.856180856180856</v>
      </c>
      <c r="BT27" s="72"/>
      <c r="BU27" s="72"/>
      <c r="BV27" s="72"/>
      <c r="BW27" s="91">
        <f>AVERAGE(BS17:BW17)</f>
        <v>50.272916666666667</v>
      </c>
      <c r="BX27" s="74">
        <f>STDEV(BS17:BW17)</f>
        <v>1.9056795594572908</v>
      </c>
      <c r="BY27" s="71">
        <f t="shared" si="165"/>
        <v>90.501202501202499</v>
      </c>
      <c r="BZ27" s="72"/>
      <c r="CA27" s="72"/>
      <c r="CB27" s="72"/>
      <c r="CC27" s="91">
        <f>AVERAGE(BY17:CB17)</f>
        <v>48.997916666666669</v>
      </c>
      <c r="CD27" s="74">
        <f>STDEV(BY17:CB17)</f>
        <v>0.67390922670144049</v>
      </c>
      <c r="CF27" s="72"/>
      <c r="CG27" s="72"/>
      <c r="CH27" s="72"/>
      <c r="CI27" s="72"/>
      <c r="CJ27" s="91">
        <f>AVERAGE(CF17:CI17)</f>
        <v>73.768750000000011</v>
      </c>
      <c r="CK27" s="74">
        <f>STDEV(CF17:CI17)</f>
        <v>2.1301591783244764</v>
      </c>
      <c r="CL27" s="71">
        <f t="shared" si="166"/>
        <v>109.87219130076274</v>
      </c>
      <c r="CM27" s="72"/>
      <c r="CN27" s="72"/>
      <c r="CO27" s="72"/>
      <c r="CP27" s="72">
        <f>AVERAGE(CL17:CP17)</f>
        <v>59.485491071428569</v>
      </c>
      <c r="CQ27" s="74">
        <f>STDEV(CL17:CP17)</f>
        <v>2.651417159633787</v>
      </c>
      <c r="CR27" s="71">
        <f t="shared" si="167"/>
        <v>72.288600288600279</v>
      </c>
      <c r="CS27" s="72"/>
      <c r="CT27" s="72"/>
      <c r="CU27" s="72"/>
      <c r="CV27" s="91">
        <f>AVERAGE(CR17:CU17)</f>
        <v>39.137499999999996</v>
      </c>
      <c r="CW27" s="74">
        <f>STDEV(CR17:CU17)</f>
        <v>1.4220913296972177</v>
      </c>
      <c r="CX27" s="71">
        <f t="shared" si="168"/>
        <v>58.520442520442529</v>
      </c>
      <c r="CY27" s="72"/>
      <c r="CZ27" s="72"/>
      <c r="DA27" s="72"/>
      <c r="DB27" s="91">
        <f>AVERAGE(CX17:DA17)</f>
        <v>31.683333333333337</v>
      </c>
      <c r="DC27" s="74">
        <f>STDEV(CX17:DA17)</f>
        <v>1.2574983432726017</v>
      </c>
      <c r="DD27">
        <v>365</v>
      </c>
      <c r="DE27" s="71">
        <f t="shared" si="169"/>
        <v>134.32227032227033</v>
      </c>
      <c r="DF27" s="72"/>
      <c r="DG27" s="72"/>
      <c r="DH27" s="72"/>
      <c r="DI27" s="91">
        <f>AVERAGE(DE17:DH17)</f>
        <v>72.722916666666677</v>
      </c>
      <c r="DJ27" s="74">
        <f>STDEV(DE17:DH17)</f>
        <v>0.8672048609373314</v>
      </c>
      <c r="DK27" s="72"/>
      <c r="DL27" s="72"/>
      <c r="DM27" s="72"/>
      <c r="DN27" s="72"/>
      <c r="DO27" s="72">
        <f>AVERAGE(DK17:DO17)</f>
        <v>63.748249999999999</v>
      </c>
      <c r="DP27" s="74">
        <f>STDEV(DK17:DO17)</f>
        <v>2.1011678002958201</v>
      </c>
      <c r="DQ27" s="72"/>
      <c r="DR27" s="72"/>
      <c r="DS27" s="72"/>
      <c r="DT27" s="72"/>
      <c r="DU27" s="91">
        <f t="shared" si="170"/>
        <v>63.262500000000003</v>
      </c>
      <c r="DV27" s="92">
        <f t="shared" si="171"/>
        <v>1.3435028842544443</v>
      </c>
      <c r="DW27" s="72"/>
      <c r="DX27" s="72"/>
      <c r="DY27" s="72"/>
      <c r="DZ27" s="72"/>
      <c r="EA27" s="91">
        <f>AVERAGE(DW17:EA17)</f>
        <v>65.729166666666657</v>
      </c>
      <c r="EB27" s="92">
        <f>STDEV(DW17:EA17)</f>
        <v>3.3109449966487379</v>
      </c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91">
        <f>AVERAGE(EI17:EL17)</f>
        <v>52.403125000000003</v>
      </c>
      <c r="EN27" s="92">
        <f>STDEV(EI17:EL17)</f>
        <v>0.47287765991850061</v>
      </c>
      <c r="EO27" s="72"/>
      <c r="EP27" s="72"/>
      <c r="EQ27" s="72"/>
      <c r="ER27" s="72"/>
      <c r="ES27" s="91">
        <f>AVERAGE(EO17:ER17)</f>
        <v>48.845833333333331</v>
      </c>
      <c r="ET27" s="92">
        <f>STDEV(EO17:ER17)</f>
        <v>2.0071194896750253</v>
      </c>
      <c r="EU27" s="71"/>
      <c r="EV27" s="72"/>
      <c r="EW27" s="72"/>
      <c r="EX27" s="72"/>
      <c r="EY27" s="91">
        <f>AVERAGE(EU17:EX17)</f>
        <v>67.096875000000011</v>
      </c>
      <c r="EZ27" s="92">
        <f>STDEV(EU17:EX17)</f>
        <v>0.42868348609434648</v>
      </c>
      <c r="FA27">
        <v>90</v>
      </c>
      <c r="FB27" s="71">
        <f>FF27/F26*100</f>
        <v>119.97830802603036</v>
      </c>
      <c r="FC27" s="91"/>
      <c r="FD27" s="91"/>
      <c r="FE27" s="91"/>
      <c r="FF27" s="91">
        <f>AVERAGE(FB17:FE17)</f>
        <v>60.495312499999997</v>
      </c>
      <c r="FG27" s="92">
        <f>STDEV(FB17:FE17)</f>
        <v>2.2507370031373424</v>
      </c>
      <c r="FH27" s="71">
        <f>FL27/F26*100</f>
        <v>118.91850015494268</v>
      </c>
      <c r="FI27" s="91"/>
      <c r="FJ27" s="91"/>
      <c r="FK27" s="91"/>
      <c r="FL27" s="91">
        <f>AVERAGE(FH17:FK17)</f>
        <v>59.9609375</v>
      </c>
      <c r="FM27" s="92">
        <f>STDEV(FH17:FK17)</f>
        <v>1.1008918614582475</v>
      </c>
      <c r="FN27" s="71">
        <f>FR27/F26*100</f>
        <v>122.60303687635574</v>
      </c>
      <c r="FO27" s="91"/>
      <c r="FP27" s="91"/>
      <c r="FQ27" s="91"/>
      <c r="FR27" s="91">
        <f>AVERAGE(FN17:FQ17)</f>
        <v>61.818750000000001</v>
      </c>
      <c r="FS27" s="92">
        <f>STDEV(FN17:FQ17)</f>
        <v>2.313214979561276</v>
      </c>
      <c r="FT27" s="71">
        <f>FX27/F26*100</f>
        <v>119.69011465757669</v>
      </c>
      <c r="FU27" s="91"/>
      <c r="FV27" s="91"/>
      <c r="FW27" s="91"/>
      <c r="FX27" s="91">
        <v>60.349999999999994</v>
      </c>
      <c r="FY27" s="92">
        <v>2.0127393749978331</v>
      </c>
      <c r="FZ27" s="71">
        <f>GD27/F26*100</f>
        <v>125.79279000103296</v>
      </c>
      <c r="GA27" s="72"/>
      <c r="GB27" s="72"/>
      <c r="GC27" s="72"/>
      <c r="GD27" s="91">
        <f>AVERAGE(FZ17:GC17)</f>
        <v>63.427083333333336</v>
      </c>
      <c r="GE27" s="92">
        <f>STDEV(FZ17:GC17)</f>
        <v>0.64409375934978097</v>
      </c>
      <c r="GF27" s="71">
        <f>GJ27/F26*100</f>
        <v>134.95507654167957</v>
      </c>
      <c r="GG27" s="72"/>
      <c r="GH27" s="72"/>
      <c r="GI27" s="72"/>
      <c r="GJ27" s="72">
        <v>68.046880000000002</v>
      </c>
      <c r="GK27" s="92">
        <f>STDEV(GF17:GI17)</f>
        <v>2.8968283662193905</v>
      </c>
      <c r="GL27" s="71">
        <f>GP27/F26*100</f>
        <v>119.25681066005578</v>
      </c>
      <c r="GM27" s="72"/>
      <c r="GN27" s="72"/>
      <c r="GO27" s="72"/>
      <c r="GP27" s="72">
        <v>60.131520000000002</v>
      </c>
      <c r="GQ27" s="92">
        <f>STDEV(GL17:GO17)</f>
        <v>0.50196229523076152</v>
      </c>
      <c r="GR27" s="71">
        <f>GV27/F26*100</f>
        <v>78.84722652618531</v>
      </c>
      <c r="GS27" s="72"/>
      <c r="GT27" s="72"/>
      <c r="GU27" s="72"/>
      <c r="GV27" s="72">
        <f t="shared" si="172"/>
        <v>39.756250000000001</v>
      </c>
      <c r="GW27" s="92">
        <f>STDEV(GR17:GU17)</f>
        <v>0.86242451360491024</v>
      </c>
      <c r="GX27" s="71">
        <f>HB27/F26*100</f>
        <v>67.995041834521217</v>
      </c>
      <c r="GY27" s="72"/>
      <c r="GZ27" s="72"/>
      <c r="HA27" s="72"/>
      <c r="HB27" s="72">
        <f t="shared" si="173"/>
        <v>34.284374999999997</v>
      </c>
      <c r="HC27" s="92">
        <f>STDEV(GX17:HA17)</f>
        <v>0.46391955570622895</v>
      </c>
      <c r="HD27" s="71">
        <f>HH27/F26*100</f>
        <v>130.12292118582792</v>
      </c>
      <c r="HH27" s="72">
        <f t="shared" si="174"/>
        <v>65.610416666666666</v>
      </c>
      <c r="HI27" s="92">
        <f>STDEV(HD17:HG17)</f>
        <v>0.63536201950803961</v>
      </c>
      <c r="HJ27" s="71">
        <f>HN27/F26*100</f>
        <v>110.91829356471439</v>
      </c>
      <c r="HN27" s="72">
        <f t="shared" si="175"/>
        <v>55.927083333333336</v>
      </c>
      <c r="HO27" s="92">
        <f>STDEV(HJ17:HM17)</f>
        <v>0.50020828994863065</v>
      </c>
      <c r="HP27" s="71">
        <f>HT27/F26*100</f>
        <v>91.321144509864666</v>
      </c>
      <c r="HT27" s="72">
        <f t="shared" si="176"/>
        <v>46.045833333333327</v>
      </c>
      <c r="HU27" s="92">
        <f>STDEV(HP17:HS17)</f>
        <v>1.7729117704593575</v>
      </c>
      <c r="HV27" s="71">
        <f>HZ27/F26*100</f>
        <v>100.59291395516992</v>
      </c>
      <c r="HZ27" s="72">
        <f t="shared" si="177"/>
        <v>50.720833333333331</v>
      </c>
      <c r="IA27" s="92">
        <f>STDEV(HV17:HY17)</f>
        <v>1.0879369332977602</v>
      </c>
      <c r="IB27" s="71">
        <f>IF27/$F26*100</f>
        <v>112.24356987914473</v>
      </c>
      <c r="IF27" s="72">
        <f t="shared" si="178"/>
        <v>56.595312500000006</v>
      </c>
      <c r="IG27" s="92">
        <f>STDEV(IB17:IE17)</f>
        <v>0.87269599935582787</v>
      </c>
      <c r="IH27" s="71">
        <f>IL27/$F26*100</f>
        <v>102.54725751471956</v>
      </c>
      <c r="IL27" s="72">
        <f t="shared" si="179"/>
        <v>51.706249999999997</v>
      </c>
      <c r="IM27" s="92">
        <f>STDEV(IH17:IK17)</f>
        <v>1.2661765773382492</v>
      </c>
      <c r="IN27" s="71">
        <f>IR27/$F26*100</f>
        <v>122.91602107220328</v>
      </c>
      <c r="IO27" s="91"/>
      <c r="IP27" s="91"/>
      <c r="IQ27" s="91"/>
      <c r="IR27" s="72">
        <f t="shared" si="180"/>
        <v>61.9765625</v>
      </c>
      <c r="IS27" s="92">
        <f>STDEV(IN17:IQ17)</f>
        <v>0.69767797535228859</v>
      </c>
      <c r="IT27" s="71">
        <f>IX27/$F26*100</f>
        <v>109.52897427951658</v>
      </c>
      <c r="IU27" s="91"/>
      <c r="IV27" s="91"/>
      <c r="IW27" s="91"/>
      <c r="IX27" s="72">
        <f t="shared" si="181"/>
        <v>55.2265625</v>
      </c>
      <c r="IY27" s="92">
        <f>STDEV(IT17:IW17)</f>
        <v>0.42611297284288385</v>
      </c>
      <c r="IZ27" s="71">
        <f>JD27/$F26*100</f>
        <v>93.482078297696518</v>
      </c>
      <c r="JA27" s="91"/>
      <c r="JB27" s="91"/>
      <c r="JC27" s="91"/>
      <c r="JD27" s="91">
        <f>AVERAGE(IZ17:JC17)</f>
        <v>47.135416666666664</v>
      </c>
      <c r="JE27" s="92">
        <f>STDEV(IZ17:JC17)</f>
        <v>1.0503037755017981</v>
      </c>
      <c r="JF27" s="71">
        <f>JJ27/$F26*100</f>
        <v>83.85910546431154</v>
      </c>
      <c r="JG27" s="91"/>
      <c r="JH27" s="91"/>
      <c r="JI27" s="91"/>
      <c r="JJ27" s="72">
        <f t="shared" si="182"/>
        <v>42.283333333333339</v>
      </c>
      <c r="JK27" s="92">
        <f>STDEV(JF17:JI17)</f>
        <v>0.76786873606973582</v>
      </c>
      <c r="JL27" s="71">
        <f>JP27/$F26*100</f>
        <v>107.11703336432186</v>
      </c>
      <c r="JM27" s="91"/>
      <c r="JN27" s="91"/>
      <c r="JO27" s="91"/>
      <c r="JP27" s="72">
        <f t="shared" si="183"/>
        <v>54.010416666666664</v>
      </c>
      <c r="JQ27" s="92">
        <f>STDEV(JL17:JO17)</f>
        <v>1.6384221322154244</v>
      </c>
      <c r="JR27" s="71">
        <f>JV27/$F26*100</f>
        <v>93.742381985332102</v>
      </c>
      <c r="JS27" s="91"/>
      <c r="JT27" s="91"/>
      <c r="JU27" s="91"/>
      <c r="JV27" s="72">
        <f t="shared" si="184"/>
        <v>47.266666666666673</v>
      </c>
      <c r="JW27" s="92">
        <f>STDEV(JR17:JU17)</f>
        <v>1.0108847712936098</v>
      </c>
      <c r="JX27" s="71">
        <f>KB27/$F26*100</f>
        <v>140.76231794236131</v>
      </c>
      <c r="KB27" s="72">
        <f t="shared" si="185"/>
        <v>70.974999999999994</v>
      </c>
      <c r="KC27" s="92">
        <f>STDEV(JX17:KA17)</f>
        <v>0.29319539844047171</v>
      </c>
      <c r="KD27" s="71">
        <f>KH27/$F26*100</f>
        <v>119.99070343972731</v>
      </c>
      <c r="KH27" s="72">
        <f t="shared" si="186"/>
        <v>60.501562500000006</v>
      </c>
      <c r="KI27" s="92">
        <f>STDEV(KD17:KG17)</f>
        <v>0.32752922102462767</v>
      </c>
      <c r="KJ27" s="71">
        <f>KN27/$F26*100</f>
        <v>109.39262472885032</v>
      </c>
      <c r="KK27" s="91"/>
      <c r="KL27" s="91"/>
      <c r="KM27" s="91"/>
      <c r="KN27" s="72">
        <f t="shared" si="187"/>
        <v>55.157812499999999</v>
      </c>
      <c r="KO27" s="92">
        <f>STDEV(KJ17:KM17)</f>
        <v>1.158060238340388</v>
      </c>
      <c r="KP27" s="71">
        <f>KT27/$F26*100</f>
        <v>108.66749302757981</v>
      </c>
      <c r="KQ27" s="91"/>
      <c r="KR27" s="91"/>
      <c r="KS27" s="91"/>
      <c r="KT27" s="72">
        <f t="shared" si="188"/>
        <v>54.792187500000004</v>
      </c>
      <c r="KU27" s="92">
        <f>STDEV(KP17:KS17)</f>
        <v>0.64761933826258355</v>
      </c>
      <c r="KV27" s="71">
        <f>KZ27/$F26*100</f>
        <v>111.28602417105671</v>
      </c>
      <c r="KW27" s="91"/>
      <c r="KX27" s="91"/>
      <c r="KY27" s="91"/>
      <c r="KZ27" s="72">
        <f t="shared" si="189"/>
        <v>56.112500000000004</v>
      </c>
      <c r="LA27" s="92">
        <f>STDEV(KV17:KY17)</f>
        <v>0.67128607910487514</v>
      </c>
      <c r="LB27" s="71">
        <f>LF27/$F26*100</f>
        <v>105.38167544675136</v>
      </c>
      <c r="LC27" s="91"/>
      <c r="LD27" s="91"/>
      <c r="LE27" s="91"/>
      <c r="LF27" s="72">
        <f t="shared" si="190"/>
        <v>53.135416666666664</v>
      </c>
      <c r="LG27" s="92">
        <f>STDEV(LB17:LE17)</f>
        <v>2.4848158675912648</v>
      </c>
      <c r="LH27" s="71">
        <f>LL27/$F26*100</f>
        <v>112.24873463485177</v>
      </c>
      <c r="LL27" s="72">
        <f t="shared" si="191"/>
        <v>56.597916666666663</v>
      </c>
      <c r="LM27" s="92">
        <f>STDEV(LH17:LK17)</f>
        <v>3.5209880390074204</v>
      </c>
      <c r="LN27" s="71">
        <f>LR27/$F26*100</f>
        <v>102.72079330647659</v>
      </c>
      <c r="LO27" s="91"/>
      <c r="LP27" s="91"/>
      <c r="LQ27" s="91"/>
      <c r="LR27" s="72">
        <f t="shared" si="192"/>
        <v>51.793749999999996</v>
      </c>
      <c r="LS27" s="92">
        <f>STDEV(LN17:LQ17)</f>
        <v>1.2138040667669552</v>
      </c>
      <c r="LT27" s="71">
        <f>LX27/$F26*100</f>
        <v>86.792686705918825</v>
      </c>
      <c r="LU27" s="91"/>
      <c r="LV27" s="91"/>
      <c r="LW27" s="91"/>
      <c r="LX27" s="72">
        <f t="shared" si="193"/>
        <v>43.762500000000003</v>
      </c>
      <c r="LY27" s="92">
        <f>STDEV(LT17:LW17)</f>
        <v>0.95112323947355315</v>
      </c>
      <c r="LZ27" s="71">
        <f>MD27/$F26*100</f>
        <v>79.175704989154013</v>
      </c>
      <c r="MA27" s="91"/>
      <c r="MB27" s="91"/>
      <c r="MC27" s="91"/>
      <c r="MD27" s="72">
        <f t="shared" si="194"/>
        <v>39.921875</v>
      </c>
      <c r="ME27" s="92">
        <f>STDEV(LZ17:MC17)</f>
        <v>0.40189978539431936</v>
      </c>
      <c r="MF27" s="71">
        <f>MJ27/$F26*100</f>
        <v>122.64642082429502</v>
      </c>
      <c r="MG27" s="91"/>
      <c r="MH27" s="91"/>
      <c r="MI27" s="91"/>
      <c r="MJ27" s="72">
        <f t="shared" si="195"/>
        <v>61.840625000000003</v>
      </c>
      <c r="MK27" s="92">
        <f>STDEV(MF17:MI17)</f>
        <v>0.36201476143936462</v>
      </c>
      <c r="ML27" s="71">
        <f>MP27/$F26*100</f>
        <v>113.32197087077782</v>
      </c>
      <c r="MM27" s="91"/>
      <c r="MN27" s="91"/>
      <c r="MO27" s="91"/>
      <c r="MP27" s="72">
        <f t="shared" si="196"/>
        <v>57.139062500000001</v>
      </c>
      <c r="MQ27" s="92">
        <f>STDEV(ML17:MO17)</f>
        <v>0.58205309662578608</v>
      </c>
      <c r="MR27" s="71">
        <f>MV27/$F26*100</f>
        <v>87.660365664704059</v>
      </c>
      <c r="MS27" s="91"/>
      <c r="MT27" s="91"/>
      <c r="MU27" s="91"/>
      <c r="MV27" s="72">
        <f t="shared" si="197"/>
        <v>44.199999999999996</v>
      </c>
      <c r="MW27" s="92">
        <f>STDEV(MR17:MU17)</f>
        <v>0.74314576295636425</v>
      </c>
      <c r="MX27" s="71">
        <f>NB27/$F26*100</f>
        <v>75.652308645801057</v>
      </c>
      <c r="MY27" s="91"/>
      <c r="MZ27" s="91"/>
      <c r="NA27" s="91"/>
      <c r="NB27" s="72">
        <f t="shared" si="198"/>
        <v>38.145312500000003</v>
      </c>
      <c r="NC27" s="92">
        <f>STDEV(MX17:NA17)</f>
        <v>0.73101625537672077</v>
      </c>
      <c r="ND27" s="71">
        <f>NH27/$F26*100</f>
        <v>94.511930585683302</v>
      </c>
      <c r="NE27" s="91"/>
      <c r="NF27" s="91"/>
      <c r="NG27" s="91"/>
      <c r="NH27" s="72">
        <f t="shared" si="199"/>
        <v>47.654687500000001</v>
      </c>
      <c r="NI27" s="92">
        <f>STDEV(ND17:NG17)</f>
        <v>1.6725991422409026</v>
      </c>
      <c r="NJ27" s="71">
        <f>NN27/$F26*100</f>
        <v>87.60768515649211</v>
      </c>
      <c r="NK27" s="91"/>
      <c r="NL27" s="91"/>
      <c r="NM27" s="91"/>
      <c r="NN27" s="72">
        <f t="shared" si="200"/>
        <v>44.173437500000006</v>
      </c>
      <c r="NO27" s="92">
        <f>STDEV(NJ17:NM17)</f>
        <v>1.0808871621458309</v>
      </c>
      <c r="NP27" s="71">
        <f>NT27/$F26*100</f>
        <v>109.57958888544572</v>
      </c>
      <c r="NQ27" s="91"/>
      <c r="NR27" s="91"/>
      <c r="NS27" s="91"/>
      <c r="NT27" s="72">
        <f t="shared" si="201"/>
        <v>55.252083333333339</v>
      </c>
      <c r="NU27" s="92">
        <f>STDEV(NP17:NS17)</f>
        <v>1.0108461286631776</v>
      </c>
      <c r="NV27" s="71">
        <f>NZ27/$F26*100</f>
        <v>104.71645491168269</v>
      </c>
      <c r="NW27" s="91"/>
      <c r="NX27" s="91"/>
      <c r="NY27" s="91"/>
      <c r="NZ27" s="72">
        <f t="shared" si="202"/>
        <v>52.800000000000004</v>
      </c>
      <c r="OA27" s="92">
        <f>STDEV(NV17:NY17)</f>
        <v>0.53662719834164174</v>
      </c>
      <c r="OB27" s="71">
        <f>OF27/$F26*100</f>
        <v>92.916021072203293</v>
      </c>
      <c r="OC27" s="91"/>
      <c r="OD27" s="91"/>
      <c r="OE27" s="91"/>
      <c r="OF27" s="72">
        <f t="shared" si="203"/>
        <v>46.85</v>
      </c>
      <c r="OG27" s="92">
        <f>STDEV(OB17:OE17)</f>
        <v>0.80881375328316163</v>
      </c>
      <c r="OH27" s="71">
        <f>OL27/$F26*100</f>
        <v>87.62317942361328</v>
      </c>
      <c r="OI27" s="91"/>
      <c r="OJ27" s="91"/>
      <c r="OK27" s="91"/>
      <c r="OL27" s="72">
        <f t="shared" si="204"/>
        <v>44.181250000000006</v>
      </c>
      <c r="OM27" s="92">
        <f>STDEV(OH17:OK17)</f>
        <v>0.42014692370645784</v>
      </c>
      <c r="ON27" s="71">
        <f>OR27/$F26*100</f>
        <v>109.48249147815308</v>
      </c>
      <c r="OO27" s="91"/>
      <c r="OP27" s="91"/>
      <c r="OQ27" s="91"/>
      <c r="OR27" s="72">
        <f t="shared" si="205"/>
        <v>55.203125</v>
      </c>
      <c r="OS27" s="92">
        <f>STDEV(ON17:OQ17)</f>
        <v>1.050130200260901</v>
      </c>
      <c r="OT27" s="71">
        <f>OX27/$F26*100</f>
        <v>99.246978617911367</v>
      </c>
      <c r="OU27" s="91"/>
      <c r="OV27" s="91"/>
      <c r="OW27" s="91"/>
      <c r="OX27" s="72">
        <f t="shared" si="206"/>
        <v>50.042187499999997</v>
      </c>
      <c r="OY27" s="92">
        <f>STDEV(OT17:OW17)</f>
        <v>0.80632872677649359</v>
      </c>
      <c r="OZ27" s="71">
        <f>PD27/$F26*100</f>
        <v>127.26371242640219</v>
      </c>
      <c r="PA27" s="91"/>
      <c r="PB27" s="91"/>
      <c r="PC27" s="91"/>
      <c r="PD27" s="72">
        <f t="shared" si="207"/>
        <v>64.168749999999989</v>
      </c>
      <c r="PE27" s="92">
        <f>STDEV(OZ17:PC17)</f>
        <v>1.081629268742299</v>
      </c>
      <c r="PF27" s="71">
        <f>PJ27/$F26*100</f>
        <v>109.87914471645493</v>
      </c>
      <c r="PG27" s="91"/>
      <c r="PH27" s="91"/>
      <c r="PI27" s="91"/>
      <c r="PJ27" s="72">
        <f t="shared" si="208"/>
        <v>55.403125000000003</v>
      </c>
      <c r="PK27" s="92">
        <f>STDEV(PF17:PI17)</f>
        <v>1.0533490735901998</v>
      </c>
      <c r="PL27" s="71">
        <f>PP27/$F26*100</f>
        <v>128.82140274765004</v>
      </c>
      <c r="PM27" s="91"/>
      <c r="PN27" s="91"/>
      <c r="PO27" s="91"/>
      <c r="PP27" s="72">
        <f t="shared" si="209"/>
        <v>64.954166666666666</v>
      </c>
      <c r="PQ27" s="92">
        <f>STDEV(PL17:PO17)</f>
        <v>0.52187811875316192</v>
      </c>
      <c r="PR27" s="71">
        <f>PV27/$F26*100</f>
        <v>119.8884412767276</v>
      </c>
      <c r="PS27" s="91"/>
      <c r="PT27" s="91"/>
      <c r="PU27" s="91"/>
      <c r="PV27" s="72">
        <f>AVERAGE(PR17:PT17)</f>
        <v>60.449999999999996</v>
      </c>
      <c r="PW27" s="92">
        <f>STDEV(PR17:PT17)</f>
        <v>0.40740221219330458</v>
      </c>
      <c r="PX27" s="71">
        <f>QB27/$F26*100</f>
        <v>120.36359880177667</v>
      </c>
      <c r="PY27" s="91"/>
      <c r="PZ27" s="91"/>
      <c r="QA27" s="91"/>
      <c r="QB27" s="72">
        <f t="shared" si="210"/>
        <v>60.689583333333331</v>
      </c>
      <c r="QC27" s="92">
        <f>STDEV(PX17:QA17)</f>
        <v>1.7404912800222057</v>
      </c>
      <c r="QD27" s="71">
        <f>QH27/$F26*100</f>
        <v>113.17839066212167</v>
      </c>
      <c r="QE27" s="91"/>
      <c r="QF27" s="91"/>
      <c r="QG27" s="91"/>
      <c r="QH27" s="72">
        <f t="shared" si="211"/>
        <v>57.066666666666663</v>
      </c>
      <c r="QI27" s="92">
        <f>STDEV(QD17:QG17)</f>
        <v>1.8965463402810214</v>
      </c>
      <c r="QJ27" s="71">
        <f>QN27/$F26*100</f>
        <v>94.837310195227758</v>
      </c>
      <c r="QK27" s="91"/>
      <c r="QL27" s="91"/>
      <c r="QM27" s="91"/>
      <c r="QN27" s="72">
        <f t="shared" si="212"/>
        <v>47.818750000000001</v>
      </c>
      <c r="QO27" s="92">
        <f>STDEV(QJ17:QM17)</f>
        <v>1.7320620839046157</v>
      </c>
      <c r="QP27" s="71">
        <f>QT27/$F26*100</f>
        <v>90.618737733705188</v>
      </c>
      <c r="QQ27" s="91"/>
      <c r="QR27" s="91"/>
      <c r="QS27" s="91"/>
      <c r="QT27" s="72">
        <f t="shared" si="213"/>
        <v>45.691666666666663</v>
      </c>
      <c r="QU27" s="92">
        <f>STDEV(QP17:QS17)</f>
        <v>1.0447849160632692</v>
      </c>
      <c r="QV27" s="71">
        <f>QZ27/$F26*100</f>
        <v>0</v>
      </c>
      <c r="QW27" s="91"/>
      <c r="QX27" s="91"/>
      <c r="QY27" s="91"/>
      <c r="QZ27" s="72">
        <f t="shared" si="214"/>
        <v>0</v>
      </c>
      <c r="RA27" s="92">
        <f>STDEV(QV17:QY17)</f>
        <v>0</v>
      </c>
      <c r="RB27" s="71">
        <f>RF27/$F26*100</f>
        <v>0</v>
      </c>
      <c r="RC27" s="91"/>
      <c r="RD27" s="91"/>
      <c r="RE27" s="91"/>
      <c r="RF27" s="72">
        <f t="shared" si="215"/>
        <v>0</v>
      </c>
      <c r="RG27" s="92">
        <f>STDEV(RB17:RE17)</f>
        <v>0</v>
      </c>
      <c r="RH27" s="71">
        <f>RL27/$F26*100</f>
        <v>0</v>
      </c>
      <c r="RI27" s="91"/>
      <c r="RJ27" s="91"/>
      <c r="RK27" s="91"/>
      <c r="RL27" s="72">
        <f t="shared" si="216"/>
        <v>0</v>
      </c>
      <c r="RM27" s="92">
        <f>STDEV(RH17:RK17)</f>
        <v>0</v>
      </c>
      <c r="RN27" s="71">
        <f>RR27/$F26*100</f>
        <v>0</v>
      </c>
      <c r="RO27" s="91"/>
      <c r="RP27" s="91"/>
      <c r="RQ27" s="91"/>
      <c r="RR27" s="72">
        <f t="shared" si="217"/>
        <v>0</v>
      </c>
      <c r="RS27" s="92">
        <f>STDEV(RN17:RQ17)</f>
        <v>0</v>
      </c>
      <c r="RT27" s="71">
        <f>RX27/$F26*100</f>
        <v>0</v>
      </c>
      <c r="RU27" s="91"/>
      <c r="RV27" s="91"/>
      <c r="RW27" s="91"/>
      <c r="RX27" s="72">
        <f t="shared" si="218"/>
        <v>0</v>
      </c>
      <c r="RY27" s="92">
        <f>STDEV(RT17:RW17)</f>
        <v>0</v>
      </c>
      <c r="RZ27" s="71">
        <f>SD27/$F26*100</f>
        <v>0</v>
      </c>
      <c r="SA27" s="91"/>
      <c r="SB27" s="91"/>
      <c r="SC27" s="91"/>
      <c r="SD27" s="72">
        <f t="shared" si="219"/>
        <v>0</v>
      </c>
      <c r="SE27" s="92">
        <f>STDEV(RZ17:SC17)</f>
        <v>0</v>
      </c>
      <c r="SF27" s="71">
        <f>SJ27/$F26*100</f>
        <v>0</v>
      </c>
      <c r="SG27" s="91"/>
      <c r="SH27" s="91"/>
      <c r="SI27" s="91"/>
      <c r="SJ27" s="72">
        <f t="shared" si="220"/>
        <v>0</v>
      </c>
      <c r="SK27" s="92">
        <f>STDEV(SF17:SI17)</f>
        <v>0</v>
      </c>
      <c r="SL27" s="71">
        <f>SP27/$F26*100</f>
        <v>0</v>
      </c>
      <c r="SM27" s="91"/>
      <c r="SN27" s="91"/>
      <c r="SO27" s="91"/>
      <c r="SP27" s="72">
        <f t="shared" si="221"/>
        <v>0</v>
      </c>
      <c r="SQ27" s="92">
        <f>STDEV(SL17:SO17)</f>
        <v>0</v>
      </c>
      <c r="SR27" s="71">
        <f>SV27/$F26*100</f>
        <v>0</v>
      </c>
      <c r="SS27" s="91"/>
      <c r="ST27" s="91"/>
      <c r="SU27" s="91"/>
      <c r="SV27" s="72">
        <f t="shared" si="222"/>
        <v>0</v>
      </c>
      <c r="SW27" s="92">
        <f>STDEV(SR17:SU17)</f>
        <v>0</v>
      </c>
      <c r="SX27" s="71">
        <f>TB27/$F26*100</f>
        <v>0</v>
      </c>
      <c r="SY27" s="91"/>
      <c r="SZ27" s="91"/>
      <c r="TA27" s="91"/>
      <c r="TB27" s="72">
        <f t="shared" si="223"/>
        <v>0</v>
      </c>
      <c r="TC27" s="92">
        <f>STDEV(SX17:TA17)</f>
        <v>0</v>
      </c>
      <c r="TD27" s="71">
        <f>TH27/$F26*100</f>
        <v>0</v>
      </c>
      <c r="TE27" s="91"/>
      <c r="TF27" s="91"/>
      <c r="TG27" s="91"/>
      <c r="TH27" s="72">
        <f t="shared" si="224"/>
        <v>0</v>
      </c>
      <c r="TI27" s="92">
        <f>STDEV(TD17:TG17)</f>
        <v>0</v>
      </c>
      <c r="TJ27" s="71">
        <f>TN27/$F26*100</f>
        <v>0</v>
      </c>
      <c r="TK27" s="91"/>
      <c r="TL27" s="91"/>
      <c r="TM27" s="91"/>
      <c r="TN27" s="72">
        <f t="shared" si="225"/>
        <v>0</v>
      </c>
      <c r="TO27" s="92">
        <f>STDEV(TJ17:TM17)</f>
        <v>0</v>
      </c>
      <c r="TP27" s="71">
        <f>TT27/$F26*100</f>
        <v>112.10102262162999</v>
      </c>
      <c r="TQ27" s="91"/>
      <c r="TR27" s="91"/>
      <c r="TS27" s="91"/>
      <c r="TT27" s="72">
        <f t="shared" si="226"/>
        <v>56.5234375</v>
      </c>
      <c r="TU27" s="92">
        <f>STDEV(TP17:TS17)</f>
        <v>0.69765931200335896</v>
      </c>
      <c r="TV27" s="71">
        <f>TZ27/$F26*100</f>
        <v>100.70034087387667</v>
      </c>
      <c r="TW27" s="91"/>
      <c r="TX27" s="91"/>
      <c r="TY27" s="91"/>
      <c r="TZ27" s="72">
        <f t="shared" si="227"/>
        <v>50.774999999999999</v>
      </c>
      <c r="UA27" s="92">
        <f>STDEV(TV17:TY17)</f>
        <v>1.4191491729201702</v>
      </c>
      <c r="UB27" s="71">
        <f>UF27/$F26*100</f>
        <v>0</v>
      </c>
      <c r="UC27" s="91"/>
      <c r="UD27" s="91"/>
      <c r="UE27" s="91"/>
      <c r="UF27" s="72">
        <f t="shared" si="228"/>
        <v>0</v>
      </c>
      <c r="UG27" s="92">
        <f>STDEV(UB17:UE17)</f>
        <v>0</v>
      </c>
      <c r="UH27" s="71">
        <f>UL27/$F26*100</f>
        <v>0</v>
      </c>
      <c r="UI27" s="91"/>
      <c r="UJ27" s="91"/>
      <c r="UK27" s="91"/>
      <c r="UL27" s="72">
        <f t="shared" si="229"/>
        <v>0</v>
      </c>
      <c r="UM27" s="92">
        <f>STDEV(UH17:UK17)</f>
        <v>0</v>
      </c>
      <c r="UN27" s="71">
        <f>UR27/$F26*100</f>
        <v>0</v>
      </c>
      <c r="UO27" s="91"/>
      <c r="UP27" s="91"/>
      <c r="UQ27" s="91"/>
      <c r="UR27" s="72">
        <f t="shared" si="230"/>
        <v>0</v>
      </c>
      <c r="US27" s="92">
        <f>STDEV(UN17:UQ17)</f>
        <v>0</v>
      </c>
      <c r="UT27" s="71">
        <f>UX27/$F26*100</f>
        <v>108.32352029748992</v>
      </c>
      <c r="UU27" s="91"/>
      <c r="UV27" s="91"/>
      <c r="UW27" s="91"/>
      <c r="UX27" s="72">
        <f t="shared" si="231"/>
        <v>54.618749999999999</v>
      </c>
      <c r="UY27" s="92">
        <f>STDEV(UT17:UW17)</f>
        <v>0.45830018819546597</v>
      </c>
      <c r="UZ27" s="71">
        <f>VD27/$F26*100</f>
        <v>0</v>
      </c>
      <c r="VA27" s="91"/>
      <c r="VB27" s="91"/>
      <c r="VC27" s="91"/>
      <c r="VD27" s="72">
        <f t="shared" si="232"/>
        <v>0</v>
      </c>
      <c r="VE27" s="92">
        <f>STDEV(UZ17:VC17)</f>
        <v>0</v>
      </c>
      <c r="VF27" s="71">
        <f>VJ27/$F26*100</f>
        <v>104.65860964776365</v>
      </c>
      <c r="VG27" s="91"/>
      <c r="VH27" s="91"/>
      <c r="VI27" s="91"/>
      <c r="VJ27" s="72">
        <f t="shared" si="233"/>
        <v>52.770833333333336</v>
      </c>
      <c r="VK27" s="92">
        <f>STDEV(VF17:VI17)</f>
        <v>0.71549079891591405</v>
      </c>
      <c r="VL27" s="71">
        <f>VP27/$F26*100</f>
        <v>0</v>
      </c>
      <c r="VM27" s="91"/>
      <c r="VN27" s="91"/>
      <c r="VO27" s="91"/>
      <c r="VP27" s="72">
        <f t="shared" si="234"/>
        <v>0</v>
      </c>
      <c r="VQ27" s="92">
        <f>STDEV(VL17:VO17)</f>
        <v>0</v>
      </c>
      <c r="VR27" s="71">
        <f>VV27/$F26*100</f>
        <v>95.936370209689088</v>
      </c>
      <c r="VS27" s="91"/>
      <c r="VT27" s="91"/>
      <c r="VU27" s="91"/>
      <c r="VV27" s="72">
        <f>AVERAGE(VR17:VV17)</f>
        <v>48.372916666666669</v>
      </c>
      <c r="VW27" s="92">
        <f>STDEV(VR17:VU17)</f>
        <v>0.70301619528523873</v>
      </c>
      <c r="VX27" s="71">
        <f>VY27/$F26*100</f>
        <v>130.41214750542298</v>
      </c>
      <c r="VY27" s="72">
        <f t="shared" si="235"/>
        <v>65.756249999999994</v>
      </c>
      <c r="VZ27" s="92">
        <f t="shared" si="236"/>
        <v>0.97227182413150282</v>
      </c>
      <c r="WA27" s="71">
        <f>WB27/$F26*100</f>
        <v>125.29284164859003</v>
      </c>
      <c r="WB27" s="72">
        <f t="shared" si="237"/>
        <v>63.174999999999997</v>
      </c>
      <c r="WC27" s="92">
        <f t="shared" si="238"/>
        <v>0.30935921676911454</v>
      </c>
      <c r="WD27" s="71">
        <f>WE27/$F26*100</f>
        <v>141.33870467926869</v>
      </c>
      <c r="WE27" s="72">
        <f t="shared" si="239"/>
        <v>71.265625</v>
      </c>
      <c r="WF27" s="92">
        <f t="shared" si="240"/>
        <v>1.0915960934567248</v>
      </c>
      <c r="WG27" s="71">
        <f>WH27/$F26*100</f>
        <v>209.135419894639</v>
      </c>
      <c r="WH27" s="72">
        <f t="shared" si="241"/>
        <v>105.45</v>
      </c>
      <c r="WI27" s="92">
        <f t="shared" si="242"/>
        <v>1.0429825022501535</v>
      </c>
      <c r="WJ27" s="71">
        <f>WK27/$F26*100</f>
        <v>119.44840409048652</v>
      </c>
      <c r="WK27" s="72">
        <f t="shared" si="243"/>
        <v>60.228124999999999</v>
      </c>
      <c r="WL27" s="92">
        <f t="shared" si="244"/>
        <v>0.5612660075668241</v>
      </c>
      <c r="WM27" s="71">
        <f>WN27/$F26*100</f>
        <v>115.90951348001239</v>
      </c>
      <c r="WN27" s="72">
        <f t="shared" si="245"/>
        <v>58.443749999999994</v>
      </c>
      <c r="WO27" s="92">
        <f t="shared" si="246"/>
        <v>1.0341436674853248</v>
      </c>
      <c r="WP27" s="71">
        <f>WQ27/$F26*100</f>
        <v>129.69321351100092</v>
      </c>
      <c r="WQ27" s="72">
        <f t="shared" si="247"/>
        <v>65.393749999999997</v>
      </c>
      <c r="WR27" s="92">
        <f t="shared" si="248"/>
        <v>1.8561553006146871</v>
      </c>
      <c r="WS27" s="71">
        <f>WT27/$F26*100</f>
        <v>0</v>
      </c>
      <c r="WT27" s="72">
        <f t="shared" si="249"/>
        <v>0</v>
      </c>
      <c r="WU27" s="91">
        <f t="shared" si="250"/>
        <v>0</v>
      </c>
      <c r="WV27" s="72"/>
      <c r="WW27" s="72">
        <f>WX27/$F26*100</f>
        <v>110.54849705608925</v>
      </c>
      <c r="WX27" s="72">
        <f t="shared" si="251"/>
        <v>55.740624999999994</v>
      </c>
      <c r="WY27" s="92">
        <f t="shared" si="252"/>
        <v>0.93249706768976048</v>
      </c>
      <c r="WZ27" s="71">
        <f>XA27/$F26*100</f>
        <v>109.21599008366904</v>
      </c>
      <c r="XA27" s="72">
        <f t="shared" si="253"/>
        <v>55.068750000000001</v>
      </c>
      <c r="XB27" s="92">
        <f t="shared" si="254"/>
        <v>0.8750446417183505</v>
      </c>
      <c r="XC27" s="71">
        <f>XD27/$F26*100</f>
        <v>114.220860288276</v>
      </c>
      <c r="XD27" s="72">
        <f>AVERAGE(XC17:XE17)</f>
        <v>57.59229939847917</v>
      </c>
      <c r="XE27" s="92">
        <f>STDEV(XC17:XE17)</f>
        <v>0.38846332701548675</v>
      </c>
      <c r="XF27" s="71">
        <f>XG27/$F26*100</f>
        <v>112.75678129610715</v>
      </c>
      <c r="XG27" s="72">
        <f>AVERAGE(XF17:XH17)</f>
        <v>56.854083319146525</v>
      </c>
      <c r="XH27" s="92">
        <f>STDEV(XF17:XH17)</f>
        <v>0.18613867752825311</v>
      </c>
      <c r="XI27" s="71">
        <f>XJ27/$F26*100</f>
        <v>117.85835886959484</v>
      </c>
      <c r="XJ27" s="72">
        <f>AVERAGE(XI17:XK17)</f>
        <v>59.426394386278517</v>
      </c>
      <c r="XK27" s="92">
        <f>STDEV(XI17:XK17)</f>
        <v>0.60292745547196203</v>
      </c>
      <c r="XL27" s="71">
        <f>XM27/$F26*100</f>
        <v>105.72012257405517</v>
      </c>
      <c r="XM27" s="72">
        <f>AVERAGE(XL17:XN17)</f>
        <v>53.306068054136873</v>
      </c>
      <c r="XN27" s="92">
        <f>STDEV(XL17:XN17)</f>
        <v>0.83357755588740279</v>
      </c>
      <c r="XO27" s="71">
        <f>XP27/$F26*100</f>
        <v>84.814436499829753</v>
      </c>
      <c r="XP27" s="72">
        <f>AVERAGE(XO17:XQ17)</f>
        <v>42.765029153898539</v>
      </c>
      <c r="XQ27" s="92">
        <f>STDEV(XO17:XQ17)</f>
        <v>0.31562645320008709</v>
      </c>
      <c r="XR27" s="71">
        <f>XS27/$F26*100</f>
        <v>78.589263420724095</v>
      </c>
      <c r="XS27" s="72">
        <f>AVERAGE(XR17:XT17)</f>
        <v>39.626180165418226</v>
      </c>
      <c r="XT27" s="92">
        <f>STDEV(XR17:XT17)</f>
        <v>0.90236793671306359</v>
      </c>
      <c r="XU27" s="71">
        <f>XV27/$F26*100</f>
        <v>87.963908750425603</v>
      </c>
      <c r="XV27" s="72">
        <f>AVERAGE(XU17:XW17)</f>
        <v>44.353052115253661</v>
      </c>
      <c r="XW27" s="92">
        <f>STDEV(XU17:XW17)</f>
        <v>0.66767134330786893</v>
      </c>
      <c r="XX27" s="71">
        <f>XY27/$F26*100</f>
        <v>113.79525593008739</v>
      </c>
      <c r="XY27" s="72">
        <f>AVERAGE(XX17:XZ17)</f>
        <v>57.377701700998756</v>
      </c>
      <c r="XZ27" s="92">
        <f>STDEV(XX17:XZ17)</f>
        <v>0.11734829670259732</v>
      </c>
      <c r="YA27" s="71">
        <f>YB27/$F26*100</f>
        <v>110.12938372488934</v>
      </c>
      <c r="YB27" s="72">
        <f>AVERAGE(YA17:YC17)</f>
        <v>55.529300200034051</v>
      </c>
      <c r="YC27" s="92">
        <f>STDEV(YA17:YC17)</f>
        <v>1.5417138290927255</v>
      </c>
      <c r="YD27" s="71">
        <f>YE27/$F26*100</f>
        <v>91.226875496538412</v>
      </c>
      <c r="YE27" s="72">
        <f>AVERAGE(YD17:YF17)</f>
        <v>45.998301129270232</v>
      </c>
      <c r="YF27" s="92">
        <f>STDEV(YD17:YF17)</f>
        <v>1.8290148313646004</v>
      </c>
      <c r="YG27" s="71">
        <f>YH27/$F26*100</f>
        <v>93.39944220638364</v>
      </c>
      <c r="YH27" s="72">
        <f t="shared" si="255"/>
        <v>47.09375</v>
      </c>
      <c r="YI27" s="92">
        <f t="shared" si="256"/>
        <v>2.6781669337440448</v>
      </c>
      <c r="YJ27" s="71">
        <f>YK27/$F26*100</f>
        <v>93.207313294081189</v>
      </c>
      <c r="YK27" s="72">
        <f t="shared" si="257"/>
        <v>46.996875000000003</v>
      </c>
      <c r="YL27" s="92">
        <f t="shared" si="258"/>
        <v>0.25190679079770456</v>
      </c>
      <c r="YM27" t="s">
        <v>205</v>
      </c>
      <c r="YN27" s="71">
        <f>YO27/$F26*100</f>
        <v>122.1382088627208</v>
      </c>
      <c r="YO27" s="72">
        <f t="shared" si="259"/>
        <v>61.584375000000001</v>
      </c>
      <c r="YP27" s="92">
        <f t="shared" si="260"/>
        <v>0.11932426932523191</v>
      </c>
      <c r="YQ27" s="71">
        <f>YR27/$F26*100</f>
        <v>105.08211961574216</v>
      </c>
      <c r="YR27" s="72">
        <f t="shared" si="261"/>
        <v>52.984375</v>
      </c>
      <c r="YS27" s="92">
        <f t="shared" si="262"/>
        <v>0.85294755480627094</v>
      </c>
      <c r="YT27" s="71">
        <f>YU27/$F26*100</f>
        <v>116.08924697861791</v>
      </c>
      <c r="YU27" s="72">
        <f t="shared" si="263"/>
        <v>58.534374999999997</v>
      </c>
      <c r="YV27" s="92">
        <f t="shared" si="264"/>
        <v>0.10164659979556923</v>
      </c>
      <c r="YW27" s="71">
        <f>YX27/$F26*100</f>
        <v>96.547877285404411</v>
      </c>
      <c r="YX27" s="72">
        <f t="shared" si="265"/>
        <v>48.681250000000006</v>
      </c>
      <c r="YY27" s="92">
        <f t="shared" si="266"/>
        <v>0.64523493783272556</v>
      </c>
      <c r="YZ27" s="71">
        <f>ZA27/$F26*100</f>
        <v>79.652928416485892</v>
      </c>
      <c r="ZA27" s="72">
        <f t="shared" si="267"/>
        <v>40.162499999999994</v>
      </c>
      <c r="ZB27" s="92">
        <f t="shared" si="268"/>
        <v>0.23864853865045879</v>
      </c>
      <c r="ZC27" s="71">
        <f>ZD27/$F26*100</f>
        <v>107.53641152773474</v>
      </c>
      <c r="ZD27" s="72">
        <f t="shared" si="269"/>
        <v>54.221874999999997</v>
      </c>
      <c r="ZE27" s="92">
        <f t="shared" si="270"/>
        <v>0.17235727791421995</v>
      </c>
      <c r="ZF27" s="71">
        <f>ZG27/$F26*100</f>
        <v>111.22404710257203</v>
      </c>
      <c r="ZG27" s="72">
        <f t="shared" si="271"/>
        <v>56.081249999999997</v>
      </c>
      <c r="ZH27" s="92">
        <f t="shared" si="272"/>
        <v>0.4065863991822618</v>
      </c>
      <c r="ZI27" s="71">
        <f>ZJ27/$F26*100</f>
        <v>92.482181592810647</v>
      </c>
      <c r="ZJ27" s="72">
        <f t="shared" si="273"/>
        <v>46.631249999999994</v>
      </c>
      <c r="ZK27" s="92">
        <f t="shared" si="274"/>
        <v>0.46845824253608875</v>
      </c>
      <c r="ZL27" s="71">
        <f>ZM27/$F26*100</f>
        <v>102.74558413387047</v>
      </c>
      <c r="ZM27" s="72">
        <f t="shared" si="275"/>
        <v>51.806250000000006</v>
      </c>
      <c r="ZN27" s="92">
        <f t="shared" si="276"/>
        <v>0.60104076400856643</v>
      </c>
      <c r="ZO27" s="71">
        <f>ZP27/$F26*100</f>
        <v>105.86922838549735</v>
      </c>
      <c r="ZP27" s="72">
        <f t="shared" si="277"/>
        <v>53.381249999999994</v>
      </c>
      <c r="ZQ27" s="92">
        <f t="shared" si="278"/>
        <v>1.2109203627819616</v>
      </c>
      <c r="ZR27" s="71">
        <f>ZS27/$F26*100</f>
        <v>108.11279826464208</v>
      </c>
      <c r="ZS27" s="72">
        <f t="shared" si="279"/>
        <v>54.512500000000003</v>
      </c>
      <c r="ZT27" s="92">
        <f t="shared" si="280"/>
        <v>0.83968930265902519</v>
      </c>
      <c r="ZU27" s="71">
        <f>ZV27/$F26*100</f>
        <v>108.92469786179113</v>
      </c>
      <c r="ZV27" s="72">
        <f t="shared" si="281"/>
        <v>54.921875</v>
      </c>
      <c r="ZW27" s="92">
        <f t="shared" si="282"/>
        <v>0.32261746891636028</v>
      </c>
      <c r="ZX27" s="71">
        <f>ZY27/$F26*100</f>
        <v>108.55903315773163</v>
      </c>
      <c r="ZY27" s="72">
        <f t="shared" si="283"/>
        <v>54.737499999999997</v>
      </c>
      <c r="ZZ27" s="92">
        <f t="shared" si="284"/>
        <v>0.75130095501070671</v>
      </c>
      <c r="AAA27" s="71">
        <f>AAB27/$F26*100</f>
        <v>86.017973349860554</v>
      </c>
      <c r="AAB27" s="72">
        <f t="shared" si="285"/>
        <v>43.371875000000003</v>
      </c>
      <c r="AAC27" s="92">
        <f t="shared" si="286"/>
        <v>0.10164659979556923</v>
      </c>
      <c r="AAD27" s="71">
        <f>AAE27/$F26*100</f>
        <v>114.89308955686394</v>
      </c>
      <c r="AAE27" s="72">
        <f t="shared" si="287"/>
        <v>57.931249999999999</v>
      </c>
      <c r="AAF27" s="92">
        <f t="shared" si="288"/>
        <v>0.53916892065474453</v>
      </c>
      <c r="AAG27" s="71">
        <f>AAH27/$F26*100</f>
        <v>114.91168267740935</v>
      </c>
      <c r="AAH27" s="72">
        <f t="shared" si="289"/>
        <v>57.940624999999997</v>
      </c>
      <c r="AAI27" s="92">
        <f t="shared" si="290"/>
        <v>0.3579728079756907</v>
      </c>
      <c r="AAJ27" s="71">
        <f>AAK27/$F26*100</f>
        <v>98.22745584133871</v>
      </c>
      <c r="AAK27" s="72">
        <f t="shared" si="291"/>
        <v>49.528125000000003</v>
      </c>
      <c r="AAL27" s="92">
        <f t="shared" si="292"/>
        <v>8.396893026590152E-2</v>
      </c>
      <c r="AAM27" s="71">
        <f>AAN27/$F26*100</f>
        <v>108.68824531516184</v>
      </c>
      <c r="AAN27" s="72">
        <f>AVERAGE(AAM17:AAO17)*100/$AAJ27</f>
        <v>54.802651192504257</v>
      </c>
      <c r="AAO27" s="92">
        <f>STDEV(AAM17:AAO17)</f>
        <v>0.56568542494924101</v>
      </c>
      <c r="AAP27" s="71">
        <f>AAQ27/$F26*100</f>
        <v>70.84358634614172</v>
      </c>
      <c r="AAQ27" s="72">
        <f>AVERAGE(AAP17:AAR17)*100/$AAJ27</f>
        <v>35.720664552968643</v>
      </c>
      <c r="AAR27" s="92">
        <f>STDEV(AAP17:AAR17)</f>
        <v>8.8388347648318447E-2</v>
      </c>
      <c r="AAS27" s="71">
        <f>AAT27/$F26*100</f>
        <v>116.8969651082087</v>
      </c>
      <c r="AAT27" s="72">
        <f>AVERAGE(AAS17:AAU17)*100/$AAJ27</f>
        <v>58.941641625654611</v>
      </c>
      <c r="AAU27" s="92">
        <f>STDEV(AAS17:AAU17)</f>
        <v>0.94133590245458942</v>
      </c>
      <c r="AAV27" s="71">
        <f>AAW27/$F26*100</f>
        <v>88.882579342545242</v>
      </c>
      <c r="AAW27" s="72">
        <f>AVERAGE(AAV17:AAX17)*100/$AAJ27</f>
        <v>44.816263052873985</v>
      </c>
      <c r="AAX27" s="92">
        <f>STDEV(AAV17:AAX17)</f>
        <v>2.2583222824145373</v>
      </c>
      <c r="AAY27" s="71">
        <f>AAZ27/$F26*100</f>
        <v>83.48791721875196</v>
      </c>
      <c r="AAZ27" s="72">
        <f>AVERAGE(AAY17:ABA17)*100/$AAJ27</f>
        <v>42.096173260142592</v>
      </c>
      <c r="ABA27" s="92">
        <f>STDEV(AAY17:ABA17)</f>
        <v>0.22097086912079611</v>
      </c>
      <c r="ABB27" s="71">
        <f>ABC27/$F26*100</f>
        <v>119.89399962142721</v>
      </c>
      <c r="ABC27" s="72">
        <f>AVERAGE(ABB17:ABD17)*100/$AAJ27</f>
        <v>60.452802621616506</v>
      </c>
      <c r="ABD27" s="92">
        <f>STDEV(ABB17:ABD17)</f>
        <v>0.30052038200428072</v>
      </c>
      <c r="ABE27" s="71">
        <f>ABF27/$F26*100</f>
        <v>121.5092434853934</v>
      </c>
      <c r="ABF27" s="72">
        <f>AVERAGE(ABE17:ABG17)*100/$AAJ27</f>
        <v>61.267238863650704</v>
      </c>
      <c r="ABG27" s="92">
        <f>STDEV(ABE17:ABG17)</f>
        <v>0.44194173824159222</v>
      </c>
      <c r="ABH27" s="71">
        <f>ABI27/$F26*100</f>
        <v>121.76793488548172</v>
      </c>
      <c r="ABI27" s="72">
        <f>AVERAGE(ABH17:ABJ17)*100/$AAJ27</f>
        <v>61.397675918038992</v>
      </c>
      <c r="ABJ27" s="92">
        <f>STDEV(ABH17:ABJ17)</f>
        <v>5.7452425971410002E-2</v>
      </c>
      <c r="ABK27" s="71">
        <f>ABL27/$F26*100</f>
        <v>0</v>
      </c>
      <c r="ABL27" s="72">
        <f t="shared" si="293"/>
        <v>0</v>
      </c>
      <c r="ABM27" s="92">
        <f t="shared" si="294"/>
        <v>0</v>
      </c>
      <c r="ABN27" s="71">
        <f>ABO27/$F26*100</f>
        <v>0</v>
      </c>
      <c r="ABO27" s="72">
        <f t="shared" si="295"/>
        <v>0</v>
      </c>
      <c r="ABP27" s="92">
        <f t="shared" si="296"/>
        <v>0</v>
      </c>
      <c r="ABQ27" s="71">
        <f>ABR27/$F26*100</f>
        <v>101.10319181902696</v>
      </c>
      <c r="ABR27" s="72">
        <f t="shared" si="297"/>
        <v>50.978124999999999</v>
      </c>
      <c r="ABS27" s="92">
        <f t="shared" si="298"/>
        <v>1.294889293047863</v>
      </c>
      <c r="ABT27" s="71">
        <f>ABU27/$F26*100</f>
        <v>99.67152153703131</v>
      </c>
      <c r="ABU27" s="72">
        <f t="shared" si="299"/>
        <v>50.256250000000001</v>
      </c>
      <c r="ABV27" s="92">
        <f t="shared" si="300"/>
        <v>1.9357048134981718</v>
      </c>
      <c r="ABW27" s="71">
        <f>ABX27/$F26*100</f>
        <v>102.6836070653858</v>
      </c>
      <c r="ABX27" s="72">
        <f t="shared" si="301"/>
        <v>51.774999999999999</v>
      </c>
      <c r="ABY27" s="92">
        <f t="shared" si="302"/>
        <v>0.25632620818012147</v>
      </c>
      <c r="ABZ27" s="71">
        <f>ACA27/$F26*100</f>
        <v>44.239231484350789</v>
      </c>
      <c r="ACA27" s="72">
        <f t="shared" si="303"/>
        <v>22.306249999999999</v>
      </c>
      <c r="ACB27" s="92">
        <f t="shared" si="304"/>
        <v>0.44194173824159222</v>
      </c>
      <c r="ACC27" s="71">
        <f>ACD27/$F26*100</f>
        <v>89.14161760148744</v>
      </c>
      <c r="ACD27" s="72">
        <f t="shared" si="305"/>
        <v>44.946874999999999</v>
      </c>
      <c r="ACE27" s="92">
        <f t="shared" si="306"/>
        <v>0.19003494744388263</v>
      </c>
      <c r="ACF27" s="71">
        <f>ACG27/$F26*100</f>
        <v>99.6901146575767</v>
      </c>
      <c r="ACG27" s="72">
        <f t="shared" si="307"/>
        <v>50.265625</v>
      </c>
      <c r="ACH27" s="92">
        <f t="shared" si="308"/>
        <v>0.34029513844602799</v>
      </c>
      <c r="ACI27" s="71">
        <f>ACJ27/$F26*100</f>
        <v>99.473194917880377</v>
      </c>
      <c r="ACJ27" s="72">
        <f t="shared" si="309"/>
        <v>50.15625</v>
      </c>
      <c r="ACK27" s="92">
        <f t="shared" si="310"/>
        <v>0.13258252147247765</v>
      </c>
      <c r="ACL27" s="71">
        <f>ACM27/$F26*100</f>
        <v>111.09389525875426</v>
      </c>
      <c r="ACM27" s="72">
        <f t="shared" si="311"/>
        <v>56.015625</v>
      </c>
      <c r="ACN27" s="92">
        <f t="shared" si="312"/>
        <v>0.10164659979556419</v>
      </c>
      <c r="ACO27" s="71">
        <f>ACP27/$F26*100</f>
        <v>0</v>
      </c>
      <c r="ACP27" s="72">
        <f t="shared" si="313"/>
        <v>0</v>
      </c>
      <c r="ACQ27" s="92">
        <f t="shared" si="314"/>
        <v>0</v>
      </c>
      <c r="ACR27" s="71">
        <f>ACS27/$F26*100</f>
        <v>0</v>
      </c>
      <c r="ACS27" s="72">
        <f t="shared" si="315"/>
        <v>0</v>
      </c>
      <c r="ACT27" s="92">
        <f t="shared" si="316"/>
        <v>0</v>
      </c>
      <c r="ACU27" s="71">
        <f>ACV27/$F26*100</f>
        <v>0</v>
      </c>
      <c r="ACV27" s="72">
        <f t="shared" si="317"/>
        <v>0</v>
      </c>
      <c r="ACW27" s="92">
        <f t="shared" si="318"/>
        <v>0</v>
      </c>
      <c r="ACX27" s="71">
        <f>ACY27/$F26*100</f>
        <v>0</v>
      </c>
      <c r="ACY27" s="72">
        <f t="shared" si="319"/>
        <v>0</v>
      </c>
      <c r="ACZ27" s="92">
        <f t="shared" si="320"/>
        <v>0</v>
      </c>
      <c r="ADA27" s="72"/>
      <c r="ADB27" s="71">
        <f>ADC27/$F26*100</f>
        <v>0</v>
      </c>
      <c r="ADC27" s="72">
        <f t="shared" si="321"/>
        <v>0</v>
      </c>
      <c r="ADD27" s="92">
        <f t="shared" si="322"/>
        <v>0</v>
      </c>
      <c r="ADE27" s="71" t="e">
        <f t="shared" si="425"/>
        <v>#DIV/0!</v>
      </c>
      <c r="ADF27" s="72">
        <f t="shared" si="323"/>
        <v>0</v>
      </c>
      <c r="ADG27" s="92">
        <f t="shared" si="324"/>
        <v>0</v>
      </c>
      <c r="ADH27" s="71" t="e">
        <f t="shared" si="426"/>
        <v>#DIV/0!</v>
      </c>
      <c r="ADI27" s="72">
        <f t="shared" si="325"/>
        <v>0</v>
      </c>
      <c r="ADJ27" s="92">
        <f t="shared" si="326"/>
        <v>0</v>
      </c>
      <c r="ADK27" s="71" t="e">
        <f t="shared" si="427"/>
        <v>#DIV/0!</v>
      </c>
      <c r="ADL27" s="72">
        <f t="shared" si="327"/>
        <v>0</v>
      </c>
      <c r="ADM27" s="92">
        <f t="shared" si="328"/>
        <v>0</v>
      </c>
      <c r="ADN27" s="71" t="e">
        <f t="shared" si="428"/>
        <v>#DIV/0!</v>
      </c>
      <c r="ADO27" s="72">
        <f t="shared" si="329"/>
        <v>0</v>
      </c>
      <c r="ADP27" s="92">
        <f t="shared" si="330"/>
        <v>0</v>
      </c>
      <c r="ADQ27" s="71" t="e">
        <f t="shared" si="429"/>
        <v>#DIV/0!</v>
      </c>
      <c r="ADR27" s="72">
        <f t="shared" si="331"/>
        <v>0</v>
      </c>
      <c r="ADS27" s="92">
        <f t="shared" si="332"/>
        <v>0</v>
      </c>
      <c r="ADT27" s="71" t="e">
        <f t="shared" si="430"/>
        <v>#DIV/0!</v>
      </c>
      <c r="ADU27" s="72">
        <f t="shared" si="333"/>
        <v>0</v>
      </c>
      <c r="ADV27" s="92">
        <f t="shared" si="334"/>
        <v>0</v>
      </c>
      <c r="ADX27" s="72">
        <f t="shared" si="335"/>
        <v>0</v>
      </c>
      <c r="ADY27" s="92">
        <f t="shared" si="336"/>
        <v>0</v>
      </c>
      <c r="ADZ27" s="71">
        <f t="shared" si="337"/>
        <v>0</v>
      </c>
      <c r="AEA27" s="72">
        <f t="shared" si="338"/>
        <v>0</v>
      </c>
      <c r="AEB27" s="92">
        <f t="shared" si="339"/>
        <v>0</v>
      </c>
      <c r="AEC27" s="71">
        <f t="shared" si="340"/>
        <v>0</v>
      </c>
      <c r="AED27" s="72">
        <f t="shared" si="341"/>
        <v>0</v>
      </c>
      <c r="AEE27" s="92">
        <f t="shared" si="342"/>
        <v>0</v>
      </c>
      <c r="AEF27" s="71">
        <f t="shared" si="343"/>
        <v>0</v>
      </c>
      <c r="AEG27" s="72">
        <f t="shared" si="344"/>
        <v>0</v>
      </c>
      <c r="AEH27" s="92">
        <f t="shared" si="345"/>
        <v>0</v>
      </c>
      <c r="AEI27" s="71">
        <f t="shared" si="346"/>
        <v>0</v>
      </c>
      <c r="AEJ27" s="72">
        <f t="shared" si="347"/>
        <v>0</v>
      </c>
      <c r="AEK27" s="92">
        <f t="shared" si="348"/>
        <v>0</v>
      </c>
      <c r="AEL27" s="71">
        <f t="shared" si="349"/>
        <v>0</v>
      </c>
      <c r="AEM27" s="72">
        <f t="shared" si="350"/>
        <v>0</v>
      </c>
      <c r="AEN27" s="92">
        <f t="shared" si="351"/>
        <v>0</v>
      </c>
      <c r="AEO27" s="71">
        <f t="shared" si="352"/>
        <v>0</v>
      </c>
      <c r="AEP27" s="72">
        <f t="shared" si="353"/>
        <v>0</v>
      </c>
      <c r="AEQ27" s="92">
        <f t="shared" si="354"/>
        <v>0</v>
      </c>
      <c r="AER27" s="71">
        <f t="shared" si="355"/>
        <v>0</v>
      </c>
      <c r="AES27" s="72">
        <f t="shared" si="356"/>
        <v>0</v>
      </c>
      <c r="AET27" s="92">
        <f t="shared" si="357"/>
        <v>0</v>
      </c>
      <c r="AEU27" s="71">
        <f t="shared" si="358"/>
        <v>0</v>
      </c>
      <c r="AEV27" s="72">
        <f t="shared" si="359"/>
        <v>0</v>
      </c>
      <c r="AEW27" s="92">
        <f t="shared" si="360"/>
        <v>0</v>
      </c>
      <c r="AEX27" s="71">
        <f t="shared" si="361"/>
        <v>0</v>
      </c>
      <c r="AEY27" s="72">
        <f t="shared" si="362"/>
        <v>0</v>
      </c>
      <c r="AEZ27" s="92">
        <f t="shared" si="363"/>
        <v>0</v>
      </c>
      <c r="AFA27" s="71">
        <f t="shared" si="364"/>
        <v>0</v>
      </c>
      <c r="AFB27" s="72">
        <f t="shared" si="365"/>
        <v>0</v>
      </c>
      <c r="AFC27" s="92">
        <f t="shared" si="366"/>
        <v>0</v>
      </c>
      <c r="AFD27" s="71">
        <f t="shared" si="367"/>
        <v>0</v>
      </c>
      <c r="AFE27" s="72">
        <f t="shared" si="368"/>
        <v>0</v>
      </c>
      <c r="AFF27" s="92">
        <f t="shared" si="369"/>
        <v>0</v>
      </c>
      <c r="AFG27" s="71">
        <f t="shared" si="370"/>
        <v>0</v>
      </c>
      <c r="AFH27" s="72">
        <f t="shared" si="371"/>
        <v>0</v>
      </c>
      <c r="AFI27" s="92">
        <f t="shared" si="372"/>
        <v>0</v>
      </c>
      <c r="AFJ27" s="71">
        <f t="shared" si="373"/>
        <v>0</v>
      </c>
      <c r="AFK27" s="72">
        <f t="shared" si="374"/>
        <v>0</v>
      </c>
      <c r="AFL27" s="92">
        <f t="shared" si="375"/>
        <v>0</v>
      </c>
      <c r="AFM27" s="71">
        <f t="shared" si="376"/>
        <v>0</v>
      </c>
      <c r="AFN27" s="72">
        <f t="shared" si="377"/>
        <v>0</v>
      </c>
      <c r="AFO27" s="92">
        <f t="shared" si="378"/>
        <v>0</v>
      </c>
      <c r="AFP27" s="71">
        <f t="shared" si="431"/>
        <v>0</v>
      </c>
      <c r="AFQ27" s="72">
        <f t="shared" si="379"/>
        <v>0</v>
      </c>
      <c r="AFR27" s="92">
        <f t="shared" si="380"/>
        <v>0</v>
      </c>
      <c r="AFS27" s="71">
        <f t="shared" si="432"/>
        <v>0</v>
      </c>
      <c r="AFT27" s="72">
        <f t="shared" si="381"/>
        <v>0</v>
      </c>
      <c r="AFU27" s="92">
        <f t="shared" si="382"/>
        <v>0</v>
      </c>
      <c r="AFV27" s="71">
        <f t="shared" si="383"/>
        <v>0</v>
      </c>
      <c r="AFW27" s="72">
        <f t="shared" si="384"/>
        <v>0</v>
      </c>
      <c r="AFX27" s="92">
        <f t="shared" si="385"/>
        <v>0</v>
      </c>
      <c r="AFY27" s="71">
        <f t="shared" si="386"/>
        <v>0</v>
      </c>
      <c r="AFZ27" s="72">
        <f t="shared" si="387"/>
        <v>0</v>
      </c>
      <c r="AGA27" s="92">
        <f t="shared" si="388"/>
        <v>0</v>
      </c>
      <c r="AGB27" s="71">
        <f t="shared" si="389"/>
        <v>0</v>
      </c>
      <c r="AGC27" s="72">
        <f t="shared" si="390"/>
        <v>0</v>
      </c>
      <c r="AGD27" s="92">
        <f t="shared" si="391"/>
        <v>0</v>
      </c>
      <c r="AGE27" s="71">
        <f t="shared" si="392"/>
        <v>0</v>
      </c>
      <c r="AGF27" s="72">
        <f t="shared" si="393"/>
        <v>0</v>
      </c>
      <c r="AGG27" s="92">
        <f t="shared" si="394"/>
        <v>0</v>
      </c>
      <c r="AGH27" s="71">
        <f t="shared" si="395"/>
        <v>0</v>
      </c>
      <c r="AGI27" s="72">
        <f t="shared" si="396"/>
        <v>0</v>
      </c>
      <c r="AGJ27" s="92">
        <f t="shared" si="397"/>
        <v>0</v>
      </c>
      <c r="AGK27" s="71">
        <f t="shared" si="398"/>
        <v>0</v>
      </c>
      <c r="AGL27" s="72">
        <f t="shared" si="399"/>
        <v>0</v>
      </c>
      <c r="AGM27" s="92">
        <f t="shared" si="400"/>
        <v>0</v>
      </c>
      <c r="AGN27" s="71">
        <f t="shared" si="401"/>
        <v>0</v>
      </c>
      <c r="AGO27" s="72">
        <f t="shared" si="402"/>
        <v>0</v>
      </c>
      <c r="AGP27" s="92">
        <f t="shared" si="403"/>
        <v>0</v>
      </c>
      <c r="AGQ27" s="71">
        <f t="shared" si="404"/>
        <v>0</v>
      </c>
      <c r="AGR27" s="72">
        <f t="shared" si="405"/>
        <v>0</v>
      </c>
      <c r="AGS27" s="92">
        <f t="shared" si="406"/>
        <v>0</v>
      </c>
      <c r="AGT27" s="71">
        <f t="shared" si="407"/>
        <v>0</v>
      </c>
      <c r="AGU27" s="72">
        <f t="shared" si="408"/>
        <v>0</v>
      </c>
      <c r="AGV27" s="92">
        <f t="shared" si="409"/>
        <v>0</v>
      </c>
      <c r="AGW27" s="71">
        <f t="shared" si="410"/>
        <v>0</v>
      </c>
      <c r="AGX27" s="72">
        <f t="shared" si="411"/>
        <v>0</v>
      </c>
      <c r="AGY27" s="92">
        <f t="shared" si="412"/>
        <v>0</v>
      </c>
      <c r="AGZ27" s="71">
        <f t="shared" si="413"/>
        <v>0</v>
      </c>
      <c r="AHA27" s="72">
        <f t="shared" si="414"/>
        <v>0</v>
      </c>
      <c r="AHB27" s="92">
        <f t="shared" si="415"/>
        <v>0</v>
      </c>
      <c r="AHC27" s="71">
        <f t="shared" si="416"/>
        <v>0</v>
      </c>
      <c r="AHD27" s="72">
        <f t="shared" si="417"/>
        <v>0</v>
      </c>
      <c r="AHE27" s="92">
        <f t="shared" si="418"/>
        <v>0</v>
      </c>
      <c r="AHF27" s="71">
        <f t="shared" si="419"/>
        <v>0</v>
      </c>
      <c r="AHG27" s="72">
        <f t="shared" si="420"/>
        <v>0</v>
      </c>
      <c r="AHH27" s="92">
        <f t="shared" si="421"/>
        <v>0</v>
      </c>
      <c r="AHI27" s="71">
        <f t="shared" si="422"/>
        <v>0</v>
      </c>
      <c r="AHJ27" s="72">
        <f t="shared" si="423"/>
        <v>0</v>
      </c>
      <c r="AHK27" s="92">
        <f t="shared" si="424"/>
        <v>0</v>
      </c>
    </row>
    <row r="28" spans="1:895" x14ac:dyDescent="0.2">
      <c r="B28" s="123" t="s">
        <v>218</v>
      </c>
      <c r="C28" s="123"/>
      <c r="CX28" s="71"/>
      <c r="DC28" s="124"/>
      <c r="DD28" s="125"/>
      <c r="DE28" s="125"/>
      <c r="DF28" s="125"/>
      <c r="DG28" s="125"/>
      <c r="DH28" s="125"/>
      <c r="DI28" s="125"/>
      <c r="DJ28" s="124"/>
      <c r="FA28">
        <v>365</v>
      </c>
      <c r="FB28" s="71">
        <f>FF28/F27*100</f>
        <v>114.03559403559404</v>
      </c>
      <c r="FF28">
        <f>AVERAGE(FB8:FE8)/1.6</f>
        <v>61.739583333333336</v>
      </c>
      <c r="FG28">
        <f>STDEV(FB8:FE8)/1.6</f>
        <v>1.0771478059362782</v>
      </c>
      <c r="FH28" s="71">
        <f>FL28/F27*100</f>
        <v>110.37806637806639</v>
      </c>
      <c r="FL28">
        <f>AVERAGE(FH8:FM8)/1.6</f>
        <v>59.759375000000006</v>
      </c>
      <c r="FM28">
        <f>STDEV(FH8:FK8)/1.6</f>
        <v>0.52828831301351464</v>
      </c>
      <c r="FN28" s="71">
        <f>FR28/F27*100</f>
        <v>113.61904761904759</v>
      </c>
      <c r="FR28">
        <f>AVERAGE(FN8:FQ8)/1.6</f>
        <v>61.514062499999987</v>
      </c>
      <c r="FS28">
        <f>STDEV(FN8:FQ8)/1.6</f>
        <v>1.0791993439389869</v>
      </c>
      <c r="FT28" s="71">
        <f>FX28/F26*100</f>
        <v>124.35905381675447</v>
      </c>
      <c r="FU28" s="91"/>
      <c r="FV28" s="91"/>
      <c r="FW28" s="91"/>
      <c r="FX28">
        <f>AVERAGE(FT8:FW8)/1.6</f>
        <v>62.704166666666666</v>
      </c>
      <c r="FY28">
        <f>STDEV(FT8:FW8)/1.6</f>
        <v>1.5396622668083211</v>
      </c>
      <c r="FZ28" s="71">
        <f>GD28/F27*100</f>
        <v>118.14911014911014</v>
      </c>
      <c r="GA28" s="72"/>
      <c r="GB28" s="72"/>
      <c r="GC28" s="72"/>
      <c r="GD28">
        <f>AVERAGE(FZ8:GC8)/1.6</f>
        <v>63.966666666666654</v>
      </c>
      <c r="GE28">
        <f>STDEV(FZ8:GC8)/1.6</f>
        <v>1.1355294286513786</v>
      </c>
      <c r="GF28" s="71">
        <f>GJ28/F27*100</f>
        <v>131.19769119769117</v>
      </c>
      <c r="GG28" s="72"/>
      <c r="GH28" s="72"/>
      <c r="GI28" s="72"/>
      <c r="GJ28">
        <f>AVERAGE(GF8:GI8)/1.6</f>
        <v>71.031249999999986</v>
      </c>
      <c r="GK28">
        <f>STDEV(GF8:GI8)/1.6</f>
        <v>0.52778280333864835</v>
      </c>
      <c r="GL28" s="71">
        <f>GP28/F27*100</f>
        <v>123.02453102453103</v>
      </c>
      <c r="GM28" s="72"/>
      <c r="GN28" s="72"/>
      <c r="GO28" s="72"/>
      <c r="GP28">
        <f>AVERAGE(GL8:GO8)/1.6</f>
        <v>66.606250000000003</v>
      </c>
      <c r="GQ28">
        <f>STDEV(GL8:GO8)/1.6</f>
        <v>0.61656812275692607</v>
      </c>
      <c r="GR28" s="71">
        <f>GV28/F27*100</f>
        <v>76.121212121212125</v>
      </c>
      <c r="GV28">
        <f>AVERAGE(GR8:GU8)/1.6</f>
        <v>41.212499999999999</v>
      </c>
      <c r="GW28">
        <f>STDEV(GR8:GU8)/1.6</f>
        <v>1.3469728792741158</v>
      </c>
      <c r="GX28" s="71">
        <f>HB28/F27*100</f>
        <v>65.246753246753258</v>
      </c>
      <c r="HB28">
        <f>AVERAGE(GX8:HA8)/1.6</f>
        <v>35.325000000000003</v>
      </c>
      <c r="HC28">
        <f>STDEV(GX8:HA8)/1.6</f>
        <v>0.6606105130861909</v>
      </c>
      <c r="HD28" s="71">
        <f>HH28/F27*100</f>
        <v>138.78980278980279</v>
      </c>
      <c r="HH28">
        <f>AVERAGE(HD8:HG8)/1.6</f>
        <v>75.141666666666666</v>
      </c>
      <c r="HI28">
        <f>STDEV(HD8:HG8)/1.6</f>
        <v>0.92682112396801908</v>
      </c>
      <c r="HJ28" s="71">
        <f>HN28/F27*100</f>
        <v>109.04473304473304</v>
      </c>
      <c r="HN28">
        <f>AVERAGE(HJ8:HM8)/1.6</f>
        <v>59.037499999999994</v>
      </c>
      <c r="HO28">
        <f>STDEV(HJ8:HM8)/1.6</f>
        <v>1.6635922164100203</v>
      </c>
      <c r="HP28" s="71">
        <f>HT28/F27*100</f>
        <v>87.832611832611846</v>
      </c>
      <c r="HT28">
        <f>AVERAGE(HP8:HS8)/1.6</f>
        <v>47.553125000000001</v>
      </c>
      <c r="HU28">
        <f>STDEV(HP8:HS8)/1.6</f>
        <v>1.4981824926389977</v>
      </c>
      <c r="HV28" s="71">
        <f>HZ28/F27*100</f>
        <v>93.687349687349666</v>
      </c>
      <c r="HZ28">
        <f>AVERAGE(HV8:HY8)/1.6</f>
        <v>50.722916666666656</v>
      </c>
      <c r="IA28">
        <f>STDEV(HV8:HY8)/1.6</f>
        <v>0.76332776107864186</v>
      </c>
      <c r="IB28" s="71">
        <f>IF28/$F27*100</f>
        <v>107.04377104377105</v>
      </c>
      <c r="IF28">
        <f>AVERAGE(IB8:IE8)/1.6</f>
        <v>57.954166666666666</v>
      </c>
      <c r="IG28">
        <f>STDEV(IB8:IE8)/1.6</f>
        <v>0.83175110209325021</v>
      </c>
      <c r="IH28" s="71">
        <f>IL28/$F27*100</f>
        <v>108.1058201058201</v>
      </c>
      <c r="IL28">
        <f>AVERAGE(IH8:IK8)/1.6</f>
        <v>58.529166666666661</v>
      </c>
      <c r="IM28">
        <f>STDEV(IH8:IK8)/1.6</f>
        <v>0.67411207030680831</v>
      </c>
      <c r="IN28" s="71">
        <f>IR28/$F27*100</f>
        <v>120.93506493506494</v>
      </c>
      <c r="IR28" s="72">
        <f t="shared" si="180"/>
        <v>65.475000000000009</v>
      </c>
      <c r="IS28" s="92">
        <f>STDEV(IN18:IQ18)</f>
        <v>0.68945744067346415</v>
      </c>
      <c r="IT28" s="71">
        <f>IX28/$F27*100</f>
        <v>109.65656565656568</v>
      </c>
      <c r="IX28" s="72">
        <f t="shared" si="181"/>
        <v>59.368750000000006</v>
      </c>
      <c r="IY28" s="92">
        <f>STDEV(IT18:IW18)</f>
        <v>0.99312087003546701</v>
      </c>
      <c r="IZ28" s="71">
        <f>JD28/$F27*100</f>
        <v>88.607984607984605</v>
      </c>
      <c r="JA28" s="91"/>
      <c r="JB28" s="91"/>
      <c r="JC28" s="91"/>
      <c r="JD28" s="91">
        <f>AVERAGE(IZ18:JC18)</f>
        <v>47.972916666666663</v>
      </c>
      <c r="JE28" s="92">
        <f>STDEV(IZ18:JC18)</f>
        <v>0.7670543630234663</v>
      </c>
      <c r="JF28" s="71">
        <f>JJ28/$F27*100</f>
        <v>80.315536315536306</v>
      </c>
      <c r="JG28" s="91"/>
      <c r="JH28" s="91"/>
      <c r="JI28" s="91"/>
      <c r="JJ28" s="72">
        <f t="shared" si="182"/>
        <v>43.483333333333327</v>
      </c>
      <c r="JK28" s="92">
        <f>STDEV(JF18:JI18)</f>
        <v>0.49078752615906213</v>
      </c>
      <c r="JL28" s="71">
        <f>JP28/$F27*100</f>
        <v>99.043771043771045</v>
      </c>
      <c r="JM28" s="91"/>
      <c r="JN28" s="91"/>
      <c r="JO28" s="91"/>
      <c r="JP28" s="72">
        <f t="shared" si="183"/>
        <v>53.622916666666669</v>
      </c>
      <c r="JQ28" s="92">
        <f>STDEV(JL18:JO18)</f>
        <v>1.8755867137600779</v>
      </c>
      <c r="JR28" s="71">
        <f>JV28/$F27*100</f>
        <v>91.763347763347753</v>
      </c>
      <c r="JS28" s="91"/>
      <c r="JT28" s="91"/>
      <c r="JU28" s="91"/>
      <c r="JV28" s="72">
        <f t="shared" si="184"/>
        <v>49.681249999999999</v>
      </c>
      <c r="JW28" s="92">
        <f>STDEV(JR18:JU18)</f>
        <v>0.72629195231669896</v>
      </c>
      <c r="JX28" s="71">
        <f>KB28/$F27*100</f>
        <v>137.06204906204906</v>
      </c>
      <c r="KB28" s="72">
        <f t="shared" si="185"/>
        <v>74.206249999999997</v>
      </c>
      <c r="KC28" s="92">
        <f>STDEV(JX18:KA18)</f>
        <v>2.4519523471103599</v>
      </c>
      <c r="KD28" s="71">
        <f>KH28/$F27*100</f>
        <v>112.63876863876862</v>
      </c>
      <c r="KH28" s="72">
        <f t="shared" si="186"/>
        <v>60.983333333333327</v>
      </c>
      <c r="KI28" s="92">
        <f>STDEV(KD18:KG18)</f>
        <v>2.0105224497212988</v>
      </c>
      <c r="KJ28" s="71">
        <f>KN28/$F27*100</f>
        <v>103.34583934583934</v>
      </c>
      <c r="KK28" s="91"/>
      <c r="KL28" s="91"/>
      <c r="KM28" s="91"/>
      <c r="KN28" s="72">
        <f t="shared" si="187"/>
        <v>55.952083333333327</v>
      </c>
      <c r="KO28" s="92">
        <f>STDEV(KJ18:KM18)</f>
        <v>0.48191242288753688</v>
      </c>
      <c r="KP28" s="71">
        <f>KT28/$F27*100</f>
        <v>107.63251563251566</v>
      </c>
      <c r="KQ28" s="91"/>
      <c r="KR28" s="91"/>
      <c r="KS28" s="91"/>
      <c r="KT28" s="72">
        <f t="shared" si="188"/>
        <v>58.272916666666674</v>
      </c>
      <c r="KU28" s="92">
        <f>STDEV(KP18:KS18)</f>
        <v>1.3608409241470267</v>
      </c>
      <c r="KV28" s="71">
        <f>KZ28/$F27*100</f>
        <v>103.96536796536797</v>
      </c>
      <c r="KW28" s="91"/>
      <c r="KX28" s="91"/>
      <c r="KY28" s="91"/>
      <c r="KZ28" s="72">
        <f t="shared" si="189"/>
        <v>56.287500000000001</v>
      </c>
      <c r="LA28" s="92">
        <f>STDEV(KV18:KY18)</f>
        <v>1.9798989873223309</v>
      </c>
      <c r="LB28" s="71">
        <f>LF28/$F27*100</f>
        <v>102.63780663780663</v>
      </c>
      <c r="LC28" s="91"/>
      <c r="LD28" s="91"/>
      <c r="LE28" s="91"/>
      <c r="LF28" s="72">
        <f t="shared" si="190"/>
        <v>55.568750000000001</v>
      </c>
      <c r="LG28" s="92">
        <f>STDEV(LB18:LE18)</f>
        <v>1.4053747276082611</v>
      </c>
      <c r="LH28" s="71">
        <f>LL28/$F27*100</f>
        <v>0</v>
      </c>
      <c r="LL28" s="72">
        <f t="shared" si="191"/>
        <v>0</v>
      </c>
      <c r="LM28" s="92">
        <f>STDEV(LH18:LK18)</f>
        <v>0</v>
      </c>
      <c r="LN28" s="71">
        <f>LR28/$F27*100</f>
        <v>0</v>
      </c>
      <c r="LO28" s="91"/>
      <c r="LP28" s="91"/>
      <c r="LQ28" s="91"/>
      <c r="LR28" s="72">
        <f t="shared" si="192"/>
        <v>0</v>
      </c>
      <c r="LS28" s="92">
        <f>STDEV(LN18:LQ18)</f>
        <v>0</v>
      </c>
      <c r="LT28" s="71">
        <f>LX28/$F27*100</f>
        <v>83.901875901875911</v>
      </c>
      <c r="LU28" s="91"/>
      <c r="LV28" s="91"/>
      <c r="LW28" s="91"/>
      <c r="LX28" s="72">
        <f t="shared" si="193"/>
        <v>45.425000000000004</v>
      </c>
      <c r="LY28" s="92">
        <f>STDEV(LT18:LW18)</f>
        <v>2.2976465540852882</v>
      </c>
      <c r="LZ28" s="71">
        <f>MD28/$F27*100</f>
        <v>74.578162578162591</v>
      </c>
      <c r="MA28" s="91"/>
      <c r="MB28" s="91"/>
      <c r="MC28" s="91"/>
      <c r="MD28" s="72">
        <f t="shared" si="194"/>
        <v>40.377083333333339</v>
      </c>
      <c r="ME28" s="92">
        <f>STDEV(LZ18:MC18)</f>
        <v>1.7060134146111903</v>
      </c>
      <c r="MF28" s="71">
        <f>MJ28/$F27*100</f>
        <v>0</v>
      </c>
      <c r="MG28" s="91"/>
      <c r="MH28" s="91"/>
      <c r="MI28" s="91"/>
      <c r="MJ28" s="72">
        <f t="shared" si="195"/>
        <v>0</v>
      </c>
      <c r="MK28" s="92">
        <f>STDEV(MF18:MI18)</f>
        <v>0</v>
      </c>
      <c r="ML28" s="71">
        <f>MP28/$F27*100</f>
        <v>0</v>
      </c>
      <c r="MM28" s="91"/>
      <c r="MN28" s="91"/>
      <c r="MO28" s="91"/>
      <c r="MP28" s="72">
        <f t="shared" si="196"/>
        <v>0</v>
      </c>
      <c r="MQ28" s="92">
        <f>STDEV(ML18:MO18)</f>
        <v>0</v>
      </c>
      <c r="MR28" s="71">
        <f>MV28/$F27*100</f>
        <v>0</v>
      </c>
      <c r="MS28" s="91"/>
      <c r="MT28" s="91"/>
      <c r="MU28" s="91"/>
      <c r="MV28" s="72">
        <f t="shared" si="197"/>
        <v>0</v>
      </c>
      <c r="MW28" s="92">
        <f>STDEV(MR18:MU18)</f>
        <v>0</v>
      </c>
      <c r="MX28" s="71">
        <f>NB28/$F27*100</f>
        <v>0</v>
      </c>
      <c r="MY28" s="91"/>
      <c r="MZ28" s="91"/>
      <c r="NA28" s="91"/>
      <c r="NB28" s="72">
        <f t="shared" si="198"/>
        <v>0</v>
      </c>
      <c r="NC28" s="92">
        <f>STDEV(MX18:NA18)</f>
        <v>0</v>
      </c>
      <c r="ND28" s="71">
        <f>NH28/$F27*100</f>
        <v>0</v>
      </c>
      <c r="NE28" s="91"/>
      <c r="NF28" s="91"/>
      <c r="NG28" s="91"/>
      <c r="NH28" s="72">
        <f t="shared" si="199"/>
        <v>0</v>
      </c>
      <c r="NI28" s="92">
        <f>STDEV(ND18:NG18)</f>
        <v>0</v>
      </c>
      <c r="NJ28" s="71">
        <f>NN28/$F27*100</f>
        <v>82.632034632034618</v>
      </c>
      <c r="NK28" s="91"/>
      <c r="NL28" s="91"/>
      <c r="NM28" s="91"/>
      <c r="NN28" s="72">
        <f t="shared" si="200"/>
        <v>44.737499999999997</v>
      </c>
      <c r="NO28" s="92">
        <f>STDEV(NJ18:NM18)</f>
        <v>0.38890872965260415</v>
      </c>
      <c r="NP28" s="71">
        <f>NT28/$F27*100</f>
        <v>0</v>
      </c>
      <c r="NQ28" s="91"/>
      <c r="NR28" s="91"/>
      <c r="NS28" s="91"/>
      <c r="NT28" s="72">
        <f t="shared" si="201"/>
        <v>0</v>
      </c>
      <c r="NU28" s="92">
        <f>STDEV(NP18:NS18)</f>
        <v>0</v>
      </c>
      <c r="NV28" s="71">
        <f>NZ28/$F27*100</f>
        <v>0</v>
      </c>
      <c r="NW28" s="91"/>
      <c r="NX28" s="91"/>
      <c r="NY28" s="91"/>
      <c r="NZ28" s="72">
        <f t="shared" si="202"/>
        <v>0</v>
      </c>
      <c r="OA28" s="92">
        <f>STDEV(NV18:NY18)</f>
        <v>0</v>
      </c>
      <c r="OB28" s="71">
        <f>OF28/$F27*100</f>
        <v>0</v>
      </c>
      <c r="OC28" s="91"/>
      <c r="OD28" s="91"/>
      <c r="OE28" s="91"/>
      <c r="OF28" s="72">
        <f t="shared" si="203"/>
        <v>0</v>
      </c>
      <c r="OG28" s="92">
        <f>STDEV(OB18:OE18)</f>
        <v>0</v>
      </c>
      <c r="OH28" s="71">
        <f>OL28/$F27*100</f>
        <v>0</v>
      </c>
      <c r="OI28" s="91"/>
      <c r="OJ28" s="91"/>
      <c r="OK28" s="91"/>
      <c r="OL28" s="72">
        <f t="shared" si="204"/>
        <v>0</v>
      </c>
      <c r="OM28" s="92">
        <f>STDEV(OH18:OK18)</f>
        <v>0</v>
      </c>
      <c r="ON28" s="71">
        <f>OR28/$F27*100</f>
        <v>106.52429052429054</v>
      </c>
      <c r="OO28" s="91"/>
      <c r="OP28" s="91"/>
      <c r="OQ28" s="91"/>
      <c r="OR28" s="72">
        <f t="shared" si="205"/>
        <v>57.672916666666673</v>
      </c>
      <c r="OS28" s="92">
        <f>STDEV(ON18:OQ18)</f>
        <v>1.9701020489642982</v>
      </c>
      <c r="OT28" s="71">
        <f>OX28/$F27*100</f>
        <v>94.710918710918719</v>
      </c>
      <c r="OU28" s="91"/>
      <c r="OV28" s="91"/>
      <c r="OW28" s="91"/>
      <c r="OX28" s="72">
        <f t="shared" si="206"/>
        <v>51.277083333333337</v>
      </c>
      <c r="OY28" s="92">
        <f>STDEV(OT18:OW18)</f>
        <v>1.7025868798194508</v>
      </c>
      <c r="OZ28" s="71">
        <f>PD28/$F27*100</f>
        <v>118.29148629148629</v>
      </c>
      <c r="PA28" s="91"/>
      <c r="PB28" s="91"/>
      <c r="PC28" s="91"/>
      <c r="PD28" s="72">
        <f t="shared" si="207"/>
        <v>64.043750000000003</v>
      </c>
      <c r="PE28" s="92">
        <f>STDEV(OZ18:PC18)</f>
        <v>0.29168154723945189</v>
      </c>
      <c r="PF28" s="71">
        <f>PJ28/$F27*100</f>
        <v>103.994227994228</v>
      </c>
      <c r="PG28" s="91"/>
      <c r="PH28" s="91"/>
      <c r="PI28" s="91"/>
      <c r="PJ28" s="72">
        <f t="shared" si="208"/>
        <v>56.303124999999994</v>
      </c>
      <c r="PK28" s="92">
        <f>STDEV(PF18:PI18)</f>
        <v>0.39332814703501606</v>
      </c>
      <c r="PL28" s="71"/>
      <c r="PM28" s="91"/>
      <c r="PN28" s="91"/>
      <c r="PO28" s="91"/>
      <c r="PP28" s="72"/>
      <c r="PQ28" s="92"/>
      <c r="PR28" s="71"/>
      <c r="PS28" s="91"/>
      <c r="PT28" s="91"/>
      <c r="PU28" s="91"/>
      <c r="PV28" s="72"/>
      <c r="PW28" s="92"/>
      <c r="PX28" s="71"/>
      <c r="PY28" s="91"/>
      <c r="PZ28" s="91"/>
      <c r="QA28" s="91"/>
      <c r="QB28" s="72"/>
      <c r="QC28" s="92"/>
      <c r="QD28" s="71"/>
      <c r="QE28" s="91"/>
      <c r="QF28" s="91"/>
      <c r="QG28" s="91"/>
      <c r="QH28" s="72"/>
      <c r="QI28" s="92"/>
      <c r="QJ28" s="71"/>
      <c r="QK28" s="91"/>
      <c r="QL28" s="91"/>
      <c r="QM28" s="91"/>
      <c r="QN28" s="72"/>
      <c r="QO28" s="92"/>
      <c r="QP28" s="71"/>
      <c r="QQ28" s="91"/>
      <c r="QR28" s="91"/>
      <c r="QS28" s="91"/>
      <c r="QT28" s="72"/>
      <c r="QU28" s="92"/>
      <c r="QV28" s="71"/>
      <c r="QW28" s="91"/>
      <c r="QX28" s="91"/>
      <c r="QY28" s="91"/>
      <c r="QZ28" s="72"/>
      <c r="RA28" s="92"/>
      <c r="RB28" s="71"/>
      <c r="RC28" s="91"/>
      <c r="RD28" s="91"/>
      <c r="RE28" s="91"/>
      <c r="RF28" s="72"/>
      <c r="RG28" s="92"/>
      <c r="RH28" s="71"/>
      <c r="RI28" s="91"/>
      <c r="RJ28" s="91"/>
      <c r="RK28" s="91"/>
      <c r="RL28" s="72"/>
      <c r="RM28" s="92"/>
      <c r="RN28" s="71"/>
      <c r="RO28" s="91"/>
      <c r="RP28" s="91"/>
      <c r="RQ28" s="91"/>
      <c r="RR28" s="72"/>
      <c r="RS28" s="92"/>
      <c r="RT28" s="71"/>
      <c r="RU28" s="91"/>
      <c r="RV28" s="91"/>
      <c r="RW28" s="91"/>
      <c r="RX28" s="72"/>
      <c r="RY28" s="92"/>
      <c r="RZ28" s="71"/>
      <c r="SA28" s="91"/>
      <c r="SB28" s="91"/>
      <c r="SC28" s="91"/>
      <c r="SD28" s="72"/>
      <c r="SE28" s="92"/>
      <c r="SF28" s="71"/>
      <c r="SG28" s="91"/>
      <c r="SH28" s="91"/>
      <c r="SI28" s="91"/>
      <c r="SJ28" s="72"/>
      <c r="SK28" s="92"/>
      <c r="SL28" s="71"/>
      <c r="SM28" s="91"/>
      <c r="SN28" s="91"/>
      <c r="SO28" s="91"/>
      <c r="SP28" s="72"/>
      <c r="SQ28" s="92"/>
      <c r="SR28" s="71"/>
      <c r="SS28" s="91"/>
      <c r="ST28" s="91"/>
      <c r="SU28" s="91"/>
      <c r="SV28" s="72"/>
      <c r="SW28" s="92"/>
      <c r="SX28" s="71"/>
      <c r="SY28" s="91"/>
      <c r="SZ28" s="91"/>
      <c r="TA28" s="91"/>
      <c r="TB28" s="72"/>
      <c r="TC28" s="92"/>
      <c r="TD28" s="71"/>
      <c r="TE28" s="91"/>
      <c r="TF28" s="91"/>
      <c r="TG28" s="91"/>
      <c r="TH28" s="72"/>
      <c r="TI28" s="92"/>
      <c r="TJ28" s="71"/>
      <c r="TK28" s="91"/>
      <c r="TL28" s="91"/>
      <c r="TM28" s="91"/>
      <c r="TN28" s="72"/>
      <c r="TO28" s="92"/>
      <c r="TP28" s="71"/>
      <c r="TQ28" s="91"/>
      <c r="TR28" s="91"/>
      <c r="TS28" s="91"/>
      <c r="TT28" s="72"/>
      <c r="TU28" s="92"/>
      <c r="TV28" s="71"/>
      <c r="TW28" s="91"/>
      <c r="TX28" s="91"/>
      <c r="TY28" s="91"/>
      <c r="TZ28" s="72"/>
      <c r="UA28" s="92"/>
      <c r="UB28" s="71"/>
      <c r="UC28" s="91"/>
      <c r="UD28" s="91"/>
      <c r="UE28" s="91"/>
      <c r="UF28" s="72"/>
      <c r="UG28" s="92"/>
      <c r="UH28" s="71"/>
      <c r="UI28" s="91"/>
      <c r="UJ28" s="91"/>
      <c r="UK28" s="91"/>
      <c r="UL28" s="72"/>
      <c r="UM28" s="92"/>
      <c r="UN28" s="71"/>
      <c r="UO28" s="91"/>
      <c r="UP28" s="91"/>
      <c r="UQ28" s="91"/>
      <c r="UR28" s="72"/>
      <c r="US28" s="92"/>
      <c r="UT28" s="71"/>
      <c r="UU28" s="91"/>
      <c r="UV28" s="91"/>
      <c r="UW28" s="91"/>
      <c r="UX28" s="72"/>
      <c r="UY28" s="92"/>
      <c r="UZ28" s="71"/>
      <c r="VA28" s="91"/>
      <c r="VB28" s="91"/>
      <c r="VC28" s="91"/>
      <c r="VD28" s="72"/>
      <c r="VE28" s="92"/>
      <c r="VF28" s="71"/>
      <c r="VG28" s="91"/>
      <c r="VH28" s="91"/>
      <c r="VI28" s="91"/>
      <c r="VJ28" s="72"/>
      <c r="VK28" s="92"/>
      <c r="VL28" s="71"/>
      <c r="VM28" s="91"/>
      <c r="VN28" s="91"/>
      <c r="VO28" s="91"/>
      <c r="VP28" s="72"/>
      <c r="VQ28" s="92"/>
      <c r="VR28" s="71"/>
      <c r="VS28" s="91"/>
      <c r="VT28" s="91"/>
      <c r="VU28" s="91"/>
      <c r="VV28" s="72"/>
      <c r="VW28" s="92"/>
      <c r="VX28" s="71">
        <f>VY28/$F27*100</f>
        <v>123.24386724386724</v>
      </c>
      <c r="VY28" s="72">
        <f t="shared" si="235"/>
        <v>66.724999999999994</v>
      </c>
      <c r="VZ28" s="92">
        <f t="shared" si="236"/>
        <v>0.80433396359969977</v>
      </c>
      <c r="WA28" s="71">
        <f>WB28/$F27*100</f>
        <v>120.15584415584415</v>
      </c>
      <c r="WB28" s="72">
        <f t="shared" si="237"/>
        <v>65.053124999999994</v>
      </c>
      <c r="WC28" s="92">
        <f t="shared" si="238"/>
        <v>1.1446291020457178</v>
      </c>
      <c r="WD28" s="71">
        <f>WE28/$F27*100</f>
        <v>138.36652236652236</v>
      </c>
      <c r="WE28" s="72">
        <f t="shared" si="239"/>
        <v>74.912499999999994</v>
      </c>
      <c r="WF28" s="92">
        <f t="shared" si="240"/>
        <v>0.81317279836452361</v>
      </c>
      <c r="WG28" s="71">
        <f>WH28/$F27*100</f>
        <v>195.43434343434345</v>
      </c>
      <c r="WH28" s="72">
        <f t="shared" si="241"/>
        <v>105.809375</v>
      </c>
      <c r="WI28" s="92">
        <f t="shared" si="242"/>
        <v>6.6291260736238825E-2</v>
      </c>
      <c r="WJ28" s="71">
        <f>WK28/$F27*100</f>
        <v>138.07215007215007</v>
      </c>
      <c r="WK28" s="72">
        <f t="shared" si="243"/>
        <v>74.753124999999997</v>
      </c>
      <c r="WL28" s="92">
        <f t="shared" si="244"/>
        <v>2.1169009261772307</v>
      </c>
      <c r="WM28" s="71">
        <f>WN28/$F27*100</f>
        <v>123.18614718614718</v>
      </c>
      <c r="WN28" s="72">
        <f t="shared" si="245"/>
        <v>66.693749999999994</v>
      </c>
      <c r="WO28" s="92">
        <f t="shared" si="246"/>
        <v>1.4407300666675966</v>
      </c>
      <c r="WP28" s="71">
        <f>WQ28/$F27*100</f>
        <v>125.02164502164501</v>
      </c>
      <c r="WQ28" s="72">
        <f t="shared" si="247"/>
        <v>67.6875</v>
      </c>
      <c r="WR28" s="92">
        <f t="shared" si="248"/>
        <v>0.28284271247462306</v>
      </c>
      <c r="WS28" s="71"/>
      <c r="WT28" s="72"/>
      <c r="WU28" s="91"/>
      <c r="WV28" s="72"/>
      <c r="WW28" s="72"/>
      <c r="WX28" s="72"/>
      <c r="WY28" s="92"/>
      <c r="WZ28" s="71"/>
      <c r="XA28" s="72"/>
      <c r="XB28" s="92"/>
      <c r="XC28" s="71"/>
      <c r="XD28" s="72"/>
      <c r="XE28" s="92"/>
      <c r="XF28" s="71"/>
      <c r="XG28" s="72"/>
      <c r="XH28" s="92"/>
      <c r="XI28" s="71"/>
      <c r="XJ28" s="72"/>
      <c r="XK28" s="92"/>
      <c r="XL28" s="71"/>
      <c r="XM28" s="72"/>
      <c r="XN28" s="92"/>
      <c r="XO28" s="71"/>
      <c r="XP28" s="72"/>
      <c r="XQ28" s="92"/>
      <c r="XR28" s="71"/>
      <c r="XS28" s="72"/>
      <c r="XT28" s="92"/>
      <c r="XU28" s="71"/>
      <c r="XV28" s="72"/>
      <c r="XW28" s="92"/>
      <c r="XX28" s="71"/>
      <c r="XY28" s="72"/>
      <c r="XZ28" s="92"/>
      <c r="YA28" s="71"/>
      <c r="YB28" s="72"/>
      <c r="YC28" s="92"/>
      <c r="YD28" s="71"/>
      <c r="YE28" s="72"/>
      <c r="YF28" s="92"/>
      <c r="YG28" s="71"/>
      <c r="YH28" s="72"/>
      <c r="YI28" s="92"/>
      <c r="YJ28" s="71"/>
      <c r="YK28" s="72"/>
      <c r="YL28" s="92"/>
      <c r="YN28" s="71"/>
      <c r="YO28" s="72"/>
      <c r="YP28" s="92"/>
      <c r="YQ28" s="71"/>
      <c r="YR28" s="72"/>
      <c r="YS28" s="92"/>
      <c r="YT28" s="71"/>
      <c r="YU28" s="72"/>
      <c r="YV28" s="92"/>
      <c r="YW28" s="71"/>
      <c r="YX28" s="72"/>
      <c r="YY28" s="92"/>
      <c r="YZ28" s="71"/>
      <c r="ZA28" s="72"/>
      <c r="ZB28" s="92"/>
      <c r="ZC28" s="71"/>
      <c r="ZD28" s="72"/>
      <c r="ZE28" s="92"/>
      <c r="ZF28" s="71"/>
      <c r="ZG28" s="72"/>
      <c r="ZH28" s="92"/>
      <c r="ZI28" s="71"/>
      <c r="ZJ28" s="72"/>
      <c r="ZK28" s="92"/>
      <c r="ZL28" s="71"/>
      <c r="ZM28" s="72"/>
      <c r="ZN28" s="92"/>
      <c r="ZO28" s="71"/>
      <c r="ZP28" s="72"/>
      <c r="ZQ28" s="92"/>
      <c r="ZR28" s="71"/>
      <c r="ZS28" s="72"/>
      <c r="ZT28" s="92"/>
      <c r="ZU28" s="71"/>
      <c r="ZV28" s="72"/>
      <c r="ZW28" s="92"/>
      <c r="ZX28" s="71"/>
      <c r="ZY28" s="72"/>
      <c r="ZZ28" s="92"/>
      <c r="AAA28" s="71"/>
      <c r="AAB28" s="72"/>
      <c r="AAC28" s="92"/>
      <c r="AAD28" s="71"/>
      <c r="AAE28" s="72"/>
      <c r="AAF28" s="92"/>
      <c r="AAG28" s="71"/>
      <c r="AAH28" s="72"/>
      <c r="AAI28" s="92"/>
      <c r="AAJ28" s="71"/>
      <c r="AAK28" s="72"/>
      <c r="AAL28" s="92"/>
      <c r="AAM28" s="71"/>
      <c r="AAN28" s="72"/>
      <c r="AAO28" s="92"/>
      <c r="AAP28" s="71"/>
      <c r="AAQ28" s="72"/>
      <c r="AAR28" s="92"/>
      <c r="AAS28" s="71"/>
      <c r="AAT28" s="72"/>
      <c r="AAU28" s="92"/>
      <c r="AAV28" s="71"/>
      <c r="AAW28" s="72"/>
      <c r="AAX28" s="92"/>
      <c r="AAY28" s="71"/>
      <c r="AAZ28" s="72"/>
      <c r="ABA28" s="92"/>
      <c r="ABB28" s="71"/>
      <c r="ABC28" s="72"/>
      <c r="ABD28" s="92"/>
      <c r="ABE28" s="71"/>
      <c r="ABF28" s="72"/>
      <c r="ABG28" s="92"/>
      <c r="ABH28" s="71"/>
      <c r="ABI28" s="72"/>
      <c r="ABJ28" s="92"/>
      <c r="ABK28" s="71"/>
      <c r="ABL28" s="72"/>
      <c r="ABM28" s="92"/>
      <c r="ABN28" s="71"/>
      <c r="ABO28" s="72"/>
      <c r="ABP28" s="92"/>
      <c r="ABQ28" s="71"/>
      <c r="ABR28" s="72"/>
      <c r="ABS28" s="92"/>
      <c r="ABT28" s="71"/>
      <c r="ABU28" s="72"/>
      <c r="ABV28" s="92"/>
      <c r="ABW28" s="71"/>
      <c r="ABX28" s="72"/>
      <c r="ABY28" s="92"/>
      <c r="ABZ28" s="71"/>
      <c r="ACA28" s="72"/>
      <c r="ACB28" s="92"/>
      <c r="ACC28" s="71"/>
      <c r="ACD28" s="72"/>
      <c r="ACE28" s="92"/>
      <c r="ACF28" s="71"/>
      <c r="ACG28" s="72"/>
      <c r="ACH28" s="92"/>
      <c r="ACI28" s="71"/>
      <c r="ACJ28" s="72"/>
      <c r="ACK28" s="92"/>
      <c r="ACL28" s="71"/>
      <c r="ACM28" s="72"/>
      <c r="ACN28" s="92"/>
      <c r="ACO28" s="71"/>
      <c r="ACP28" s="72"/>
      <c r="ACQ28" s="92"/>
      <c r="ACR28" s="71"/>
      <c r="ACS28" s="72"/>
      <c r="ACT28" s="92"/>
      <c r="ACU28" s="71"/>
      <c r="ACV28" s="72"/>
      <c r="ACW28" s="92"/>
      <c r="ACX28" s="71"/>
      <c r="ACY28" s="72"/>
      <c r="ACZ28" s="92"/>
      <c r="ADA28" s="72"/>
      <c r="ADB28" s="71"/>
      <c r="ADC28" s="72"/>
      <c r="ADD28" s="92"/>
      <c r="ADE28" s="71"/>
      <c r="ADF28" s="72"/>
      <c r="ADG28" s="92"/>
      <c r="ADH28" s="71"/>
      <c r="ADI28" s="72"/>
      <c r="ADJ28" s="92"/>
      <c r="ADK28" s="71"/>
      <c r="ADL28" s="72"/>
      <c r="ADM28" s="92"/>
      <c r="ADN28" s="71"/>
      <c r="ADO28" s="72"/>
      <c r="ADP28" s="92"/>
      <c r="ADQ28" s="71"/>
      <c r="ADR28" s="72"/>
      <c r="ADS28" s="92"/>
      <c r="ADT28" s="71"/>
      <c r="ADU28" s="72"/>
      <c r="ADV28" s="92"/>
      <c r="ADW28" s="71"/>
      <c r="ADX28" s="72"/>
      <c r="ADY28" s="92"/>
      <c r="ADZ28" s="71"/>
      <c r="AEA28" s="72"/>
      <c r="AEB28" s="92"/>
      <c r="AEC28" s="71"/>
      <c r="AED28" s="72"/>
      <c r="AEE28" s="92"/>
      <c r="AEF28" s="71"/>
      <c r="AEG28" s="72"/>
      <c r="AEH28" s="92"/>
      <c r="AEI28" s="71"/>
      <c r="AEJ28" s="72"/>
      <c r="AEK28" s="92"/>
      <c r="AEL28" s="71"/>
      <c r="AEM28" s="72"/>
      <c r="AEN28" s="92"/>
      <c r="AEO28" s="71"/>
      <c r="AEP28" s="72"/>
      <c r="AEQ28" s="92"/>
      <c r="AER28" s="71"/>
      <c r="AES28" s="72"/>
      <c r="AET28" s="92"/>
      <c r="AEU28" s="71"/>
      <c r="AEV28" s="72"/>
      <c r="AEW28" s="92"/>
      <c r="AEX28" s="71"/>
      <c r="AEY28" s="72"/>
      <c r="AEZ28" s="92"/>
      <c r="AFA28" s="71"/>
      <c r="AFB28" s="72"/>
      <c r="AFC28" s="92"/>
      <c r="AFD28" s="71"/>
      <c r="AFE28" s="72"/>
      <c r="AFF28" s="92"/>
      <c r="AFG28" s="71"/>
      <c r="AFH28" s="72"/>
      <c r="AFI28" s="92"/>
      <c r="AFJ28" s="71"/>
      <c r="AFK28" s="72"/>
      <c r="AFL28" s="92"/>
      <c r="AFM28" s="71"/>
      <c r="AFN28" s="72"/>
      <c r="AFO28" s="92"/>
      <c r="AFP28" s="71"/>
      <c r="AFQ28" s="72"/>
      <c r="AFR28" s="92"/>
      <c r="AFS28" s="71"/>
      <c r="AFT28" s="72"/>
      <c r="AFU28" s="92"/>
      <c r="AFV28" s="71"/>
      <c r="AFW28" s="72"/>
      <c r="AFX28" s="92"/>
      <c r="AFY28" s="71"/>
      <c r="AFZ28" s="72"/>
      <c r="AGA28" s="92"/>
      <c r="AGB28" s="71"/>
      <c r="AGC28" s="72"/>
      <c r="AGD28" s="92"/>
      <c r="AGE28" s="71"/>
      <c r="AGF28" s="72"/>
      <c r="AGG28" s="92"/>
      <c r="AGH28" s="71"/>
      <c r="AGI28" s="72"/>
      <c r="AGJ28" s="92"/>
      <c r="AGK28" s="71"/>
      <c r="AGL28" s="72"/>
      <c r="AGM28" s="92"/>
      <c r="AGN28" s="71"/>
      <c r="AGO28" s="72"/>
      <c r="AGP28" s="92"/>
      <c r="AGQ28" s="71"/>
      <c r="AGR28" s="72"/>
      <c r="AGS28" s="92"/>
      <c r="AGT28" s="71"/>
      <c r="AGU28" s="72"/>
      <c r="AGV28" s="92"/>
      <c r="AGW28" s="71"/>
      <c r="AGX28" s="72"/>
      <c r="AGY28" s="92"/>
      <c r="AGZ28" s="71"/>
      <c r="AHA28" s="72"/>
      <c r="AHB28" s="92"/>
      <c r="AHC28" s="71"/>
      <c r="AHD28" s="72"/>
      <c r="AHE28" s="92"/>
      <c r="AHF28" s="71"/>
      <c r="AHG28" s="72"/>
      <c r="AHH28" s="92"/>
      <c r="AHI28" s="71"/>
      <c r="AHJ28" s="72"/>
      <c r="AHK28" s="92"/>
    </row>
    <row r="29" spans="1:895" x14ac:dyDescent="0.2">
      <c r="B29" s="123"/>
      <c r="C29" s="123"/>
      <c r="CX29" s="72"/>
      <c r="DC29" s="126"/>
      <c r="DD29" s="125"/>
      <c r="DE29" s="125"/>
      <c r="DF29" s="125"/>
      <c r="DG29" s="125"/>
      <c r="DH29" s="125"/>
      <c r="DI29" s="125"/>
      <c r="DJ29" s="126"/>
      <c r="FA29" t="s">
        <v>208</v>
      </c>
      <c r="FB29" s="72"/>
      <c r="FH29" s="72"/>
      <c r="FN29" s="72"/>
      <c r="FT29" s="72"/>
      <c r="FU29" s="72"/>
      <c r="FV29" s="72"/>
      <c r="FW29" s="72"/>
      <c r="FZ29" s="72"/>
      <c r="GA29" s="72"/>
      <c r="GB29" s="72"/>
      <c r="GC29" s="72"/>
      <c r="GF29" s="72"/>
      <c r="GG29" s="72"/>
      <c r="GH29" s="72"/>
      <c r="GI29" s="72"/>
      <c r="GL29" s="72"/>
      <c r="GM29" s="72"/>
      <c r="GN29" s="72"/>
      <c r="GO29" s="72"/>
      <c r="GR29" s="72"/>
      <c r="GX29" s="72"/>
      <c r="HD29" s="72"/>
      <c r="HJ29" s="72"/>
      <c r="HP29" s="72"/>
      <c r="HV29" s="72"/>
      <c r="IB29" s="72"/>
      <c r="IH29" s="72"/>
      <c r="IN29" s="72"/>
      <c r="IR29" s="72"/>
      <c r="IS29" s="72"/>
      <c r="IT29" s="72"/>
      <c r="IX29" s="72"/>
      <c r="IY29" s="72"/>
      <c r="IZ29" s="72"/>
      <c r="JA29" s="72"/>
      <c r="JB29" s="72"/>
      <c r="JC29" s="72"/>
      <c r="JD29" s="72"/>
      <c r="JE29" s="72"/>
      <c r="JF29" s="72"/>
      <c r="JG29" s="72"/>
      <c r="JH29" s="72"/>
      <c r="JI29" s="72"/>
      <c r="JJ29" s="72"/>
      <c r="JK29" s="72"/>
      <c r="JL29" s="72"/>
      <c r="JM29" s="72"/>
      <c r="JN29" s="72"/>
      <c r="JO29" s="72"/>
      <c r="JP29" s="72"/>
      <c r="JQ29" s="72"/>
      <c r="JR29" s="72"/>
      <c r="JS29" s="72"/>
      <c r="JT29" s="72"/>
      <c r="JU29" s="72"/>
      <c r="JV29" s="72"/>
      <c r="JW29" s="72"/>
      <c r="JX29" s="72"/>
      <c r="KB29" s="72"/>
      <c r="KC29" s="72"/>
      <c r="KD29" s="72"/>
      <c r="KH29" s="72"/>
      <c r="KI29" s="72"/>
      <c r="KJ29" s="72"/>
      <c r="KK29" s="72"/>
      <c r="KL29" s="72"/>
      <c r="KM29" s="72"/>
      <c r="KN29" s="72"/>
      <c r="KO29" s="72"/>
      <c r="KP29" s="72"/>
      <c r="KQ29" s="72"/>
      <c r="KR29" s="72"/>
      <c r="KS29" s="72"/>
      <c r="KT29" s="72"/>
      <c r="KU29" s="72"/>
      <c r="KV29" s="72"/>
      <c r="KW29" s="72"/>
      <c r="KX29" s="72"/>
      <c r="KY29" s="72"/>
      <c r="KZ29" s="72"/>
      <c r="LA29" s="72"/>
      <c r="LB29" s="72"/>
      <c r="LC29" s="72"/>
      <c r="LD29" s="72"/>
      <c r="LE29" s="72"/>
      <c r="LF29" s="72"/>
      <c r="LG29" s="72"/>
      <c r="LH29" s="71"/>
      <c r="LL29" s="72"/>
      <c r="LM29" s="72"/>
      <c r="LN29" s="72"/>
      <c r="LO29" s="72"/>
      <c r="LP29" s="72"/>
      <c r="LQ29" s="72"/>
      <c r="LR29" s="72"/>
      <c r="LS29" s="72"/>
      <c r="LT29" s="72"/>
      <c r="LU29" s="72"/>
      <c r="LV29" s="72"/>
      <c r="LW29" s="72"/>
      <c r="LX29" s="72"/>
      <c r="LY29" s="72"/>
      <c r="LZ29" s="72"/>
      <c r="MA29" s="72"/>
      <c r="MB29" s="72"/>
      <c r="MC29" s="72"/>
      <c r="MD29" s="72"/>
      <c r="ME29" s="72"/>
      <c r="MF29" s="72"/>
      <c r="MG29" s="72"/>
      <c r="MH29" s="72"/>
      <c r="MI29" s="72"/>
      <c r="MJ29" s="72"/>
      <c r="MK29" s="72"/>
      <c r="ML29" s="72"/>
      <c r="MM29" s="72"/>
      <c r="MN29" s="72"/>
      <c r="MO29" s="72"/>
      <c r="MP29" s="72"/>
      <c r="MQ29" s="72"/>
      <c r="MR29" s="72"/>
      <c r="MS29" s="72"/>
      <c r="MT29" s="72"/>
      <c r="MU29" s="72"/>
      <c r="MV29" s="72"/>
      <c r="MW29" s="72"/>
      <c r="MX29" s="72"/>
      <c r="MY29" s="72"/>
      <c r="MZ29" s="72"/>
      <c r="NA29" s="72"/>
      <c r="NB29" s="72"/>
      <c r="NC29" s="72"/>
      <c r="ND29" s="72"/>
      <c r="NE29" s="72"/>
      <c r="NF29" s="72"/>
      <c r="NG29" s="72"/>
      <c r="NH29" s="72"/>
      <c r="NI29" s="72"/>
      <c r="NJ29" s="72"/>
      <c r="NK29" s="72"/>
      <c r="NL29" s="72"/>
      <c r="NM29" s="72"/>
      <c r="NN29" s="72"/>
      <c r="NO29" s="72"/>
      <c r="NP29" s="72"/>
      <c r="NQ29" s="72"/>
      <c r="NR29" s="72"/>
      <c r="NS29" s="72"/>
      <c r="NT29" s="72"/>
      <c r="NU29" s="72"/>
      <c r="NV29" s="72"/>
      <c r="NW29" s="72"/>
      <c r="NX29" s="72"/>
      <c r="NY29" s="72"/>
      <c r="NZ29" s="72"/>
      <c r="OA29" s="72"/>
      <c r="OB29" s="72"/>
      <c r="OC29" s="72"/>
      <c r="OD29" s="72"/>
      <c r="OE29" s="72"/>
      <c r="OF29" s="72"/>
      <c r="OG29" s="72"/>
      <c r="OH29" s="72"/>
      <c r="OI29" s="72"/>
      <c r="OJ29" s="72"/>
      <c r="OK29" s="72"/>
      <c r="OL29" s="72"/>
      <c r="OM29" s="72"/>
      <c r="ON29" s="72"/>
      <c r="OO29" s="72"/>
      <c r="OP29" s="72"/>
      <c r="OQ29" s="72"/>
      <c r="OR29" s="72"/>
      <c r="OS29" s="72"/>
      <c r="OT29" s="72"/>
      <c r="OU29" s="72"/>
      <c r="OV29" s="72"/>
      <c r="OW29" s="72"/>
      <c r="OX29" s="72"/>
      <c r="OY29" s="72"/>
      <c r="OZ29" s="72"/>
      <c r="PA29" s="72"/>
      <c r="PB29" s="72"/>
      <c r="PC29" s="72"/>
      <c r="PD29" s="72"/>
      <c r="PE29" s="72"/>
      <c r="PF29" s="72"/>
      <c r="PG29" s="72"/>
      <c r="PH29" s="72"/>
      <c r="PI29" s="72"/>
      <c r="PJ29" s="72"/>
      <c r="PK29" s="72"/>
      <c r="PL29" s="72"/>
      <c r="PM29" s="72"/>
      <c r="PN29" s="72"/>
      <c r="PO29" s="72"/>
      <c r="PP29" s="72"/>
      <c r="PQ29" s="72"/>
      <c r="PR29" s="72"/>
      <c r="PS29" s="72"/>
      <c r="PT29" s="72"/>
      <c r="PU29" s="72"/>
      <c r="PV29" s="72"/>
      <c r="PW29" s="72"/>
      <c r="PX29" s="72"/>
      <c r="PY29" s="72"/>
      <c r="PZ29" s="72"/>
      <c r="QA29" s="72"/>
      <c r="QB29" s="72"/>
      <c r="QC29" s="72"/>
      <c r="QD29" s="72"/>
      <c r="QE29" s="72"/>
      <c r="QF29" s="72"/>
      <c r="QG29" s="72"/>
      <c r="QH29" s="72"/>
      <c r="QI29" s="72"/>
      <c r="QJ29" s="72"/>
      <c r="QK29" s="72"/>
      <c r="QL29" s="72"/>
      <c r="QM29" s="72"/>
      <c r="QN29" s="72"/>
      <c r="QO29" s="72"/>
      <c r="QP29" s="72"/>
      <c r="QQ29" s="72"/>
      <c r="QR29" s="72"/>
      <c r="QS29" s="72"/>
      <c r="QT29" s="72"/>
      <c r="QU29" s="72"/>
      <c r="QV29" s="72"/>
      <c r="QW29" s="72"/>
      <c r="QX29" s="72"/>
      <c r="QY29" s="72"/>
      <c r="QZ29" s="72"/>
      <c r="RA29" s="72"/>
      <c r="RB29" s="72"/>
      <c r="RC29" s="72"/>
      <c r="RD29" s="72"/>
      <c r="RE29" s="72"/>
      <c r="RF29" s="72"/>
      <c r="RG29" s="72"/>
      <c r="RH29" s="72"/>
      <c r="RI29" s="72"/>
      <c r="RJ29" s="72"/>
      <c r="RK29" s="72"/>
      <c r="RL29" s="72"/>
      <c r="RM29" s="72"/>
      <c r="RN29" s="72"/>
      <c r="RO29" s="72"/>
      <c r="RP29" s="72"/>
      <c r="RQ29" s="72"/>
      <c r="RR29" s="72"/>
      <c r="RS29" s="72"/>
      <c r="RT29" s="72"/>
      <c r="RU29" s="72"/>
      <c r="RV29" s="72"/>
      <c r="RW29" s="72"/>
      <c r="RX29" s="72"/>
      <c r="RY29" s="72"/>
      <c r="RZ29" s="72"/>
      <c r="SA29" s="72"/>
      <c r="SB29" s="72"/>
      <c r="SC29" s="72"/>
      <c r="SD29" s="72"/>
      <c r="SE29" s="72"/>
      <c r="SF29" s="72"/>
      <c r="SG29" s="72"/>
      <c r="SH29" s="72"/>
      <c r="SI29" s="72"/>
      <c r="SJ29" s="72"/>
      <c r="SK29" s="72"/>
      <c r="SL29" s="72"/>
      <c r="SM29" s="72"/>
      <c r="SN29" s="72"/>
      <c r="SO29" s="72"/>
      <c r="SP29" s="72"/>
      <c r="SQ29" s="72"/>
      <c r="SR29" s="72"/>
      <c r="SS29" s="72"/>
      <c r="ST29" s="72"/>
      <c r="SU29" s="72"/>
      <c r="SV29" s="72"/>
      <c r="SW29" s="72"/>
      <c r="SX29" s="72"/>
      <c r="SY29" s="72"/>
      <c r="SZ29" s="72"/>
      <c r="TA29" s="72"/>
      <c r="TB29" s="72"/>
      <c r="TC29" s="72"/>
      <c r="TD29" s="72"/>
      <c r="TE29" s="72"/>
      <c r="TF29" s="72"/>
      <c r="TG29" s="72"/>
      <c r="TH29" s="72"/>
      <c r="TI29" s="72"/>
      <c r="TJ29" s="72"/>
      <c r="TK29" s="72"/>
      <c r="TL29" s="72"/>
      <c r="TM29" s="72"/>
      <c r="TN29" s="72"/>
      <c r="TO29" s="72"/>
      <c r="TP29" s="72"/>
      <c r="TQ29" s="72"/>
      <c r="TR29" s="72"/>
      <c r="TS29" s="72"/>
      <c r="TT29" s="72"/>
      <c r="TU29" s="72"/>
      <c r="TV29" s="72"/>
      <c r="TW29" s="72"/>
      <c r="TX29" s="72"/>
      <c r="TY29" s="72"/>
      <c r="TZ29" s="72"/>
      <c r="UA29" s="72"/>
      <c r="UB29" s="72"/>
      <c r="UC29" s="72"/>
      <c r="UD29" s="72"/>
      <c r="UE29" s="72"/>
      <c r="UF29" s="72"/>
      <c r="UG29" s="72"/>
      <c r="UH29" s="72"/>
      <c r="UI29" s="72"/>
      <c r="UJ29" s="72"/>
      <c r="UK29" s="72"/>
      <c r="UL29" s="72"/>
      <c r="UM29" s="72"/>
      <c r="UN29" s="72"/>
      <c r="UO29" s="72"/>
      <c r="UP29" s="72"/>
      <c r="UQ29" s="72"/>
      <c r="UR29" s="72"/>
      <c r="US29" s="72"/>
      <c r="UT29" s="72"/>
      <c r="UU29" s="72"/>
      <c r="UV29" s="72"/>
      <c r="UW29" s="72"/>
      <c r="UX29" s="72"/>
      <c r="UY29" s="72"/>
      <c r="UZ29" s="72"/>
      <c r="VA29" s="72"/>
      <c r="VB29" s="72"/>
      <c r="VC29" s="72"/>
      <c r="VD29" s="72"/>
      <c r="VE29" s="72"/>
      <c r="VF29" s="72"/>
      <c r="VG29" s="72"/>
      <c r="VH29" s="72"/>
      <c r="VI29" s="72"/>
      <c r="VJ29" s="72"/>
      <c r="VK29" s="72"/>
      <c r="VL29" s="72"/>
      <c r="VM29" s="72"/>
      <c r="VN29" s="72"/>
      <c r="VO29" s="72"/>
      <c r="VP29" s="72"/>
      <c r="VQ29" s="72"/>
      <c r="VR29" s="72"/>
      <c r="VS29" s="72"/>
      <c r="VT29" s="72"/>
      <c r="VU29" s="72"/>
      <c r="VV29" s="72"/>
      <c r="VW29" s="72"/>
      <c r="VX29" s="72"/>
      <c r="VY29" s="72"/>
      <c r="VZ29" s="72"/>
      <c r="WA29" s="72"/>
      <c r="WB29" s="72"/>
      <c r="WC29" s="72"/>
      <c r="WD29" s="72"/>
      <c r="WE29" s="72"/>
      <c r="WF29" s="72"/>
      <c r="WG29" s="72"/>
      <c r="WH29" s="72"/>
      <c r="WI29" s="72"/>
      <c r="WJ29" s="72"/>
      <c r="WK29" s="72"/>
      <c r="WL29" s="72"/>
      <c r="WM29" s="72"/>
      <c r="WN29" s="72"/>
      <c r="WO29" s="72"/>
      <c r="WP29" s="72"/>
      <c r="WQ29" s="72"/>
      <c r="WR29" s="72"/>
      <c r="WS29" s="72"/>
      <c r="WT29" s="72"/>
      <c r="WU29" s="72"/>
      <c r="WV29" s="72"/>
      <c r="WW29" s="72"/>
      <c r="WX29" s="72"/>
      <c r="WY29" s="72"/>
      <c r="WZ29" s="72"/>
      <c r="XA29" s="72"/>
      <c r="XB29" s="72"/>
      <c r="XC29" s="72"/>
      <c r="XD29" s="72"/>
      <c r="XE29" s="72"/>
      <c r="XF29" s="72"/>
      <c r="XG29" s="72"/>
      <c r="XH29" s="72"/>
      <c r="XI29" s="72"/>
      <c r="XJ29" s="72"/>
      <c r="XK29" s="72"/>
      <c r="XL29" s="72"/>
      <c r="XM29" s="72"/>
      <c r="XN29" s="72"/>
      <c r="XO29" s="72"/>
      <c r="XP29" s="72"/>
      <c r="XQ29" s="72"/>
      <c r="XR29" s="72"/>
      <c r="XS29" s="72"/>
      <c r="XT29" s="72"/>
      <c r="XU29" s="72"/>
      <c r="XV29" s="72"/>
      <c r="XW29" s="72"/>
      <c r="XX29" s="72"/>
      <c r="XY29" s="72"/>
      <c r="XZ29" s="72"/>
      <c r="YA29" s="72"/>
      <c r="YB29" s="72"/>
      <c r="YC29" s="72"/>
      <c r="YD29" s="72"/>
      <c r="YE29" s="72"/>
      <c r="YF29" s="72"/>
      <c r="YG29" s="72"/>
      <c r="YH29" s="72"/>
      <c r="YI29" s="72"/>
      <c r="YJ29" s="72"/>
      <c r="YK29" s="72"/>
      <c r="YL29" s="72"/>
      <c r="YN29" s="72"/>
      <c r="YO29" s="72"/>
      <c r="YP29" s="72"/>
      <c r="YQ29" s="72"/>
      <c r="YR29" s="72"/>
      <c r="YS29" s="72"/>
      <c r="YT29" s="72"/>
      <c r="YU29" s="72"/>
      <c r="YV29" s="72"/>
      <c r="YW29" s="72"/>
      <c r="YX29" s="72"/>
      <c r="YY29" s="72"/>
      <c r="YZ29" s="72"/>
      <c r="ZA29" s="72"/>
      <c r="ZB29" s="72"/>
      <c r="ZC29" s="72"/>
      <c r="ZD29" s="72"/>
      <c r="ZE29" s="72"/>
      <c r="ZF29" s="72"/>
      <c r="ZG29" s="72"/>
      <c r="ZH29" s="72"/>
      <c r="ZI29" s="72"/>
      <c r="ZJ29" s="72"/>
      <c r="ZK29" s="72"/>
      <c r="ZL29" s="72"/>
      <c r="ZM29" s="72"/>
      <c r="ZN29" s="72"/>
      <c r="ZO29" s="72"/>
      <c r="ZP29" s="72"/>
      <c r="ZQ29" s="72"/>
      <c r="ZR29" s="72"/>
      <c r="ZS29" s="72"/>
      <c r="ZT29" s="72"/>
      <c r="ZU29" s="72"/>
      <c r="ZV29" s="72"/>
      <c r="ZW29" s="72"/>
      <c r="ZX29" s="72"/>
      <c r="ZY29" s="72"/>
      <c r="ZZ29" s="72"/>
      <c r="AAA29" s="72"/>
      <c r="AAB29" s="72"/>
      <c r="AAC29" s="72"/>
      <c r="AAD29" s="72"/>
      <c r="AAE29" s="72"/>
      <c r="AAF29" s="72"/>
      <c r="AAG29" s="72"/>
      <c r="AAH29" s="72"/>
      <c r="AAI29" s="72"/>
      <c r="AAJ29" s="72"/>
      <c r="AAK29" s="72"/>
      <c r="AAL29" s="72"/>
      <c r="AAM29" s="72"/>
      <c r="AAN29" s="72"/>
      <c r="AAO29" s="72"/>
      <c r="AAP29" s="72"/>
      <c r="AAQ29" s="72"/>
      <c r="AAR29" s="72"/>
      <c r="AAS29" s="72"/>
      <c r="AAT29" s="72"/>
      <c r="AAU29" s="72"/>
      <c r="AAV29" s="72"/>
      <c r="AAW29" s="72"/>
      <c r="AAX29" s="72"/>
      <c r="AAY29" s="72"/>
      <c r="AAZ29" s="72"/>
      <c r="ABA29" s="72"/>
      <c r="ABB29" s="72"/>
      <c r="ABC29" s="72"/>
      <c r="ABD29" s="72"/>
      <c r="ABE29" s="72"/>
      <c r="ABF29" s="72"/>
      <c r="ABG29" s="72"/>
      <c r="ABH29" s="72"/>
      <c r="ABI29" s="72"/>
      <c r="ABJ29" s="72"/>
      <c r="ABK29" s="72"/>
      <c r="ABL29" s="72"/>
      <c r="ABM29" s="72"/>
      <c r="ABN29" s="72"/>
      <c r="ABO29" s="72"/>
      <c r="ABP29" s="72"/>
      <c r="ABQ29" s="72"/>
      <c r="ABR29" s="72"/>
      <c r="ABS29" s="72"/>
      <c r="ABT29" s="72"/>
      <c r="ABU29" s="72"/>
      <c r="ABV29" s="72"/>
      <c r="ABW29" s="72"/>
      <c r="ABX29" s="72"/>
      <c r="ABY29" s="72"/>
      <c r="ABZ29" s="72"/>
      <c r="ACA29" s="72"/>
      <c r="ACB29" s="72"/>
      <c r="ACC29" s="72"/>
      <c r="ACD29" s="72"/>
      <c r="ACE29" s="72"/>
      <c r="ACF29" s="72"/>
      <c r="ACG29" s="72"/>
      <c r="ACH29" s="72"/>
      <c r="ACI29" s="72"/>
      <c r="ACJ29" s="72"/>
      <c r="ACK29" s="72"/>
      <c r="ACL29" s="72"/>
      <c r="ACM29" s="72"/>
      <c r="ACN29" s="72"/>
      <c r="ACO29" s="72"/>
      <c r="ACP29" s="72"/>
      <c r="ACQ29" s="72"/>
      <c r="ACR29" s="72"/>
      <c r="ACS29" s="72"/>
      <c r="ACT29" s="72"/>
      <c r="ACU29" s="72"/>
      <c r="ACV29" s="72"/>
      <c r="ACW29" s="72"/>
      <c r="ACX29" s="72"/>
      <c r="ACY29" s="72"/>
      <c r="ACZ29" s="72"/>
      <c r="ADA29" s="72"/>
      <c r="ADB29" s="72"/>
      <c r="ADC29" s="72"/>
      <c r="ADD29" s="72"/>
      <c r="ADE29" s="72"/>
      <c r="ADF29" s="72"/>
      <c r="ADG29" s="72"/>
      <c r="ADH29" s="72"/>
      <c r="ADI29" s="72"/>
      <c r="ADJ29" s="72"/>
      <c r="ADK29" s="72"/>
      <c r="ADL29" s="72"/>
      <c r="ADM29" s="72"/>
      <c r="ADN29" s="72"/>
      <c r="ADO29" s="72"/>
      <c r="ADP29" s="72"/>
      <c r="ADQ29" s="72"/>
      <c r="ADR29" s="72"/>
      <c r="ADS29" s="72"/>
      <c r="ADT29" s="72"/>
      <c r="ADU29" s="72"/>
      <c r="ADV29" s="72"/>
      <c r="ADW29" s="72"/>
      <c r="ADX29" s="72"/>
      <c r="ADY29" s="72"/>
      <c r="ADZ29" s="72"/>
      <c r="AEA29" s="72"/>
      <c r="AEB29" s="72"/>
      <c r="AEC29" s="72"/>
      <c r="AED29" s="72"/>
      <c r="AEE29" s="72"/>
      <c r="AEF29" s="72"/>
      <c r="AEG29" s="72"/>
      <c r="AEH29" s="72"/>
      <c r="AEI29" s="72"/>
      <c r="AEJ29" s="72"/>
      <c r="AEK29" s="72"/>
      <c r="AEL29" s="72"/>
      <c r="AEM29" s="72"/>
      <c r="AEN29" s="72"/>
      <c r="AEO29" s="72"/>
      <c r="AEP29" s="72"/>
      <c r="AEQ29" s="72"/>
      <c r="AER29" s="72"/>
      <c r="AES29" s="72"/>
      <c r="AET29" s="72"/>
      <c r="AEU29" s="72"/>
      <c r="AEV29" s="72"/>
      <c r="AEW29" s="72"/>
      <c r="AEX29" s="72"/>
      <c r="AEY29" s="72"/>
      <c r="AEZ29" s="72"/>
      <c r="AFA29" s="72"/>
      <c r="AFB29" s="72"/>
      <c r="AFC29" s="72"/>
      <c r="AFD29" s="72"/>
      <c r="AFE29" s="72"/>
      <c r="AFF29" s="72"/>
      <c r="AFG29" s="72"/>
      <c r="AFH29" s="72"/>
      <c r="AFI29" s="72"/>
      <c r="AFJ29" s="72"/>
      <c r="AFK29" s="72"/>
      <c r="AFL29" s="72"/>
      <c r="AFM29" s="72"/>
      <c r="AFN29" s="72"/>
      <c r="AFO29" s="72"/>
      <c r="AFP29" s="72"/>
      <c r="AFQ29" s="72"/>
      <c r="AFR29" s="72"/>
    </row>
    <row r="30" spans="1:895" x14ac:dyDescent="0.2">
      <c r="B30" t="s">
        <v>219</v>
      </c>
      <c r="F30" t="s">
        <v>220</v>
      </c>
      <c r="L30" t="s">
        <v>221</v>
      </c>
      <c r="R30" t="s">
        <v>222</v>
      </c>
      <c r="CX30" s="72"/>
      <c r="DC30" s="126"/>
      <c r="DD30" s="125"/>
      <c r="DE30" s="125"/>
      <c r="DF30" s="125"/>
      <c r="DG30" s="125"/>
      <c r="DH30" s="125"/>
      <c r="DI30" s="125"/>
      <c r="DJ30" s="126"/>
      <c r="FA30" t="s">
        <v>209</v>
      </c>
      <c r="FT30" s="72"/>
      <c r="FU30" s="72"/>
      <c r="FV30" s="72"/>
      <c r="FW30" s="72"/>
      <c r="FX30" s="72"/>
      <c r="FY30" s="72"/>
      <c r="LG30" t="s">
        <v>223</v>
      </c>
      <c r="LH30" s="71">
        <f>LH16/$F25*100</f>
        <v>109.87562189054727</v>
      </c>
      <c r="LI30" s="71">
        <f>LI16/$F25*100</f>
        <v>111.38059701492537</v>
      </c>
      <c r="LJ30" s="71">
        <f>LJ16/$F25*100</f>
        <v>102.76119402985076</v>
      </c>
      <c r="LK30" s="71">
        <f>LK16/$F25*100</f>
        <v>108.8681592039801</v>
      </c>
      <c r="LL30" s="73">
        <f>AVERAGE(LH30:LK30)</f>
        <v>108.22139303482587</v>
      </c>
      <c r="LM30">
        <f>STDEV(LH30:LK30)</f>
        <v>3.78369847928679</v>
      </c>
    </row>
    <row r="31" spans="1:895" x14ac:dyDescent="0.2">
      <c r="BW31" s="127" t="s">
        <v>224</v>
      </c>
      <c r="BX31" s="128"/>
      <c r="BY31" s="128"/>
      <c r="BZ31" s="128"/>
      <c r="CA31" s="128"/>
      <c r="CB31" s="129"/>
      <c r="CC31" s="127" t="s">
        <v>225</v>
      </c>
      <c r="CD31" s="128"/>
      <c r="CE31" s="128"/>
      <c r="CF31" s="128"/>
      <c r="CG31" s="128"/>
      <c r="CH31" s="129"/>
      <c r="CI31" s="130" t="s">
        <v>226</v>
      </c>
      <c r="CJ31" s="131"/>
      <c r="CK31" s="131"/>
      <c r="CL31" s="131"/>
      <c r="CM31" s="131"/>
      <c r="CN31" s="132"/>
      <c r="CO31" s="133" t="s">
        <v>1</v>
      </c>
      <c r="CP31" s="134"/>
      <c r="CQ31" s="134"/>
      <c r="CR31" s="134"/>
      <c r="CS31" s="134"/>
      <c r="CT31" s="135"/>
      <c r="CU31" s="136" t="s">
        <v>19</v>
      </c>
      <c r="CV31" s="137"/>
      <c r="CW31" s="137"/>
      <c r="CX31" s="137"/>
      <c r="CY31" s="137"/>
      <c r="CZ31" s="138"/>
      <c r="DA31" s="136" t="s">
        <v>20</v>
      </c>
      <c r="DB31" s="137"/>
      <c r="DC31" s="137"/>
      <c r="DD31" s="137"/>
      <c r="DE31" s="137"/>
      <c r="DF31" s="138"/>
      <c r="DH31" s="130" t="s">
        <v>4</v>
      </c>
      <c r="DI31" s="131"/>
      <c r="DJ31" s="131"/>
      <c r="DK31" s="131"/>
      <c r="DL31" s="131"/>
      <c r="DM31" s="132"/>
      <c r="DN31" s="130" t="s">
        <v>5</v>
      </c>
      <c r="DO31" s="131"/>
      <c r="DP31" s="131"/>
      <c r="DQ31" s="131"/>
      <c r="DR31" s="131"/>
      <c r="DS31" s="132"/>
      <c r="DT31" s="139" t="s">
        <v>227</v>
      </c>
      <c r="DU31" s="140"/>
      <c r="DV31" s="140"/>
      <c r="DW31" s="140"/>
      <c r="DX31" s="140"/>
      <c r="DY31" s="141"/>
      <c r="DZ31" s="139" t="s">
        <v>228</v>
      </c>
      <c r="EA31" s="140"/>
      <c r="EB31" s="140"/>
      <c r="EC31" s="140"/>
      <c r="ED31" s="140"/>
      <c r="EE31" s="141"/>
      <c r="EF31" s="142" t="s">
        <v>229</v>
      </c>
      <c r="EG31" s="143"/>
      <c r="EH31" s="143"/>
      <c r="EI31" s="143"/>
      <c r="EJ31" s="143"/>
      <c r="EK31" s="144"/>
      <c r="EL31" s="142" t="s">
        <v>230</v>
      </c>
      <c r="EM31" s="143"/>
      <c r="EN31" s="143"/>
      <c r="EO31" s="143"/>
      <c r="EP31" s="143"/>
      <c r="EQ31" s="144"/>
      <c r="ER31" s="72"/>
      <c r="ES31" s="72"/>
      <c r="ET31" s="72"/>
      <c r="EU31" s="72"/>
      <c r="EV31" s="72"/>
      <c r="EW31" s="72"/>
      <c r="FZ31" t="s">
        <v>231</v>
      </c>
      <c r="GA31">
        <v>107.04</v>
      </c>
      <c r="GB31">
        <v>109</v>
      </c>
      <c r="GC31">
        <v>105.12</v>
      </c>
      <c r="LG31" t="s">
        <v>232</v>
      </c>
      <c r="WV31" t="s">
        <v>233</v>
      </c>
      <c r="WW31" s="65" t="s">
        <v>109</v>
      </c>
      <c r="WX31" s="66"/>
      <c r="WY31" s="68"/>
      <c r="WZ31" s="65" t="s">
        <v>110</v>
      </c>
      <c r="XA31" s="66"/>
      <c r="XB31" s="66"/>
      <c r="XC31" s="65" t="s">
        <v>234</v>
      </c>
      <c r="XD31" s="66"/>
      <c r="XE31" s="68"/>
    </row>
    <row r="32" spans="1:895" x14ac:dyDescent="0.2">
      <c r="A32" s="103" t="s">
        <v>0</v>
      </c>
      <c r="B32" s="31" t="s">
        <v>1</v>
      </c>
      <c r="C32" s="31"/>
      <c r="D32" s="31"/>
      <c r="E32" s="145" t="s">
        <v>2</v>
      </c>
      <c r="F32" s="145"/>
      <c r="G32" s="145"/>
      <c r="H32" s="42" t="s">
        <v>3</v>
      </c>
      <c r="I32" s="42"/>
      <c r="J32" s="42"/>
      <c r="K32" s="14" t="s">
        <v>4</v>
      </c>
      <c r="L32" s="14"/>
      <c r="M32" s="14"/>
      <c r="N32" s="27" t="s">
        <v>5</v>
      </c>
      <c r="O32" s="27"/>
      <c r="P32" s="27"/>
      <c r="Q32" s="18" t="s">
        <v>6</v>
      </c>
      <c r="R32" s="18"/>
      <c r="S32" s="18"/>
      <c r="T32" s="32" t="s">
        <v>7</v>
      </c>
      <c r="U32" s="32"/>
      <c r="V32" s="32"/>
      <c r="W32" s="146" t="s">
        <v>235</v>
      </c>
      <c r="X32" s="146"/>
      <c r="Y32" s="146"/>
      <c r="Z32" s="147" t="s">
        <v>236</v>
      </c>
      <c r="AA32" s="148"/>
      <c r="AB32" s="148"/>
      <c r="AC32" s="149" t="s">
        <v>237</v>
      </c>
      <c r="AD32" s="149"/>
      <c r="AE32" s="149"/>
      <c r="BT32" s="150" t="s">
        <v>224</v>
      </c>
      <c r="BU32" s="150"/>
      <c r="BV32" t="s">
        <v>238</v>
      </c>
      <c r="BW32" s="71">
        <v>21.69</v>
      </c>
      <c r="BX32" s="72">
        <v>21.64</v>
      </c>
      <c r="BY32" s="72">
        <v>21.53</v>
      </c>
      <c r="BZ32" s="72">
        <v>23.85</v>
      </c>
      <c r="CA32" s="72">
        <v>23.42</v>
      </c>
      <c r="CB32" s="74">
        <v>22.79</v>
      </c>
      <c r="CC32" s="71">
        <v>15.17</v>
      </c>
      <c r="CD32" s="72">
        <v>15.02</v>
      </c>
      <c r="CE32" s="72">
        <v>14.95</v>
      </c>
      <c r="CF32" s="72">
        <v>15.13</v>
      </c>
      <c r="CG32" s="72">
        <v>15.46</v>
      </c>
      <c r="CH32" s="74">
        <v>14.54</v>
      </c>
      <c r="CI32" s="71">
        <v>24.74</v>
      </c>
      <c r="CJ32" s="72">
        <v>24.22</v>
      </c>
      <c r="CK32" s="72">
        <v>23.59</v>
      </c>
      <c r="CL32" s="72">
        <v>23.84</v>
      </c>
      <c r="CM32" s="72">
        <v>23.46</v>
      </c>
      <c r="CN32" s="74">
        <v>23.73</v>
      </c>
      <c r="CO32" s="71">
        <v>43.4</v>
      </c>
      <c r="CP32" s="72">
        <v>43.51</v>
      </c>
      <c r="CQ32" s="72">
        <v>44.55</v>
      </c>
      <c r="CR32" s="72">
        <v>45.29</v>
      </c>
      <c r="CS32" s="72">
        <v>45.09</v>
      </c>
      <c r="CT32" s="74">
        <v>44.49</v>
      </c>
      <c r="CU32" s="71">
        <v>24.59</v>
      </c>
      <c r="CV32" s="72">
        <v>25.76</v>
      </c>
      <c r="CW32" s="72">
        <v>25.91</v>
      </c>
      <c r="CX32" s="72"/>
      <c r="CY32" s="72"/>
      <c r="CZ32" s="74"/>
      <c r="DA32" s="71">
        <v>18.93</v>
      </c>
      <c r="DB32" s="72">
        <v>19.100000000000001</v>
      </c>
      <c r="DC32" s="72">
        <v>18.53</v>
      </c>
      <c r="DD32" s="72">
        <v>18.62</v>
      </c>
      <c r="DE32" s="72">
        <v>18.420000000000002</v>
      </c>
      <c r="DF32" s="74">
        <v>18.36</v>
      </c>
      <c r="DG32" t="s">
        <v>238</v>
      </c>
      <c r="DH32" s="71">
        <v>28.75</v>
      </c>
      <c r="DI32" s="72">
        <v>28.51</v>
      </c>
      <c r="DJ32" s="72">
        <v>31.26</v>
      </c>
      <c r="DK32" s="72">
        <v>31.83</v>
      </c>
      <c r="DL32" s="72">
        <v>31.4</v>
      </c>
      <c r="DM32" s="74">
        <v>31.97</v>
      </c>
      <c r="DN32" s="71">
        <v>21.55</v>
      </c>
      <c r="DO32" s="72">
        <v>20.190000000000001</v>
      </c>
      <c r="DP32" s="72">
        <v>22.43</v>
      </c>
      <c r="DQ32" s="72">
        <v>20.45</v>
      </c>
      <c r="DR32" s="72">
        <v>20.85</v>
      </c>
      <c r="DS32" s="74"/>
      <c r="DT32" s="71">
        <v>23.27</v>
      </c>
      <c r="DU32" s="72">
        <v>24.73</v>
      </c>
      <c r="DV32" s="72">
        <v>24.69</v>
      </c>
      <c r="DW32" s="72">
        <v>25.01</v>
      </c>
      <c r="DX32" s="72">
        <v>25.35</v>
      </c>
      <c r="DY32" s="74">
        <v>24.98</v>
      </c>
      <c r="DZ32" s="71">
        <v>16.260000000000002</v>
      </c>
      <c r="EA32" s="72">
        <v>16.47</v>
      </c>
      <c r="EB32" s="72">
        <v>16.03</v>
      </c>
      <c r="EC32" s="72">
        <v>16.07</v>
      </c>
      <c r="ED32" s="72">
        <v>15.82</v>
      </c>
      <c r="EE32" s="74">
        <v>15.81</v>
      </c>
      <c r="EF32" s="71">
        <v>24.63</v>
      </c>
      <c r="EG32" s="72">
        <v>24.79</v>
      </c>
      <c r="EH32" s="72">
        <v>24.68</v>
      </c>
      <c r="EI32" s="72">
        <v>27.49</v>
      </c>
      <c r="EJ32" s="72">
        <v>25.41</v>
      </c>
      <c r="EK32" s="74">
        <v>28</v>
      </c>
      <c r="EL32" s="71">
        <v>17.14</v>
      </c>
      <c r="EM32" s="72">
        <v>17.45</v>
      </c>
      <c r="EN32" s="72">
        <v>16.440000000000001</v>
      </c>
      <c r="EO32" s="72">
        <v>17.23</v>
      </c>
      <c r="EP32" s="72">
        <v>17.07</v>
      </c>
      <c r="EQ32" s="74">
        <v>17.8</v>
      </c>
      <c r="GA32" s="90">
        <f>GA31*1000/1600</f>
        <v>66.900000000000006</v>
      </c>
      <c r="GB32" s="90">
        <f t="shared" ref="GB32:GC32" si="433">GB31*1000/1600</f>
        <v>68.125</v>
      </c>
      <c r="GC32" s="90">
        <f t="shared" si="433"/>
        <v>65.7</v>
      </c>
      <c r="GE32">
        <f>AVERAGE(GA32:GC32)</f>
        <v>66.908333333333346</v>
      </c>
      <c r="GF32">
        <f>STDEV(GA32:GC32)/1.6</f>
        <v>0.75782592342063093</v>
      </c>
      <c r="WW32" s="151" t="s">
        <v>239</v>
      </c>
      <c r="WX32" s="100" t="s">
        <v>240</v>
      </c>
      <c r="WY32" s="152" t="s">
        <v>241</v>
      </c>
      <c r="WZ32" s="151" t="s">
        <v>239</v>
      </c>
      <c r="XA32" s="100" t="s">
        <v>240</v>
      </c>
      <c r="XB32" s="152" t="s">
        <v>241</v>
      </c>
      <c r="XC32" s="151" t="s">
        <v>239</v>
      </c>
      <c r="XD32" s="100" t="s">
        <v>240</v>
      </c>
      <c r="XE32" s="152" t="s">
        <v>241</v>
      </c>
    </row>
    <row r="33" spans="1:629" x14ac:dyDescent="0.2">
      <c r="A33" s="70" t="s">
        <v>189</v>
      </c>
      <c r="B33">
        <v>40.75</v>
      </c>
      <c r="C33">
        <v>39.85</v>
      </c>
      <c r="D33">
        <f>31.56*16/12</f>
        <v>42.08</v>
      </c>
      <c r="E33">
        <f>23.35*16/12</f>
        <v>31.133333333333336</v>
      </c>
      <c r="F33">
        <f>25.35*16/12</f>
        <v>33.800000000000004</v>
      </c>
      <c r="G33">
        <f>24.22*16/12</f>
        <v>32.293333333333329</v>
      </c>
      <c r="H33">
        <v>18.66</v>
      </c>
      <c r="I33">
        <v>22.64</v>
      </c>
      <c r="J33">
        <f>16.8*16/12</f>
        <v>22.400000000000002</v>
      </c>
      <c r="K33">
        <v>23.37</v>
      </c>
      <c r="L33">
        <v>24.21</v>
      </c>
      <c r="N33">
        <v>14.21</v>
      </c>
      <c r="O33">
        <v>14.39</v>
      </c>
      <c r="P33">
        <f>11.06*16/12</f>
        <v>14.746666666666668</v>
      </c>
      <c r="Q33">
        <v>25.09</v>
      </c>
      <c r="R33">
        <v>24.47</v>
      </c>
      <c r="T33">
        <v>14.2</v>
      </c>
      <c r="U33">
        <v>14.53</v>
      </c>
      <c r="V33">
        <f>11.09*16/12</f>
        <v>14.786666666666667</v>
      </c>
      <c r="W33">
        <v>23.06</v>
      </c>
      <c r="X33">
        <v>22.7</v>
      </c>
      <c r="Y33">
        <f>16.19*16/12</f>
        <v>21.58666666666667</v>
      </c>
      <c r="Z33">
        <v>21</v>
      </c>
      <c r="AA33">
        <v>21.01</v>
      </c>
      <c r="AB33">
        <v>20.65</v>
      </c>
      <c r="AC33">
        <v>14.68</v>
      </c>
      <c r="AD33">
        <v>15.27</v>
      </c>
      <c r="AE33">
        <v>14.46</v>
      </c>
      <c r="AG33">
        <v>1</v>
      </c>
      <c r="BV33" t="s">
        <v>242</v>
      </c>
      <c r="BW33" s="71">
        <v>35.9</v>
      </c>
      <c r="BX33" s="72">
        <v>36.75</v>
      </c>
      <c r="BY33" s="72">
        <v>35.18</v>
      </c>
      <c r="BZ33" s="72">
        <v>37.409999999999997</v>
      </c>
      <c r="CA33" s="72">
        <v>36.729999999999997</v>
      </c>
      <c r="CB33" s="74">
        <v>36.19</v>
      </c>
      <c r="CC33" s="71">
        <v>27.44</v>
      </c>
      <c r="CD33" s="72">
        <v>27.87</v>
      </c>
      <c r="CE33" s="72">
        <v>28.76</v>
      </c>
      <c r="CF33" s="72">
        <v>28.8</v>
      </c>
      <c r="CG33" s="72">
        <v>28.27</v>
      </c>
      <c r="CH33" s="74">
        <v>28.36</v>
      </c>
      <c r="CI33" s="71">
        <v>42.37</v>
      </c>
      <c r="CJ33" s="72">
        <v>43.76</v>
      </c>
      <c r="CK33" s="72">
        <v>42.59</v>
      </c>
      <c r="CL33" s="72">
        <v>43.37</v>
      </c>
      <c r="CM33" s="72">
        <v>43.26</v>
      </c>
      <c r="CN33" s="74">
        <v>42.7</v>
      </c>
      <c r="CO33" s="71">
        <v>56.35</v>
      </c>
      <c r="CP33" s="72">
        <v>55.54</v>
      </c>
      <c r="CQ33" s="72">
        <v>59.36</v>
      </c>
      <c r="CR33" s="72">
        <v>59.02</v>
      </c>
      <c r="CS33" s="72">
        <v>60.22</v>
      </c>
      <c r="CT33" s="74">
        <v>58.29</v>
      </c>
      <c r="CU33" s="71">
        <v>38.5</v>
      </c>
      <c r="CV33" s="72">
        <v>38.72</v>
      </c>
      <c r="CW33" s="72">
        <v>38.64</v>
      </c>
      <c r="CX33" s="72">
        <v>41.46</v>
      </c>
      <c r="CY33" s="72">
        <v>41.23</v>
      </c>
      <c r="CZ33" s="74">
        <v>41.83</v>
      </c>
      <c r="DA33" s="71">
        <v>32.47</v>
      </c>
      <c r="DB33" s="72">
        <v>33.68</v>
      </c>
      <c r="DC33" s="72">
        <v>33.9</v>
      </c>
      <c r="DD33" s="72">
        <v>33.58</v>
      </c>
      <c r="DE33" s="72">
        <v>32.51</v>
      </c>
      <c r="DF33" s="74">
        <v>31.87</v>
      </c>
      <c r="DG33" t="s">
        <v>242</v>
      </c>
      <c r="DH33" s="71">
        <v>43.09</v>
      </c>
      <c r="DI33" s="72">
        <v>42.35</v>
      </c>
      <c r="DJ33" s="72">
        <v>45.07</v>
      </c>
      <c r="DK33" s="72">
        <v>44.38</v>
      </c>
      <c r="DL33" s="72">
        <v>43.8</v>
      </c>
      <c r="DM33" s="74">
        <v>41.18</v>
      </c>
      <c r="DN33" s="71">
        <v>37.729999999999997</v>
      </c>
      <c r="DO33" s="72">
        <v>36.68</v>
      </c>
      <c r="DP33" s="72">
        <v>37.28</v>
      </c>
      <c r="DQ33" s="72">
        <v>35.700000000000003</v>
      </c>
      <c r="DR33" s="72">
        <v>36.380000000000003</v>
      </c>
      <c r="DS33" s="74">
        <v>35.840000000000003</v>
      </c>
      <c r="DT33" s="71">
        <v>37.92</v>
      </c>
      <c r="DU33" s="72">
        <v>38.14</v>
      </c>
      <c r="DV33" s="72">
        <v>37.51</v>
      </c>
      <c r="DW33" s="72">
        <v>38.08</v>
      </c>
      <c r="DX33" s="72">
        <v>37.200000000000003</v>
      </c>
      <c r="DY33" s="74">
        <v>37.549999999999997</v>
      </c>
      <c r="DZ33" s="71">
        <v>27.77</v>
      </c>
      <c r="EA33" s="72">
        <v>27.73</v>
      </c>
      <c r="EB33" s="72">
        <v>28.94</v>
      </c>
      <c r="EC33" s="72">
        <v>28.76</v>
      </c>
      <c r="ED33" s="72">
        <v>30.08</v>
      </c>
      <c r="EE33" s="74">
        <v>29.57</v>
      </c>
      <c r="EF33" s="71">
        <v>40.4</v>
      </c>
      <c r="EG33" s="72">
        <v>43.53</v>
      </c>
      <c r="EH33" s="72">
        <v>40.11</v>
      </c>
      <c r="EI33" s="72">
        <v>41.19</v>
      </c>
      <c r="EJ33" s="72">
        <v>38.83</v>
      </c>
      <c r="EK33" s="74">
        <v>39.03</v>
      </c>
      <c r="EL33" s="71">
        <v>30.23</v>
      </c>
      <c r="EM33" s="72">
        <v>30.68</v>
      </c>
      <c r="EN33" s="72">
        <v>29.07</v>
      </c>
      <c r="EO33" s="72">
        <v>30.45</v>
      </c>
      <c r="EP33" s="72">
        <v>30.63</v>
      </c>
      <c r="EQ33" s="74">
        <v>30.18</v>
      </c>
      <c r="EW33" t="s">
        <v>243</v>
      </c>
      <c r="WV33">
        <v>1</v>
      </c>
      <c r="WW33" s="71">
        <v>86.712818222420722</v>
      </c>
      <c r="WX33" s="72">
        <v>20.5924878107786</v>
      </c>
      <c r="WY33" s="74">
        <v>0.17249807817026505</v>
      </c>
      <c r="WZ33">
        <v>65.698972755694513</v>
      </c>
      <c r="XA33">
        <v>15.602137300878368</v>
      </c>
      <c r="XB33">
        <v>0.45749490297330619</v>
      </c>
      <c r="XC33" s="71">
        <v>43.780705672175081</v>
      </c>
      <c r="XD33" s="72">
        <v>10.397005499106744</v>
      </c>
      <c r="XE33" s="74">
        <v>0.28124686658195103</v>
      </c>
    </row>
    <row r="34" spans="1:629" x14ac:dyDescent="0.2">
      <c r="A34" s="70" t="s">
        <v>192</v>
      </c>
      <c r="B34">
        <v>65.03</v>
      </c>
      <c r="C34">
        <v>61.29</v>
      </c>
      <c r="D34">
        <f>50.56*4/3.2</f>
        <v>63.2</v>
      </c>
      <c r="E34">
        <v>59.73</v>
      </c>
      <c r="F34">
        <v>60.72</v>
      </c>
      <c r="H34">
        <v>61.98</v>
      </c>
      <c r="I34">
        <v>58.78</v>
      </c>
      <c r="J34">
        <f>44.59*4/3</f>
        <v>59.45333333333334</v>
      </c>
      <c r="K34">
        <v>41.89</v>
      </c>
      <c r="L34">
        <v>41.62</v>
      </c>
      <c r="M34">
        <f>31.77*4/3</f>
        <v>42.36</v>
      </c>
      <c r="N34">
        <v>29.81</v>
      </c>
      <c r="O34">
        <v>30.39</v>
      </c>
      <c r="Q34">
        <v>46.66</v>
      </c>
      <c r="R34">
        <v>45.52</v>
      </c>
      <c r="S34">
        <f>33.72*4/3</f>
        <v>44.96</v>
      </c>
      <c r="T34">
        <v>32.659999999999997</v>
      </c>
      <c r="U34">
        <v>33.46</v>
      </c>
      <c r="V34">
        <f>23.84*4/3</f>
        <v>31.786666666666665</v>
      </c>
      <c r="W34">
        <v>56.63</v>
      </c>
      <c r="X34">
        <v>60.47</v>
      </c>
      <c r="Y34">
        <v>59.83</v>
      </c>
      <c r="Z34">
        <v>48.01</v>
      </c>
      <c r="AA34">
        <v>48.94</v>
      </c>
      <c r="AB34">
        <v>49.11</v>
      </c>
      <c r="AC34">
        <v>35.049999999999997</v>
      </c>
      <c r="AD34">
        <v>35.409999999999997</v>
      </c>
      <c r="AE34">
        <v>35.32</v>
      </c>
      <c r="AG34">
        <v>3</v>
      </c>
      <c r="BV34" t="s">
        <v>244</v>
      </c>
      <c r="BW34" s="71">
        <v>44.68</v>
      </c>
      <c r="BX34" s="72">
        <v>45.61</v>
      </c>
      <c r="BY34" s="72">
        <v>44.25</v>
      </c>
      <c r="BZ34" s="72">
        <v>43.74</v>
      </c>
      <c r="CA34" s="72">
        <v>44.07</v>
      </c>
      <c r="CB34" s="74">
        <v>42.12</v>
      </c>
      <c r="CC34" s="71">
        <v>28.2</v>
      </c>
      <c r="CD34" s="72">
        <v>35.549999999999997</v>
      </c>
      <c r="CE34" s="72">
        <v>36.46</v>
      </c>
      <c r="CF34" s="72">
        <v>36.119999999999997</v>
      </c>
      <c r="CG34" s="72">
        <v>35.92</v>
      </c>
      <c r="CH34" s="74">
        <v>34.729999999999997</v>
      </c>
      <c r="CI34" s="71">
        <v>58.55</v>
      </c>
      <c r="CJ34" s="72">
        <v>58.97</v>
      </c>
      <c r="CK34" s="72">
        <v>59.06</v>
      </c>
      <c r="CL34" s="72">
        <v>60.75</v>
      </c>
      <c r="CM34" s="72">
        <v>59.34</v>
      </c>
      <c r="CN34" s="74">
        <v>59.78</v>
      </c>
      <c r="CO34" s="71">
        <v>62.26</v>
      </c>
      <c r="CP34" s="72">
        <v>61.75</v>
      </c>
      <c r="CQ34" s="72">
        <v>58.73</v>
      </c>
      <c r="CR34" s="72">
        <v>61.08</v>
      </c>
      <c r="CS34" s="72">
        <v>60.57</v>
      </c>
      <c r="CT34" s="74">
        <v>60.48</v>
      </c>
      <c r="CU34" s="71">
        <v>48.54</v>
      </c>
      <c r="CV34" s="72">
        <v>48.46</v>
      </c>
      <c r="CW34" s="72">
        <v>47.83</v>
      </c>
      <c r="CX34" s="72">
        <v>46.88</v>
      </c>
      <c r="CY34" s="72">
        <v>48.2</v>
      </c>
      <c r="CZ34" s="74">
        <v>47.65</v>
      </c>
      <c r="DA34" s="71">
        <v>43.2</v>
      </c>
      <c r="DB34" s="72">
        <v>44.23</v>
      </c>
      <c r="DC34" s="72">
        <v>45.44</v>
      </c>
      <c r="DD34" s="72">
        <v>45.37</v>
      </c>
      <c r="DE34" s="72">
        <v>47.04</v>
      </c>
      <c r="DF34" s="74">
        <v>45.31</v>
      </c>
      <c r="DG34" t="s">
        <v>244</v>
      </c>
      <c r="DH34" s="71">
        <v>52.02</v>
      </c>
      <c r="DI34" s="72">
        <v>52.75</v>
      </c>
      <c r="DJ34" s="72">
        <v>52.41</v>
      </c>
      <c r="DK34" s="72">
        <v>52.32</v>
      </c>
      <c r="DL34" s="72">
        <v>52.78</v>
      </c>
      <c r="DM34" s="74">
        <v>54.43</v>
      </c>
      <c r="DN34" s="71">
        <v>46.73</v>
      </c>
      <c r="DO34" s="72">
        <v>47.82</v>
      </c>
      <c r="DP34" s="72">
        <v>47.98</v>
      </c>
      <c r="DQ34" s="72">
        <v>49.26</v>
      </c>
      <c r="DR34" s="72">
        <v>49.6</v>
      </c>
      <c r="DS34" s="74">
        <v>49.37</v>
      </c>
      <c r="DT34" s="71">
        <v>42.21</v>
      </c>
      <c r="DU34" s="72">
        <v>43.08</v>
      </c>
      <c r="DV34" s="72">
        <v>45.71</v>
      </c>
      <c r="DW34" s="72">
        <v>44.25</v>
      </c>
      <c r="DX34" s="72">
        <v>45.12</v>
      </c>
      <c r="DY34" s="74">
        <v>44.42</v>
      </c>
      <c r="DZ34" s="71">
        <v>35.39</v>
      </c>
      <c r="EA34" s="72">
        <v>36.119999999999997</v>
      </c>
      <c r="EB34" s="72">
        <v>38.61</v>
      </c>
      <c r="EC34" s="72">
        <v>38.270000000000003</v>
      </c>
      <c r="ED34" s="72">
        <v>40.56</v>
      </c>
      <c r="EE34" s="74">
        <v>37.979999999999997</v>
      </c>
      <c r="EF34" s="71">
        <v>47.38</v>
      </c>
      <c r="EG34" s="72">
        <v>46.06</v>
      </c>
      <c r="EH34" s="72">
        <v>44.33</v>
      </c>
      <c r="EI34" s="72">
        <v>45.85</v>
      </c>
      <c r="EJ34" s="72">
        <v>46.66</v>
      </c>
      <c r="EK34" s="74"/>
      <c r="EL34" s="71">
        <v>38.83</v>
      </c>
      <c r="EM34" s="72">
        <v>36.659999999999997</v>
      </c>
      <c r="EN34" s="72">
        <v>36.74</v>
      </c>
      <c r="EO34" s="72">
        <v>35.979999999999997</v>
      </c>
      <c r="EP34" s="72">
        <v>37.090000000000003</v>
      </c>
      <c r="EQ34" s="74">
        <v>37.270000000000003</v>
      </c>
      <c r="EW34" t="s">
        <v>245</v>
      </c>
      <c r="WV34">
        <v>3</v>
      </c>
      <c r="WW34" s="71">
        <v>113.97983959973514</v>
      </c>
      <c r="WX34" s="72">
        <v>40.490150727810075</v>
      </c>
      <c r="WY34" s="74">
        <v>1.5340271076913661</v>
      </c>
      <c r="WZ34">
        <v>98.550511367816924</v>
      </c>
      <c r="XA34">
        <v>35.009042595590216</v>
      </c>
      <c r="XB34">
        <v>1.2198287844292848</v>
      </c>
      <c r="XC34" s="71">
        <v>59.164152748142165</v>
      </c>
      <c r="XD34" s="72">
        <v>21.017448970519709</v>
      </c>
      <c r="XE34" s="74">
        <v>0.24026930602394789</v>
      </c>
    </row>
    <row r="35" spans="1:629" x14ac:dyDescent="0.2">
      <c r="A35" s="70" t="s">
        <v>195</v>
      </c>
      <c r="B35">
        <v>72.540000000000006</v>
      </c>
      <c r="C35">
        <v>62.58</v>
      </c>
      <c r="D35">
        <f>53.44*4/3</f>
        <v>71.25333333333333</v>
      </c>
      <c r="E35">
        <v>96.02</v>
      </c>
      <c r="F35">
        <v>95.26</v>
      </c>
      <c r="H35">
        <v>89.56</v>
      </c>
      <c r="I35">
        <v>89.7</v>
      </c>
      <c r="J35">
        <v>88.4</v>
      </c>
      <c r="K35">
        <v>50.61</v>
      </c>
      <c r="L35">
        <v>51.59</v>
      </c>
      <c r="M35">
        <f>37.43*4/3</f>
        <v>49.906666666666666</v>
      </c>
      <c r="N35">
        <v>38.94</v>
      </c>
      <c r="O35">
        <v>38.840000000000003</v>
      </c>
      <c r="P35">
        <f>29.53*4/3.1</f>
        <v>38.103225806451611</v>
      </c>
      <c r="Q35">
        <v>56.1</v>
      </c>
      <c r="R35">
        <v>55.16</v>
      </c>
      <c r="S35">
        <f>41.53*4/3</f>
        <v>55.373333333333335</v>
      </c>
      <c r="T35">
        <v>44.06</v>
      </c>
      <c r="U35">
        <v>44.56</v>
      </c>
      <c r="V35">
        <f>34.69*4/3.1</f>
        <v>44.761290322580642</v>
      </c>
      <c r="W35">
        <v>91.26</v>
      </c>
      <c r="X35">
        <v>91.67</v>
      </c>
      <c r="Z35">
        <v>80.260000000000005</v>
      </c>
      <c r="AA35">
        <v>84.29</v>
      </c>
      <c r="AB35">
        <v>82.77</v>
      </c>
      <c r="AC35">
        <v>48.01</v>
      </c>
      <c r="AD35">
        <v>48.48</v>
      </c>
      <c r="AE35">
        <v>46.59</v>
      </c>
      <c r="AG35">
        <v>7</v>
      </c>
      <c r="BV35" t="s">
        <v>246</v>
      </c>
      <c r="BW35" s="71">
        <v>51.76</v>
      </c>
      <c r="BX35" s="72">
        <v>55.88</v>
      </c>
      <c r="BY35" s="72">
        <v>56.56</v>
      </c>
      <c r="BZ35" s="72">
        <v>49.88</v>
      </c>
      <c r="CA35" s="72">
        <v>55.46</v>
      </c>
      <c r="CB35" s="74">
        <v>50.97</v>
      </c>
      <c r="CC35" s="71">
        <v>48.63</v>
      </c>
      <c r="CD35" s="72">
        <v>45.54</v>
      </c>
      <c r="CE35" s="72">
        <v>45.17</v>
      </c>
      <c r="CF35" s="72">
        <v>46.66</v>
      </c>
      <c r="CG35" s="72">
        <v>47.26</v>
      </c>
      <c r="CH35" s="74">
        <v>46.62</v>
      </c>
      <c r="CI35" s="71">
        <v>77.91</v>
      </c>
      <c r="CJ35" s="72">
        <v>78.94</v>
      </c>
      <c r="CK35" s="72">
        <v>79.760000000000005</v>
      </c>
      <c r="CL35" s="72">
        <v>83.33</v>
      </c>
      <c r="CM35" s="72">
        <v>76.489999999999995</v>
      </c>
      <c r="CN35" s="74">
        <v>77.150000000000006</v>
      </c>
      <c r="CO35" s="71">
        <v>67.61</v>
      </c>
      <c r="CP35" s="72">
        <v>69.02</v>
      </c>
      <c r="CQ35" s="72">
        <v>69.61</v>
      </c>
      <c r="CR35" s="72">
        <v>69.59</v>
      </c>
      <c r="CS35" s="72">
        <v>68.16</v>
      </c>
      <c r="CT35" s="74">
        <v>66.42</v>
      </c>
      <c r="CU35" s="71">
        <v>74.819999999999993</v>
      </c>
      <c r="CV35" s="72">
        <v>73.62</v>
      </c>
      <c r="CW35" s="72">
        <v>72.52</v>
      </c>
      <c r="CX35" s="72">
        <v>77.47</v>
      </c>
      <c r="CY35" s="72">
        <v>75.91</v>
      </c>
      <c r="CZ35" s="74">
        <v>73.05</v>
      </c>
      <c r="DA35" s="71">
        <v>66.67</v>
      </c>
      <c r="DB35" s="72">
        <v>66.41</v>
      </c>
      <c r="DC35" s="72">
        <v>73.55</v>
      </c>
      <c r="DD35" s="72">
        <v>75.03</v>
      </c>
      <c r="DE35" s="72">
        <v>73.87</v>
      </c>
      <c r="DF35" s="74">
        <v>68.680000000000007</v>
      </c>
      <c r="DG35" t="s">
        <v>246</v>
      </c>
      <c r="DH35" s="71">
        <v>90.41</v>
      </c>
      <c r="DI35" s="72">
        <v>85.43</v>
      </c>
      <c r="DJ35" s="72">
        <v>77.39</v>
      </c>
      <c r="DK35" s="72">
        <v>75.89</v>
      </c>
      <c r="DL35" s="72">
        <v>86.46</v>
      </c>
      <c r="DM35" s="74">
        <v>85.71</v>
      </c>
      <c r="DN35" s="71">
        <v>85.99</v>
      </c>
      <c r="DO35" s="72">
        <v>83.69</v>
      </c>
      <c r="DP35" s="72">
        <v>82.7</v>
      </c>
      <c r="DQ35" s="72">
        <v>81.94</v>
      </c>
      <c r="DR35" s="72">
        <v>82.41</v>
      </c>
      <c r="DS35" s="74">
        <v>80.98</v>
      </c>
      <c r="DT35" s="71">
        <v>63.63</v>
      </c>
      <c r="DU35" s="72">
        <v>59.32</v>
      </c>
      <c r="DV35" s="72">
        <v>62.35</v>
      </c>
      <c r="DW35" s="72">
        <v>63.52</v>
      </c>
      <c r="DX35" s="72">
        <v>62.64</v>
      </c>
      <c r="DY35" s="74">
        <v>63.04</v>
      </c>
      <c r="DZ35" s="71">
        <v>61.15</v>
      </c>
      <c r="EA35" s="72">
        <v>60.44</v>
      </c>
      <c r="EB35" s="72">
        <v>62.01</v>
      </c>
      <c r="EC35" s="72">
        <v>62.03</v>
      </c>
      <c r="ED35" s="72">
        <v>62.6</v>
      </c>
      <c r="EE35" s="74">
        <v>62.38</v>
      </c>
      <c r="EF35" s="71">
        <v>58.9</v>
      </c>
      <c r="EG35" s="72">
        <v>57.78</v>
      </c>
      <c r="EH35" s="72">
        <v>58.88</v>
      </c>
      <c r="EI35" s="72"/>
      <c r="EJ35" s="72"/>
      <c r="EK35" s="74"/>
      <c r="EL35" s="71">
        <v>51.41</v>
      </c>
      <c r="EM35" s="72">
        <v>50.96</v>
      </c>
      <c r="EN35" s="72">
        <v>51.74</v>
      </c>
      <c r="EO35" s="72">
        <v>53.22</v>
      </c>
      <c r="EP35" s="72"/>
      <c r="EQ35" s="74"/>
      <c r="EW35" t="s">
        <v>247</v>
      </c>
      <c r="WV35">
        <v>7</v>
      </c>
      <c r="WW35" s="71">
        <v>118.76536646953284</v>
      </c>
      <c r="WX35" s="72">
        <v>47.952753851307946</v>
      </c>
      <c r="WY35" s="74">
        <v>0.35286943663728387</v>
      </c>
      <c r="WZ35">
        <v>111.11701774204263</v>
      </c>
      <c r="XA35">
        <v>44.864653382284537</v>
      </c>
      <c r="XB35">
        <v>0.78162477362667615</v>
      </c>
      <c r="XC35" s="71">
        <v>75.081400757525401</v>
      </c>
      <c r="XD35" s="72">
        <v>30.314897653775446</v>
      </c>
      <c r="XE35" s="74">
        <v>0.9523680494189124</v>
      </c>
    </row>
    <row r="36" spans="1:629" x14ac:dyDescent="0.2">
      <c r="A36" s="70" t="s">
        <v>197</v>
      </c>
      <c r="B36">
        <v>91.85</v>
      </c>
      <c r="C36">
        <v>81.760000000000005</v>
      </c>
      <c r="E36">
        <v>119.24</v>
      </c>
      <c r="F36">
        <v>125.41</v>
      </c>
      <c r="G36">
        <v>125.99</v>
      </c>
      <c r="H36">
        <v>102.28</v>
      </c>
      <c r="I36">
        <f>85.71*4/3.2</f>
        <v>107.13749999999999</v>
      </c>
      <c r="K36">
        <v>67.19</v>
      </c>
      <c r="L36">
        <v>66.77</v>
      </c>
      <c r="M36">
        <v>68.17</v>
      </c>
      <c r="N36">
        <v>48.95</v>
      </c>
      <c r="O36">
        <v>50.31</v>
      </c>
      <c r="Q36">
        <v>79.13</v>
      </c>
      <c r="R36">
        <v>75.31</v>
      </c>
      <c r="S36">
        <v>79.959999999999994</v>
      </c>
      <c r="T36">
        <v>61.25</v>
      </c>
      <c r="U36">
        <v>66.69</v>
      </c>
      <c r="V36">
        <v>62.58</v>
      </c>
      <c r="W36">
        <v>110.58</v>
      </c>
      <c r="X36">
        <v>101.91</v>
      </c>
      <c r="AG36">
        <v>28</v>
      </c>
      <c r="BV36" t="s">
        <v>248</v>
      </c>
      <c r="BW36" s="71">
        <v>66.47</v>
      </c>
      <c r="BX36" s="72">
        <v>67.650000000000006</v>
      </c>
      <c r="BY36" s="72">
        <v>64.92</v>
      </c>
      <c r="BZ36" s="72">
        <v>67.790000000000006</v>
      </c>
      <c r="CA36" s="72"/>
      <c r="CB36" s="74"/>
      <c r="CC36" s="71">
        <v>59.87</v>
      </c>
      <c r="CD36" s="72">
        <v>58.85</v>
      </c>
      <c r="CE36" s="72">
        <v>60.89</v>
      </c>
      <c r="CF36" s="72">
        <v>60.49</v>
      </c>
      <c r="CG36" s="72"/>
      <c r="CH36" s="74"/>
      <c r="CI36" s="71">
        <v>84.28</v>
      </c>
      <c r="CJ36" s="72">
        <v>85.11</v>
      </c>
      <c r="CK36" s="72">
        <v>85.75</v>
      </c>
      <c r="CL36" s="72">
        <v>78.84</v>
      </c>
      <c r="CM36" s="72"/>
      <c r="CN36" s="74"/>
      <c r="CO36" s="71">
        <v>79.36</v>
      </c>
      <c r="CP36" s="72">
        <v>80.72</v>
      </c>
      <c r="CQ36" s="72">
        <v>84.35</v>
      </c>
      <c r="CR36" s="72">
        <v>82.67</v>
      </c>
      <c r="CS36" s="72"/>
      <c r="CT36" s="74"/>
      <c r="CU36" s="71">
        <v>95.03</v>
      </c>
      <c r="CV36" s="72">
        <v>92.18</v>
      </c>
      <c r="CW36" s="72">
        <v>92.23</v>
      </c>
      <c r="CX36" s="72">
        <v>98.11</v>
      </c>
      <c r="CY36" s="72"/>
      <c r="CZ36" s="74"/>
      <c r="DA36" s="71">
        <v>89.57</v>
      </c>
      <c r="DB36" s="72">
        <v>87.28</v>
      </c>
      <c r="DC36" s="72">
        <v>89.27</v>
      </c>
      <c r="DD36" s="72">
        <v>85.6</v>
      </c>
      <c r="DE36" s="72"/>
      <c r="DF36" s="74"/>
      <c r="DG36" t="s">
        <v>248</v>
      </c>
      <c r="DH36" s="71">
        <v>104.79</v>
      </c>
      <c r="DI36" s="72">
        <v>105.77</v>
      </c>
      <c r="DJ36" s="72">
        <v>104.97</v>
      </c>
      <c r="DK36" s="72">
        <v>103.54</v>
      </c>
      <c r="DL36" s="72"/>
      <c r="DM36" s="74"/>
      <c r="DN36" s="71">
        <v>110.45</v>
      </c>
      <c r="DO36" s="72">
        <v>94.11</v>
      </c>
      <c r="DP36" s="72">
        <v>107.35</v>
      </c>
      <c r="DQ36" s="72">
        <v>97.89</v>
      </c>
      <c r="DR36" s="72"/>
      <c r="DS36" s="74"/>
      <c r="DT36" s="71">
        <v>86.54</v>
      </c>
      <c r="DU36" s="72">
        <v>84.72</v>
      </c>
      <c r="DV36" s="72">
        <v>87.47</v>
      </c>
      <c r="DW36" s="72">
        <v>89.91</v>
      </c>
      <c r="DX36" s="72"/>
      <c r="DY36" s="74"/>
      <c r="DZ36" s="71">
        <v>76.27</v>
      </c>
      <c r="EA36" s="72">
        <v>78.650000000000006</v>
      </c>
      <c r="EB36" s="72">
        <v>81.44</v>
      </c>
      <c r="EC36" s="72">
        <v>80.099999999999994</v>
      </c>
      <c r="ED36" s="72"/>
      <c r="EE36" s="74"/>
      <c r="EF36" s="71">
        <v>75.03</v>
      </c>
      <c r="EG36" s="72">
        <v>78.930000000000007</v>
      </c>
      <c r="EH36" s="72">
        <v>80.86</v>
      </c>
      <c r="EI36" s="72">
        <v>81.92</v>
      </c>
      <c r="EJ36" s="72"/>
      <c r="EK36" s="74"/>
      <c r="EL36" s="71">
        <v>65.91</v>
      </c>
      <c r="EM36" s="72">
        <v>68.77</v>
      </c>
      <c r="EN36" s="72">
        <v>73.19</v>
      </c>
      <c r="EO36" s="72">
        <v>70.78</v>
      </c>
      <c r="EP36" s="72"/>
      <c r="EQ36" s="74"/>
      <c r="EW36" t="s">
        <v>249</v>
      </c>
      <c r="WV36">
        <v>28</v>
      </c>
      <c r="WW36" s="90">
        <v>117.21282798833819</v>
      </c>
      <c r="WX36" s="91">
        <v>58.899446064139937</v>
      </c>
      <c r="WY36" s="92">
        <v>0.14088535692795529</v>
      </c>
      <c r="WZ36" s="91">
        <v>108.5539358600583</v>
      </c>
      <c r="XA36" s="91">
        <v>54.548352769679298</v>
      </c>
      <c r="XB36" s="91">
        <v>0.42679975775233631</v>
      </c>
      <c r="XC36" s="90">
        <v>88.034985422740533</v>
      </c>
      <c r="XD36" s="91">
        <v>44.237580174927118</v>
      </c>
      <c r="XE36" s="92">
        <v>1.4254283171534297</v>
      </c>
    </row>
    <row r="37" spans="1:629" x14ac:dyDescent="0.2">
      <c r="A37" s="89" t="s">
        <v>199</v>
      </c>
      <c r="B37" s="90">
        <v>82.57</v>
      </c>
      <c r="C37" s="92">
        <v>83.54</v>
      </c>
      <c r="D37" s="91">
        <v>79.67</v>
      </c>
      <c r="E37" s="90">
        <v>123.44</v>
      </c>
      <c r="F37" s="92">
        <v>115.21</v>
      </c>
      <c r="G37" s="91">
        <v>121.65</v>
      </c>
      <c r="H37" s="90">
        <v>113.35</v>
      </c>
      <c r="I37" s="91">
        <v>104.09</v>
      </c>
      <c r="J37" s="91">
        <v>108.99</v>
      </c>
      <c r="W37">
        <v>115.24</v>
      </c>
      <c r="X37">
        <v>106.54</v>
      </c>
      <c r="Y37">
        <v>110.26</v>
      </c>
      <c r="AG37">
        <v>90</v>
      </c>
      <c r="BV37" t="s">
        <v>250</v>
      </c>
      <c r="BW37" s="71">
        <v>73.78</v>
      </c>
      <c r="BX37" s="72">
        <v>73.12</v>
      </c>
      <c r="BY37" s="72">
        <v>72.900000000000006</v>
      </c>
      <c r="BZ37" s="72">
        <v>74.5</v>
      </c>
      <c r="CA37" s="72"/>
      <c r="CB37" s="74"/>
      <c r="CC37" s="71">
        <v>62.53</v>
      </c>
      <c r="CD37" s="72">
        <v>65.12</v>
      </c>
      <c r="CE37" s="72">
        <v>65.38</v>
      </c>
      <c r="CF37" s="72">
        <v>65.180000000000007</v>
      </c>
      <c r="CG37" s="72"/>
      <c r="CH37" s="74"/>
      <c r="CI37" s="76">
        <v>91.91</v>
      </c>
      <c r="CJ37" s="76">
        <v>96.23</v>
      </c>
      <c r="CK37" s="76">
        <v>97.56</v>
      </c>
      <c r="CL37" s="76">
        <v>99.67</v>
      </c>
      <c r="CM37" s="76"/>
      <c r="CN37" s="101"/>
      <c r="CO37" s="76">
        <v>85.33</v>
      </c>
      <c r="CP37" s="76">
        <v>83.39</v>
      </c>
      <c r="CQ37" s="76">
        <v>88.58</v>
      </c>
      <c r="CR37" s="76">
        <v>89.02</v>
      </c>
      <c r="CS37" s="76"/>
      <c r="CT37" s="101"/>
      <c r="CU37" s="76">
        <v>95.47</v>
      </c>
      <c r="CV37" s="76">
        <v>95.89</v>
      </c>
      <c r="CW37" s="76">
        <v>90.78</v>
      </c>
      <c r="CX37" s="76">
        <v>96.59</v>
      </c>
      <c r="CY37" s="76"/>
      <c r="CZ37" s="101"/>
      <c r="DA37" s="76">
        <v>97.36</v>
      </c>
      <c r="DB37" s="76">
        <v>92.65</v>
      </c>
      <c r="DC37" s="76">
        <v>93.85</v>
      </c>
      <c r="DD37" s="76">
        <v>91.75</v>
      </c>
      <c r="DE37" s="76"/>
      <c r="DF37" s="101"/>
      <c r="DG37" t="s">
        <v>250</v>
      </c>
      <c r="DH37" s="76">
        <v>114.1</v>
      </c>
      <c r="DI37" s="76">
        <v>112.54</v>
      </c>
      <c r="DJ37" s="76">
        <v>111.86</v>
      </c>
      <c r="DK37" s="76">
        <v>101.88</v>
      </c>
      <c r="DL37" s="76"/>
      <c r="DM37" s="101"/>
      <c r="DN37" s="76">
        <v>103.33</v>
      </c>
      <c r="DO37" s="76">
        <v>99.29</v>
      </c>
      <c r="DP37" s="76"/>
      <c r="DQ37" s="76"/>
      <c r="DR37" s="76"/>
      <c r="DS37" s="101"/>
      <c r="DT37" s="76">
        <v>88.37</v>
      </c>
      <c r="DU37" s="76">
        <v>84.54</v>
      </c>
      <c r="DV37" s="76">
        <v>86.12</v>
      </c>
      <c r="DW37" s="76">
        <v>86.36</v>
      </c>
      <c r="DX37" s="76"/>
      <c r="DY37" s="101"/>
      <c r="DZ37" s="76">
        <v>85.51</v>
      </c>
      <c r="EA37" s="76">
        <v>84.27</v>
      </c>
      <c r="EB37" s="76">
        <v>81.900000000000006</v>
      </c>
      <c r="EC37" s="76">
        <v>77.47</v>
      </c>
      <c r="ED37" s="76"/>
      <c r="EE37" s="101"/>
      <c r="EF37" s="76">
        <v>86.88</v>
      </c>
      <c r="EG37" s="76">
        <v>82.56</v>
      </c>
      <c r="EH37" s="76">
        <v>83.92</v>
      </c>
      <c r="EI37" s="76">
        <v>85.62</v>
      </c>
      <c r="EJ37" s="76"/>
      <c r="EK37" s="101"/>
      <c r="EL37" s="76">
        <v>76.27</v>
      </c>
      <c r="EM37" s="76">
        <v>76.48</v>
      </c>
      <c r="EN37" s="76">
        <v>77.459999999999994</v>
      </c>
      <c r="EO37" s="76">
        <v>80.959999999999994</v>
      </c>
      <c r="EP37" s="76"/>
      <c r="EQ37" s="101"/>
      <c r="EW37" t="s">
        <v>251</v>
      </c>
    </row>
    <row r="38" spans="1:629" x14ac:dyDescent="0.2">
      <c r="A38" s="98" t="s">
        <v>252</v>
      </c>
      <c r="BV38" t="s">
        <v>202</v>
      </c>
      <c r="BW38" s="71">
        <v>74.849999999999994</v>
      </c>
      <c r="BX38" s="73">
        <v>71.39</v>
      </c>
      <c r="BY38" s="73">
        <v>72.25</v>
      </c>
      <c r="BZ38" s="73">
        <v>72.510000000000005</v>
      </c>
      <c r="CA38" s="72"/>
      <c r="CB38" s="74"/>
      <c r="CC38" s="71">
        <v>66.7</v>
      </c>
      <c r="CD38" s="73">
        <v>66.23</v>
      </c>
      <c r="CE38" s="73">
        <v>66.33</v>
      </c>
      <c r="CF38" s="73">
        <v>65.52</v>
      </c>
      <c r="CG38" s="72"/>
      <c r="CH38" s="74"/>
      <c r="CI38" s="71">
        <v>97.87</v>
      </c>
      <c r="CJ38" s="73">
        <v>94.78</v>
      </c>
      <c r="CK38" s="73">
        <v>95.56</v>
      </c>
      <c r="CL38" s="73">
        <v>97.41</v>
      </c>
      <c r="CM38" s="72"/>
      <c r="CN38" s="74"/>
      <c r="CO38" s="71">
        <v>79.03</v>
      </c>
      <c r="CP38" s="73">
        <v>86.04</v>
      </c>
      <c r="CQ38" s="73">
        <v>80.5</v>
      </c>
      <c r="CR38" s="73">
        <v>89.24</v>
      </c>
      <c r="CS38" s="72"/>
      <c r="CT38" s="74"/>
      <c r="CU38" s="71">
        <v>104.62</v>
      </c>
      <c r="CV38" s="73">
        <v>99.49</v>
      </c>
      <c r="CW38" s="73">
        <v>103.78</v>
      </c>
      <c r="CX38" s="73">
        <v>99.58</v>
      </c>
      <c r="CY38" s="72"/>
      <c r="CZ38" s="74"/>
      <c r="DA38" s="71">
        <v>94.89</v>
      </c>
      <c r="DB38" s="73">
        <v>95.24</v>
      </c>
      <c r="DC38" s="73">
        <v>99.23</v>
      </c>
      <c r="DD38" s="73">
        <v>98.63</v>
      </c>
      <c r="DE38" s="72"/>
      <c r="DF38" s="74"/>
      <c r="DH38" s="71">
        <v>115.67</v>
      </c>
      <c r="DI38" s="73">
        <v>110.86</v>
      </c>
      <c r="DJ38" s="73">
        <v>109.38</v>
      </c>
      <c r="DK38" s="73">
        <v>117.45</v>
      </c>
      <c r="DL38" s="72"/>
      <c r="DM38" s="74"/>
      <c r="DN38" s="71">
        <v>103.46</v>
      </c>
      <c r="DO38" s="73">
        <v>95.27</v>
      </c>
      <c r="DP38" s="73">
        <v>103.55</v>
      </c>
      <c r="DQ38" s="73">
        <v>107.11</v>
      </c>
      <c r="DR38" s="73">
        <v>104.64</v>
      </c>
      <c r="DS38" s="74">
        <v>98.55</v>
      </c>
      <c r="DT38" s="71">
        <v>86.8</v>
      </c>
      <c r="DU38" s="73">
        <v>88.28</v>
      </c>
      <c r="DV38" s="73">
        <v>83.82</v>
      </c>
      <c r="DW38" s="73">
        <v>80.78</v>
      </c>
      <c r="DX38" s="72"/>
      <c r="DY38" s="74"/>
      <c r="DZ38" s="71">
        <v>87.74</v>
      </c>
      <c r="EA38" s="73">
        <v>80.48</v>
      </c>
      <c r="EB38" s="73">
        <v>86.73</v>
      </c>
      <c r="EC38" s="73">
        <v>82.82</v>
      </c>
      <c r="ED38" s="72"/>
      <c r="EE38" s="74"/>
      <c r="EF38" s="71">
        <v>80.64</v>
      </c>
      <c r="EG38" s="73">
        <v>74.45</v>
      </c>
      <c r="EH38" s="73">
        <v>89.58</v>
      </c>
      <c r="EI38" s="73">
        <v>85.67</v>
      </c>
      <c r="EJ38" s="73">
        <v>80.959999999999994</v>
      </c>
      <c r="EK38" s="74">
        <v>76.55</v>
      </c>
      <c r="EL38" s="71">
        <v>73.349999999999994</v>
      </c>
      <c r="EM38" s="73">
        <v>73.14</v>
      </c>
      <c r="EN38" s="73">
        <v>73.430000000000007</v>
      </c>
      <c r="EO38" s="73">
        <v>76.87</v>
      </c>
      <c r="EP38" s="72"/>
      <c r="EQ38" s="74"/>
      <c r="EW38" t="s">
        <v>253</v>
      </c>
    </row>
    <row r="39" spans="1:629" x14ac:dyDescent="0.2">
      <c r="A39" s="103" t="s">
        <v>0</v>
      </c>
      <c r="B39" s="31" t="s">
        <v>1</v>
      </c>
      <c r="C39" s="31"/>
      <c r="D39" s="31"/>
      <c r="E39" s="145" t="s">
        <v>2</v>
      </c>
      <c r="F39" s="145"/>
      <c r="G39" s="145"/>
      <c r="H39" s="42" t="s">
        <v>3</v>
      </c>
      <c r="I39" s="42"/>
      <c r="J39" s="42"/>
      <c r="K39" s="14" t="s">
        <v>4</v>
      </c>
      <c r="L39" s="14"/>
      <c r="M39" s="14"/>
      <c r="N39" s="27" t="s">
        <v>5</v>
      </c>
      <c r="O39" s="27"/>
      <c r="P39" s="27"/>
      <c r="Q39" s="18" t="s">
        <v>6</v>
      </c>
      <c r="R39" s="18"/>
      <c r="S39" s="18"/>
      <c r="T39" s="32" t="s">
        <v>7</v>
      </c>
      <c r="U39" s="32"/>
      <c r="V39" s="32"/>
      <c r="W39" s="146" t="s">
        <v>235</v>
      </c>
      <c r="X39" s="146"/>
      <c r="Y39" s="146"/>
      <c r="Z39" s="147" t="s">
        <v>236</v>
      </c>
      <c r="AA39" s="148"/>
      <c r="AB39" s="148"/>
      <c r="AC39" s="149" t="s">
        <v>237</v>
      </c>
      <c r="AD39" s="149"/>
      <c r="AE39" s="149"/>
      <c r="BV39" t="s">
        <v>208</v>
      </c>
      <c r="BW39" s="71">
        <v>74.69</v>
      </c>
      <c r="BX39" s="72"/>
      <c r="BY39" s="72"/>
      <c r="BZ39" s="72"/>
      <c r="CA39" s="72"/>
      <c r="CB39" s="74"/>
      <c r="CC39" s="71"/>
      <c r="CD39" s="72"/>
      <c r="CE39" s="72"/>
      <c r="CF39" s="72"/>
      <c r="CG39" s="72"/>
      <c r="CH39" s="74"/>
      <c r="CI39" s="71"/>
      <c r="CJ39" s="72"/>
      <c r="CK39" s="72"/>
      <c r="CL39" s="72"/>
      <c r="CM39" s="72"/>
      <c r="CN39" s="74"/>
      <c r="CO39" s="71"/>
      <c r="CP39" s="72"/>
      <c r="CQ39" s="72"/>
      <c r="CR39" s="72"/>
      <c r="CS39" s="72"/>
      <c r="CT39" s="74"/>
      <c r="CU39" s="71"/>
      <c r="CV39" s="72"/>
      <c r="CW39" s="72"/>
      <c r="CX39" s="72"/>
      <c r="CY39" s="72"/>
      <c r="CZ39" s="74"/>
      <c r="DA39" s="71"/>
      <c r="DB39" s="72"/>
      <c r="DC39" s="72"/>
      <c r="DD39" s="72"/>
      <c r="DE39" s="72"/>
      <c r="DF39" s="74"/>
      <c r="DH39" s="71"/>
      <c r="DI39" s="72"/>
      <c r="DJ39" s="72"/>
      <c r="DK39" s="72"/>
      <c r="DL39" s="72"/>
      <c r="DM39" s="74"/>
      <c r="DN39" s="71"/>
      <c r="DO39" s="72"/>
      <c r="DP39" s="72"/>
      <c r="DQ39" s="72"/>
      <c r="DR39" s="72"/>
      <c r="DS39" s="74"/>
      <c r="DT39" s="71"/>
      <c r="DU39" s="72"/>
      <c r="DV39" s="72"/>
      <c r="DW39" s="72"/>
      <c r="DX39" s="72"/>
      <c r="DY39" s="74"/>
      <c r="DZ39" s="71"/>
      <c r="EA39" s="72"/>
      <c r="EB39" s="72"/>
      <c r="EC39" s="72"/>
      <c r="ED39" s="72"/>
      <c r="EE39" s="74"/>
      <c r="EF39" s="71"/>
      <c r="EG39" s="72"/>
      <c r="EH39" s="72"/>
      <c r="EI39" s="72"/>
      <c r="EJ39" s="72"/>
      <c r="EK39" s="74"/>
      <c r="EL39" s="71"/>
      <c r="EM39" s="72"/>
      <c r="EN39" s="72"/>
      <c r="EO39" s="72"/>
      <c r="EP39" s="72"/>
      <c r="EQ39" s="74"/>
    </row>
    <row r="40" spans="1:629" x14ac:dyDescent="0.2">
      <c r="A40" s="70" t="s">
        <v>189</v>
      </c>
      <c r="B40">
        <f t="shared" ref="B40:Q44" si="434">B33/1.6</f>
        <v>25.46875</v>
      </c>
      <c r="C40">
        <f t="shared" si="434"/>
        <v>24.90625</v>
      </c>
      <c r="D40">
        <f t="shared" si="434"/>
        <v>26.299999999999997</v>
      </c>
      <c r="E40">
        <f t="shared" si="434"/>
        <v>19.458333333333336</v>
      </c>
      <c r="F40">
        <f t="shared" si="434"/>
        <v>21.125</v>
      </c>
      <c r="G40">
        <f t="shared" si="434"/>
        <v>20.18333333333333</v>
      </c>
      <c r="I40">
        <f>I33/1.6</f>
        <v>14.15</v>
      </c>
      <c r="J40">
        <f>J33/1.6</f>
        <v>14</v>
      </c>
      <c r="K40">
        <f>K33/1.6</f>
        <v>14.606249999999999</v>
      </c>
      <c r="L40">
        <f>L33/1.6</f>
        <v>15.13125</v>
      </c>
      <c r="N40">
        <f>N33/1.6</f>
        <v>8.8812499999999996</v>
      </c>
      <c r="O40">
        <f>O33/1.6</f>
        <v>8.9937500000000004</v>
      </c>
      <c r="P40">
        <f>P33/1.6</f>
        <v>9.2166666666666668</v>
      </c>
      <c r="Q40">
        <f>Q33/1.6</f>
        <v>15.681249999999999</v>
      </c>
      <c r="R40">
        <f>R33/1.6</f>
        <v>15.293749999999999</v>
      </c>
      <c r="T40">
        <f t="shared" ref="T40:AE44" si="435">T33/1.6</f>
        <v>8.8749999999999982</v>
      </c>
      <c r="U40">
        <f t="shared" si="435"/>
        <v>9.0812499999999989</v>
      </c>
      <c r="V40">
        <f t="shared" si="435"/>
        <v>9.2416666666666671</v>
      </c>
      <c r="W40">
        <f t="shared" si="435"/>
        <v>14.412499999999998</v>
      </c>
      <c r="X40">
        <f t="shared" si="435"/>
        <v>14.187499999999998</v>
      </c>
      <c r="Y40">
        <f t="shared" si="435"/>
        <v>13.491666666666667</v>
      </c>
      <c r="Z40">
        <f t="shared" si="435"/>
        <v>13.125</v>
      </c>
      <c r="AA40">
        <f t="shared" si="435"/>
        <v>13.13125</v>
      </c>
      <c r="AB40">
        <f t="shared" si="435"/>
        <v>12.906249999999998</v>
      </c>
      <c r="AC40">
        <f t="shared" si="435"/>
        <v>9.1749999999999989</v>
      </c>
      <c r="AD40">
        <f t="shared" si="435"/>
        <v>9.5437499999999993</v>
      </c>
      <c r="AE40">
        <f t="shared" si="435"/>
        <v>9.0374999999999996</v>
      </c>
      <c r="BW40" s="76">
        <f t="shared" ref="BW40:DF46" si="436">BW32*1000/1600</f>
        <v>13.55625</v>
      </c>
      <c r="BX40" s="76">
        <f t="shared" si="436"/>
        <v>13.525</v>
      </c>
      <c r="BY40" s="76">
        <f t="shared" si="436"/>
        <v>13.456250000000001</v>
      </c>
      <c r="BZ40" s="76">
        <f t="shared" si="436"/>
        <v>14.90625</v>
      </c>
      <c r="CA40" s="76">
        <f t="shared" si="436"/>
        <v>14.637499999999999</v>
      </c>
      <c r="CB40" s="101">
        <f t="shared" si="436"/>
        <v>14.24375</v>
      </c>
      <c r="CC40" s="76">
        <f t="shared" si="436"/>
        <v>9.4812499999999993</v>
      </c>
      <c r="CD40" s="76">
        <f t="shared" si="436"/>
        <v>9.3874999999999993</v>
      </c>
      <c r="CE40" s="76">
        <f t="shared" si="436"/>
        <v>9.34375</v>
      </c>
      <c r="CF40" s="76">
        <f t="shared" si="436"/>
        <v>9.4562500000000007</v>
      </c>
      <c r="CG40" s="76">
        <f t="shared" si="436"/>
        <v>9.6624999999999996</v>
      </c>
      <c r="CH40" s="101">
        <f t="shared" si="436"/>
        <v>9.0875000000000004</v>
      </c>
      <c r="CI40" s="76">
        <f t="shared" si="436"/>
        <v>15.4625</v>
      </c>
      <c r="CJ40" s="76">
        <f t="shared" si="436"/>
        <v>15.137499999999999</v>
      </c>
      <c r="CK40" s="76">
        <f t="shared" si="436"/>
        <v>14.74375</v>
      </c>
      <c r="CL40" s="76">
        <f t="shared" si="436"/>
        <v>14.9</v>
      </c>
      <c r="CM40" s="76">
        <f t="shared" si="436"/>
        <v>14.6625</v>
      </c>
      <c r="CN40" s="101">
        <f t="shared" si="436"/>
        <v>14.831250000000001</v>
      </c>
      <c r="CO40" s="76">
        <f t="shared" si="436"/>
        <v>27.125</v>
      </c>
      <c r="CP40" s="76">
        <f t="shared" si="436"/>
        <v>27.193750000000001</v>
      </c>
      <c r="CQ40" s="76">
        <f t="shared" si="436"/>
        <v>27.84375</v>
      </c>
      <c r="CR40" s="76">
        <f t="shared" si="436"/>
        <v>28.306249999999999</v>
      </c>
      <c r="CS40" s="76">
        <f t="shared" si="436"/>
        <v>28.181249999999999</v>
      </c>
      <c r="CT40" s="101">
        <f t="shared" si="436"/>
        <v>27.806249999999999</v>
      </c>
      <c r="CU40" s="76">
        <f t="shared" si="436"/>
        <v>15.36875</v>
      </c>
      <c r="CV40" s="76">
        <f t="shared" si="436"/>
        <v>16.100000000000001</v>
      </c>
      <c r="CW40" s="76">
        <f t="shared" si="436"/>
        <v>16.193750000000001</v>
      </c>
      <c r="CX40" s="76">
        <f t="shared" si="436"/>
        <v>0</v>
      </c>
      <c r="CY40" s="76">
        <f t="shared" si="436"/>
        <v>0</v>
      </c>
      <c r="CZ40" s="101">
        <f t="shared" si="436"/>
        <v>0</v>
      </c>
      <c r="DA40" s="76">
        <f t="shared" si="436"/>
        <v>11.831250000000001</v>
      </c>
      <c r="DB40" s="76">
        <f t="shared" si="436"/>
        <v>11.9375</v>
      </c>
      <c r="DC40" s="76">
        <f t="shared" si="436"/>
        <v>11.581250000000001</v>
      </c>
      <c r="DD40" s="76">
        <f t="shared" si="436"/>
        <v>11.637499999999999</v>
      </c>
      <c r="DE40" s="76">
        <f t="shared" si="436"/>
        <v>11.512499999999999</v>
      </c>
      <c r="DF40" s="101">
        <f t="shared" si="436"/>
        <v>11.475</v>
      </c>
      <c r="DH40" s="76">
        <f t="shared" ref="DH40:EQ46" si="437">DH32*1000/1600</f>
        <v>17.96875</v>
      </c>
      <c r="DI40" s="76">
        <f t="shared" si="437"/>
        <v>17.818750000000001</v>
      </c>
      <c r="DJ40" s="76">
        <f t="shared" si="437"/>
        <v>19.537500000000001</v>
      </c>
      <c r="DK40" s="76">
        <f t="shared" si="437"/>
        <v>19.893750000000001</v>
      </c>
      <c r="DL40" s="76">
        <f t="shared" si="437"/>
        <v>19.625</v>
      </c>
      <c r="DM40" s="101">
        <f t="shared" si="437"/>
        <v>19.981249999999999</v>
      </c>
      <c r="DN40" s="76">
        <f t="shared" si="437"/>
        <v>13.46875</v>
      </c>
      <c r="DO40" s="76">
        <f t="shared" si="437"/>
        <v>12.61875</v>
      </c>
      <c r="DP40" s="76">
        <f t="shared" si="437"/>
        <v>14.018750000000001</v>
      </c>
      <c r="DQ40" s="76">
        <f t="shared" si="437"/>
        <v>12.78125</v>
      </c>
      <c r="DR40" s="76">
        <f t="shared" si="437"/>
        <v>13.03125</v>
      </c>
      <c r="DS40" s="101">
        <f t="shared" si="437"/>
        <v>0</v>
      </c>
      <c r="DT40" s="76">
        <f t="shared" si="437"/>
        <v>14.543749999999999</v>
      </c>
      <c r="DU40" s="76">
        <f t="shared" si="437"/>
        <v>15.456250000000001</v>
      </c>
      <c r="DV40" s="76">
        <f t="shared" si="437"/>
        <v>15.43125</v>
      </c>
      <c r="DW40" s="76">
        <f t="shared" si="437"/>
        <v>15.63125</v>
      </c>
      <c r="DX40" s="76">
        <f t="shared" si="437"/>
        <v>15.84375</v>
      </c>
      <c r="DY40" s="101">
        <f t="shared" si="437"/>
        <v>15.612500000000001</v>
      </c>
      <c r="DZ40" s="76">
        <f t="shared" si="437"/>
        <v>10.162500000000001</v>
      </c>
      <c r="EA40" s="76">
        <f t="shared" si="437"/>
        <v>10.293749999999999</v>
      </c>
      <c r="EB40" s="76">
        <f t="shared" si="437"/>
        <v>10.018750000000001</v>
      </c>
      <c r="EC40" s="76">
        <f t="shared" si="437"/>
        <v>10.043749999999999</v>
      </c>
      <c r="ED40" s="76">
        <f t="shared" si="437"/>
        <v>9.8874999999999993</v>
      </c>
      <c r="EE40" s="101">
        <f t="shared" si="437"/>
        <v>9.8812499999999996</v>
      </c>
      <c r="EF40" s="76">
        <f t="shared" si="437"/>
        <v>15.393750000000001</v>
      </c>
      <c r="EG40" s="76">
        <f t="shared" si="437"/>
        <v>15.49375</v>
      </c>
      <c r="EH40" s="76">
        <f t="shared" si="437"/>
        <v>15.425000000000001</v>
      </c>
      <c r="EI40" s="76">
        <f t="shared" si="437"/>
        <v>17.181249999999999</v>
      </c>
      <c r="EJ40" s="76">
        <f t="shared" si="437"/>
        <v>15.88125</v>
      </c>
      <c r="EK40" s="101">
        <f t="shared" si="437"/>
        <v>17.5</v>
      </c>
      <c r="EL40" s="76">
        <f t="shared" si="437"/>
        <v>10.7125</v>
      </c>
      <c r="EM40" s="76">
        <f t="shared" si="437"/>
        <v>10.90625</v>
      </c>
      <c r="EN40" s="76">
        <f t="shared" si="437"/>
        <v>10.275</v>
      </c>
      <c r="EO40" s="76">
        <f t="shared" si="437"/>
        <v>10.768750000000001</v>
      </c>
      <c r="EP40" s="76">
        <f t="shared" si="437"/>
        <v>10.668749999999999</v>
      </c>
      <c r="EQ40" s="101">
        <f t="shared" si="437"/>
        <v>11.125</v>
      </c>
    </row>
    <row r="41" spans="1:629" x14ac:dyDescent="0.2">
      <c r="A41" s="70" t="s">
        <v>192</v>
      </c>
      <c r="B41">
        <f t="shared" si="434"/>
        <v>40.643749999999997</v>
      </c>
      <c r="C41">
        <f t="shared" si="434"/>
        <v>38.306249999999999</v>
      </c>
      <c r="D41">
        <f t="shared" si="434"/>
        <v>39.5</v>
      </c>
      <c r="E41">
        <f t="shared" si="434"/>
        <v>37.331249999999997</v>
      </c>
      <c r="F41">
        <f t="shared" si="434"/>
        <v>37.949999999999996</v>
      </c>
      <c r="H41">
        <f t="shared" si="434"/>
        <v>38.737499999999997</v>
      </c>
      <c r="I41">
        <f t="shared" si="434"/>
        <v>36.737499999999997</v>
      </c>
      <c r="J41">
        <f t="shared" si="434"/>
        <v>37.158333333333339</v>
      </c>
      <c r="K41">
        <f t="shared" si="434"/>
        <v>26.181249999999999</v>
      </c>
      <c r="L41">
        <f t="shared" si="434"/>
        <v>26.012499999999996</v>
      </c>
      <c r="M41">
        <f t="shared" si="434"/>
        <v>26.474999999999998</v>
      </c>
      <c r="N41">
        <f t="shared" si="434"/>
        <v>18.631249999999998</v>
      </c>
      <c r="O41">
        <f t="shared" si="434"/>
        <v>18.993749999999999</v>
      </c>
      <c r="Q41">
        <f t="shared" si="434"/>
        <v>29.162499999999998</v>
      </c>
      <c r="R41">
        <f t="shared" ref="R41:AL44" si="438">R34/1.6</f>
        <v>28.45</v>
      </c>
      <c r="S41">
        <f t="shared" si="438"/>
        <v>28.099999999999998</v>
      </c>
      <c r="T41">
        <f t="shared" si="438"/>
        <v>20.412499999999998</v>
      </c>
      <c r="U41">
        <f t="shared" si="438"/>
        <v>20.912499999999998</v>
      </c>
      <c r="V41">
        <f t="shared" si="438"/>
        <v>19.866666666666664</v>
      </c>
      <c r="W41">
        <f t="shared" si="438"/>
        <v>35.393749999999997</v>
      </c>
      <c r="X41">
        <f t="shared" si="438"/>
        <v>37.793749999999996</v>
      </c>
      <c r="Y41">
        <f t="shared" si="438"/>
        <v>37.393749999999997</v>
      </c>
      <c r="Z41">
        <f t="shared" si="435"/>
        <v>30.006249999999998</v>
      </c>
      <c r="AA41">
        <f t="shared" si="435"/>
        <v>30.587499999999999</v>
      </c>
      <c r="AB41">
        <f t="shared" si="435"/>
        <v>30.693749999999998</v>
      </c>
      <c r="AC41">
        <f t="shared" si="435"/>
        <v>21.906249999999996</v>
      </c>
      <c r="AD41">
        <f t="shared" si="435"/>
        <v>22.131249999999998</v>
      </c>
      <c r="AE41">
        <f t="shared" si="435"/>
        <v>22.074999999999999</v>
      </c>
      <c r="BW41" s="71">
        <f t="shared" si="436"/>
        <v>22.4375</v>
      </c>
      <c r="BX41" s="72">
        <f t="shared" si="436"/>
        <v>22.96875</v>
      </c>
      <c r="BY41" s="72">
        <f t="shared" si="436"/>
        <v>21.987500000000001</v>
      </c>
      <c r="BZ41" s="72">
        <f t="shared" si="436"/>
        <v>23.381250000000001</v>
      </c>
      <c r="CA41" s="72">
        <f t="shared" si="436"/>
        <v>22.956250000000001</v>
      </c>
      <c r="CB41" s="74">
        <f t="shared" si="436"/>
        <v>22.618749999999999</v>
      </c>
      <c r="CC41" s="71">
        <f t="shared" si="436"/>
        <v>17.149999999999999</v>
      </c>
      <c r="CD41" s="72">
        <f t="shared" si="436"/>
        <v>17.418749999999999</v>
      </c>
      <c r="CE41" s="72">
        <f t="shared" si="436"/>
        <v>17.975000000000001</v>
      </c>
      <c r="CF41" s="72">
        <f t="shared" si="436"/>
        <v>18</v>
      </c>
      <c r="CG41" s="72">
        <f t="shared" si="436"/>
        <v>17.668749999999999</v>
      </c>
      <c r="CH41" s="74">
        <f t="shared" si="436"/>
        <v>17.725000000000001</v>
      </c>
      <c r="CI41" s="71">
        <f t="shared" si="436"/>
        <v>26.481249999999999</v>
      </c>
      <c r="CJ41" s="72">
        <f t="shared" si="436"/>
        <v>27.35</v>
      </c>
      <c r="CK41" s="72">
        <f t="shared" si="436"/>
        <v>26.618749999999999</v>
      </c>
      <c r="CL41" s="72">
        <f t="shared" si="436"/>
        <v>27.106249999999999</v>
      </c>
      <c r="CM41" s="72">
        <f t="shared" si="436"/>
        <v>27.037500000000001</v>
      </c>
      <c r="CN41" s="74">
        <f t="shared" si="436"/>
        <v>26.6875</v>
      </c>
      <c r="CO41" s="71">
        <f t="shared" si="436"/>
        <v>35.21875</v>
      </c>
      <c r="CP41" s="72">
        <f t="shared" si="436"/>
        <v>34.712499999999999</v>
      </c>
      <c r="CQ41" s="72">
        <f t="shared" si="436"/>
        <v>37.1</v>
      </c>
      <c r="CR41" s="72">
        <f t="shared" si="436"/>
        <v>36.887500000000003</v>
      </c>
      <c r="CS41" s="72">
        <f t="shared" si="436"/>
        <v>37.637500000000003</v>
      </c>
      <c r="CT41" s="74">
        <f t="shared" si="436"/>
        <v>36.431249999999999</v>
      </c>
      <c r="CU41" s="71">
        <f t="shared" si="436"/>
        <v>24.0625</v>
      </c>
      <c r="CV41" s="72">
        <f t="shared" si="436"/>
        <v>24.2</v>
      </c>
      <c r="CW41" s="72">
        <f t="shared" si="436"/>
        <v>24.15</v>
      </c>
      <c r="CX41" s="72">
        <f t="shared" si="436"/>
        <v>25.912500000000001</v>
      </c>
      <c r="CY41" s="72">
        <f t="shared" si="436"/>
        <v>25.768750000000001</v>
      </c>
      <c r="CZ41" s="74">
        <f t="shared" si="436"/>
        <v>26.143750000000001</v>
      </c>
      <c r="DA41" s="71">
        <f t="shared" si="436"/>
        <v>20.293749999999999</v>
      </c>
      <c r="DB41" s="72">
        <f t="shared" si="436"/>
        <v>21.05</v>
      </c>
      <c r="DC41" s="72">
        <f t="shared" si="436"/>
        <v>21.1875</v>
      </c>
      <c r="DD41" s="72">
        <f t="shared" si="436"/>
        <v>20.987500000000001</v>
      </c>
      <c r="DE41" s="72">
        <f t="shared" si="436"/>
        <v>20.318749999999998</v>
      </c>
      <c r="DF41" s="74">
        <f t="shared" si="436"/>
        <v>19.918749999999999</v>
      </c>
      <c r="DH41" s="71">
        <f t="shared" si="437"/>
        <v>26.931249999999999</v>
      </c>
      <c r="DI41" s="72">
        <f t="shared" si="437"/>
        <v>26.46875</v>
      </c>
      <c r="DJ41" s="72">
        <f t="shared" si="437"/>
        <v>28.168749999999999</v>
      </c>
      <c r="DK41" s="72">
        <f t="shared" si="437"/>
        <v>27.737500000000001</v>
      </c>
      <c r="DL41" s="72">
        <f t="shared" si="437"/>
        <v>27.375</v>
      </c>
      <c r="DM41" s="74">
        <f t="shared" si="437"/>
        <v>25.737500000000001</v>
      </c>
      <c r="DN41" s="71">
        <f t="shared" si="437"/>
        <v>23.581250000000001</v>
      </c>
      <c r="DO41" s="72">
        <f t="shared" si="437"/>
        <v>22.925000000000001</v>
      </c>
      <c r="DP41" s="72">
        <f t="shared" si="437"/>
        <v>23.3</v>
      </c>
      <c r="DQ41" s="72">
        <f t="shared" si="437"/>
        <v>22.3125</v>
      </c>
      <c r="DR41" s="72">
        <f t="shared" si="437"/>
        <v>22.737500000000001</v>
      </c>
      <c r="DS41" s="74">
        <f t="shared" si="437"/>
        <v>22.4</v>
      </c>
      <c r="DT41" s="71">
        <f t="shared" si="437"/>
        <v>23.7</v>
      </c>
      <c r="DU41" s="72">
        <f t="shared" si="437"/>
        <v>23.837499999999999</v>
      </c>
      <c r="DV41" s="72">
        <f t="shared" si="437"/>
        <v>23.443750000000001</v>
      </c>
      <c r="DW41" s="72">
        <f t="shared" si="437"/>
        <v>23.8</v>
      </c>
      <c r="DX41" s="72">
        <f t="shared" si="437"/>
        <v>23.25</v>
      </c>
      <c r="DY41" s="74">
        <f t="shared" si="437"/>
        <v>23.46875</v>
      </c>
      <c r="DZ41" s="71">
        <f t="shared" si="437"/>
        <v>17.356249999999999</v>
      </c>
      <c r="EA41" s="72">
        <f t="shared" si="437"/>
        <v>17.331250000000001</v>
      </c>
      <c r="EB41" s="72">
        <f t="shared" si="437"/>
        <v>18.087499999999999</v>
      </c>
      <c r="EC41" s="72">
        <f t="shared" si="437"/>
        <v>17.975000000000001</v>
      </c>
      <c r="ED41" s="72">
        <f t="shared" si="437"/>
        <v>18.8</v>
      </c>
      <c r="EE41" s="74">
        <f t="shared" si="437"/>
        <v>18.481249999999999</v>
      </c>
      <c r="EF41" s="71">
        <f t="shared" si="437"/>
        <v>25.25</v>
      </c>
      <c r="EG41" s="72">
        <f t="shared" si="437"/>
        <v>27.206250000000001</v>
      </c>
      <c r="EH41" s="72">
        <f t="shared" si="437"/>
        <v>25.068750000000001</v>
      </c>
      <c r="EI41" s="72">
        <f t="shared" si="437"/>
        <v>25.743749999999999</v>
      </c>
      <c r="EJ41" s="72">
        <f t="shared" si="437"/>
        <v>24.268750000000001</v>
      </c>
      <c r="EK41" s="74">
        <f t="shared" si="437"/>
        <v>24.393750000000001</v>
      </c>
      <c r="EL41" s="71">
        <f t="shared" si="437"/>
        <v>18.893750000000001</v>
      </c>
      <c r="EM41" s="72">
        <f t="shared" si="437"/>
        <v>19.175000000000001</v>
      </c>
      <c r="EN41" s="72">
        <f t="shared" si="437"/>
        <v>18.168749999999999</v>
      </c>
      <c r="EO41" s="72">
        <f t="shared" si="437"/>
        <v>19.03125</v>
      </c>
      <c r="EP41" s="72">
        <f t="shared" si="437"/>
        <v>19.143750000000001</v>
      </c>
      <c r="EQ41" s="74">
        <f t="shared" si="437"/>
        <v>18.862500000000001</v>
      </c>
    </row>
    <row r="42" spans="1:629" x14ac:dyDescent="0.2">
      <c r="A42" s="70" t="s">
        <v>195</v>
      </c>
      <c r="B42">
        <f t="shared" si="434"/>
        <v>45.337499999999999</v>
      </c>
      <c r="C42">
        <f t="shared" si="434"/>
        <v>39.112499999999997</v>
      </c>
      <c r="D42">
        <f t="shared" si="434"/>
        <v>44.533333333333331</v>
      </c>
      <c r="E42">
        <f t="shared" si="434"/>
        <v>60.012499999999996</v>
      </c>
      <c r="F42">
        <f t="shared" si="434"/>
        <v>59.537500000000001</v>
      </c>
      <c r="H42">
        <f t="shared" si="434"/>
        <v>55.975000000000001</v>
      </c>
      <c r="I42">
        <f t="shared" si="434"/>
        <v>56.0625</v>
      </c>
      <c r="J42">
        <f t="shared" si="434"/>
        <v>55.25</v>
      </c>
      <c r="K42">
        <f t="shared" si="434"/>
        <v>31.631249999999998</v>
      </c>
      <c r="L42">
        <f t="shared" si="434"/>
        <v>32.243749999999999</v>
      </c>
      <c r="M42">
        <f t="shared" si="434"/>
        <v>31.191666666666666</v>
      </c>
      <c r="N42">
        <f t="shared" si="434"/>
        <v>24.337499999999999</v>
      </c>
      <c r="O42">
        <f t="shared" si="434"/>
        <v>24.275000000000002</v>
      </c>
      <c r="P42">
        <f t="shared" si="434"/>
        <v>23.814516129032256</v>
      </c>
      <c r="Q42">
        <f t="shared" si="434"/>
        <v>35.0625</v>
      </c>
      <c r="R42">
        <f t="shared" si="438"/>
        <v>34.474999999999994</v>
      </c>
      <c r="S42">
        <f t="shared" si="438"/>
        <v>34.608333333333334</v>
      </c>
      <c r="T42">
        <f t="shared" si="438"/>
        <v>27.537500000000001</v>
      </c>
      <c r="U42">
        <f t="shared" si="438"/>
        <v>27.85</v>
      </c>
      <c r="V42">
        <f t="shared" si="438"/>
        <v>27.9758064516129</v>
      </c>
      <c r="W42">
        <f t="shared" si="438"/>
        <v>57.037500000000001</v>
      </c>
      <c r="X42">
        <f t="shared" si="438"/>
        <v>57.293749999999996</v>
      </c>
      <c r="Z42">
        <f t="shared" si="435"/>
        <v>50.162500000000001</v>
      </c>
      <c r="AA42">
        <f t="shared" si="435"/>
        <v>52.681249999999999</v>
      </c>
      <c r="AB42">
        <f t="shared" si="435"/>
        <v>51.731249999999996</v>
      </c>
      <c r="AC42">
        <f t="shared" si="435"/>
        <v>30.006249999999998</v>
      </c>
      <c r="AD42">
        <f t="shared" si="435"/>
        <v>30.299999999999997</v>
      </c>
      <c r="AE42">
        <f t="shared" si="435"/>
        <v>29.118750000000002</v>
      </c>
      <c r="BW42" s="71">
        <f t="shared" si="436"/>
        <v>27.925000000000001</v>
      </c>
      <c r="BX42" s="72">
        <f t="shared" si="436"/>
        <v>28.506250000000001</v>
      </c>
      <c r="BY42" s="72">
        <f t="shared" si="436"/>
        <v>27.65625</v>
      </c>
      <c r="BZ42" s="72">
        <f t="shared" si="436"/>
        <v>27.337499999999999</v>
      </c>
      <c r="CA42" s="72">
        <f t="shared" si="436"/>
        <v>27.543749999999999</v>
      </c>
      <c r="CB42" s="74">
        <f t="shared" si="436"/>
        <v>26.324999999999999</v>
      </c>
      <c r="CC42" s="71">
        <f t="shared" si="436"/>
        <v>17.625</v>
      </c>
      <c r="CD42" s="72">
        <f t="shared" si="436"/>
        <v>22.21875</v>
      </c>
      <c r="CE42" s="72">
        <f t="shared" si="436"/>
        <v>22.787500000000001</v>
      </c>
      <c r="CF42" s="72">
        <f t="shared" si="436"/>
        <v>22.574999999999999</v>
      </c>
      <c r="CG42" s="72">
        <f t="shared" si="436"/>
        <v>22.45</v>
      </c>
      <c r="CH42" s="74">
        <f t="shared" si="436"/>
        <v>21.706250000000001</v>
      </c>
      <c r="CI42" s="71">
        <f t="shared" si="436"/>
        <v>36.59375</v>
      </c>
      <c r="CJ42" s="72">
        <f t="shared" si="436"/>
        <v>36.856250000000003</v>
      </c>
      <c r="CK42" s="72">
        <f t="shared" si="436"/>
        <v>36.912500000000001</v>
      </c>
      <c r="CL42" s="72">
        <f t="shared" si="436"/>
        <v>37.96875</v>
      </c>
      <c r="CM42" s="72">
        <f t="shared" si="436"/>
        <v>37.087499999999999</v>
      </c>
      <c r="CN42" s="74">
        <f t="shared" si="436"/>
        <v>37.362499999999997</v>
      </c>
      <c r="CO42" s="71">
        <f t="shared" si="436"/>
        <v>38.912500000000001</v>
      </c>
      <c r="CP42" s="72">
        <f t="shared" si="436"/>
        <v>38.59375</v>
      </c>
      <c r="CQ42" s="72">
        <f t="shared" si="436"/>
        <v>36.706249999999997</v>
      </c>
      <c r="CR42" s="72">
        <f t="shared" si="436"/>
        <v>38.174999999999997</v>
      </c>
      <c r="CS42" s="72">
        <f t="shared" si="436"/>
        <v>37.856250000000003</v>
      </c>
      <c r="CT42" s="74">
        <f t="shared" si="436"/>
        <v>37.799999999999997</v>
      </c>
      <c r="CU42" s="71">
        <f t="shared" si="436"/>
        <v>30.337499999999999</v>
      </c>
      <c r="CV42" s="72">
        <f t="shared" si="436"/>
        <v>30.287500000000001</v>
      </c>
      <c r="CW42" s="72">
        <f t="shared" si="436"/>
        <v>29.893750000000001</v>
      </c>
      <c r="CX42" s="72">
        <f t="shared" si="436"/>
        <v>29.3</v>
      </c>
      <c r="CY42" s="72">
        <f t="shared" si="436"/>
        <v>30.125</v>
      </c>
      <c r="CZ42" s="74">
        <f t="shared" si="436"/>
        <v>29.78125</v>
      </c>
      <c r="DA42" s="71">
        <f t="shared" si="436"/>
        <v>27</v>
      </c>
      <c r="DB42" s="72">
        <f t="shared" si="436"/>
        <v>27.643750000000001</v>
      </c>
      <c r="DC42" s="72">
        <f t="shared" si="436"/>
        <v>28.4</v>
      </c>
      <c r="DD42" s="72">
        <f t="shared" si="436"/>
        <v>28.356249999999999</v>
      </c>
      <c r="DE42" s="72">
        <f t="shared" si="436"/>
        <v>29.4</v>
      </c>
      <c r="DF42" s="74">
        <f t="shared" si="436"/>
        <v>28.318750000000001</v>
      </c>
      <c r="DH42" s="71">
        <f t="shared" si="437"/>
        <v>32.512500000000003</v>
      </c>
      <c r="DI42" s="72">
        <f t="shared" si="437"/>
        <v>32.96875</v>
      </c>
      <c r="DJ42" s="72">
        <f t="shared" si="437"/>
        <v>32.756250000000001</v>
      </c>
      <c r="DK42" s="72">
        <f t="shared" si="437"/>
        <v>32.700000000000003</v>
      </c>
      <c r="DL42" s="72">
        <f t="shared" si="437"/>
        <v>32.987499999999997</v>
      </c>
      <c r="DM42" s="74">
        <f t="shared" si="437"/>
        <v>34.018749999999997</v>
      </c>
      <c r="DN42" s="71">
        <f t="shared" si="437"/>
        <v>29.206250000000001</v>
      </c>
      <c r="DO42" s="72">
        <f t="shared" si="437"/>
        <v>29.887499999999999</v>
      </c>
      <c r="DP42" s="72">
        <f t="shared" si="437"/>
        <v>29.987500000000001</v>
      </c>
      <c r="DQ42" s="72">
        <f t="shared" si="437"/>
        <v>30.787500000000001</v>
      </c>
      <c r="DR42" s="72">
        <f t="shared" si="437"/>
        <v>31</v>
      </c>
      <c r="DS42" s="74">
        <f t="shared" si="437"/>
        <v>30.856249999999999</v>
      </c>
      <c r="DT42" s="71">
        <f t="shared" si="437"/>
        <v>26.381250000000001</v>
      </c>
      <c r="DU42" s="72">
        <f t="shared" si="437"/>
        <v>26.925000000000001</v>
      </c>
      <c r="DV42" s="72">
        <f t="shared" si="437"/>
        <v>28.568750000000001</v>
      </c>
      <c r="DW42" s="72">
        <f t="shared" si="437"/>
        <v>27.65625</v>
      </c>
      <c r="DX42" s="72">
        <f t="shared" si="437"/>
        <v>28.2</v>
      </c>
      <c r="DY42" s="74">
        <f t="shared" si="437"/>
        <v>27.762499999999999</v>
      </c>
      <c r="DZ42" s="71">
        <f t="shared" si="437"/>
        <v>22.118749999999999</v>
      </c>
      <c r="EA42" s="72">
        <f t="shared" si="437"/>
        <v>22.574999999999999</v>
      </c>
      <c r="EB42" s="72">
        <f t="shared" si="437"/>
        <v>24.131250000000001</v>
      </c>
      <c r="EC42" s="72">
        <f t="shared" si="437"/>
        <v>23.918749999999999</v>
      </c>
      <c r="ED42" s="72">
        <f t="shared" si="437"/>
        <v>25.35</v>
      </c>
      <c r="EE42" s="74">
        <f t="shared" si="437"/>
        <v>23.737500000000001</v>
      </c>
      <c r="EF42" s="71">
        <f t="shared" si="437"/>
        <v>29.612500000000001</v>
      </c>
      <c r="EG42" s="72">
        <f t="shared" si="437"/>
        <v>28.787500000000001</v>
      </c>
      <c r="EH42" s="72">
        <f t="shared" si="437"/>
        <v>27.706250000000001</v>
      </c>
      <c r="EI42" s="72">
        <f t="shared" si="437"/>
        <v>28.65625</v>
      </c>
      <c r="EJ42" s="72">
        <f t="shared" si="437"/>
        <v>29.162500000000001</v>
      </c>
      <c r="EK42" s="74">
        <f t="shared" si="437"/>
        <v>0</v>
      </c>
      <c r="EL42" s="71">
        <f t="shared" si="437"/>
        <v>24.268750000000001</v>
      </c>
      <c r="EM42" s="72">
        <f t="shared" si="437"/>
        <v>22.912500000000001</v>
      </c>
      <c r="EN42" s="72">
        <f t="shared" si="437"/>
        <v>22.962499999999999</v>
      </c>
      <c r="EO42" s="72">
        <f t="shared" si="437"/>
        <v>22.487500000000001</v>
      </c>
      <c r="EP42" s="72">
        <f t="shared" si="437"/>
        <v>23.181249999999999</v>
      </c>
      <c r="EQ42" s="74">
        <f t="shared" si="437"/>
        <v>23.293749999999999</v>
      </c>
    </row>
    <row r="43" spans="1:629" x14ac:dyDescent="0.2">
      <c r="A43" s="70" t="s">
        <v>197</v>
      </c>
      <c r="B43">
        <f t="shared" si="434"/>
        <v>57.406249999999993</v>
      </c>
      <c r="C43">
        <f t="shared" si="434"/>
        <v>51.1</v>
      </c>
      <c r="D43">
        <f t="shared" si="434"/>
        <v>0</v>
      </c>
      <c r="E43">
        <f t="shared" si="434"/>
        <v>74.524999999999991</v>
      </c>
      <c r="F43">
        <f t="shared" si="434"/>
        <v>78.381249999999994</v>
      </c>
      <c r="G43">
        <f t="shared" si="434"/>
        <v>78.743749999999991</v>
      </c>
      <c r="H43">
        <f t="shared" si="434"/>
        <v>63.924999999999997</v>
      </c>
      <c r="I43">
        <f t="shared" si="434"/>
        <v>66.960937499999986</v>
      </c>
      <c r="J43">
        <f t="shared" si="434"/>
        <v>0</v>
      </c>
      <c r="K43">
        <f t="shared" si="434"/>
        <v>41.993749999999999</v>
      </c>
      <c r="L43">
        <f t="shared" si="434"/>
        <v>41.731249999999996</v>
      </c>
      <c r="M43">
        <f t="shared" si="434"/>
        <v>42.606249999999996</v>
      </c>
      <c r="N43">
        <f t="shared" si="434"/>
        <v>30.59375</v>
      </c>
      <c r="O43">
        <f t="shared" si="434"/>
        <v>31.443750000000001</v>
      </c>
      <c r="P43">
        <f t="shared" si="434"/>
        <v>0</v>
      </c>
      <c r="Q43">
        <f t="shared" si="434"/>
        <v>49.456249999999997</v>
      </c>
      <c r="R43">
        <f t="shared" si="438"/>
        <v>47.068750000000001</v>
      </c>
      <c r="S43">
        <f t="shared" si="438"/>
        <v>49.974999999999994</v>
      </c>
      <c r="T43">
        <f t="shared" si="438"/>
        <v>38.28125</v>
      </c>
      <c r="U43">
        <f t="shared" si="438"/>
        <v>41.681249999999999</v>
      </c>
      <c r="V43">
        <f t="shared" si="438"/>
        <v>39.112499999999997</v>
      </c>
      <c r="W43">
        <f t="shared" si="438"/>
        <v>69.112499999999997</v>
      </c>
      <c r="X43">
        <f t="shared" si="438"/>
        <v>63.693749999999994</v>
      </c>
      <c r="Y43">
        <f t="shared" si="438"/>
        <v>0</v>
      </c>
      <c r="Z43">
        <f t="shared" si="435"/>
        <v>0</v>
      </c>
      <c r="AA43">
        <f t="shared" si="435"/>
        <v>0</v>
      </c>
      <c r="AB43">
        <f t="shared" si="435"/>
        <v>0</v>
      </c>
      <c r="AC43">
        <f t="shared" si="435"/>
        <v>0</v>
      </c>
      <c r="AD43">
        <f t="shared" si="435"/>
        <v>0</v>
      </c>
      <c r="AE43">
        <f t="shared" si="435"/>
        <v>0</v>
      </c>
      <c r="BW43" s="71">
        <f t="shared" si="436"/>
        <v>32.35</v>
      </c>
      <c r="BX43" s="72">
        <f t="shared" si="436"/>
        <v>34.924999999999997</v>
      </c>
      <c r="BY43" s="72">
        <f t="shared" si="436"/>
        <v>35.35</v>
      </c>
      <c r="BZ43" s="72">
        <f t="shared" si="436"/>
        <v>31.175000000000001</v>
      </c>
      <c r="CA43" s="72">
        <f t="shared" si="436"/>
        <v>34.662500000000001</v>
      </c>
      <c r="CB43" s="74">
        <f t="shared" si="436"/>
        <v>31.856249999999999</v>
      </c>
      <c r="CC43" s="71">
        <f t="shared" si="436"/>
        <v>30.393750000000001</v>
      </c>
      <c r="CD43" s="72">
        <f t="shared" si="436"/>
        <v>28.462499999999999</v>
      </c>
      <c r="CE43" s="72">
        <f t="shared" si="436"/>
        <v>28.231249999999999</v>
      </c>
      <c r="CF43" s="72">
        <f t="shared" si="436"/>
        <v>29.162500000000001</v>
      </c>
      <c r="CG43" s="72">
        <f t="shared" si="436"/>
        <v>29.537500000000001</v>
      </c>
      <c r="CH43" s="74">
        <f t="shared" si="436"/>
        <v>29.137499999999999</v>
      </c>
      <c r="CI43" s="71">
        <f t="shared" si="436"/>
        <v>48.693750000000001</v>
      </c>
      <c r="CJ43" s="72">
        <f t="shared" si="436"/>
        <v>49.337499999999999</v>
      </c>
      <c r="CK43" s="72">
        <f t="shared" si="436"/>
        <v>49.85</v>
      </c>
      <c r="CL43" s="72">
        <f t="shared" si="436"/>
        <v>52.081249999999997</v>
      </c>
      <c r="CM43" s="72">
        <f t="shared" si="436"/>
        <v>47.806249999999999</v>
      </c>
      <c r="CN43" s="74">
        <f t="shared" si="436"/>
        <v>48.21875</v>
      </c>
      <c r="CO43" s="71">
        <f t="shared" si="436"/>
        <v>42.256250000000001</v>
      </c>
      <c r="CP43" s="72">
        <f t="shared" si="436"/>
        <v>43.137500000000003</v>
      </c>
      <c r="CQ43" s="72">
        <f t="shared" si="436"/>
        <v>43.506250000000001</v>
      </c>
      <c r="CR43" s="72">
        <f t="shared" si="436"/>
        <v>43.493749999999999</v>
      </c>
      <c r="CS43" s="72">
        <f t="shared" si="436"/>
        <v>42.6</v>
      </c>
      <c r="CT43" s="74">
        <f t="shared" si="436"/>
        <v>41.512500000000003</v>
      </c>
      <c r="CU43" s="71">
        <f t="shared" si="436"/>
        <v>46.762500000000003</v>
      </c>
      <c r="CV43" s="72">
        <f t="shared" si="436"/>
        <v>46.012500000000003</v>
      </c>
      <c r="CW43" s="72">
        <f t="shared" si="436"/>
        <v>45.325000000000003</v>
      </c>
      <c r="CX43" s="72">
        <f t="shared" si="436"/>
        <v>48.418750000000003</v>
      </c>
      <c r="CY43" s="72">
        <f t="shared" si="436"/>
        <v>47.443750000000001</v>
      </c>
      <c r="CZ43" s="74">
        <f t="shared" si="436"/>
        <v>45.65625</v>
      </c>
      <c r="DA43" s="71">
        <f t="shared" si="436"/>
        <v>41.668750000000003</v>
      </c>
      <c r="DB43" s="72">
        <f t="shared" si="436"/>
        <v>41.506250000000001</v>
      </c>
      <c r="DC43" s="72">
        <f t="shared" si="436"/>
        <v>45.96875</v>
      </c>
      <c r="DD43" s="72">
        <f t="shared" si="436"/>
        <v>46.893749999999997</v>
      </c>
      <c r="DE43" s="72">
        <f t="shared" si="436"/>
        <v>46.168750000000003</v>
      </c>
      <c r="DF43" s="74">
        <f t="shared" si="436"/>
        <v>42.924999999999997</v>
      </c>
      <c r="DH43" s="71">
        <f t="shared" si="437"/>
        <v>56.506250000000001</v>
      </c>
      <c r="DI43" s="72">
        <f t="shared" si="437"/>
        <v>53.393749999999997</v>
      </c>
      <c r="DJ43" s="72">
        <f t="shared" si="437"/>
        <v>48.368749999999999</v>
      </c>
      <c r="DK43" s="72">
        <f t="shared" si="437"/>
        <v>47.431249999999999</v>
      </c>
      <c r="DL43" s="72">
        <f t="shared" si="437"/>
        <v>54.037500000000001</v>
      </c>
      <c r="DM43" s="74">
        <f t="shared" si="437"/>
        <v>53.568750000000001</v>
      </c>
      <c r="DN43" s="71">
        <f t="shared" si="437"/>
        <v>53.743749999999999</v>
      </c>
      <c r="DO43" s="72">
        <f t="shared" si="437"/>
        <v>52.306249999999999</v>
      </c>
      <c r="DP43" s="72">
        <f t="shared" si="437"/>
        <v>51.6875</v>
      </c>
      <c r="DQ43" s="72">
        <f t="shared" si="437"/>
        <v>51.212499999999999</v>
      </c>
      <c r="DR43" s="72">
        <f t="shared" si="437"/>
        <v>51.506250000000001</v>
      </c>
      <c r="DS43" s="74">
        <f t="shared" si="437"/>
        <v>50.612499999999997</v>
      </c>
      <c r="DT43" s="71">
        <f t="shared" si="437"/>
        <v>39.768749999999997</v>
      </c>
      <c r="DU43" s="72">
        <f t="shared" si="437"/>
        <v>37.075000000000003</v>
      </c>
      <c r="DV43" s="72">
        <f t="shared" si="437"/>
        <v>38.96875</v>
      </c>
      <c r="DW43" s="72">
        <f t="shared" si="437"/>
        <v>39.700000000000003</v>
      </c>
      <c r="DX43" s="72">
        <f t="shared" si="437"/>
        <v>39.15</v>
      </c>
      <c r="DY43" s="74">
        <f t="shared" si="437"/>
        <v>39.4</v>
      </c>
      <c r="DZ43" s="71">
        <f t="shared" si="437"/>
        <v>38.21875</v>
      </c>
      <c r="EA43" s="72">
        <f t="shared" si="437"/>
        <v>37.774999999999999</v>
      </c>
      <c r="EB43" s="72">
        <f t="shared" si="437"/>
        <v>38.756250000000001</v>
      </c>
      <c r="EC43" s="72">
        <f t="shared" si="437"/>
        <v>38.768749999999997</v>
      </c>
      <c r="ED43" s="72">
        <f t="shared" si="437"/>
        <v>39.125</v>
      </c>
      <c r="EE43" s="74">
        <f t="shared" si="437"/>
        <v>38.987499999999997</v>
      </c>
      <c r="EF43" s="71">
        <f t="shared" si="437"/>
        <v>36.8125</v>
      </c>
      <c r="EG43" s="72">
        <f t="shared" si="437"/>
        <v>36.112499999999997</v>
      </c>
      <c r="EH43" s="72">
        <f t="shared" si="437"/>
        <v>36.799999999999997</v>
      </c>
      <c r="EI43" s="72">
        <f t="shared" si="437"/>
        <v>0</v>
      </c>
      <c r="EJ43" s="72">
        <f t="shared" si="437"/>
        <v>0</v>
      </c>
      <c r="EK43" s="74">
        <f t="shared" si="437"/>
        <v>0</v>
      </c>
      <c r="EL43" s="71">
        <f t="shared" si="437"/>
        <v>32.131250000000001</v>
      </c>
      <c r="EM43" s="72">
        <f t="shared" si="437"/>
        <v>31.85</v>
      </c>
      <c r="EN43" s="72">
        <f t="shared" si="437"/>
        <v>32.337499999999999</v>
      </c>
      <c r="EO43" s="72">
        <f t="shared" si="437"/>
        <v>33.262500000000003</v>
      </c>
      <c r="EP43" s="72">
        <f t="shared" si="437"/>
        <v>0</v>
      </c>
      <c r="EQ43" s="74">
        <f t="shared" si="437"/>
        <v>0</v>
      </c>
    </row>
    <row r="44" spans="1:629" x14ac:dyDescent="0.2">
      <c r="A44" s="89" t="s">
        <v>199</v>
      </c>
      <c r="B44">
        <f t="shared" si="434"/>
        <v>51.606249999999996</v>
      </c>
      <c r="C44">
        <f t="shared" si="434"/>
        <v>52.212499999999999</v>
      </c>
      <c r="D44">
        <f t="shared" si="434"/>
        <v>49.793749999999996</v>
      </c>
      <c r="E44">
        <f t="shared" si="434"/>
        <v>77.149999999999991</v>
      </c>
      <c r="F44">
        <f t="shared" si="434"/>
        <v>72.006249999999994</v>
      </c>
      <c r="G44">
        <f t="shared" si="434"/>
        <v>76.03125</v>
      </c>
      <c r="H44">
        <f t="shared" si="434"/>
        <v>70.843749999999986</v>
      </c>
      <c r="I44">
        <f t="shared" si="434"/>
        <v>65.056249999999991</v>
      </c>
      <c r="J44">
        <f t="shared" si="434"/>
        <v>68.118749999999991</v>
      </c>
      <c r="K44">
        <f t="shared" si="434"/>
        <v>0</v>
      </c>
      <c r="L44">
        <f t="shared" si="434"/>
        <v>0</v>
      </c>
      <c r="M44">
        <f t="shared" si="434"/>
        <v>0</v>
      </c>
      <c r="N44">
        <f t="shared" si="434"/>
        <v>0</v>
      </c>
      <c r="O44">
        <f t="shared" si="434"/>
        <v>0</v>
      </c>
      <c r="P44">
        <f t="shared" si="434"/>
        <v>0</v>
      </c>
      <c r="Q44">
        <f t="shared" si="434"/>
        <v>0</v>
      </c>
      <c r="R44">
        <f t="shared" si="438"/>
        <v>0</v>
      </c>
      <c r="S44">
        <f t="shared" si="438"/>
        <v>0</v>
      </c>
      <c r="T44">
        <f t="shared" si="438"/>
        <v>0</v>
      </c>
      <c r="U44">
        <f t="shared" si="438"/>
        <v>0</v>
      </c>
      <c r="V44">
        <f t="shared" si="438"/>
        <v>0</v>
      </c>
      <c r="W44">
        <f t="shared" si="438"/>
        <v>72.024999999999991</v>
      </c>
      <c r="X44">
        <f t="shared" si="438"/>
        <v>66.587500000000006</v>
      </c>
      <c r="Y44">
        <f t="shared" si="438"/>
        <v>68.912499999999994</v>
      </c>
      <c r="Z44">
        <f t="shared" si="435"/>
        <v>0</v>
      </c>
      <c r="AA44">
        <f t="shared" si="435"/>
        <v>0</v>
      </c>
      <c r="AB44">
        <f t="shared" si="435"/>
        <v>0</v>
      </c>
      <c r="AC44">
        <f t="shared" si="435"/>
        <v>0</v>
      </c>
      <c r="AD44">
        <f t="shared" si="435"/>
        <v>0</v>
      </c>
      <c r="AE44">
        <f t="shared" si="435"/>
        <v>0</v>
      </c>
      <c r="BW44" s="90">
        <f t="shared" si="436"/>
        <v>41.543750000000003</v>
      </c>
      <c r="BX44" s="91">
        <f t="shared" si="436"/>
        <v>42.28125</v>
      </c>
      <c r="BY44" s="91">
        <f t="shared" si="436"/>
        <v>40.575000000000003</v>
      </c>
      <c r="BZ44" s="91">
        <f t="shared" si="436"/>
        <v>42.368749999999999</v>
      </c>
      <c r="CA44" s="91">
        <f t="shared" si="436"/>
        <v>0</v>
      </c>
      <c r="CB44" s="92">
        <f t="shared" si="436"/>
        <v>0</v>
      </c>
      <c r="CC44" s="90">
        <f t="shared" si="436"/>
        <v>37.418750000000003</v>
      </c>
      <c r="CD44" s="91">
        <f t="shared" si="436"/>
        <v>36.78125</v>
      </c>
      <c r="CE44" s="91">
        <f t="shared" si="436"/>
        <v>38.056249999999999</v>
      </c>
      <c r="CF44" s="91">
        <f t="shared" si="436"/>
        <v>37.806249999999999</v>
      </c>
      <c r="CG44" s="91">
        <f t="shared" si="436"/>
        <v>0</v>
      </c>
      <c r="CH44" s="92">
        <f t="shared" si="436"/>
        <v>0</v>
      </c>
      <c r="CI44" s="90">
        <f t="shared" si="436"/>
        <v>52.674999999999997</v>
      </c>
      <c r="CJ44" s="91">
        <f t="shared" si="436"/>
        <v>53.193750000000001</v>
      </c>
      <c r="CK44" s="91">
        <f t="shared" si="436"/>
        <v>53.59375</v>
      </c>
      <c r="CL44" s="91">
        <f t="shared" si="436"/>
        <v>49.274999999999999</v>
      </c>
      <c r="CM44" s="91">
        <f t="shared" si="436"/>
        <v>0</v>
      </c>
      <c r="CN44" s="92">
        <f t="shared" si="436"/>
        <v>0</v>
      </c>
      <c r="CO44" s="90">
        <f t="shared" si="436"/>
        <v>49.6</v>
      </c>
      <c r="CP44" s="91">
        <f t="shared" si="436"/>
        <v>50.45</v>
      </c>
      <c r="CQ44" s="91">
        <f t="shared" si="436"/>
        <v>52.71875</v>
      </c>
      <c r="CR44" s="91">
        <f t="shared" si="436"/>
        <v>51.668750000000003</v>
      </c>
      <c r="CS44" s="91">
        <f t="shared" si="436"/>
        <v>0</v>
      </c>
      <c r="CT44" s="92">
        <f t="shared" si="436"/>
        <v>0</v>
      </c>
      <c r="CU44" s="90">
        <f t="shared" si="436"/>
        <v>59.393749999999997</v>
      </c>
      <c r="CV44" s="90">
        <f t="shared" si="436"/>
        <v>57.612499999999997</v>
      </c>
      <c r="CW44" s="90">
        <f t="shared" si="436"/>
        <v>57.643749999999997</v>
      </c>
      <c r="CX44" s="90">
        <f t="shared" si="436"/>
        <v>61.318750000000001</v>
      </c>
      <c r="CY44" s="91">
        <f t="shared" si="436"/>
        <v>0</v>
      </c>
      <c r="CZ44" s="92">
        <f t="shared" si="436"/>
        <v>0</v>
      </c>
      <c r="DA44" s="90">
        <f t="shared" si="436"/>
        <v>55.981250000000003</v>
      </c>
      <c r="DB44" s="90">
        <f t="shared" si="436"/>
        <v>54.55</v>
      </c>
      <c r="DC44" s="90">
        <f t="shared" si="436"/>
        <v>55.793750000000003</v>
      </c>
      <c r="DD44" s="90">
        <f t="shared" si="436"/>
        <v>53.5</v>
      </c>
      <c r="DE44" s="91">
        <f t="shared" si="436"/>
        <v>0</v>
      </c>
      <c r="DF44" s="92">
        <f t="shared" si="436"/>
        <v>0</v>
      </c>
      <c r="DH44" s="90">
        <f t="shared" si="437"/>
        <v>65.493750000000006</v>
      </c>
      <c r="DI44" s="91">
        <f t="shared" si="437"/>
        <v>66.106250000000003</v>
      </c>
      <c r="DJ44" s="91">
        <f t="shared" si="437"/>
        <v>65.606250000000003</v>
      </c>
      <c r="DK44" s="91">
        <f t="shared" si="437"/>
        <v>64.712500000000006</v>
      </c>
      <c r="DL44" s="91">
        <f t="shared" si="437"/>
        <v>0</v>
      </c>
      <c r="DM44" s="92">
        <f t="shared" si="437"/>
        <v>0</v>
      </c>
      <c r="DN44" s="90">
        <f t="shared" si="437"/>
        <v>69.03125</v>
      </c>
      <c r="DO44" s="91">
        <f t="shared" si="437"/>
        <v>58.818750000000001</v>
      </c>
      <c r="DP44" s="91">
        <f t="shared" si="437"/>
        <v>67.09375</v>
      </c>
      <c r="DQ44" s="91">
        <f t="shared" si="437"/>
        <v>61.181249999999999</v>
      </c>
      <c r="DR44" s="91">
        <f t="shared" si="437"/>
        <v>0</v>
      </c>
      <c r="DS44" s="92">
        <f t="shared" si="437"/>
        <v>0</v>
      </c>
      <c r="DT44" s="90">
        <f t="shared" si="437"/>
        <v>54.087499999999999</v>
      </c>
      <c r="DU44" s="91">
        <f t="shared" si="437"/>
        <v>52.95</v>
      </c>
      <c r="DV44" s="91">
        <f t="shared" si="437"/>
        <v>54.668750000000003</v>
      </c>
      <c r="DW44" s="91">
        <f t="shared" si="437"/>
        <v>56.193750000000001</v>
      </c>
      <c r="DX44" s="91"/>
      <c r="DY44" s="92"/>
      <c r="DZ44" s="90">
        <f t="shared" si="437"/>
        <v>47.668750000000003</v>
      </c>
      <c r="EA44" s="91">
        <f t="shared" si="437"/>
        <v>49.15625</v>
      </c>
      <c r="EB44" s="91">
        <f t="shared" si="437"/>
        <v>50.9</v>
      </c>
      <c r="EC44" s="91">
        <f t="shared" si="437"/>
        <v>50.0625</v>
      </c>
      <c r="ED44" s="91">
        <f t="shared" si="437"/>
        <v>0</v>
      </c>
      <c r="EE44" s="92">
        <f t="shared" si="437"/>
        <v>0</v>
      </c>
      <c r="EF44" s="90">
        <f t="shared" si="437"/>
        <v>46.893749999999997</v>
      </c>
      <c r="EG44" s="91">
        <f t="shared" si="437"/>
        <v>49.331249999999997</v>
      </c>
      <c r="EH44" s="91">
        <f t="shared" si="437"/>
        <v>50.537500000000001</v>
      </c>
      <c r="EI44" s="91">
        <f t="shared" si="437"/>
        <v>51.2</v>
      </c>
      <c r="EJ44" s="91">
        <f t="shared" si="437"/>
        <v>0</v>
      </c>
      <c r="EK44" s="92">
        <f t="shared" si="437"/>
        <v>0</v>
      </c>
      <c r="EL44" s="90">
        <f t="shared" si="437"/>
        <v>41.193750000000001</v>
      </c>
      <c r="EM44" s="91">
        <f t="shared" si="437"/>
        <v>42.981250000000003</v>
      </c>
      <c r="EN44" s="91">
        <f t="shared" si="437"/>
        <v>45.743749999999999</v>
      </c>
      <c r="EO44" s="91">
        <f t="shared" si="437"/>
        <v>44.237499999999997</v>
      </c>
      <c r="EP44" s="91">
        <f t="shared" si="437"/>
        <v>0</v>
      </c>
      <c r="EQ44" s="92">
        <f t="shared" si="437"/>
        <v>0</v>
      </c>
    </row>
    <row r="45" spans="1:629" x14ac:dyDescent="0.2">
      <c r="BW45" s="90">
        <f t="shared" si="436"/>
        <v>46.112499999999997</v>
      </c>
      <c r="BX45" s="91">
        <f t="shared" si="436"/>
        <v>45.7</v>
      </c>
      <c r="BY45" s="91">
        <f t="shared" si="436"/>
        <v>45.5625</v>
      </c>
      <c r="BZ45" s="91">
        <f t="shared" si="436"/>
        <v>46.5625</v>
      </c>
      <c r="CA45" s="72"/>
      <c r="CB45" s="74"/>
      <c r="CC45" s="90">
        <f t="shared" si="436"/>
        <v>39.081249999999997</v>
      </c>
      <c r="CD45" s="91">
        <f t="shared" si="436"/>
        <v>40.700000000000003</v>
      </c>
      <c r="CE45" s="91">
        <f t="shared" si="436"/>
        <v>40.862499999999997</v>
      </c>
      <c r="CF45" s="91">
        <f t="shared" si="436"/>
        <v>40.737500000000004</v>
      </c>
      <c r="CG45" s="72"/>
      <c r="CH45" s="74"/>
      <c r="CI45" s="90">
        <f t="shared" si="436"/>
        <v>57.443750000000001</v>
      </c>
      <c r="CJ45" s="91">
        <f t="shared" si="436"/>
        <v>60.143749999999997</v>
      </c>
      <c r="CK45" s="91">
        <f t="shared" si="436"/>
        <v>60.975000000000001</v>
      </c>
      <c r="CL45" s="91">
        <f t="shared" si="436"/>
        <v>62.293750000000003</v>
      </c>
      <c r="CM45" s="72"/>
      <c r="CN45" s="74"/>
      <c r="CO45" s="90">
        <f t="shared" si="436"/>
        <v>53.331249999999997</v>
      </c>
      <c r="CP45" s="91">
        <f t="shared" si="436"/>
        <v>52.118749999999999</v>
      </c>
      <c r="CQ45" s="91">
        <f t="shared" si="436"/>
        <v>55.362499999999997</v>
      </c>
      <c r="CR45" s="91">
        <f t="shared" si="436"/>
        <v>55.637500000000003</v>
      </c>
      <c r="CS45" s="72"/>
      <c r="CT45" s="74"/>
      <c r="CU45" s="90">
        <f t="shared" si="436"/>
        <v>59.668750000000003</v>
      </c>
      <c r="CV45" s="90">
        <f t="shared" si="436"/>
        <v>59.931249999999999</v>
      </c>
      <c r="CW45" s="90">
        <f t="shared" si="436"/>
        <v>56.737499999999997</v>
      </c>
      <c r="CX45" s="90">
        <f t="shared" si="436"/>
        <v>60.368749999999999</v>
      </c>
      <c r="CY45" s="72"/>
      <c r="CZ45" s="74"/>
      <c r="DA45" s="90">
        <f t="shared" si="436"/>
        <v>60.85</v>
      </c>
      <c r="DB45" s="90">
        <f t="shared" si="436"/>
        <v>57.90625</v>
      </c>
      <c r="DC45" s="90">
        <f t="shared" si="436"/>
        <v>58.65625</v>
      </c>
      <c r="DD45" s="90">
        <f t="shared" si="436"/>
        <v>57.34375</v>
      </c>
      <c r="DE45" s="72"/>
      <c r="DF45" s="74"/>
      <c r="DH45" s="90">
        <f t="shared" si="437"/>
        <v>71.3125</v>
      </c>
      <c r="DI45" s="91">
        <f t="shared" si="437"/>
        <v>70.337500000000006</v>
      </c>
      <c r="DJ45" s="91">
        <f t="shared" si="437"/>
        <v>69.912499999999994</v>
      </c>
      <c r="DK45" s="91">
        <f t="shared" si="437"/>
        <v>63.674999999999997</v>
      </c>
      <c r="DL45" s="72"/>
      <c r="DM45" s="74"/>
      <c r="DN45" s="90">
        <f>DN37*1000/1600</f>
        <v>64.581249999999997</v>
      </c>
      <c r="DO45" s="91">
        <f>DO37*1000/1600</f>
        <v>62.056249999999999</v>
      </c>
      <c r="DP45" s="72"/>
      <c r="DQ45" s="72"/>
      <c r="DR45" s="72"/>
      <c r="DS45" s="74"/>
      <c r="DT45" s="90">
        <f t="shared" si="437"/>
        <v>55.231250000000003</v>
      </c>
      <c r="DU45" s="91">
        <f t="shared" si="437"/>
        <v>52.837499999999999</v>
      </c>
      <c r="DV45" s="91">
        <f t="shared" si="437"/>
        <v>53.825000000000003</v>
      </c>
      <c r="DW45" s="91">
        <f t="shared" si="437"/>
        <v>53.975000000000001</v>
      </c>
      <c r="DX45" s="72"/>
      <c r="DY45" s="74"/>
      <c r="DZ45" s="90">
        <f t="shared" si="437"/>
        <v>53.443750000000001</v>
      </c>
      <c r="EA45" s="91">
        <f t="shared" si="437"/>
        <v>52.668750000000003</v>
      </c>
      <c r="EB45" s="91">
        <f t="shared" si="437"/>
        <v>51.1875</v>
      </c>
      <c r="EC45" s="91">
        <f t="shared" si="437"/>
        <v>48.418750000000003</v>
      </c>
      <c r="ED45" s="72"/>
      <c r="EE45" s="74"/>
      <c r="EF45" s="90">
        <f t="shared" si="437"/>
        <v>54.3</v>
      </c>
      <c r="EG45" s="91">
        <f t="shared" si="437"/>
        <v>51.6</v>
      </c>
      <c r="EH45" s="91">
        <f t="shared" si="437"/>
        <v>52.45</v>
      </c>
      <c r="EI45" s="91">
        <f t="shared" si="437"/>
        <v>53.512500000000003</v>
      </c>
      <c r="EJ45" s="72"/>
      <c r="EK45" s="74"/>
      <c r="EL45" s="90">
        <f t="shared" si="437"/>
        <v>47.668750000000003</v>
      </c>
      <c r="EM45" s="91">
        <f t="shared" si="437"/>
        <v>47.8</v>
      </c>
      <c r="EN45" s="91">
        <f t="shared" si="437"/>
        <v>48.412500000000001</v>
      </c>
      <c r="EO45" s="91">
        <f t="shared" si="437"/>
        <v>50.6</v>
      </c>
      <c r="EP45" s="72"/>
      <c r="EQ45" s="74"/>
    </row>
    <row r="46" spans="1:629" x14ac:dyDescent="0.2">
      <c r="A46" s="103" t="s">
        <v>0</v>
      </c>
      <c r="B46" s="31" t="s">
        <v>1</v>
      </c>
      <c r="C46" s="31"/>
      <c r="D46" s="31"/>
      <c r="E46" s="145" t="s">
        <v>2</v>
      </c>
      <c r="F46" s="145"/>
      <c r="G46" s="145"/>
      <c r="H46" s="42" t="s">
        <v>3</v>
      </c>
      <c r="I46" s="42"/>
      <c r="J46" s="42"/>
      <c r="K46" s="14" t="s">
        <v>4</v>
      </c>
      <c r="L46" s="14"/>
      <c r="M46" s="14"/>
      <c r="N46" s="27" t="s">
        <v>5</v>
      </c>
      <c r="O46" s="27"/>
      <c r="P46" s="27"/>
      <c r="Q46" s="18" t="s">
        <v>6</v>
      </c>
      <c r="R46" s="18"/>
      <c r="S46" s="18"/>
      <c r="T46" s="32" t="s">
        <v>7</v>
      </c>
      <c r="U46" s="32"/>
      <c r="V46" s="32"/>
      <c r="W46" s="146" t="s">
        <v>235</v>
      </c>
      <c r="X46" s="146"/>
      <c r="Y46" s="146"/>
      <c r="Z46" t="s">
        <v>254</v>
      </c>
      <c r="AC46" t="s">
        <v>255</v>
      </c>
      <c r="BW46" s="90">
        <f t="shared" si="436"/>
        <v>46.78125</v>
      </c>
      <c r="BX46" s="91">
        <f t="shared" si="436"/>
        <v>44.618749999999999</v>
      </c>
      <c r="BY46" s="91">
        <f t="shared" si="436"/>
        <v>45.15625</v>
      </c>
      <c r="BZ46" s="91">
        <f t="shared" si="436"/>
        <v>45.318750000000001</v>
      </c>
      <c r="CA46" s="72"/>
      <c r="CB46" s="74"/>
      <c r="CC46" s="90">
        <f t="shared" si="436"/>
        <v>41.6875</v>
      </c>
      <c r="CD46" s="91">
        <f t="shared" si="436"/>
        <v>41.393749999999997</v>
      </c>
      <c r="CE46" s="91">
        <f t="shared" si="436"/>
        <v>41.456249999999997</v>
      </c>
      <c r="CF46" s="91">
        <f t="shared" si="436"/>
        <v>40.949999999999996</v>
      </c>
      <c r="CG46" s="72"/>
      <c r="CH46" s="74"/>
      <c r="CI46" s="90">
        <f t="shared" si="436"/>
        <v>61.168750000000003</v>
      </c>
      <c r="CJ46" s="91">
        <f t="shared" si="436"/>
        <v>59.237499999999997</v>
      </c>
      <c r="CK46" s="91">
        <f t="shared" si="436"/>
        <v>59.725000000000001</v>
      </c>
      <c r="CL46" s="91">
        <f t="shared" si="436"/>
        <v>60.881250000000001</v>
      </c>
      <c r="CM46" s="72"/>
      <c r="CN46" s="74"/>
      <c r="CO46" s="90">
        <f t="shared" si="436"/>
        <v>49.393749999999997</v>
      </c>
      <c r="CP46" s="91">
        <f t="shared" si="436"/>
        <v>53.774999999999999</v>
      </c>
      <c r="CQ46" s="91">
        <f t="shared" si="436"/>
        <v>50.3125</v>
      </c>
      <c r="CR46" s="91">
        <f t="shared" si="436"/>
        <v>55.774999999999999</v>
      </c>
      <c r="CS46" s="72"/>
      <c r="CT46" s="74"/>
      <c r="CU46" s="90">
        <f t="shared" si="436"/>
        <v>65.387500000000003</v>
      </c>
      <c r="CV46" s="90">
        <f t="shared" si="436"/>
        <v>62.181249999999999</v>
      </c>
      <c r="CW46" s="90">
        <f t="shared" si="436"/>
        <v>64.862499999999997</v>
      </c>
      <c r="CX46" s="90">
        <f t="shared" si="436"/>
        <v>62.237499999999997</v>
      </c>
      <c r="CY46" s="72"/>
      <c r="CZ46" s="74"/>
      <c r="DA46" s="90">
        <f t="shared" si="436"/>
        <v>59.306249999999999</v>
      </c>
      <c r="DB46" s="90">
        <f t="shared" si="436"/>
        <v>59.524999999999999</v>
      </c>
      <c r="DC46" s="90">
        <f t="shared" si="436"/>
        <v>62.018749999999997</v>
      </c>
      <c r="DD46" s="90">
        <f t="shared" si="436"/>
        <v>61.643749999999997</v>
      </c>
      <c r="DE46" s="72"/>
      <c r="DF46" s="74"/>
      <c r="DH46" s="90">
        <f t="shared" si="437"/>
        <v>72.293750000000003</v>
      </c>
      <c r="DI46" s="91">
        <f t="shared" si="437"/>
        <v>69.287499999999994</v>
      </c>
      <c r="DJ46" s="91">
        <f t="shared" si="437"/>
        <v>68.362499999999997</v>
      </c>
      <c r="DK46" s="91">
        <f t="shared" si="437"/>
        <v>73.40625</v>
      </c>
      <c r="DL46" s="72"/>
      <c r="DM46" s="74"/>
      <c r="DN46" s="90">
        <f>DN38*1000/1600</f>
        <v>64.662499999999994</v>
      </c>
      <c r="DO46" s="91"/>
      <c r="DP46" s="91">
        <f t="shared" ref="DP46:DR46" si="439">DP38*1000/1600</f>
        <v>64.71875</v>
      </c>
      <c r="DQ46" s="91">
        <f t="shared" si="439"/>
        <v>66.943749999999994</v>
      </c>
      <c r="DR46" s="91">
        <f t="shared" si="439"/>
        <v>65.400000000000006</v>
      </c>
      <c r="DS46" s="91"/>
      <c r="DT46" s="90">
        <f t="shared" si="437"/>
        <v>54.25</v>
      </c>
      <c r="DU46" s="91">
        <f t="shared" si="437"/>
        <v>55.174999999999997</v>
      </c>
      <c r="DV46" s="91">
        <f t="shared" si="437"/>
        <v>52.387500000000003</v>
      </c>
      <c r="DW46" s="91">
        <f t="shared" si="437"/>
        <v>50.487499999999997</v>
      </c>
      <c r="DX46" s="72"/>
      <c r="DY46" s="74"/>
      <c r="DZ46" s="90">
        <f t="shared" si="437"/>
        <v>54.837499999999999</v>
      </c>
      <c r="EA46" s="91">
        <f t="shared" si="437"/>
        <v>50.3</v>
      </c>
      <c r="EB46" s="91">
        <f t="shared" si="437"/>
        <v>54.206249999999997</v>
      </c>
      <c r="EC46" s="91">
        <f t="shared" si="437"/>
        <v>51.762500000000003</v>
      </c>
      <c r="ED46" s="72"/>
      <c r="EE46" s="74"/>
      <c r="EF46" s="90">
        <f t="shared" si="437"/>
        <v>50.4</v>
      </c>
      <c r="EG46" s="91">
        <f t="shared" si="437"/>
        <v>46.53125</v>
      </c>
      <c r="EH46" s="91">
        <f t="shared" si="437"/>
        <v>55.987499999999997</v>
      </c>
      <c r="EI46" s="91">
        <f t="shared" si="437"/>
        <v>53.543750000000003</v>
      </c>
      <c r="EJ46" s="91">
        <f t="shared" si="437"/>
        <v>50.6</v>
      </c>
      <c r="EK46" s="91">
        <f t="shared" si="437"/>
        <v>47.84375</v>
      </c>
      <c r="EL46" s="90">
        <f t="shared" si="437"/>
        <v>45.84375</v>
      </c>
      <c r="EM46" s="91">
        <f t="shared" si="437"/>
        <v>45.712499999999999</v>
      </c>
      <c r="EN46" s="91">
        <f t="shared" si="437"/>
        <v>45.893749999999997</v>
      </c>
      <c r="EO46" s="91">
        <f t="shared" si="437"/>
        <v>48.043750000000003</v>
      </c>
      <c r="EP46" s="72"/>
      <c r="EQ46" s="74"/>
    </row>
    <row r="47" spans="1:629" x14ac:dyDescent="0.2">
      <c r="A47" s="70" t="s">
        <v>189</v>
      </c>
      <c r="C47" s="153">
        <f>AVERAGE(B40:D40)</f>
        <v>25.558333333333334</v>
      </c>
      <c r="D47">
        <f>STDEV(B40:D40)</f>
        <v>0.70118018071914379</v>
      </c>
      <c r="E47">
        <f>F47/F22*100</f>
        <v>85.294031640202363</v>
      </c>
      <c r="F47" s="153">
        <f>AVERAGE(E40:G40)</f>
        <v>20.255555555555556</v>
      </c>
      <c r="G47">
        <f>STDEV(E40:G40)</f>
        <v>0.83567725916257884</v>
      </c>
      <c r="H47">
        <f>I47/F22*100</f>
        <v>59.268356873409942</v>
      </c>
      <c r="I47" s="153">
        <f>AVERAGE(H40:J40)</f>
        <v>14.074999999999999</v>
      </c>
      <c r="J47">
        <f>STDEV(H40:J40)</f>
        <v>0.10606601717798238</v>
      </c>
      <c r="L47" s="153">
        <f>AVERAGE(K40:M40)</f>
        <v>14.868749999999999</v>
      </c>
      <c r="M47">
        <f>STDEV(K40:M40)</f>
        <v>0.37123106012293766</v>
      </c>
      <c r="O47" s="153">
        <f>AVERAGE(N40:P40)</f>
        <v>9.0305555555555568</v>
      </c>
      <c r="P47">
        <f>STDEV(N40:P40)</f>
        <v>0.17071049106384564</v>
      </c>
      <c r="R47" s="153">
        <f>AVERAGE(Q40:S40)</f>
        <v>15.487499999999999</v>
      </c>
      <c r="S47">
        <f>STDEV(Q40:S40)</f>
        <v>0.27400387770978663</v>
      </c>
      <c r="U47" s="153">
        <f>AVERAGE(T40:V40)</f>
        <v>9.0659722222222214</v>
      </c>
      <c r="V47">
        <f>STDEV(T40:V40)</f>
        <v>0.18381014384816166</v>
      </c>
      <c r="X47" s="153">
        <f>AVERAGE(W40:Y40)</f>
        <v>14.030555555555553</v>
      </c>
      <c r="Y47">
        <f>STDEV(W40:Y40)</f>
        <v>0.48005955456164456</v>
      </c>
      <c r="Z47">
        <f>AA47/F22*100</f>
        <v>54.969734187209404</v>
      </c>
      <c r="AA47" s="153">
        <f>AVERAGE(Z40:AB40)</f>
        <v>13.054166666666667</v>
      </c>
      <c r="AB47">
        <f>STDEV(Z40:AB40)</f>
        <v>0.12813770262234908</v>
      </c>
      <c r="AC47">
        <f>AD47/F22*100</f>
        <v>38.959557855952283</v>
      </c>
      <c r="AD47" s="153">
        <f>AVERAGE(AC40:AE40)</f>
        <v>9.2520833333333332</v>
      </c>
      <c r="AE47">
        <f>STDEV(AC40:AE40)</f>
        <v>0.26177976589746826</v>
      </c>
      <c r="BW47" s="71"/>
      <c r="BX47" s="72"/>
      <c r="BY47" s="72"/>
      <c r="BZ47" s="72"/>
      <c r="CA47" s="72"/>
      <c r="CB47" s="74"/>
      <c r="CC47" s="71"/>
      <c r="CD47" s="72"/>
      <c r="CE47" s="72"/>
      <c r="CF47" s="72"/>
      <c r="CG47" s="72"/>
      <c r="CH47" s="74"/>
      <c r="CI47" s="71" t="s">
        <v>256</v>
      </c>
      <c r="CJ47" s="72"/>
      <c r="CK47" s="72"/>
      <c r="CL47" s="72"/>
      <c r="CM47" s="72"/>
      <c r="CN47" s="74"/>
      <c r="CO47" s="71"/>
      <c r="CP47" s="72"/>
      <c r="CQ47" s="72"/>
      <c r="CR47" s="72"/>
      <c r="CS47" s="72"/>
      <c r="CT47" s="74"/>
      <c r="CU47" s="71"/>
      <c r="CV47" s="72"/>
      <c r="CW47" s="72"/>
      <c r="CX47" s="72"/>
      <c r="CY47" s="72"/>
      <c r="CZ47" s="74"/>
      <c r="DA47" s="71"/>
      <c r="DB47" s="72"/>
      <c r="DC47" s="72"/>
      <c r="DD47" s="72"/>
      <c r="DE47" s="72"/>
      <c r="DF47" s="74"/>
      <c r="DH47" s="71"/>
      <c r="DI47" s="72"/>
      <c r="DJ47" s="72"/>
      <c r="DK47" s="72"/>
      <c r="DL47" s="72"/>
      <c r="DM47" s="74"/>
      <c r="DN47" s="71"/>
      <c r="DO47" s="72"/>
      <c r="DP47" s="72"/>
      <c r="DQ47" s="72"/>
      <c r="DR47" s="72"/>
      <c r="DS47" s="74"/>
      <c r="DT47" s="71"/>
      <c r="DU47" s="72"/>
      <c r="DV47" s="72"/>
      <c r="DW47" s="72"/>
      <c r="DX47" s="72"/>
      <c r="DY47" s="74"/>
      <c r="DZ47" s="71"/>
      <c r="EA47" s="72"/>
      <c r="EB47" s="72"/>
      <c r="EC47" s="72"/>
      <c r="ED47" s="72"/>
      <c r="EE47" s="74"/>
      <c r="EF47" s="71"/>
      <c r="EG47" s="72"/>
      <c r="EH47" s="72"/>
      <c r="EI47" s="72"/>
      <c r="EJ47" s="72"/>
      <c r="EK47" s="74"/>
      <c r="EL47" s="71"/>
      <c r="EM47" s="72"/>
      <c r="EN47" s="72"/>
      <c r="EO47" s="72"/>
      <c r="EP47" s="72"/>
      <c r="EQ47" s="74"/>
    </row>
    <row r="48" spans="1:629" x14ac:dyDescent="0.2">
      <c r="A48" s="70" t="s">
        <v>192</v>
      </c>
      <c r="C48" s="153">
        <f>AVERAGE(B41:D41)</f>
        <v>39.483333333333327</v>
      </c>
      <c r="D48">
        <f>STDEV(B41:D41)</f>
        <v>1.1688391231616657</v>
      </c>
      <c r="E48">
        <f>F48/F23*100</f>
        <v>105.95842008034484</v>
      </c>
      <c r="F48" s="153">
        <f>AVERAGE(E41:G41)</f>
        <v>37.640625</v>
      </c>
      <c r="G48">
        <f>STDEV(E41:G41)</f>
        <v>0.43752232085917525</v>
      </c>
      <c r="H48">
        <f>I48/F23*100</f>
        <v>105.68767166133968</v>
      </c>
      <c r="I48" s="153">
        <f>AVERAGE(H41:J41)</f>
        <v>37.544444444444444</v>
      </c>
      <c r="J48">
        <f>STDEV(H41:J41)</f>
        <v>1.0544246500308068</v>
      </c>
      <c r="L48" s="153">
        <f>AVERAGE(K41:M41)</f>
        <v>26.222916666666663</v>
      </c>
      <c r="M48">
        <f>STDEV(K41:M41)</f>
        <v>0.23404838353070023</v>
      </c>
      <c r="O48" s="153">
        <f>AVERAGE(N41:P41)</f>
        <v>18.8125</v>
      </c>
      <c r="P48">
        <f>STDEV(N41:P41)</f>
        <v>0.25632620818012397</v>
      </c>
      <c r="R48" s="153">
        <f>AVERAGE(Q41:S41)</f>
        <v>28.570833333333329</v>
      </c>
      <c r="S48">
        <f>STDEV(Q41:S41)</f>
        <v>0.54145829325381389</v>
      </c>
      <c r="U48" s="153">
        <f>AVERAGE(T41:V41)</f>
        <v>20.397222222222222</v>
      </c>
      <c r="V48">
        <f>STDEV(T41:V41)</f>
        <v>0.52308402589655578</v>
      </c>
      <c r="X48" s="153">
        <f>AVERAGE(W41:Y41)</f>
        <v>36.860416666666666</v>
      </c>
      <c r="Y48">
        <f>STDEV(W41:Y41)</f>
        <v>1.2858201014657267</v>
      </c>
      <c r="Z48">
        <f>AA48/F23*100</f>
        <v>85.658153241650297</v>
      </c>
      <c r="AA48" s="153">
        <f>AVERAGE(Z41:AB41)</f>
        <v>30.429166666666664</v>
      </c>
      <c r="AB48">
        <f>STDEV(Z41:AB41)</f>
        <v>0.3700893754667019</v>
      </c>
      <c r="AC48">
        <f>AD48/F23*100</f>
        <v>62.035598041228035</v>
      </c>
      <c r="AD48" s="153">
        <f>AVERAGE(AC41:AE41)</f>
        <v>22.037499999999998</v>
      </c>
      <c r="AE48">
        <f>STDEV(AC41:AE41)</f>
        <v>0.11709371246997098</v>
      </c>
      <c r="BW48" s="71"/>
      <c r="BX48" s="72"/>
      <c r="BY48" s="72"/>
      <c r="BZ48" s="72"/>
      <c r="CA48" s="72">
        <f>AVERAGE(BW40:CB40)</f>
        <v>14.054166666666667</v>
      </c>
      <c r="CB48" s="74">
        <f>STDEV(BW40:CB40)</f>
        <v>0.63050905359611309</v>
      </c>
      <c r="CC48" s="71"/>
      <c r="CD48" s="72"/>
      <c r="CE48">
        <f>CG48/AD47</f>
        <v>1.0163251519927945</v>
      </c>
      <c r="CF48" s="72"/>
      <c r="CG48" s="72">
        <f>AVERAGE(CC40:CH40)</f>
        <v>9.4031250000000011</v>
      </c>
      <c r="CH48" s="74">
        <f>STDEV(CC40:CH40)</f>
        <v>0.1895203650007036</v>
      </c>
      <c r="CI48" s="71"/>
      <c r="CJ48" s="72"/>
      <c r="CK48" s="72">
        <f>CM48/CP22</f>
        <v>1.2467491938000623</v>
      </c>
      <c r="CL48" s="72"/>
      <c r="CM48" s="72">
        <f>AVERAGE(CI40:CM40)</f>
        <v>14.981249999999999</v>
      </c>
      <c r="CN48" s="74">
        <f>STDEV(CI40:CM40)</f>
        <v>0.32427804427682122</v>
      </c>
      <c r="CO48" s="71"/>
      <c r="CP48" s="72"/>
      <c r="CQ48">
        <f>CS48/F22</f>
        <v>1.1676813755592597</v>
      </c>
      <c r="CR48" s="72"/>
      <c r="CS48" s="72">
        <f>AVERAGE(CO40:CS40)</f>
        <v>27.73</v>
      </c>
      <c r="CT48" s="74">
        <f>STDEV(CO40:CS40)</f>
        <v>0.54822868175607053</v>
      </c>
      <c r="CU48" s="71"/>
      <c r="CV48" s="72"/>
      <c r="CW48" s="72">
        <f>CY48/DO22</f>
        <v>1.0724833347396845</v>
      </c>
      <c r="CX48" s="72"/>
      <c r="CY48" s="72">
        <f>AVERAGE(CU40:CW40)</f>
        <v>15.887500000000001</v>
      </c>
      <c r="CZ48" s="74">
        <f>STDEV(CU40:CW40)</f>
        <v>0.45168953662886691</v>
      </c>
      <c r="DA48" s="71"/>
      <c r="DC48">
        <f>DE48/DU22</f>
        <v>1.1565637783562661</v>
      </c>
      <c r="DD48" s="72"/>
      <c r="DE48" s="72">
        <f>AVERAGE(DA40:DF40)</f>
        <v>11.6625</v>
      </c>
      <c r="DF48" s="74">
        <f t="shared" ref="DF48:DF54" si="440">STDEV(DA40:DF40)</f>
        <v>0.1838392640324697</v>
      </c>
      <c r="DH48" s="71"/>
      <c r="DI48" s="72"/>
      <c r="DJ48" s="72"/>
      <c r="DK48" s="72"/>
      <c r="DL48" s="72">
        <f>AVERAGE(DH40:DL40)</f>
        <v>18.96875</v>
      </c>
      <c r="DM48" s="74">
        <f>STDEV(DH40:DL40)</f>
        <v>0.99149705307176772</v>
      </c>
      <c r="DN48" s="71"/>
      <c r="DO48" s="72"/>
      <c r="DP48" s="72">
        <f>DR48/AA47</f>
        <v>1.0099265879348867</v>
      </c>
      <c r="DQ48" s="72"/>
      <c r="DR48" s="72">
        <f>AVERAGE(DN40:DR40)</f>
        <v>13.18375</v>
      </c>
      <c r="DS48" s="74">
        <f>STDEV(DN40:DR40)</f>
        <v>0.56633415489444061</v>
      </c>
      <c r="DT48" s="71"/>
      <c r="DU48" s="72"/>
      <c r="DV48" s="72"/>
      <c r="DW48" s="72"/>
      <c r="DX48" s="72">
        <f>AVERAGE(DT40:DX40)</f>
        <v>15.38125</v>
      </c>
      <c r="DY48" s="74">
        <f>STDEV(DT40:DX40)</f>
        <v>0.49647192770588783</v>
      </c>
      <c r="DZ48" s="71"/>
      <c r="EA48" s="72"/>
      <c r="EB48" s="72"/>
      <c r="EC48" s="72"/>
      <c r="ED48" s="72">
        <f>AVERAGE(DZ40:ED40)</f>
        <v>10.081250000000001</v>
      </c>
      <c r="EE48" s="74">
        <f>STDEV(DZ40:ED40)</f>
        <v>0.15379318499205369</v>
      </c>
      <c r="EF48" s="71"/>
      <c r="EG48" s="72"/>
      <c r="EH48" s="72"/>
      <c r="EI48" s="72"/>
      <c r="EJ48" s="72">
        <f>AVERAGE(EF40:EK40)</f>
        <v>16.145833333333332</v>
      </c>
      <c r="EK48" s="74">
        <f>STDEV(EF40:EK40)</f>
        <v>0.9472383103879749</v>
      </c>
      <c r="EL48" s="71"/>
      <c r="EM48" s="72"/>
      <c r="EN48" s="72"/>
      <c r="EO48" s="72"/>
      <c r="EP48" s="72">
        <f>AVERAGE(EL40:EQ40)</f>
        <v>10.742708333333333</v>
      </c>
      <c r="EQ48" s="74">
        <f>STDEV(EL40:EQ40)</f>
        <v>0.2823842867736564</v>
      </c>
    </row>
    <row r="49" spans="1:147" x14ac:dyDescent="0.2">
      <c r="A49" s="70" t="s">
        <v>195</v>
      </c>
      <c r="C49" s="153">
        <f>AVERAGE(B42:D42)</f>
        <v>42.99444444444444</v>
      </c>
      <c r="D49">
        <f>STDEV(B42:D42)</f>
        <v>3.3858219842837669</v>
      </c>
      <c r="E49">
        <f>F49/F24*100</f>
        <v>148.04571605479734</v>
      </c>
      <c r="F49" s="153">
        <f>AVERAGE(E42:G42)</f>
        <v>59.774999999999999</v>
      </c>
      <c r="G49">
        <f>STDEV(E42:G42)</f>
        <v>0.33587572106360608</v>
      </c>
      <c r="H49">
        <f>I49/F24*100</f>
        <v>138.10789195325194</v>
      </c>
      <c r="I49" s="153">
        <f>AVERAGE(H42:J42)</f>
        <v>55.762499999999996</v>
      </c>
      <c r="J49">
        <f>STDEV(H42:J42)</f>
        <v>0.44598906937278215</v>
      </c>
      <c r="L49" s="153">
        <f>AVERAGE(K42:M42)</f>
        <v>31.688888888888886</v>
      </c>
      <c r="M49">
        <f>STDEV(K35:M35)</f>
        <v>0.84544750368162114</v>
      </c>
      <c r="O49" s="153">
        <f>AVERAGE(N42:P42)</f>
        <v>24.142338709677418</v>
      </c>
      <c r="P49">
        <f>STDEV(N42:P42)</f>
        <v>0.28561739405302433</v>
      </c>
      <c r="R49" s="153">
        <f>AVERAGE(Q42:S42)</f>
        <v>34.715277777777779</v>
      </c>
      <c r="S49">
        <f>STDEV(Q35:S35)</f>
        <v>0.49280752760003688</v>
      </c>
      <c r="U49" s="153">
        <f>AVERAGE(T42:V42)</f>
        <v>27.787768817204299</v>
      </c>
      <c r="V49">
        <f>STDEV(T35:V35)</f>
        <v>0.3610923036449904</v>
      </c>
      <c r="X49" s="153">
        <f>AVERAGE(W42:Y42)</f>
        <v>57.165624999999999</v>
      </c>
      <c r="Y49">
        <f>STDEV(W42:Y42)</f>
        <v>0.18119611267904878</v>
      </c>
      <c r="Z49">
        <f>AA49/F24*100</f>
        <v>127.61280668713395</v>
      </c>
      <c r="AA49" s="153">
        <f>AVERAGE(Z42:AB42)</f>
        <v>51.524999999999999</v>
      </c>
      <c r="AB49">
        <f>STDEV(Z42:AB42)</f>
        <v>1.2719786505676876</v>
      </c>
      <c r="AC49">
        <f>AD49/F24*100</f>
        <v>73.826784654678661</v>
      </c>
      <c r="AD49" s="153">
        <f>AVERAGE(AC42:AE42)</f>
        <v>29.808333333333334</v>
      </c>
      <c r="AE49">
        <f>STDEV(AC42:AE42)</f>
        <v>0.61499280144838286</v>
      </c>
      <c r="BW49" s="71"/>
      <c r="BX49" s="72"/>
      <c r="BY49" s="72"/>
      <c r="BZ49" s="72"/>
      <c r="CA49" s="72">
        <f>AVERAGE(BW41:CB41)</f>
        <v>22.724999999999998</v>
      </c>
      <c r="CB49" s="74">
        <f>STDEV(BW41:CB41)</f>
        <v>0.48608769784885558</v>
      </c>
      <c r="CC49" s="71"/>
      <c r="CD49" s="72"/>
      <c r="CF49" s="72"/>
      <c r="CG49" s="72">
        <f>AVERAGE(CC41:CH41)</f>
        <v>17.65625</v>
      </c>
      <c r="CH49" s="74">
        <f>STDEV(CC41:CH41)</f>
        <v>0.32782426694801065</v>
      </c>
      <c r="CI49" s="71"/>
      <c r="CJ49" s="72"/>
      <c r="CK49" s="72"/>
      <c r="CL49" s="72"/>
      <c r="CM49" s="72">
        <f>AVERAGE(CI41:CN41)</f>
        <v>26.880208333333332</v>
      </c>
      <c r="CN49" s="74">
        <f>STDEV(CI41:CL41)</f>
        <v>0.40784542491610815</v>
      </c>
      <c r="CO49" s="71"/>
      <c r="CP49" s="72"/>
      <c r="CR49" s="72"/>
      <c r="CS49" s="72">
        <f>AVERAGE(CO41:CR41)</f>
        <v>35.979687499999997</v>
      </c>
      <c r="CT49" s="74">
        <f>STDEV(CO41:CR41)</f>
        <v>1.1921987630529585</v>
      </c>
      <c r="CU49" s="71"/>
      <c r="CV49" s="72"/>
      <c r="CW49" s="72"/>
      <c r="CX49" s="72"/>
      <c r="CY49" s="72">
        <f>AVERAGE(CU41:CZ41)</f>
        <v>25.039583333333329</v>
      </c>
      <c r="CZ49" s="74">
        <f>STDEV(CU41:CZ41)</f>
        <v>0.99637363306475968</v>
      </c>
      <c r="DA49" s="71"/>
      <c r="DD49" s="72"/>
      <c r="DE49" s="72">
        <f>AVERAGE(DA41:DF41)</f>
        <v>20.626041666666666</v>
      </c>
      <c r="DF49" s="74">
        <f t="shared" si="440"/>
        <v>0.51589450027759309</v>
      </c>
      <c r="DH49" s="71"/>
      <c r="DI49" s="72"/>
      <c r="DJ49" s="72"/>
      <c r="DK49" s="72"/>
      <c r="DL49" s="72">
        <f>AVERAGE(DH41:DM41)</f>
        <v>27.069791666666664</v>
      </c>
      <c r="DM49" s="74">
        <f>STDEV(DH41:DK41)</f>
        <v>0.76817178458011603</v>
      </c>
      <c r="DN49" s="71"/>
      <c r="DO49" s="72"/>
      <c r="DP49" s="72"/>
      <c r="DQ49" s="72"/>
      <c r="DR49" s="72">
        <f>AVERAGE(DN41:DQ41)</f>
        <v>23.029687500000001</v>
      </c>
      <c r="DS49" s="74">
        <f>STDEV(DN41:DQ41)</f>
        <v>0.5485153968896409</v>
      </c>
      <c r="DT49" s="71"/>
      <c r="DU49" s="72"/>
      <c r="DV49" s="72"/>
      <c r="DW49" s="72"/>
      <c r="DX49" s="72">
        <f>AVERAGE(DT41:DW41)</f>
        <v>23.695312499999996</v>
      </c>
      <c r="DY49" s="74">
        <f>STDEV(DT41:DW41)</f>
        <v>0.17746588580625763</v>
      </c>
      <c r="DZ49" s="71"/>
      <c r="EA49" s="72"/>
      <c r="EB49" s="72"/>
      <c r="EC49" s="72"/>
      <c r="ED49" s="72">
        <f>AVERAGE(DZ41:EC41)</f>
        <v>17.6875</v>
      </c>
      <c r="EE49" s="74">
        <f>STDEV(DZ41:EC41)</f>
        <v>0.3997069238829869</v>
      </c>
      <c r="EF49" s="71"/>
      <c r="EG49" s="72"/>
      <c r="EH49" s="72"/>
      <c r="EI49" s="72"/>
      <c r="EJ49" s="72">
        <f>AVERAGE(EF41:EK41)</f>
        <v>25.321875000000002</v>
      </c>
      <c r="EK49" s="74">
        <f>STDEV(EF41:EK41)</f>
        <v>1.0741111877966822</v>
      </c>
      <c r="EL49" s="71"/>
      <c r="EM49" s="72"/>
      <c r="EN49" s="72"/>
      <c r="EO49" s="72"/>
      <c r="EP49" s="72">
        <f>AVERAGE(EL41:EQ41)</f>
        <v>18.879166666666666</v>
      </c>
      <c r="EQ49" s="74">
        <f>STDEV(EL41:EQ41)</f>
        <v>0.37036018504513551</v>
      </c>
    </row>
    <row r="50" spans="1:147" x14ac:dyDescent="0.2">
      <c r="A50" s="70" t="s">
        <v>197</v>
      </c>
      <c r="C50" s="153">
        <f>AVERAGE(B43:C43)</f>
        <v>54.253124999999997</v>
      </c>
      <c r="D50">
        <f>STDEV(B43:C43)</f>
        <v>4.4591921388576594</v>
      </c>
      <c r="E50">
        <f>F50/F25*100</f>
        <v>153.66500829187393</v>
      </c>
      <c r="F50" s="153">
        <f>AVERAGE(E43:G43)</f>
        <v>77.216666666666654</v>
      </c>
      <c r="G50">
        <f>STDEV(E43:G43)</f>
        <v>2.338087604396665</v>
      </c>
      <c r="H50">
        <f>I50/F25*100</f>
        <v>130.23476368159203</v>
      </c>
      <c r="I50" s="153">
        <f>AVERAGE(H43:I43)</f>
        <v>65.442968749999991</v>
      </c>
      <c r="J50">
        <f>STDEV(H43:I43)</f>
        <v>2.1467319935085261</v>
      </c>
      <c r="L50" s="153">
        <f>AVERAGE(K43:M43)</f>
        <v>42.110416666666659</v>
      </c>
      <c r="M50">
        <f>STDEV(K43:M43)</f>
        <v>0.44901512595160203</v>
      </c>
      <c r="O50" s="153">
        <f>AVERAGE(N43:O43)</f>
        <v>31.018750000000001</v>
      </c>
      <c r="P50">
        <f>STDEV(N43:O43)</f>
        <v>0.60104076400856643</v>
      </c>
      <c r="R50" s="153">
        <f>AVERAGE(Q43:S43)</f>
        <v>48.833333333333336</v>
      </c>
      <c r="S50">
        <f>STDEV(Q43:S43)</f>
        <v>1.5500294016028606</v>
      </c>
      <c r="U50" s="153">
        <f>AVERAGE(T43:V43)</f>
        <v>39.69166666666667</v>
      </c>
      <c r="V50">
        <f>STDEV(T43:V43)</f>
        <v>1.7724490178375603</v>
      </c>
      <c r="X50" s="153">
        <f>AVERAGE(W43:X43)</f>
        <v>66.403124999999989</v>
      </c>
      <c r="Y50">
        <f>STDEV(W43:X43)</f>
        <v>3.8316348705546064</v>
      </c>
      <c r="Z50">
        <f>AA50/F25*100</f>
        <v>0</v>
      </c>
      <c r="AA50" s="153">
        <f>AVERAGE(Z43:AB43)</f>
        <v>0</v>
      </c>
      <c r="AB50">
        <f>STDEV(Z43:AB43)</f>
        <v>0</v>
      </c>
      <c r="AC50">
        <f>AD50/F25*100</f>
        <v>0</v>
      </c>
      <c r="AD50" s="153">
        <f>AVERAGE(AC43:AE43)</f>
        <v>0</v>
      </c>
      <c r="AE50">
        <f>STDEV(AC43:AE43)</f>
        <v>0</v>
      </c>
      <c r="BW50" s="71"/>
      <c r="BX50" s="72"/>
      <c r="BY50" s="72"/>
      <c r="BZ50" s="72"/>
      <c r="CA50" s="72">
        <f>AVERAGE(BW42:CB42)</f>
        <v>27.548958333333331</v>
      </c>
      <c r="CB50" s="74">
        <f>STDEV(BW42:CB42)</f>
        <v>0.72279207619941976</v>
      </c>
      <c r="CC50" s="71"/>
      <c r="CD50" s="72"/>
      <c r="CE50">
        <f>CG50/AD48</f>
        <v>0.97835129514085861</v>
      </c>
      <c r="CF50" s="72"/>
      <c r="CG50" s="72">
        <f>AVERAGE(CC42:CH42)</f>
        <v>21.560416666666669</v>
      </c>
      <c r="CH50" s="74">
        <f>STDEV(CC42:CH42)</f>
        <v>1.9630917366915552</v>
      </c>
      <c r="CI50" s="71"/>
      <c r="CJ50" s="72"/>
      <c r="CK50" s="72">
        <f>CM50/CP23</f>
        <v>1.1466061162374996</v>
      </c>
      <c r="CL50" s="72"/>
      <c r="CM50" s="72">
        <f>AVERAGE(CI42:CM42)</f>
        <v>37.083750000000002</v>
      </c>
      <c r="CN50" s="74">
        <f>STDEV(CI42:CM42)</f>
        <v>0.52545739004223702</v>
      </c>
      <c r="CO50" s="71"/>
      <c r="CP50" s="72"/>
      <c r="CQ50">
        <f>CS50/F23</f>
        <v>1.0710729261355305</v>
      </c>
      <c r="CR50" s="72"/>
      <c r="CS50" s="72">
        <f>AVERAGE(CO42:CS42)</f>
        <v>38.048749999999998</v>
      </c>
      <c r="CT50" s="74">
        <f>STDEV(CO42:CS42)</f>
        <v>0.85123302112288979</v>
      </c>
      <c r="CU50" s="71"/>
      <c r="CV50" s="72"/>
      <c r="CW50" s="72">
        <f>CY50/DO23</f>
        <v>1.0440174850055912</v>
      </c>
      <c r="CX50" s="72"/>
      <c r="CY50" s="72">
        <f>AVERAGE(CU42:CZ42)</f>
        <v>29.954166666666666</v>
      </c>
      <c r="CZ50" s="74">
        <f>STDEV(CU42:CZ42)</f>
        <v>0.3869687218195631</v>
      </c>
      <c r="DA50" s="71"/>
      <c r="DC50">
        <f>DE50/DU23</f>
        <v>1.1061104025638508</v>
      </c>
      <c r="DD50" s="72"/>
      <c r="DE50" s="72">
        <f>AVERAGE(DA42:DF42)</f>
        <v>28.186458333333331</v>
      </c>
      <c r="DF50" s="74">
        <f t="shared" si="440"/>
        <v>0.80831051299402612</v>
      </c>
      <c r="DH50" s="71"/>
      <c r="DI50" s="72"/>
      <c r="DJ50" s="72"/>
      <c r="DK50" s="72"/>
      <c r="DL50" s="72">
        <f>AVERAGE(DH42:DL42)</f>
        <v>32.785000000000004</v>
      </c>
      <c r="DM50" s="74">
        <f>STDEV(DH42:DL42)</f>
        <v>0.19816541385922817</v>
      </c>
      <c r="DN50" s="71"/>
      <c r="DO50" s="72"/>
      <c r="DP50" s="72">
        <f>DR50/AA48</f>
        <v>0.99160618923729993</v>
      </c>
      <c r="DQ50" s="72"/>
      <c r="DR50" s="72">
        <f>AVERAGE(DN42:DR42)</f>
        <v>30.173750000000002</v>
      </c>
      <c r="DS50" s="74">
        <f>STDEV(DN42:DR42)</f>
        <v>0.72664683650312556</v>
      </c>
      <c r="DT50" s="71"/>
      <c r="DU50" s="72"/>
      <c r="DV50" s="72"/>
      <c r="DW50" s="72"/>
      <c r="DX50" s="72">
        <f>AVERAGE(DT42:DX42)</f>
        <v>27.546249999999997</v>
      </c>
      <c r="DY50" s="74">
        <f>STDEV(DT42:DX42)</f>
        <v>0.89835570279817301</v>
      </c>
      <c r="DZ50" s="71"/>
      <c r="EA50" s="72"/>
      <c r="EB50" s="72"/>
      <c r="EC50" s="72"/>
      <c r="ED50" s="72">
        <f>AVERAGE(DZ42:ED42)</f>
        <v>23.618749999999999</v>
      </c>
      <c r="EE50" s="74">
        <f>STDEV(DZ42:ED42)</f>
        <v>1.2931837528943837</v>
      </c>
      <c r="EF50" s="71"/>
      <c r="EG50" s="72"/>
      <c r="EH50" s="72"/>
      <c r="EI50" s="72"/>
      <c r="EJ50" s="72">
        <f>AVERAGE(EF42:EJ42)</f>
        <v>28.785000000000004</v>
      </c>
      <c r="EK50" s="74">
        <f>STDEV(EF42:EJ42)</f>
        <v>0.70843963663109666</v>
      </c>
      <c r="EL50" s="71"/>
      <c r="EM50" s="72"/>
      <c r="EN50" s="72"/>
      <c r="EO50" s="72"/>
      <c r="EP50" s="72">
        <f>AVERAGE(EL42:EQ42)</f>
        <v>23.184374999999999</v>
      </c>
      <c r="EQ50" s="74">
        <f>STDEV(EL42:EQ42)</f>
        <v>0.59943658442741055</v>
      </c>
    </row>
    <row r="51" spans="1:147" x14ac:dyDescent="0.2">
      <c r="A51" s="89" t="s">
        <v>199</v>
      </c>
      <c r="C51" s="153">
        <f>AVERAGE(B44:D44)</f>
        <v>51.204166666666659</v>
      </c>
      <c r="D51">
        <f>STDEV(B44:D44)</f>
        <v>1.2585075072614134</v>
      </c>
      <c r="E51">
        <f>F51/F26*100</f>
        <v>148.86891850015493</v>
      </c>
      <c r="F51" s="153">
        <f>AVERAGE(E44:G44)</f>
        <v>75.0625</v>
      </c>
      <c r="G51">
        <f>STDEV(E44:G44)</f>
        <v>2.7052538582358587</v>
      </c>
      <c r="H51">
        <f>I51/F26*100</f>
        <v>134.87449643631854</v>
      </c>
      <c r="I51" s="153">
        <f>AVERAGE(H44:J44)</f>
        <v>68.00624999999998</v>
      </c>
      <c r="J51">
        <f>STDEV(H44:J44)</f>
        <v>2.8953896542607152</v>
      </c>
      <c r="L51" s="153">
        <f>AVERAGE(K44:M44)</f>
        <v>0</v>
      </c>
      <c r="M51">
        <f>STDEV(K44:M44)</f>
        <v>0</v>
      </c>
      <c r="O51" s="153">
        <f>AVERAGE(N44:P44)</f>
        <v>0</v>
      </c>
      <c r="P51">
        <f>STDEV(N44:P44)</f>
        <v>0</v>
      </c>
      <c r="R51" s="153">
        <f>AVERAGE(Q44:S44)</f>
        <v>0</v>
      </c>
      <c r="S51">
        <f>STDEV(Q44:S44)</f>
        <v>0</v>
      </c>
      <c r="U51" s="153">
        <f>AVERAGE(T44:V44)</f>
        <v>0</v>
      </c>
      <c r="V51">
        <f>STDEV(T44:V44)</f>
        <v>0</v>
      </c>
      <c r="X51" s="153">
        <f>AVERAGE(W44:Y44)</f>
        <v>69.174999999999997</v>
      </c>
      <c r="Y51">
        <f>STDEV(W44:Y44)</f>
        <v>2.7282377554018202</v>
      </c>
      <c r="Z51">
        <f>AA51/F26*100</f>
        <v>0</v>
      </c>
      <c r="AA51" s="153">
        <f>AVERAGE(Z44:AB44)</f>
        <v>0</v>
      </c>
      <c r="AB51">
        <f>STDEV(Z44:AB44)</f>
        <v>0</v>
      </c>
      <c r="AC51">
        <f>AD51/F26*100</f>
        <v>0</v>
      </c>
      <c r="AD51" s="153">
        <f>AVERAGE(AC44:AE44)</f>
        <v>0</v>
      </c>
      <c r="AE51">
        <f>STDEV(AC44:AE44)</f>
        <v>0</v>
      </c>
      <c r="BW51" s="71"/>
      <c r="BX51" s="72"/>
      <c r="BY51" s="72"/>
      <c r="BZ51" s="72"/>
      <c r="CA51" s="72">
        <f>AVERAGE(BW43:CB43)</f>
        <v>33.38645833333333</v>
      </c>
      <c r="CB51" s="74">
        <f>STDEV(BW43:CB43)</f>
        <v>1.7976217651154165</v>
      </c>
      <c r="CC51" s="71"/>
      <c r="CD51" s="72"/>
      <c r="CE51">
        <f>CG51/AD49</f>
        <v>0.97816606094492586</v>
      </c>
      <c r="CF51" s="72"/>
      <c r="CG51" s="72">
        <f>AVERAGE(CC43:CG43)</f>
        <v>29.157499999999999</v>
      </c>
      <c r="CH51" s="74">
        <f>STDEV(CC43:CG43)</f>
        <v>0.86800102606506269</v>
      </c>
      <c r="CI51" s="71"/>
      <c r="CJ51" s="72"/>
      <c r="CK51" s="72">
        <f>CM51/CP24</f>
        <v>1.0737898947024729</v>
      </c>
      <c r="CL51" s="72"/>
      <c r="CM51" s="72">
        <f>AVERAGE(CI43:CN43)</f>
        <v>49.33124999999999</v>
      </c>
      <c r="CN51" s="74">
        <f>STDEV(CI43:CM43)</f>
        <v>1.6059374695952509</v>
      </c>
      <c r="CO51" s="71"/>
      <c r="CP51" s="72"/>
      <c r="CQ51">
        <f>CS51/F24</f>
        <v>1.0649570444518974</v>
      </c>
      <c r="CR51" s="72"/>
      <c r="CS51" s="72">
        <f>AVERAGE(CO43:CS43)</f>
        <v>42.998750000000001</v>
      </c>
      <c r="CT51" s="74">
        <f>STDEV(CO43:CS43)</f>
        <v>0.55500914969935355</v>
      </c>
      <c r="CU51" s="71"/>
      <c r="CV51" s="72"/>
      <c r="CW51" s="72">
        <f>CY51/DO24</f>
        <v>1.0835967302452316</v>
      </c>
      <c r="CX51" s="72"/>
      <c r="CY51" s="72">
        <f>AVERAGE(CU43:CZ43)</f>
        <v>46.603124999999999</v>
      </c>
      <c r="CZ51" s="74">
        <f>STDEV(CU43:CZ43)</f>
        <v>1.1753772665616775</v>
      </c>
      <c r="DA51" s="71"/>
      <c r="DC51">
        <f>DE51/DU24</f>
        <v>1.0549338505918633</v>
      </c>
      <c r="DD51" s="72"/>
      <c r="DE51" s="72">
        <f>AVERAGE(DA43:DF43)</f>
        <v>44.188541666666673</v>
      </c>
      <c r="DF51" s="74">
        <f t="shared" si="440"/>
        <v>2.4310119313604082</v>
      </c>
      <c r="DH51" s="71"/>
      <c r="DI51" s="72"/>
      <c r="DJ51" s="72"/>
      <c r="DK51" s="72"/>
      <c r="DL51" s="72">
        <f>AVERAGE(DH43:DL43)</f>
        <v>51.947500000000005</v>
      </c>
      <c r="DM51" s="74">
        <f>STDEV(DH43:DM43)</f>
        <v>3.5393864596023805</v>
      </c>
      <c r="DN51" s="71"/>
      <c r="DO51" s="72"/>
      <c r="DP51" s="72">
        <f>DR51/AA49</f>
        <v>1.0109898107714703</v>
      </c>
      <c r="DQ51" s="72"/>
      <c r="DR51" s="72">
        <f>AVERAGE(DN43:DR43)</f>
        <v>52.091250000000002</v>
      </c>
      <c r="DS51" s="74">
        <f>STDEV(DN43:DR43)</f>
        <v>1.0067797518573756</v>
      </c>
      <c r="DT51" s="71"/>
      <c r="DU51" s="72"/>
      <c r="DV51" s="72"/>
      <c r="DW51" s="72"/>
      <c r="DX51" s="72">
        <f>AVERAGE(DT43:DX43)</f>
        <v>38.932499999999997</v>
      </c>
      <c r="DY51" s="74">
        <f>STDEV(DT43:DX43)</f>
        <v>1.0939946155032012</v>
      </c>
      <c r="DZ51" s="71"/>
      <c r="EA51" s="72"/>
      <c r="EB51" s="72"/>
      <c r="EC51" s="72"/>
      <c r="ED51" s="72">
        <f>AVERAGE(DZ43:ED43)</f>
        <v>38.528750000000002</v>
      </c>
      <c r="EE51" s="74">
        <f>STDEV(DZ43:ED43)</f>
        <v>0.53129779196793236</v>
      </c>
      <c r="EF51" s="71"/>
      <c r="EG51" s="72"/>
      <c r="EH51" s="72"/>
      <c r="EI51" s="72"/>
      <c r="EJ51" s="72">
        <f>AVERAGE(EF43:EH43)</f>
        <v>36.574999999999996</v>
      </c>
      <c r="EK51" s="74">
        <f>STDEV(EF43:EH43)</f>
        <v>0.40058550897405248</v>
      </c>
      <c r="EL51" s="71"/>
      <c r="EM51" s="72"/>
      <c r="EN51" s="72"/>
      <c r="EO51" s="72"/>
      <c r="EP51" s="72">
        <f>AVERAGE(EL43:EO43)</f>
        <v>32.395312500000003</v>
      </c>
      <c r="EQ51" s="74">
        <f>STDEV(EL43:EO43)</f>
        <v>0.61167833918245051</v>
      </c>
    </row>
    <row r="52" spans="1:147" x14ac:dyDescent="0.2">
      <c r="BW52" s="71"/>
      <c r="BX52" s="72"/>
      <c r="BY52" s="72"/>
      <c r="BZ52" s="72"/>
      <c r="CA52" s="72">
        <f>AVERAGE(BW44:BZ44)</f>
        <v>41.692187500000003</v>
      </c>
      <c r="CB52" s="74">
        <f>STDEV(BW44:BZ44)</f>
        <v>0.83163955471005002</v>
      </c>
      <c r="CC52" s="71"/>
      <c r="CD52" s="72"/>
      <c r="CE52" s="72"/>
      <c r="CF52" s="72"/>
      <c r="CG52" s="72">
        <f>AVERAGE(CC44:CF44)</f>
        <v>37.515625</v>
      </c>
      <c r="CH52" s="74">
        <f>STDEV(CC44:CF44)</f>
        <v>0.5554066640759715</v>
      </c>
      <c r="CI52" s="71"/>
      <c r="CJ52" s="72"/>
      <c r="CK52" s="72">
        <f>CM52/CP25</f>
        <v>0.94359559704360019</v>
      </c>
      <c r="CL52" s="72"/>
      <c r="CM52" s="72">
        <f>AVERAGE(CI44:CL44)</f>
        <v>52.184375000000003</v>
      </c>
      <c r="CN52" s="74">
        <f>STDEV(CI44:CL44)</f>
        <v>1.9757151922363041</v>
      </c>
      <c r="CO52" s="71"/>
      <c r="CP52" s="72"/>
      <c r="CQ52">
        <f>CS52/F25</f>
        <v>1.0171019900497513</v>
      </c>
      <c r="CR52" s="72"/>
      <c r="CS52" s="72">
        <f>AVERAGE(CO44:CR44)</f>
        <v>51.109375</v>
      </c>
      <c r="CT52" s="74">
        <f>STDEV(CO44:CR44)</f>
        <v>1.3682076551094131</v>
      </c>
      <c r="CU52" s="71"/>
      <c r="CV52" s="72"/>
      <c r="CW52" s="72">
        <f>CY52/DO25</f>
        <v>0.95402583488315673</v>
      </c>
      <c r="CX52" s="72"/>
      <c r="CY52" s="72">
        <f>AVERAGE(CU44:CX44)</f>
        <v>58.992187499999993</v>
      </c>
      <c r="CZ52" s="74">
        <f>STDEV(CU44:CX44)</f>
        <v>1.7602998605232973</v>
      </c>
      <c r="DA52" s="71"/>
      <c r="DC52">
        <f>DE52/DU25</f>
        <v>1.000819504199959</v>
      </c>
      <c r="DD52" s="72"/>
      <c r="DE52" s="72">
        <f>AVERAGE(DA44:DD44)</f>
        <v>54.956249999999997</v>
      </c>
      <c r="DF52" s="74">
        <f>STDEV(DA44:DD44)</f>
        <v>1.1601342415140317</v>
      </c>
      <c r="DH52" s="71"/>
      <c r="DI52" s="72"/>
      <c r="DJ52" s="72"/>
      <c r="DK52" s="72"/>
      <c r="DL52" s="72">
        <f>AVERAGE(DH44:DK44)</f>
        <v>65.479687500000011</v>
      </c>
      <c r="DM52" s="74">
        <f>STDEV(DH44:DK44)</f>
        <v>0.57659143445915428</v>
      </c>
      <c r="DN52" s="71"/>
      <c r="DO52" s="72"/>
      <c r="DP52" s="72" t="e">
        <f>DR52/AA50</f>
        <v>#DIV/0!</v>
      </c>
      <c r="DQ52" s="72"/>
      <c r="DR52" s="72">
        <f>AVERAGE(DN44:DQ44)</f>
        <v>64.03125</v>
      </c>
      <c r="DS52" s="74">
        <f>STDEV(DN44:DQ44)</f>
        <v>4.8191134212287086</v>
      </c>
      <c r="DT52" s="71"/>
      <c r="DU52" s="72"/>
      <c r="DV52" s="72"/>
      <c r="DW52" s="72"/>
      <c r="DX52" s="72">
        <f>AVERAGE(DT44:DW44)</f>
        <v>54.475000000000001</v>
      </c>
      <c r="DY52" s="74">
        <f>STDEV(DT44:DW44)</f>
        <v>1.3499903549038166</v>
      </c>
      <c r="DZ52" s="71"/>
      <c r="EA52" s="72"/>
      <c r="EB52" s="72"/>
      <c r="EC52" s="72"/>
      <c r="ED52" s="72">
        <f>AVERAGE(DZ44:EC44)</f>
        <v>49.446874999999999</v>
      </c>
      <c r="EE52" s="74">
        <f>STDEV(DZ44:EC44)</f>
        <v>1.3828422195488037</v>
      </c>
      <c r="EF52" s="71"/>
      <c r="EG52" s="72"/>
      <c r="EH52" s="72"/>
      <c r="EI52" s="72"/>
      <c r="EJ52" s="72">
        <f>AVERAGE(EF44:EI44)</f>
        <v>49.490624999999994</v>
      </c>
      <c r="EK52" s="74">
        <f>STDEV(EF44:EI44)</f>
        <v>1.8962304986911998</v>
      </c>
      <c r="EL52" s="71"/>
      <c r="EM52" s="72"/>
      <c r="EN52" s="72"/>
      <c r="EO52" s="72"/>
      <c r="EP52" s="72">
        <f>AVERAGE(EL44:EO44)</f>
        <v>43.5390625</v>
      </c>
      <c r="EQ52" s="74">
        <f>STDEV(EL44:EO44)</f>
        <v>1.928739434784196</v>
      </c>
    </row>
    <row r="53" spans="1:147" x14ac:dyDescent="0.2">
      <c r="A53" s="103" t="s">
        <v>0</v>
      </c>
      <c r="B53" s="27" t="s">
        <v>257</v>
      </c>
      <c r="C53" s="27"/>
      <c r="D53" s="27"/>
      <c r="E53" s="27"/>
      <c r="F53" s="27"/>
      <c r="G53" s="27"/>
      <c r="H53" s="27" t="s">
        <v>258</v>
      </c>
      <c r="I53" s="27"/>
      <c r="J53" s="27"/>
      <c r="K53" s="27"/>
      <c r="L53" s="27"/>
      <c r="M53" s="27"/>
      <c r="N53" s="27" t="s">
        <v>259</v>
      </c>
      <c r="O53" s="27"/>
      <c r="P53" s="27"/>
      <c r="Q53" s="27"/>
      <c r="R53" s="27"/>
      <c r="S53" s="27"/>
      <c r="T53" s="27" t="s">
        <v>260</v>
      </c>
      <c r="U53" s="27"/>
      <c r="V53" s="27"/>
      <c r="W53" s="27"/>
      <c r="X53" s="27"/>
      <c r="Y53" s="27"/>
      <c r="Z53" s="27" t="s">
        <v>261</v>
      </c>
      <c r="AA53" s="27"/>
      <c r="AB53" s="27"/>
      <c r="AC53" s="27"/>
      <c r="AD53" s="27"/>
      <c r="AE53" s="27"/>
      <c r="AF53" s="27" t="s">
        <v>262</v>
      </c>
      <c r="AG53" s="27"/>
      <c r="AH53" s="27"/>
      <c r="AI53" s="27"/>
      <c r="AJ53" s="27"/>
      <c r="AK53" s="27"/>
      <c r="BW53" s="90"/>
      <c r="BX53" s="91"/>
      <c r="BY53" s="91"/>
      <c r="BZ53" s="91"/>
      <c r="CA53" s="91">
        <f>AVERAGE(BW45:BZ45)</f>
        <v>45.984375</v>
      </c>
      <c r="CB53" s="92">
        <f>STDEV(BW45:BZ45)</f>
        <v>0.45073724330256892</v>
      </c>
      <c r="CC53" s="90"/>
      <c r="CD53" s="91"/>
      <c r="CE53" s="91"/>
      <c r="CF53" s="91"/>
      <c r="CG53" s="91">
        <f>AVERAGE(CC45:CF45)</f>
        <v>40.345312499999999</v>
      </c>
      <c r="CH53" s="92">
        <f>STDEV(CC45:CF45)</f>
        <v>0.84556710198442353</v>
      </c>
      <c r="CI53" s="90"/>
      <c r="CJ53" s="91"/>
      <c r="CK53" s="91"/>
      <c r="CL53" s="91"/>
      <c r="CM53" s="91">
        <f>AVERAGE(CI45:CL45)</f>
        <v>60.214062499999997</v>
      </c>
      <c r="CN53" s="92">
        <f>STDEV(CI45:CL45)</f>
        <v>2.0480642219646503</v>
      </c>
      <c r="CO53" s="90"/>
      <c r="CP53" s="91"/>
      <c r="CQ53" s="91"/>
      <c r="CR53" s="91"/>
      <c r="CS53" s="91">
        <f>AVERAGE(CO45:CR45)</f>
        <v>54.112499999999997</v>
      </c>
      <c r="CT53" s="92">
        <f>STDEV(CO45:CR45)</f>
        <v>1.6806264333079308</v>
      </c>
      <c r="CU53" s="90"/>
      <c r="CV53" s="91"/>
      <c r="CW53" s="91"/>
      <c r="CX53" s="91"/>
      <c r="CY53" s="91">
        <f>AVERAGE(CU45:CX45)</f>
        <v>59.176562499999996</v>
      </c>
      <c r="CZ53" s="92">
        <f>STDEV(CU45:CX45)</f>
        <v>1.6514779917672746</v>
      </c>
      <c r="DA53" s="90"/>
      <c r="DB53" s="91"/>
      <c r="DC53" s="91"/>
      <c r="DD53" s="91"/>
      <c r="DE53" s="91">
        <f>AVERAGE(DA45:DD45)</f>
        <v>58.689062499999999</v>
      </c>
      <c r="DF53" s="92">
        <f t="shared" si="440"/>
        <v>1.5376810106862224</v>
      </c>
      <c r="DH53" s="90"/>
      <c r="DI53" s="91"/>
      <c r="DJ53" s="91"/>
      <c r="DK53" s="91"/>
      <c r="DL53" s="91">
        <f>AVERAGE(DH45:DK45)</f>
        <v>68.809375000000003</v>
      </c>
      <c r="DM53" s="92">
        <f>STDEV(DH45:DK45)</f>
        <v>3.4727266994635033</v>
      </c>
      <c r="DN53" s="90"/>
      <c r="DO53" s="91"/>
      <c r="DP53" s="91"/>
      <c r="DQ53" s="91"/>
      <c r="DR53" s="91">
        <f>AVERAGE(DN45:DO45)</f>
        <v>63.318749999999994</v>
      </c>
      <c r="DS53" s="92">
        <f>STDEV(DN45:DQ45)</f>
        <v>1.7854446224960314</v>
      </c>
      <c r="DT53" s="90"/>
      <c r="DU53" s="91"/>
      <c r="DV53" s="91"/>
      <c r="DW53" s="91"/>
      <c r="DX53" s="91">
        <f>AVERAGE(DT45:DW45)</f>
        <v>53.967187500000001</v>
      </c>
      <c r="DY53" s="92">
        <f>STDEV(DT45:DW45)</f>
        <v>0.98222980540452109</v>
      </c>
      <c r="DZ53" s="90"/>
      <c r="EA53" s="91"/>
      <c r="EB53" s="91"/>
      <c r="EC53" s="91"/>
      <c r="ED53" s="91">
        <f>AVERAGE(DZ45:EC45)</f>
        <v>51.4296875</v>
      </c>
      <c r="EE53" s="92">
        <f>STDEV(DZ45:EC45)</f>
        <v>2.2148079711248854</v>
      </c>
      <c r="EF53" s="90"/>
      <c r="EG53" s="91"/>
      <c r="EH53" s="91"/>
      <c r="EI53" s="91"/>
      <c r="EJ53" s="91">
        <f>AVERAGE(EF45:EI45)</f>
        <v>52.965625000000003</v>
      </c>
      <c r="EK53" s="92">
        <f>STDEV(EF45:EI45)</f>
        <v>1.1846841614962176</v>
      </c>
      <c r="EL53" s="90"/>
      <c r="EM53" s="91"/>
      <c r="EN53" s="91"/>
      <c r="EO53" s="91"/>
      <c r="EP53" s="91">
        <f>AVERAGE(EL45:EO45)</f>
        <v>48.620312499999997</v>
      </c>
      <c r="EQ53" s="92">
        <f>STDEV(EL45:EO45)</f>
        <v>1.3590109665825616</v>
      </c>
    </row>
    <row r="54" spans="1:147" x14ac:dyDescent="0.2">
      <c r="A54" s="70" t="s">
        <v>189</v>
      </c>
      <c r="B54" s="76">
        <v>11.86</v>
      </c>
      <c r="C54" s="77">
        <v>12.5</v>
      </c>
      <c r="D54" s="77">
        <f>9.76*4/3.2</f>
        <v>12.2</v>
      </c>
      <c r="E54" s="77"/>
      <c r="F54" s="77"/>
      <c r="G54" s="78"/>
      <c r="H54" s="76">
        <v>14.1</v>
      </c>
      <c r="I54" s="77">
        <v>14.33</v>
      </c>
      <c r="J54" s="77">
        <f>10.95*4/3.1</f>
        <v>14.129032258064514</v>
      </c>
      <c r="K54" s="77"/>
      <c r="L54" s="77"/>
      <c r="M54" s="78"/>
      <c r="N54" s="76">
        <v>14.08</v>
      </c>
      <c r="O54" s="77">
        <v>14.06</v>
      </c>
      <c r="P54" s="77">
        <f>11.23*4/3.2</f>
        <v>14.0375</v>
      </c>
      <c r="Q54" s="77"/>
      <c r="R54" s="77"/>
      <c r="S54" s="78"/>
      <c r="T54" s="76">
        <v>15.49</v>
      </c>
      <c r="U54" s="77">
        <v>15.19</v>
      </c>
      <c r="V54" s="77">
        <f>12.09*4/3.1</f>
        <v>15.6</v>
      </c>
      <c r="W54" s="77"/>
      <c r="X54" s="77"/>
      <c r="Y54" s="78"/>
      <c r="Z54" s="76">
        <v>15.7</v>
      </c>
      <c r="AA54" s="77">
        <v>16.11</v>
      </c>
      <c r="AB54" s="77">
        <f>12.36*4/3.1</f>
        <v>15.948387096774193</v>
      </c>
      <c r="AC54" s="77"/>
      <c r="AD54" s="77"/>
      <c r="AE54" s="78"/>
      <c r="AF54" s="76">
        <v>15.81</v>
      </c>
      <c r="AG54" s="77">
        <v>15.9</v>
      </c>
      <c r="AH54" s="77">
        <f>12.37*4/3.1</f>
        <v>15.961290322580643</v>
      </c>
      <c r="AI54" s="77"/>
      <c r="AJ54" s="77"/>
      <c r="AK54" s="78"/>
      <c r="BW54" s="90"/>
      <c r="BX54" s="91"/>
      <c r="BY54" s="91"/>
      <c r="BZ54" s="91"/>
      <c r="CA54" s="91">
        <f>AVERAGE(BW46:BZ46)</f>
        <v>45.46875</v>
      </c>
      <c r="CB54" s="92">
        <f>STDEV(BW46:BZ46)</f>
        <v>0.92471842561217921</v>
      </c>
      <c r="CC54" s="90"/>
      <c r="CD54" s="91"/>
      <c r="CE54" s="91"/>
      <c r="CF54" s="91"/>
      <c r="CG54" s="91">
        <f>AVERAGE(CC46:CF46)</f>
        <v>41.371874999999996</v>
      </c>
      <c r="CH54" s="92">
        <f>STDEV(CC46:CF46)</f>
        <v>0.30832629496471375</v>
      </c>
      <c r="CI54" s="90"/>
      <c r="CJ54" s="91"/>
      <c r="CK54" s="91"/>
      <c r="CL54" s="91"/>
      <c r="CM54" s="91">
        <f>AVERAGE(CI46:CL46)</f>
        <v>60.253124999999997</v>
      </c>
      <c r="CN54" s="92">
        <f>STDEV(CI46:CL46)</f>
        <v>0.92074613086344481</v>
      </c>
      <c r="CO54" s="90"/>
      <c r="CP54" s="91"/>
      <c r="CQ54" s="91"/>
      <c r="CR54" s="91"/>
      <c r="CS54" s="91">
        <f>AVERAGE(CO46:CR46)</f>
        <v>52.314062499999999</v>
      </c>
      <c r="CT54" s="92">
        <f>STDEV(CO46:CR46)</f>
        <v>2.9803190151880834</v>
      </c>
      <c r="CU54" s="90"/>
      <c r="CV54" s="91"/>
      <c r="CW54" s="91"/>
      <c r="CX54" s="91"/>
      <c r="CY54" s="91">
        <f>AVERAGE(CU46:CX46)</f>
        <v>63.667187499999997</v>
      </c>
      <c r="CZ54" s="92">
        <f>STDEV(CU46:CX46)</f>
        <v>1.6970821696738803</v>
      </c>
      <c r="DA54" s="90"/>
      <c r="DB54" s="91"/>
      <c r="DC54" s="91"/>
      <c r="DD54" s="91"/>
      <c r="DE54" s="91">
        <f>AVERAGE(DA46:DD46)</f>
        <v>60.623437499999994</v>
      </c>
      <c r="DF54" s="92">
        <f t="shared" si="440"/>
        <v>1.4058784231308901</v>
      </c>
      <c r="DH54" s="90"/>
      <c r="DI54" s="91"/>
      <c r="DJ54" s="91"/>
      <c r="DK54" s="91"/>
      <c r="DL54" s="91">
        <f>AVERAGE(DH46:DK46)</f>
        <v>70.837500000000006</v>
      </c>
      <c r="DM54" s="92">
        <f>STDEV(DH46:DK46)</f>
        <v>2.397725701923946</v>
      </c>
      <c r="DN54" s="90"/>
      <c r="DO54" s="91"/>
      <c r="DP54" s="91"/>
      <c r="DQ54" s="91"/>
      <c r="DR54" s="91">
        <f>AVERAGE(DN46:DS46)</f>
        <v>65.431250000000006</v>
      </c>
      <c r="DS54" s="92">
        <f>STDEV(DN46:DQ46)</f>
        <v>1.3011463295238277</v>
      </c>
      <c r="DT54" s="90"/>
      <c r="DU54" s="91"/>
      <c r="DV54" s="91"/>
      <c r="DW54" s="91"/>
      <c r="DX54" s="91">
        <f>AVERAGE(DT46:DW46)</f>
        <v>53.075000000000003</v>
      </c>
      <c r="DY54" s="92">
        <f>STDEV(DT46:DW46)</f>
        <v>2.0783356722788229</v>
      </c>
      <c r="DZ54" s="90"/>
      <c r="EA54" s="91"/>
      <c r="EB54" s="91"/>
      <c r="EC54" s="91"/>
      <c r="ED54" s="91">
        <f>AVERAGE(DZ46:EC46)</f>
        <v>52.776562499999997</v>
      </c>
      <c r="EE54" s="92">
        <f>STDEV(DZ46:EC46)</f>
        <v>2.1176365990473904</v>
      </c>
      <c r="EF54" s="90"/>
      <c r="EG54" s="91"/>
      <c r="EH54" s="91"/>
      <c r="EI54" s="91"/>
      <c r="EJ54" s="91">
        <f>AVERAGE(EF46:EI46)</f>
        <v>51.615624999999994</v>
      </c>
      <c r="EK54" s="92">
        <f>STDEV(EF46:EI46)</f>
        <v>4.0889921460958236</v>
      </c>
      <c r="EL54" s="90"/>
      <c r="EM54" s="91"/>
      <c r="EN54" s="91"/>
      <c r="EO54" s="91"/>
      <c r="EP54" s="91">
        <f>AVERAGE(EL46:EO46)</f>
        <v>46.373437499999994</v>
      </c>
      <c r="EQ54" s="92">
        <f>STDEV(EL46:EO46)</f>
        <v>1.1161617522974308</v>
      </c>
    </row>
    <row r="55" spans="1:147" x14ac:dyDescent="0.2">
      <c r="A55" s="70" t="s">
        <v>192</v>
      </c>
      <c r="B55" s="71">
        <v>24.82</v>
      </c>
      <c r="C55" s="72">
        <v>25.68</v>
      </c>
      <c r="D55" s="72">
        <f>19.48*4/3.1</f>
        <v>25.135483870967743</v>
      </c>
      <c r="E55" s="73"/>
      <c r="F55" s="73"/>
      <c r="G55" s="74"/>
      <c r="H55" s="71">
        <v>35.51</v>
      </c>
      <c r="I55" s="72">
        <v>35.22</v>
      </c>
      <c r="J55" s="72">
        <f>26.46*4/3</f>
        <v>35.28</v>
      </c>
      <c r="K55" s="73"/>
      <c r="L55" s="73"/>
      <c r="M55" s="74"/>
      <c r="N55" s="71">
        <v>35.5</v>
      </c>
      <c r="O55" s="72">
        <v>35.299999999999997</v>
      </c>
      <c r="P55" s="72">
        <f>27.75*4/3.1</f>
        <v>35.806451612903224</v>
      </c>
      <c r="Q55" s="73"/>
      <c r="R55" s="73"/>
      <c r="S55" s="74"/>
      <c r="T55" s="71">
        <v>38.68</v>
      </c>
      <c r="U55" s="72">
        <v>40.090000000000003</v>
      </c>
      <c r="V55" s="72">
        <v>38.340000000000003</v>
      </c>
      <c r="W55" s="73"/>
      <c r="X55" s="73"/>
      <c r="Y55" s="74"/>
      <c r="Z55" s="71">
        <v>39.369999999999997</v>
      </c>
      <c r="AA55" s="73">
        <v>41.57</v>
      </c>
      <c r="AB55" s="73">
        <v>38.82</v>
      </c>
      <c r="AC55" s="73"/>
      <c r="AD55" s="73"/>
      <c r="AE55" s="74"/>
      <c r="AF55" s="71">
        <v>39.76</v>
      </c>
      <c r="AG55" s="73">
        <v>39.24</v>
      </c>
      <c r="AH55" s="73">
        <f>28.91*4/3</f>
        <v>38.546666666666667</v>
      </c>
      <c r="AI55" s="73"/>
      <c r="AJ55" s="73"/>
      <c r="AK55" s="74"/>
      <c r="EF55" s="72"/>
      <c r="EG55" s="72"/>
      <c r="EH55" s="72"/>
      <c r="EI55" s="72"/>
      <c r="EJ55" s="72"/>
      <c r="EK55" s="72"/>
    </row>
    <row r="56" spans="1:147" x14ac:dyDescent="0.2">
      <c r="A56" s="70" t="s">
        <v>195</v>
      </c>
      <c r="B56" s="71">
        <v>33.840000000000003</v>
      </c>
      <c r="C56" s="73">
        <v>33.74</v>
      </c>
      <c r="D56" s="73">
        <v>33.68</v>
      </c>
      <c r="E56" s="73"/>
      <c r="F56" s="73"/>
      <c r="G56" s="74"/>
      <c r="H56" s="71">
        <v>54.89</v>
      </c>
      <c r="I56" s="73">
        <v>55.5</v>
      </c>
      <c r="J56" s="73">
        <v>55.27</v>
      </c>
      <c r="K56" s="73"/>
      <c r="L56" s="73"/>
      <c r="M56" s="74"/>
      <c r="N56" s="71">
        <v>62.24</v>
      </c>
      <c r="O56" s="73">
        <v>62.56</v>
      </c>
      <c r="P56" s="73">
        <v>63.47</v>
      </c>
      <c r="Q56" s="73"/>
      <c r="R56" s="73"/>
      <c r="S56" s="74"/>
      <c r="T56" s="71">
        <v>71.760000000000005</v>
      </c>
      <c r="U56" s="73">
        <v>70.86</v>
      </c>
      <c r="V56" s="73">
        <v>71.349999999999994</v>
      </c>
      <c r="W56" s="73"/>
      <c r="X56" s="73"/>
      <c r="Y56" s="74"/>
      <c r="Z56" s="71">
        <v>68.33</v>
      </c>
      <c r="AA56" s="73">
        <v>71.97</v>
      </c>
      <c r="AB56" s="73">
        <v>72.59</v>
      </c>
      <c r="AC56" s="73"/>
      <c r="AD56" s="73"/>
      <c r="AE56" s="74"/>
      <c r="AF56" s="71">
        <v>67.010000000000005</v>
      </c>
      <c r="AG56" s="73">
        <v>68.66</v>
      </c>
      <c r="AH56" s="73">
        <v>68.319999999999993</v>
      </c>
      <c r="AI56" s="73"/>
      <c r="AJ56" s="73"/>
      <c r="AK56" s="74"/>
      <c r="BY56">
        <f t="shared" ref="BY56:BY61" si="441">CA56/F22*100</f>
        <v>59.180629879814028</v>
      </c>
      <c r="CA56">
        <f>CA48</f>
        <v>14.054166666666667</v>
      </c>
      <c r="CB56">
        <f>CB48</f>
        <v>0.63050905359611309</v>
      </c>
      <c r="CE56">
        <f t="shared" ref="CE56:CE61" si="442">CG56/F22*100</f>
        <v>39.595578559522771</v>
      </c>
      <c r="CG56">
        <f>CG48</f>
        <v>9.4031250000000011</v>
      </c>
      <c r="CH56">
        <f>CH48</f>
        <v>0.1895203650007036</v>
      </c>
      <c r="CK56">
        <f t="shared" ref="CK56:CK61" si="443">CM56/F22*100</f>
        <v>63.084481094832881</v>
      </c>
      <c r="CM56">
        <f>CM48</f>
        <v>14.981249999999999</v>
      </c>
      <c r="CN56">
        <f>CN48</f>
        <v>0.32427804427682122</v>
      </c>
      <c r="CS56">
        <f>CS48</f>
        <v>27.73</v>
      </c>
      <c r="CT56">
        <f>CT48</f>
        <v>0.54822868175607053</v>
      </c>
      <c r="CY56">
        <f>CY48</f>
        <v>15.887500000000001</v>
      </c>
      <c r="CZ56">
        <f>CZ48</f>
        <v>0.45168953662886691</v>
      </c>
      <c r="DE56">
        <f>DE48</f>
        <v>11.6625</v>
      </c>
      <c r="DF56">
        <f>DF48</f>
        <v>0.1838392640324697</v>
      </c>
      <c r="DJ56">
        <f t="shared" ref="DJ56:DJ61" si="444">DL56/$F22*100</f>
        <v>79.875427669093796</v>
      </c>
      <c r="DL56">
        <f>DL48</f>
        <v>18.96875</v>
      </c>
      <c r="DM56">
        <f>DM48</f>
        <v>0.99149705307176772</v>
      </c>
      <c r="DP56">
        <f>DR56/$F$22*100</f>
        <v>55.515396087376089</v>
      </c>
      <c r="DR56">
        <f>DR48</f>
        <v>13.18375</v>
      </c>
      <c r="DS56">
        <f>DS48</f>
        <v>0.56633415489444061</v>
      </c>
      <c r="DV56" s="154">
        <f t="shared" ref="DV56:DV61" si="445">DX56/$F22*100</f>
        <v>64.768839371874734</v>
      </c>
      <c r="DW56" s="154"/>
      <c r="DX56" s="154">
        <f>DX48</f>
        <v>15.38125</v>
      </c>
      <c r="DY56" s="154">
        <f>DY48</f>
        <v>0.49647192770588783</v>
      </c>
      <c r="EB56">
        <f t="shared" ref="EB56:EB61" si="446">ED56/$F22*100</f>
        <v>42.451092201070274</v>
      </c>
      <c r="ED56">
        <f>ED48</f>
        <v>10.081250000000001</v>
      </c>
      <c r="EE56">
        <f>EE48</f>
        <v>0.15379318499205369</v>
      </c>
      <c r="EF56" s="72"/>
      <c r="EG56" s="72"/>
      <c r="EH56" s="72"/>
      <c r="EI56" s="72"/>
      <c r="EJ56" s="72">
        <f>EJ48</f>
        <v>16.145833333333332</v>
      </c>
      <c r="EK56" s="72">
        <f>EK48</f>
        <v>0.9472383103879749</v>
      </c>
      <c r="EP56">
        <f>EP48</f>
        <v>10.742708333333333</v>
      </c>
      <c r="EQ56">
        <f>EQ48</f>
        <v>0.2823842867736564</v>
      </c>
    </row>
    <row r="57" spans="1:147" x14ac:dyDescent="0.2">
      <c r="A57" s="70" t="s">
        <v>197</v>
      </c>
      <c r="B57" s="71">
        <v>38.74</v>
      </c>
      <c r="C57" s="73">
        <v>40.21</v>
      </c>
      <c r="D57" s="72">
        <v>39.369999999999997</v>
      </c>
      <c r="E57" s="72"/>
      <c r="F57" s="72"/>
      <c r="G57" s="74"/>
      <c r="H57" s="71">
        <v>77.5</v>
      </c>
      <c r="I57" s="73">
        <v>76.36</v>
      </c>
      <c r="J57" s="72">
        <v>76.150000000000006</v>
      </c>
      <c r="K57" s="72"/>
      <c r="L57" s="72"/>
      <c r="M57" s="74"/>
      <c r="N57" s="71">
        <v>89.48</v>
      </c>
      <c r="O57" s="73">
        <v>89.1</v>
      </c>
      <c r="P57" s="72">
        <v>86.91</v>
      </c>
      <c r="Q57" s="72"/>
      <c r="R57" s="72"/>
      <c r="S57" s="74"/>
      <c r="T57" s="71">
        <v>95.75</v>
      </c>
      <c r="U57" s="73">
        <v>97.41</v>
      </c>
      <c r="V57" s="72">
        <v>94.87</v>
      </c>
      <c r="W57" s="72"/>
      <c r="X57" s="72"/>
      <c r="Y57" s="74"/>
      <c r="Z57" s="71">
        <v>93.57</v>
      </c>
      <c r="AA57" s="73">
        <v>94.98</v>
      </c>
      <c r="AB57" s="72">
        <v>92.71</v>
      </c>
      <c r="AC57" s="72"/>
      <c r="AD57" s="72"/>
      <c r="AE57" s="74"/>
      <c r="AF57" s="71">
        <v>91.64</v>
      </c>
      <c r="AG57" s="73">
        <v>92.1</v>
      </c>
      <c r="AH57" s="72">
        <v>89.81</v>
      </c>
      <c r="AI57" s="72"/>
      <c r="AJ57" s="72"/>
      <c r="AK57" s="74"/>
      <c r="BY57">
        <f t="shared" si="441"/>
        <v>77.550362138228309</v>
      </c>
      <c r="CA57">
        <f t="shared" ref="CA57:CB61" si="447">CA50</f>
        <v>27.548958333333331</v>
      </c>
      <c r="CB57">
        <f t="shared" si="447"/>
        <v>0.72279207619941976</v>
      </c>
      <c r="CE57">
        <f t="shared" si="442"/>
        <v>60.692607688473167</v>
      </c>
      <c r="CG57">
        <f t="shared" ref="CG57:CH61" si="448">CG50</f>
        <v>21.560416666666669</v>
      </c>
      <c r="CH57">
        <f t="shared" si="448"/>
        <v>1.9630917366915552</v>
      </c>
      <c r="CK57">
        <f t="shared" si="443"/>
        <v>104.39081605723837</v>
      </c>
      <c r="CM57">
        <f t="shared" ref="CM57:CN61" si="449">CM50</f>
        <v>37.083750000000002</v>
      </c>
      <c r="CN57">
        <f t="shared" si="449"/>
        <v>0.52545739004223702</v>
      </c>
      <c r="CS57">
        <f t="shared" ref="CS57:CT61" si="450">CS50</f>
        <v>38.048749999999998</v>
      </c>
      <c r="CT57">
        <f t="shared" si="450"/>
        <v>0.85123302112288979</v>
      </c>
      <c r="CY57">
        <f t="shared" ref="CY57:CZ61" si="451">CY50</f>
        <v>29.954166666666666</v>
      </c>
      <c r="CZ57">
        <f t="shared" si="451"/>
        <v>0.3869687218195631</v>
      </c>
      <c r="DE57">
        <f t="shared" ref="DE57:DF61" si="452">DE50</f>
        <v>28.186458333333331</v>
      </c>
      <c r="DF57">
        <f t="shared" si="452"/>
        <v>0.80831051299402612</v>
      </c>
      <c r="DJ57">
        <f t="shared" si="444"/>
        <v>92.289827874380563</v>
      </c>
      <c r="DL57">
        <f t="shared" ref="DL57:DM61" si="453">DL50</f>
        <v>32.785000000000004</v>
      </c>
      <c r="DM57">
        <f t="shared" si="453"/>
        <v>0.19816541385922817</v>
      </c>
      <c r="DP57">
        <f>DR57/F23*100</f>
        <v>84.939154913057507</v>
      </c>
      <c r="DR57">
        <f t="shared" ref="DR57:DS61" si="454">DR50</f>
        <v>30.173750000000002</v>
      </c>
      <c r="DS57">
        <f t="shared" si="454"/>
        <v>0.72664683650312556</v>
      </c>
      <c r="DV57" s="154">
        <f t="shared" si="445"/>
        <v>77.542738175527077</v>
      </c>
      <c r="DW57" s="154"/>
      <c r="DX57" s="154">
        <f t="shared" ref="DX57:DY61" si="455">DX50</f>
        <v>27.546249999999997</v>
      </c>
      <c r="DY57" s="154">
        <f t="shared" si="455"/>
        <v>0.89835570279817301</v>
      </c>
      <c r="EB57">
        <f t="shared" si="446"/>
        <v>66.486819341406914</v>
      </c>
      <c r="ED57">
        <f t="shared" ref="ED57:EE61" si="456">ED50</f>
        <v>23.618749999999999</v>
      </c>
      <c r="EE57">
        <f t="shared" si="456"/>
        <v>1.2931837528943837</v>
      </c>
      <c r="EF57" s="72"/>
      <c r="EG57" s="72"/>
      <c r="EH57" s="72"/>
      <c r="EI57" s="72"/>
      <c r="EJ57" s="72">
        <f>EJ50</f>
        <v>28.785000000000004</v>
      </c>
      <c r="EK57" s="72">
        <f>EK50</f>
        <v>0.70843963663109666</v>
      </c>
      <c r="EP57">
        <f>EP50</f>
        <v>23.184374999999999</v>
      </c>
      <c r="EQ57">
        <f>EQ50</f>
        <v>0.59943658442741055</v>
      </c>
    </row>
    <row r="58" spans="1:147" x14ac:dyDescent="0.2">
      <c r="A58" s="89" t="s">
        <v>199</v>
      </c>
      <c r="B58" s="90">
        <v>40.159999999999997</v>
      </c>
      <c r="C58" s="91">
        <f>31.85*4/3.2</f>
        <v>39.8125</v>
      </c>
      <c r="D58" s="91"/>
      <c r="E58" s="91"/>
      <c r="F58" s="91"/>
      <c r="G58" s="92"/>
      <c r="H58" s="90">
        <v>85.33</v>
      </c>
      <c r="I58" s="91">
        <f>66.87*4/3.2</f>
        <v>83.587500000000006</v>
      </c>
      <c r="J58" s="91"/>
      <c r="K58" s="91"/>
      <c r="L58" s="91"/>
      <c r="M58" s="92"/>
      <c r="N58" s="90">
        <v>91.84</v>
      </c>
      <c r="O58" s="91">
        <v>89.64</v>
      </c>
      <c r="P58" s="91">
        <f>76.98*4/3.2</f>
        <v>96.224999999999994</v>
      </c>
      <c r="Q58" s="91"/>
      <c r="R58" s="91"/>
      <c r="S58" s="92"/>
      <c r="T58" s="90">
        <f>79.26*4/3.1</f>
        <v>102.27096774193549</v>
      </c>
      <c r="U58" s="91">
        <f>74.45*4/3.1</f>
        <v>96.064516129032256</v>
      </c>
      <c r="V58" s="91"/>
      <c r="W58" s="91"/>
      <c r="X58" s="91"/>
      <c r="Y58" s="92"/>
      <c r="Z58" s="90">
        <f>79.57*4/3</f>
        <v>106.09333333333332</v>
      </c>
      <c r="AA58" s="91">
        <f>77.62*4/3.2</f>
        <v>97.025000000000006</v>
      </c>
      <c r="AB58" s="91"/>
      <c r="AC58" s="91"/>
      <c r="AD58" s="91"/>
      <c r="AE58" s="92"/>
      <c r="AF58" s="90">
        <v>100.96</v>
      </c>
      <c r="AG58" s="91">
        <f>76.11*4/3.2</f>
        <v>95.137499999999989</v>
      </c>
      <c r="AH58" s="91"/>
      <c r="AI58" s="91"/>
      <c r="AJ58" s="91"/>
      <c r="AK58" s="92"/>
      <c r="BY58">
        <f t="shared" si="441"/>
        <v>82.688785119062956</v>
      </c>
      <c r="CA58">
        <f t="shared" si="447"/>
        <v>33.38645833333333</v>
      </c>
      <c r="CB58">
        <f t="shared" si="447"/>
        <v>1.7976217651154165</v>
      </c>
      <c r="CE58">
        <f t="shared" si="442"/>
        <v>72.214855137896322</v>
      </c>
      <c r="CG58">
        <f t="shared" si="448"/>
        <v>29.157499999999999</v>
      </c>
      <c r="CH58">
        <f t="shared" si="448"/>
        <v>0.86800102606506269</v>
      </c>
      <c r="CK58">
        <f t="shared" si="443"/>
        <v>122.17951033255072</v>
      </c>
      <c r="CM58">
        <f t="shared" si="449"/>
        <v>49.33124999999999</v>
      </c>
      <c r="CN58">
        <f t="shared" si="449"/>
        <v>1.6059374695952509</v>
      </c>
      <c r="CS58">
        <f t="shared" si="450"/>
        <v>42.998750000000001</v>
      </c>
      <c r="CT58">
        <f t="shared" si="450"/>
        <v>0.55500914969935355</v>
      </c>
      <c r="CY58">
        <f t="shared" si="451"/>
        <v>46.603124999999999</v>
      </c>
      <c r="CZ58">
        <f t="shared" si="451"/>
        <v>1.1753772665616775</v>
      </c>
      <c r="DE58">
        <f t="shared" si="452"/>
        <v>44.188541666666673</v>
      </c>
      <c r="DF58">
        <f t="shared" si="452"/>
        <v>2.4310119313604082</v>
      </c>
      <c r="DJ58">
        <f t="shared" si="444"/>
        <v>128.65921931838704</v>
      </c>
      <c r="DL58">
        <f t="shared" si="453"/>
        <v>51.947500000000005</v>
      </c>
      <c r="DM58">
        <f t="shared" si="453"/>
        <v>3.5393864596023805</v>
      </c>
      <c r="DP58">
        <f>DR58/F24*100</f>
        <v>129.01524728464176</v>
      </c>
      <c r="DR58">
        <f t="shared" si="454"/>
        <v>52.091250000000002</v>
      </c>
      <c r="DS58">
        <f t="shared" si="454"/>
        <v>1.0067797518573756</v>
      </c>
      <c r="DV58" s="154">
        <f t="shared" si="445"/>
        <v>96.424756843218674</v>
      </c>
      <c r="DW58" s="154"/>
      <c r="DX58" s="154">
        <f t="shared" si="455"/>
        <v>38.932499999999997</v>
      </c>
      <c r="DY58" s="154">
        <f t="shared" si="455"/>
        <v>1.0939946155032012</v>
      </c>
      <c r="EB58">
        <f t="shared" si="446"/>
        <v>95.424782642346685</v>
      </c>
      <c r="ED58">
        <f t="shared" si="456"/>
        <v>38.528750000000002</v>
      </c>
      <c r="EE58">
        <f t="shared" si="456"/>
        <v>0.53129779196793236</v>
      </c>
      <c r="EF58" s="72"/>
      <c r="EG58" s="72"/>
      <c r="EH58" s="72"/>
      <c r="EI58" s="72"/>
      <c r="EJ58" s="72">
        <f>EJ51</f>
        <v>36.574999999999996</v>
      </c>
      <c r="EK58" s="72">
        <f>EK51</f>
        <v>0.40058550897405248</v>
      </c>
      <c r="EP58">
        <f>EP51</f>
        <v>32.395312500000003</v>
      </c>
      <c r="EQ58">
        <f>EQ51</f>
        <v>0.61167833918245051</v>
      </c>
    </row>
    <row r="59" spans="1:147" x14ac:dyDescent="0.2">
      <c r="BY59">
        <f t="shared" si="441"/>
        <v>82.969527363184085</v>
      </c>
      <c r="CA59">
        <f t="shared" si="447"/>
        <v>41.692187500000003</v>
      </c>
      <c r="CB59">
        <f t="shared" si="447"/>
        <v>0.83163955471005002</v>
      </c>
      <c r="CE59">
        <f t="shared" si="442"/>
        <v>74.657960199004975</v>
      </c>
      <c r="CG59">
        <f t="shared" si="448"/>
        <v>37.515625</v>
      </c>
      <c r="CH59">
        <f t="shared" si="448"/>
        <v>0.5554066640759715</v>
      </c>
      <c r="CK59">
        <f t="shared" si="443"/>
        <v>103.84950248756219</v>
      </c>
      <c r="CM59">
        <f t="shared" si="449"/>
        <v>52.184375000000003</v>
      </c>
      <c r="CN59">
        <f t="shared" si="449"/>
        <v>1.9757151922363041</v>
      </c>
      <c r="CS59">
        <f t="shared" si="450"/>
        <v>51.109375</v>
      </c>
      <c r="CT59">
        <f t="shared" si="450"/>
        <v>1.3682076551094131</v>
      </c>
      <c r="CY59">
        <f t="shared" si="451"/>
        <v>58.992187499999993</v>
      </c>
      <c r="CZ59">
        <f t="shared" si="451"/>
        <v>1.7602998605232973</v>
      </c>
      <c r="DE59">
        <f t="shared" si="452"/>
        <v>54.956249999999997</v>
      </c>
      <c r="DF59">
        <f t="shared" si="452"/>
        <v>1.1601342415140317</v>
      </c>
      <c r="DJ59">
        <f t="shared" si="444"/>
        <v>130.30783582089555</v>
      </c>
      <c r="DL59">
        <f t="shared" si="453"/>
        <v>65.479687500000011</v>
      </c>
      <c r="DM59">
        <f t="shared" si="453"/>
        <v>0.57659143445915428</v>
      </c>
      <c r="DP59">
        <f>DR59/F25*100</f>
        <v>127.42537313432835</v>
      </c>
      <c r="DR59">
        <f t="shared" si="454"/>
        <v>64.03125</v>
      </c>
      <c r="DS59">
        <f t="shared" si="454"/>
        <v>4.8191134212287086</v>
      </c>
      <c r="DV59" s="154">
        <f t="shared" si="445"/>
        <v>108.40796019900498</v>
      </c>
      <c r="DW59" s="154"/>
      <c r="DX59" s="154">
        <f t="shared" si="455"/>
        <v>54.475000000000001</v>
      </c>
      <c r="DY59" s="154">
        <f t="shared" si="455"/>
        <v>1.3499903549038166</v>
      </c>
      <c r="EB59">
        <f t="shared" si="446"/>
        <v>98.401741293532339</v>
      </c>
      <c r="ED59">
        <f t="shared" si="456"/>
        <v>49.446874999999999</v>
      </c>
      <c r="EE59">
        <f t="shared" si="456"/>
        <v>1.3828422195488037</v>
      </c>
      <c r="EF59" s="72"/>
      <c r="EG59" s="72"/>
      <c r="EH59" s="72"/>
      <c r="EI59" s="72"/>
      <c r="EJ59" s="72">
        <f t="shared" ref="EJ59:EJ61" si="457">EJ52</f>
        <v>49.490624999999994</v>
      </c>
      <c r="EK59" s="72">
        <f>EK52</f>
        <v>1.8962304986911998</v>
      </c>
      <c r="EP59">
        <f t="shared" ref="EP59:EP61" si="458">EP52</f>
        <v>43.5390625</v>
      </c>
      <c r="EQ59">
        <f>EQ52</f>
        <v>1.928739434784196</v>
      </c>
    </row>
    <row r="60" spans="1:147" x14ac:dyDescent="0.2">
      <c r="A60" s="103" t="s">
        <v>0</v>
      </c>
      <c r="B60" s="27" t="s">
        <v>257</v>
      </c>
      <c r="C60" s="27"/>
      <c r="D60" s="27"/>
      <c r="E60" s="27"/>
      <c r="F60" s="27"/>
      <c r="G60" s="27"/>
      <c r="H60" s="27" t="s">
        <v>258</v>
      </c>
      <c r="I60" s="27"/>
      <c r="J60" s="27"/>
      <c r="K60" s="27"/>
      <c r="L60" s="27"/>
      <c r="M60" s="27"/>
      <c r="N60" s="27" t="s">
        <v>259</v>
      </c>
      <c r="O60" s="27"/>
      <c r="P60" s="27"/>
      <c r="Q60" s="27"/>
      <c r="R60" s="27"/>
      <c r="S60" s="27"/>
      <c r="T60" s="27" t="s">
        <v>260</v>
      </c>
      <c r="U60" s="27"/>
      <c r="V60" s="27"/>
      <c r="W60" s="27"/>
      <c r="X60" s="27"/>
      <c r="Y60" s="27"/>
      <c r="Z60" s="27" t="s">
        <v>261</v>
      </c>
      <c r="AA60" s="27"/>
      <c r="AB60" s="27"/>
      <c r="AC60" s="27"/>
      <c r="AD60" s="27"/>
      <c r="AE60" s="27"/>
      <c r="AF60" s="27" t="s">
        <v>262</v>
      </c>
      <c r="AG60" s="27"/>
      <c r="AH60" s="27"/>
      <c r="AI60" s="27"/>
      <c r="AJ60" s="27"/>
      <c r="AK60" s="27"/>
      <c r="BY60">
        <f t="shared" si="441"/>
        <v>91.199256275178186</v>
      </c>
      <c r="CA60">
        <f t="shared" si="447"/>
        <v>45.984375</v>
      </c>
      <c r="CB60">
        <f t="shared" si="447"/>
        <v>0.45073724330256892</v>
      </c>
      <c r="CE60">
        <f t="shared" si="442"/>
        <v>80.01549426712117</v>
      </c>
      <c r="CG60">
        <f t="shared" si="448"/>
        <v>40.345312499999999</v>
      </c>
      <c r="CH60">
        <f t="shared" si="448"/>
        <v>0.84556710198442353</v>
      </c>
      <c r="CK60">
        <f t="shared" si="443"/>
        <v>119.42051440966841</v>
      </c>
      <c r="CM60">
        <f t="shared" si="449"/>
        <v>60.214062499999997</v>
      </c>
      <c r="CN60">
        <f t="shared" si="449"/>
        <v>2.0480642219646503</v>
      </c>
      <c r="CS60">
        <f t="shared" si="450"/>
        <v>54.112499999999997</v>
      </c>
      <c r="CT60">
        <f t="shared" si="450"/>
        <v>1.6806264333079308</v>
      </c>
      <c r="CY60">
        <f t="shared" si="451"/>
        <v>59.176562499999996</v>
      </c>
      <c r="CZ60">
        <f t="shared" si="451"/>
        <v>1.6514779917672746</v>
      </c>
      <c r="DE60">
        <f t="shared" si="452"/>
        <v>58.689062499999999</v>
      </c>
      <c r="DF60">
        <f t="shared" si="452"/>
        <v>1.5376810106862224</v>
      </c>
      <c r="DJ60">
        <f t="shared" si="444"/>
        <v>136.46730709637436</v>
      </c>
      <c r="DL60">
        <f t="shared" si="453"/>
        <v>68.809375000000003</v>
      </c>
      <c r="DM60">
        <f t="shared" si="453"/>
        <v>3.4727266994635033</v>
      </c>
      <c r="DP60">
        <f>DR60/F26*100</f>
        <v>125.57793616361946</v>
      </c>
      <c r="DR60">
        <f>DR53</f>
        <v>63.318749999999994</v>
      </c>
      <c r="DS60">
        <f t="shared" si="454"/>
        <v>1.7854446224960314</v>
      </c>
      <c r="DV60" s="154">
        <f t="shared" si="445"/>
        <v>107.03129841958476</v>
      </c>
      <c r="DW60" s="154"/>
      <c r="DX60" s="154">
        <f t="shared" si="455"/>
        <v>53.967187500000001</v>
      </c>
      <c r="DY60" s="154">
        <f t="shared" si="455"/>
        <v>0.98222980540452109</v>
      </c>
      <c r="EB60">
        <f t="shared" si="446"/>
        <v>101.9987604586303</v>
      </c>
      <c r="ED60">
        <f t="shared" si="456"/>
        <v>51.4296875</v>
      </c>
      <c r="EE60">
        <f t="shared" si="456"/>
        <v>2.2148079711248854</v>
      </c>
      <c r="EF60" s="72"/>
      <c r="EG60" s="72"/>
      <c r="EH60" s="72"/>
      <c r="EI60" s="72"/>
      <c r="EJ60" s="72">
        <f t="shared" si="457"/>
        <v>52.965625000000003</v>
      </c>
      <c r="EK60" s="72">
        <f>EK53</f>
        <v>1.1846841614962176</v>
      </c>
      <c r="EP60">
        <f t="shared" si="458"/>
        <v>48.620312499999997</v>
      </c>
      <c r="EQ60">
        <f>EQ53</f>
        <v>1.3590109665825616</v>
      </c>
    </row>
    <row r="61" spans="1:147" x14ac:dyDescent="0.2">
      <c r="A61" s="70" t="s">
        <v>189</v>
      </c>
      <c r="B61" s="76">
        <f t="shared" ref="B61:AK65" si="459">B54*1000/1600</f>
        <v>7.4124999999999996</v>
      </c>
      <c r="C61" s="76">
        <f t="shared" si="459"/>
        <v>7.8125</v>
      </c>
      <c r="D61" s="76">
        <f t="shared" si="459"/>
        <v>7.625</v>
      </c>
      <c r="E61" s="76">
        <f t="shared" si="459"/>
        <v>0</v>
      </c>
      <c r="F61" s="76">
        <f t="shared" si="459"/>
        <v>0</v>
      </c>
      <c r="G61" s="76">
        <f t="shared" si="459"/>
        <v>0</v>
      </c>
      <c r="H61" s="71">
        <f t="shared" si="459"/>
        <v>8.8125</v>
      </c>
      <c r="I61" s="76">
        <f t="shared" si="459"/>
        <v>8.9562500000000007</v>
      </c>
      <c r="J61" s="76">
        <f>J54*1000/1600</f>
        <v>8.8306451612903203</v>
      </c>
      <c r="K61" s="76">
        <f t="shared" si="459"/>
        <v>0</v>
      </c>
      <c r="L61" s="76">
        <f t="shared" si="459"/>
        <v>0</v>
      </c>
      <c r="M61" s="76">
        <f t="shared" si="459"/>
        <v>0</v>
      </c>
      <c r="N61" s="71">
        <f>N54*1000/1600</f>
        <v>8.8000000000000007</v>
      </c>
      <c r="O61" s="76">
        <f t="shared" si="459"/>
        <v>8.7874999999999996</v>
      </c>
      <c r="P61" s="76">
        <f t="shared" si="459"/>
        <v>8.7734375</v>
      </c>
      <c r="Q61" s="76">
        <f t="shared" si="459"/>
        <v>0</v>
      </c>
      <c r="R61" s="76">
        <f t="shared" si="459"/>
        <v>0</v>
      </c>
      <c r="S61" s="76">
        <f t="shared" si="459"/>
        <v>0</v>
      </c>
      <c r="T61" s="71">
        <f>T54*1000/1600</f>
        <v>9.6812500000000004</v>
      </c>
      <c r="U61" s="76">
        <f t="shared" si="459"/>
        <v>9.4937500000000004</v>
      </c>
      <c r="V61" s="76">
        <f t="shared" si="459"/>
        <v>9.75</v>
      </c>
      <c r="W61" s="76">
        <f t="shared" si="459"/>
        <v>0</v>
      </c>
      <c r="X61" s="76">
        <f t="shared" si="459"/>
        <v>0</v>
      </c>
      <c r="Y61" s="76">
        <f t="shared" si="459"/>
        <v>0</v>
      </c>
      <c r="Z61" s="71">
        <f>Z54*1000/1600</f>
        <v>9.8125</v>
      </c>
      <c r="AA61" s="76">
        <f t="shared" si="459"/>
        <v>10.06875</v>
      </c>
      <c r="AB61" s="76">
        <f t="shared" si="459"/>
        <v>9.9677419354838701</v>
      </c>
      <c r="AC61" s="76">
        <f t="shared" si="459"/>
        <v>0</v>
      </c>
      <c r="AD61" s="76">
        <f t="shared" si="459"/>
        <v>0</v>
      </c>
      <c r="AE61" s="76">
        <f t="shared" si="459"/>
        <v>0</v>
      </c>
      <c r="AF61" s="71">
        <f>AF54*1000/1600</f>
        <v>9.8812499999999996</v>
      </c>
      <c r="AG61" s="76">
        <f t="shared" si="459"/>
        <v>9.9375</v>
      </c>
      <c r="AH61" s="76">
        <f t="shared" si="459"/>
        <v>9.9758064516129021</v>
      </c>
      <c r="AI61" s="76">
        <f t="shared" si="459"/>
        <v>0</v>
      </c>
      <c r="AJ61" s="76">
        <f t="shared" si="459"/>
        <v>0</v>
      </c>
      <c r="AK61" s="76">
        <f t="shared" si="459"/>
        <v>0</v>
      </c>
      <c r="BY61">
        <f t="shared" si="441"/>
        <v>83.98268398268398</v>
      </c>
      <c r="CA61">
        <f t="shared" si="447"/>
        <v>45.46875</v>
      </c>
      <c r="CB61">
        <f t="shared" si="447"/>
        <v>0.92471842561217921</v>
      </c>
      <c r="CE61">
        <f t="shared" si="442"/>
        <v>76.415584415584405</v>
      </c>
      <c r="CG61">
        <f t="shared" si="448"/>
        <v>41.371874999999996</v>
      </c>
      <c r="CH61">
        <f t="shared" si="448"/>
        <v>0.30832629496471375</v>
      </c>
      <c r="CK61">
        <f t="shared" si="443"/>
        <v>111.29004329004329</v>
      </c>
      <c r="CM61">
        <f t="shared" si="449"/>
        <v>60.253124999999997</v>
      </c>
      <c r="CN61">
        <f t="shared" si="449"/>
        <v>0.92074613086344481</v>
      </c>
      <c r="CS61">
        <f t="shared" si="450"/>
        <v>52.314062499999999</v>
      </c>
      <c r="CT61">
        <f t="shared" si="450"/>
        <v>2.9803190151880834</v>
      </c>
      <c r="CY61">
        <f t="shared" si="451"/>
        <v>63.667187499999997</v>
      </c>
      <c r="CZ61">
        <f t="shared" si="451"/>
        <v>1.6970821696738803</v>
      </c>
      <c r="DE61">
        <f t="shared" si="452"/>
        <v>60.623437499999994</v>
      </c>
      <c r="DF61">
        <f t="shared" si="452"/>
        <v>1.4058784231308901</v>
      </c>
      <c r="DJ61">
        <f t="shared" si="444"/>
        <v>130.83982683982686</v>
      </c>
      <c r="DL61">
        <f t="shared" si="453"/>
        <v>70.837500000000006</v>
      </c>
      <c r="DM61">
        <f t="shared" si="453"/>
        <v>2.397725701923946</v>
      </c>
      <c r="DP61">
        <f>DR61/F27*100</f>
        <v>120.85425685425686</v>
      </c>
      <c r="DR61">
        <f>DR54</f>
        <v>65.431250000000006</v>
      </c>
      <c r="DS61">
        <f t="shared" si="454"/>
        <v>1.3011463295238277</v>
      </c>
      <c r="DV61" s="154">
        <f t="shared" si="445"/>
        <v>98.031746031746039</v>
      </c>
      <c r="DW61" s="154"/>
      <c r="DX61" s="154">
        <f t="shared" si="455"/>
        <v>53.075000000000003</v>
      </c>
      <c r="DY61" s="154">
        <f t="shared" si="455"/>
        <v>2.0783356722788229</v>
      </c>
      <c r="EB61">
        <f t="shared" si="446"/>
        <v>97.480519480519476</v>
      </c>
      <c r="ED61">
        <f t="shared" si="456"/>
        <v>52.776562499999997</v>
      </c>
      <c r="EE61">
        <f t="shared" si="456"/>
        <v>2.1176365990473904</v>
      </c>
      <c r="EF61" s="72"/>
      <c r="EG61" s="72"/>
      <c r="EH61" s="72"/>
      <c r="EI61" s="72"/>
      <c r="EJ61" s="72">
        <f t="shared" si="457"/>
        <v>51.615624999999994</v>
      </c>
      <c r="EK61" s="72">
        <f>EK54</f>
        <v>4.0889921460958236</v>
      </c>
      <c r="EP61">
        <f t="shared" si="458"/>
        <v>46.373437499999994</v>
      </c>
      <c r="EQ61">
        <f>EQ54</f>
        <v>1.1161617522974308</v>
      </c>
    </row>
    <row r="62" spans="1:147" x14ac:dyDescent="0.2">
      <c r="A62" s="70" t="s">
        <v>192</v>
      </c>
      <c r="B62" s="72">
        <f t="shared" si="459"/>
        <v>15.512499999999999</v>
      </c>
      <c r="C62" s="72">
        <f t="shared" si="459"/>
        <v>16.05</v>
      </c>
      <c r="D62" s="72">
        <f t="shared" si="459"/>
        <v>15.70967741935484</v>
      </c>
      <c r="E62" s="72">
        <f t="shared" si="459"/>
        <v>0</v>
      </c>
      <c r="F62" s="72">
        <f t="shared" si="459"/>
        <v>0</v>
      </c>
      <c r="G62" s="72">
        <f t="shared" si="459"/>
        <v>0</v>
      </c>
      <c r="H62" s="72">
        <f t="shared" si="459"/>
        <v>22.193750000000001</v>
      </c>
      <c r="I62" s="72">
        <f t="shared" si="459"/>
        <v>22.012499999999999</v>
      </c>
      <c r="J62" s="72">
        <f t="shared" si="459"/>
        <v>22.05</v>
      </c>
      <c r="K62" s="72">
        <f t="shared" si="459"/>
        <v>0</v>
      </c>
      <c r="L62" s="72">
        <f t="shared" si="459"/>
        <v>0</v>
      </c>
      <c r="M62" s="72">
        <f t="shared" si="459"/>
        <v>0</v>
      </c>
      <c r="N62" s="72">
        <f t="shared" si="459"/>
        <v>22.1875</v>
      </c>
      <c r="O62" s="72">
        <f t="shared" si="459"/>
        <v>22.0625</v>
      </c>
      <c r="P62" s="72">
        <f t="shared" si="459"/>
        <v>22.379032258064516</v>
      </c>
      <c r="Q62" s="72">
        <f t="shared" si="459"/>
        <v>0</v>
      </c>
      <c r="R62" s="72">
        <f t="shared" si="459"/>
        <v>0</v>
      </c>
      <c r="S62" s="72">
        <f t="shared" si="459"/>
        <v>0</v>
      </c>
      <c r="T62" s="72">
        <f t="shared" si="459"/>
        <v>24.175000000000001</v>
      </c>
      <c r="U62" s="72">
        <f t="shared" si="459"/>
        <v>25.056249999999999</v>
      </c>
      <c r="V62" s="72">
        <f t="shared" si="459"/>
        <v>23.962499999999999</v>
      </c>
      <c r="W62" s="72">
        <f t="shared" si="459"/>
        <v>0</v>
      </c>
      <c r="X62" s="72">
        <f>X55*1000/1600</f>
        <v>0</v>
      </c>
      <c r="Y62" s="72">
        <f>Y55*1000/1600</f>
        <v>0</v>
      </c>
      <c r="Z62" s="71">
        <f>Z55*1000/1600</f>
        <v>24.606249999999999</v>
      </c>
      <c r="AA62" s="72">
        <f>AA55*1000/1600</f>
        <v>25.981249999999999</v>
      </c>
      <c r="AB62" s="72">
        <f>AB55*1000/1600</f>
        <v>24.262499999999999</v>
      </c>
      <c r="AC62" s="72">
        <f>AC55*1000/1600</f>
        <v>0</v>
      </c>
      <c r="AD62" s="72">
        <f>AD55*1000/1600</f>
        <v>0</v>
      </c>
      <c r="AE62" s="72">
        <f>AE55*1000/1600</f>
        <v>0</v>
      </c>
      <c r="AF62" s="71">
        <f>AF55*1000/1600</f>
        <v>24.85</v>
      </c>
      <c r="AG62" s="72">
        <f>AG55*1000/1600</f>
        <v>24.524999999999999</v>
      </c>
      <c r="AH62" s="72">
        <f>AH55*1000/1600</f>
        <v>24.091666666666665</v>
      </c>
      <c r="AI62" s="72">
        <f>AI55*1000/1600</f>
        <v>0</v>
      </c>
      <c r="AJ62" s="72">
        <f>AJ55*1000/1600</f>
        <v>0</v>
      </c>
      <c r="AK62" s="72">
        <f>AK55*1000/1600</f>
        <v>0</v>
      </c>
      <c r="CR62" t="s">
        <v>263</v>
      </c>
      <c r="DF62" t="s">
        <v>264</v>
      </c>
    </row>
    <row r="63" spans="1:147" x14ac:dyDescent="0.2">
      <c r="A63" s="70" t="s">
        <v>195</v>
      </c>
      <c r="B63" s="71">
        <f t="shared" si="459"/>
        <v>21.15</v>
      </c>
      <c r="C63" s="72">
        <f t="shared" si="459"/>
        <v>21.087499999999999</v>
      </c>
      <c r="D63" s="72">
        <f t="shared" si="459"/>
        <v>21.05</v>
      </c>
      <c r="E63" s="72">
        <f t="shared" si="459"/>
        <v>0</v>
      </c>
      <c r="F63" s="72">
        <f t="shared" si="459"/>
        <v>0</v>
      </c>
      <c r="G63" s="72">
        <f t="shared" si="459"/>
        <v>0</v>
      </c>
      <c r="H63" s="71">
        <f t="shared" si="459"/>
        <v>34.306249999999999</v>
      </c>
      <c r="I63" s="72">
        <f t="shared" si="459"/>
        <v>34.6875</v>
      </c>
      <c r="J63" s="72">
        <f t="shared" si="459"/>
        <v>34.543750000000003</v>
      </c>
      <c r="K63" s="72">
        <f t="shared" si="459"/>
        <v>0</v>
      </c>
      <c r="L63" s="72">
        <f t="shared" si="459"/>
        <v>0</v>
      </c>
      <c r="M63" s="72">
        <f t="shared" si="459"/>
        <v>0</v>
      </c>
      <c r="N63" s="71">
        <f t="shared" si="459"/>
        <v>38.9</v>
      </c>
      <c r="O63" s="72">
        <f t="shared" si="459"/>
        <v>39.1</v>
      </c>
      <c r="P63" s="72">
        <f t="shared" si="459"/>
        <v>39.668750000000003</v>
      </c>
      <c r="Q63" s="72">
        <f t="shared" si="459"/>
        <v>0</v>
      </c>
      <c r="R63" s="72">
        <f t="shared" si="459"/>
        <v>0</v>
      </c>
      <c r="S63" s="72">
        <f t="shared" si="459"/>
        <v>0</v>
      </c>
      <c r="T63" s="71">
        <f t="shared" si="459"/>
        <v>44.85</v>
      </c>
      <c r="U63" s="72">
        <f t="shared" si="459"/>
        <v>44.287500000000001</v>
      </c>
      <c r="V63" s="72">
        <f t="shared" si="459"/>
        <v>44.59375</v>
      </c>
      <c r="W63" s="72">
        <f t="shared" si="459"/>
        <v>0</v>
      </c>
      <c r="X63" s="72">
        <f t="shared" si="459"/>
        <v>0</v>
      </c>
      <c r="Y63" s="72">
        <f t="shared" si="459"/>
        <v>0</v>
      </c>
      <c r="Z63" s="71">
        <f t="shared" si="459"/>
        <v>42.706249999999997</v>
      </c>
      <c r="AA63" s="72">
        <f t="shared" si="459"/>
        <v>44.981250000000003</v>
      </c>
      <c r="AB63" s="72">
        <f t="shared" si="459"/>
        <v>45.368749999999999</v>
      </c>
      <c r="AC63" s="72">
        <f t="shared" si="459"/>
        <v>0</v>
      </c>
      <c r="AD63" s="72">
        <f t="shared" si="459"/>
        <v>0</v>
      </c>
      <c r="AE63" s="72">
        <f t="shared" si="459"/>
        <v>0</v>
      </c>
      <c r="AF63" s="71">
        <f t="shared" si="459"/>
        <v>41.881250000000001</v>
      </c>
      <c r="AG63" s="72">
        <f t="shared" si="459"/>
        <v>42.912500000000001</v>
      </c>
      <c r="AH63" s="72">
        <f t="shared" si="459"/>
        <v>42.7</v>
      </c>
      <c r="AI63" s="72">
        <f t="shared" si="459"/>
        <v>0</v>
      </c>
      <c r="AJ63" s="72">
        <f t="shared" si="459"/>
        <v>0</v>
      </c>
      <c r="AK63" s="72">
        <f t="shared" si="459"/>
        <v>0</v>
      </c>
      <c r="CS63" t="s">
        <v>224</v>
      </c>
      <c r="CT63" t="s">
        <v>19</v>
      </c>
      <c r="CU63" t="s">
        <v>4</v>
      </c>
      <c r="CV63" t="s">
        <v>227</v>
      </c>
      <c r="CW63" t="s">
        <v>229</v>
      </c>
      <c r="CX63" t="s">
        <v>7</v>
      </c>
      <c r="CY63" t="s">
        <v>265</v>
      </c>
      <c r="CZ63" t="s">
        <v>20</v>
      </c>
      <c r="DA63" t="s">
        <v>5</v>
      </c>
      <c r="DB63" t="s">
        <v>266</v>
      </c>
      <c r="DC63" t="s">
        <v>230</v>
      </c>
      <c r="DF63" t="s">
        <v>224</v>
      </c>
      <c r="DG63" t="s">
        <v>19</v>
      </c>
      <c r="DH63" t="s">
        <v>4</v>
      </c>
      <c r="DI63" t="s">
        <v>227</v>
      </c>
      <c r="DJ63" t="s">
        <v>229</v>
      </c>
      <c r="DK63" t="s">
        <v>7</v>
      </c>
      <c r="DL63" t="s">
        <v>265</v>
      </c>
      <c r="DM63" t="s">
        <v>20</v>
      </c>
      <c r="DN63" t="s">
        <v>5</v>
      </c>
      <c r="DO63" t="s">
        <v>266</v>
      </c>
      <c r="DP63" t="s">
        <v>230</v>
      </c>
    </row>
    <row r="64" spans="1:147" x14ac:dyDescent="0.2">
      <c r="A64" s="70" t="s">
        <v>197</v>
      </c>
      <c r="B64" s="71">
        <f t="shared" si="459"/>
        <v>24.212499999999999</v>
      </c>
      <c r="C64" s="72">
        <f t="shared" si="459"/>
        <v>25.131250000000001</v>
      </c>
      <c r="D64" s="72">
        <f t="shared" si="459"/>
        <v>24.606249999999999</v>
      </c>
      <c r="E64" s="72">
        <f t="shared" si="459"/>
        <v>0</v>
      </c>
      <c r="F64" s="72">
        <f t="shared" si="459"/>
        <v>0</v>
      </c>
      <c r="G64" s="72">
        <f t="shared" si="459"/>
        <v>0</v>
      </c>
      <c r="H64" s="71">
        <f t="shared" si="459"/>
        <v>48.4375</v>
      </c>
      <c r="I64" s="72">
        <f t="shared" si="459"/>
        <v>47.725000000000001</v>
      </c>
      <c r="J64" s="72">
        <f t="shared" si="459"/>
        <v>47.59375</v>
      </c>
      <c r="K64" s="72">
        <f t="shared" si="459"/>
        <v>0</v>
      </c>
      <c r="L64" s="72">
        <f t="shared" si="459"/>
        <v>0</v>
      </c>
      <c r="M64" s="72">
        <f t="shared" si="459"/>
        <v>0</v>
      </c>
      <c r="N64" s="71">
        <f t="shared" si="459"/>
        <v>55.924999999999997</v>
      </c>
      <c r="O64" s="72">
        <f t="shared" si="459"/>
        <v>55.6875</v>
      </c>
      <c r="P64" s="72">
        <f t="shared" si="459"/>
        <v>54.318750000000001</v>
      </c>
      <c r="Q64" s="72">
        <f t="shared" si="459"/>
        <v>0</v>
      </c>
      <c r="R64" s="72">
        <f t="shared" si="459"/>
        <v>0</v>
      </c>
      <c r="S64" s="72">
        <f t="shared" si="459"/>
        <v>0</v>
      </c>
      <c r="T64" s="71">
        <f t="shared" si="459"/>
        <v>59.84375</v>
      </c>
      <c r="U64" s="72">
        <f t="shared" si="459"/>
        <v>60.881250000000001</v>
      </c>
      <c r="V64" s="72">
        <f t="shared" si="459"/>
        <v>59.293750000000003</v>
      </c>
      <c r="W64" s="72">
        <f t="shared" si="459"/>
        <v>0</v>
      </c>
      <c r="X64" s="72">
        <f t="shared" si="459"/>
        <v>0</v>
      </c>
      <c r="Y64" s="72">
        <f t="shared" si="459"/>
        <v>0</v>
      </c>
      <c r="Z64" s="71">
        <f t="shared" si="459"/>
        <v>58.481250000000003</v>
      </c>
      <c r="AA64" s="72">
        <f t="shared" si="459"/>
        <v>59.362499999999997</v>
      </c>
      <c r="AB64" s="72">
        <f t="shared" si="459"/>
        <v>57.943750000000001</v>
      </c>
      <c r="AC64" s="72">
        <f t="shared" si="459"/>
        <v>0</v>
      </c>
      <c r="AD64" s="72">
        <f t="shared" si="459"/>
        <v>0</v>
      </c>
      <c r="AE64" s="72">
        <f t="shared" si="459"/>
        <v>0</v>
      </c>
      <c r="AF64" s="71">
        <f t="shared" si="459"/>
        <v>57.274999999999999</v>
      </c>
      <c r="AG64" s="72">
        <f t="shared" si="459"/>
        <v>57.5625</v>
      </c>
      <c r="AH64" s="72">
        <f t="shared" si="459"/>
        <v>56.131250000000001</v>
      </c>
      <c r="AI64" s="72">
        <f t="shared" si="459"/>
        <v>0</v>
      </c>
      <c r="AJ64" s="72">
        <f t="shared" si="459"/>
        <v>0</v>
      </c>
      <c r="AK64" s="72">
        <f t="shared" si="459"/>
        <v>0</v>
      </c>
      <c r="CR64">
        <v>1</v>
      </c>
      <c r="CS64" s="72">
        <f>CA56</f>
        <v>14.054166666666667</v>
      </c>
      <c r="CT64">
        <f>CY56</f>
        <v>15.887500000000001</v>
      </c>
      <c r="CU64">
        <f>DL56</f>
        <v>18.96875</v>
      </c>
      <c r="CV64">
        <f>DX56</f>
        <v>15.38125</v>
      </c>
      <c r="CW64">
        <f>EJ56</f>
        <v>16.145833333333332</v>
      </c>
      <c r="CX64">
        <f>CG56</f>
        <v>9.4031250000000011</v>
      </c>
      <c r="CY64">
        <f>CM56</f>
        <v>14.981249999999999</v>
      </c>
      <c r="CZ64">
        <f>DE56</f>
        <v>11.6625</v>
      </c>
      <c r="DA64">
        <f>DR56</f>
        <v>13.18375</v>
      </c>
      <c r="DB64">
        <f>ED56</f>
        <v>10.081250000000001</v>
      </c>
      <c r="DC64">
        <f>EP56</f>
        <v>10.742708333333333</v>
      </c>
      <c r="DE64">
        <v>1</v>
      </c>
      <c r="DF64">
        <f>CB56</f>
        <v>0.63050905359611309</v>
      </c>
      <c r="DG64">
        <f>CZ56</f>
        <v>0.45168953662886691</v>
      </c>
      <c r="DH64">
        <f>DM56</f>
        <v>0.99149705307176772</v>
      </c>
      <c r="DI64">
        <f>DY56</f>
        <v>0.49647192770588783</v>
      </c>
      <c r="DJ64">
        <f>EK56</f>
        <v>0.9472383103879749</v>
      </c>
      <c r="DK64">
        <f>CH56</f>
        <v>0.1895203650007036</v>
      </c>
      <c r="DL64">
        <f>CN56</f>
        <v>0.32427804427682122</v>
      </c>
      <c r="DM64">
        <f>DF56</f>
        <v>0.1838392640324697</v>
      </c>
      <c r="DN64">
        <f>DS56</f>
        <v>0.56633415489444061</v>
      </c>
      <c r="DO64">
        <f>EE56</f>
        <v>0.15379318499205369</v>
      </c>
      <c r="DP64">
        <f>EQ56</f>
        <v>0.2823842867736564</v>
      </c>
    </row>
    <row r="65" spans="1:120" x14ac:dyDescent="0.2">
      <c r="A65" s="89" t="s">
        <v>199</v>
      </c>
      <c r="B65" s="90">
        <f t="shared" si="459"/>
        <v>25.1</v>
      </c>
      <c r="C65" s="91">
        <f t="shared" si="459"/>
        <v>24.8828125</v>
      </c>
      <c r="D65" s="91">
        <f t="shared" si="459"/>
        <v>0</v>
      </c>
      <c r="E65" s="91">
        <f t="shared" si="459"/>
        <v>0</v>
      </c>
      <c r="F65" s="91">
        <f t="shared" si="459"/>
        <v>0</v>
      </c>
      <c r="G65" s="91">
        <f t="shared" si="459"/>
        <v>0</v>
      </c>
      <c r="H65" s="90">
        <f t="shared" si="459"/>
        <v>53.331249999999997</v>
      </c>
      <c r="I65" s="72">
        <f>I58*1000/1600</f>
        <v>52.2421875</v>
      </c>
      <c r="J65" s="91">
        <f t="shared" si="459"/>
        <v>0</v>
      </c>
      <c r="K65" s="91">
        <f t="shared" si="459"/>
        <v>0</v>
      </c>
      <c r="L65" s="91">
        <f t="shared" si="459"/>
        <v>0</v>
      </c>
      <c r="M65" s="91">
        <f t="shared" si="459"/>
        <v>0</v>
      </c>
      <c r="N65" s="90">
        <f t="shared" si="459"/>
        <v>57.4</v>
      </c>
      <c r="O65" s="91">
        <f t="shared" si="459"/>
        <v>56.024999999999999</v>
      </c>
      <c r="P65" s="91">
        <f t="shared" si="459"/>
        <v>60.140625</v>
      </c>
      <c r="Q65" s="91">
        <f t="shared" si="459"/>
        <v>0</v>
      </c>
      <c r="R65" s="91">
        <f t="shared" si="459"/>
        <v>0</v>
      </c>
      <c r="S65" s="91">
        <f t="shared" si="459"/>
        <v>0</v>
      </c>
      <c r="T65" s="90">
        <f t="shared" si="459"/>
        <v>63.919354838709687</v>
      </c>
      <c r="U65" s="91">
        <f t="shared" si="459"/>
        <v>60.04032258064516</v>
      </c>
      <c r="V65" s="91">
        <f t="shared" si="459"/>
        <v>0</v>
      </c>
      <c r="W65" s="91">
        <f t="shared" si="459"/>
        <v>0</v>
      </c>
      <c r="X65" s="91">
        <f t="shared" si="459"/>
        <v>0</v>
      </c>
      <c r="Y65" s="91">
        <f t="shared" si="459"/>
        <v>0</v>
      </c>
      <c r="Z65" s="90">
        <f t="shared" si="459"/>
        <v>66.308333333333323</v>
      </c>
      <c r="AA65" s="91">
        <f t="shared" si="459"/>
        <v>60.640625</v>
      </c>
      <c r="AB65" s="91">
        <f t="shared" si="459"/>
        <v>0</v>
      </c>
      <c r="AC65" s="91">
        <f t="shared" si="459"/>
        <v>0</v>
      </c>
      <c r="AD65" s="91">
        <f t="shared" si="459"/>
        <v>0</v>
      </c>
      <c r="AE65" s="91">
        <f t="shared" si="459"/>
        <v>0</v>
      </c>
      <c r="AF65" s="90">
        <f t="shared" si="459"/>
        <v>63.1</v>
      </c>
      <c r="AG65" s="91">
        <f t="shared" si="459"/>
        <v>59.460937499999993</v>
      </c>
      <c r="AH65" s="91">
        <f t="shared" si="459"/>
        <v>0</v>
      </c>
      <c r="AI65" s="91">
        <f t="shared" si="459"/>
        <v>0</v>
      </c>
      <c r="AJ65" s="91">
        <f t="shared" si="459"/>
        <v>0</v>
      </c>
      <c r="AK65" s="91">
        <f t="shared" si="459"/>
        <v>0</v>
      </c>
      <c r="CR65">
        <v>3</v>
      </c>
      <c r="CS65" s="72">
        <f t="shared" ref="CS65:CS67" si="460">CA57</f>
        <v>27.548958333333331</v>
      </c>
      <c r="CT65">
        <f t="shared" ref="CT65:CT68" si="461">CY57</f>
        <v>29.954166666666666</v>
      </c>
      <c r="CU65">
        <f t="shared" ref="CU65:CU68" si="462">DL57</f>
        <v>32.785000000000004</v>
      </c>
      <c r="CV65">
        <f t="shared" ref="CV65:CV68" si="463">DX57</f>
        <v>27.546249999999997</v>
      </c>
      <c r="CW65">
        <f t="shared" ref="CW65:CW68" si="464">EJ57</f>
        <v>28.785000000000004</v>
      </c>
      <c r="CX65">
        <f t="shared" ref="CX65:CX68" si="465">CG57</f>
        <v>21.560416666666669</v>
      </c>
      <c r="CY65">
        <f t="shared" ref="CY65:CY68" si="466">CM57</f>
        <v>37.083750000000002</v>
      </c>
      <c r="CZ65">
        <f t="shared" ref="CZ65:CZ68" si="467">DE57</f>
        <v>28.186458333333331</v>
      </c>
      <c r="DA65">
        <f t="shared" ref="DA65:DA68" si="468">DR57</f>
        <v>30.173750000000002</v>
      </c>
      <c r="DB65">
        <f t="shared" ref="DB65:DB68" si="469">ED57</f>
        <v>23.618749999999999</v>
      </c>
      <c r="DC65">
        <f t="shared" ref="DC65:DC68" si="470">EP57</f>
        <v>23.184374999999999</v>
      </c>
      <c r="DE65">
        <v>3</v>
      </c>
      <c r="DF65">
        <f t="shared" ref="DF65:DF68" si="471">CB57</f>
        <v>0.72279207619941976</v>
      </c>
      <c r="DG65">
        <f t="shared" ref="DG65:DG68" si="472">CZ57</f>
        <v>0.3869687218195631</v>
      </c>
      <c r="DH65">
        <f t="shared" ref="DH65:DH68" si="473">DM57</f>
        <v>0.19816541385922817</v>
      </c>
      <c r="DI65">
        <f t="shared" ref="DI65:DI68" si="474">DY57</f>
        <v>0.89835570279817301</v>
      </c>
      <c r="DJ65">
        <f t="shared" ref="DJ65:DJ68" si="475">EK57</f>
        <v>0.70843963663109666</v>
      </c>
      <c r="DK65">
        <f t="shared" ref="DK65:DK68" si="476">CH57</f>
        <v>1.9630917366915552</v>
      </c>
      <c r="DL65">
        <f t="shared" ref="DL65:DL68" si="477">CN57</f>
        <v>0.52545739004223702</v>
      </c>
      <c r="DM65">
        <f t="shared" ref="DM65:DM68" si="478">DF57</f>
        <v>0.80831051299402612</v>
      </c>
      <c r="DN65">
        <f t="shared" ref="DN65:DN68" si="479">DS57</f>
        <v>0.72664683650312556</v>
      </c>
      <c r="DO65">
        <f t="shared" ref="DO65:DO68" si="480">EE57</f>
        <v>1.2931837528943837</v>
      </c>
      <c r="DP65">
        <f t="shared" ref="DP65:DP68" si="481">EQ57</f>
        <v>0.59943658442741055</v>
      </c>
    </row>
    <row r="66" spans="1:120" x14ac:dyDescent="0.2">
      <c r="CR66">
        <v>7</v>
      </c>
      <c r="CS66" s="72">
        <f t="shared" si="460"/>
        <v>33.38645833333333</v>
      </c>
      <c r="CT66">
        <f t="shared" si="461"/>
        <v>46.603124999999999</v>
      </c>
      <c r="CU66">
        <f t="shared" si="462"/>
        <v>51.947500000000005</v>
      </c>
      <c r="CV66">
        <f t="shared" si="463"/>
        <v>38.932499999999997</v>
      </c>
      <c r="CW66">
        <f t="shared" si="464"/>
        <v>36.574999999999996</v>
      </c>
      <c r="CX66">
        <f t="shared" si="465"/>
        <v>29.157499999999999</v>
      </c>
      <c r="CY66">
        <f t="shared" si="466"/>
        <v>49.33124999999999</v>
      </c>
      <c r="CZ66">
        <f t="shared" si="467"/>
        <v>44.188541666666673</v>
      </c>
      <c r="DA66">
        <f t="shared" si="468"/>
        <v>52.091250000000002</v>
      </c>
      <c r="DB66">
        <f t="shared" si="469"/>
        <v>38.528750000000002</v>
      </c>
      <c r="DC66">
        <f t="shared" si="470"/>
        <v>32.395312500000003</v>
      </c>
      <c r="DE66">
        <v>7</v>
      </c>
      <c r="DF66">
        <f t="shared" si="471"/>
        <v>1.7976217651154165</v>
      </c>
      <c r="DG66">
        <f t="shared" si="472"/>
        <v>1.1753772665616775</v>
      </c>
      <c r="DH66">
        <f>DM58</f>
        <v>3.5393864596023805</v>
      </c>
      <c r="DI66">
        <f t="shared" si="474"/>
        <v>1.0939946155032012</v>
      </c>
      <c r="DJ66">
        <f t="shared" si="475"/>
        <v>0.40058550897405248</v>
      </c>
      <c r="DK66">
        <f t="shared" si="476"/>
        <v>0.86800102606506269</v>
      </c>
      <c r="DL66">
        <f t="shared" si="477"/>
        <v>1.6059374695952509</v>
      </c>
      <c r="DM66">
        <f t="shared" si="478"/>
        <v>2.4310119313604082</v>
      </c>
      <c r="DN66">
        <f t="shared" si="479"/>
        <v>1.0067797518573756</v>
      </c>
      <c r="DO66">
        <f t="shared" si="480"/>
        <v>0.53129779196793236</v>
      </c>
      <c r="DP66">
        <f t="shared" si="481"/>
        <v>0.61167833918245051</v>
      </c>
    </row>
    <row r="67" spans="1:120" x14ac:dyDescent="0.2">
      <c r="A67" s="103" t="s">
        <v>0</v>
      </c>
      <c r="B67" s="118" t="s">
        <v>257</v>
      </c>
      <c r="C67" s="105"/>
      <c r="D67" s="105"/>
      <c r="E67" s="105"/>
      <c r="F67" s="105" t="s">
        <v>214</v>
      </c>
      <c r="G67" s="106" t="s">
        <v>215</v>
      </c>
      <c r="H67" s="118" t="s">
        <v>258</v>
      </c>
      <c r="I67" s="105"/>
      <c r="J67" s="105"/>
      <c r="K67" s="105"/>
      <c r="L67" s="105" t="s">
        <v>214</v>
      </c>
      <c r="M67" s="106" t="s">
        <v>215</v>
      </c>
      <c r="N67" s="118" t="s">
        <v>267</v>
      </c>
      <c r="O67" s="105"/>
      <c r="P67" s="105"/>
      <c r="Q67" s="105"/>
      <c r="R67" s="105" t="s">
        <v>214</v>
      </c>
      <c r="S67" s="106" t="s">
        <v>215</v>
      </c>
      <c r="T67" s="118" t="s">
        <v>268</v>
      </c>
      <c r="U67" s="105"/>
      <c r="V67" s="105"/>
      <c r="W67" s="105"/>
      <c r="X67" s="105" t="s">
        <v>214</v>
      </c>
      <c r="Y67" s="106" t="s">
        <v>215</v>
      </c>
      <c r="Z67" s="118" t="s">
        <v>269</v>
      </c>
      <c r="AA67" s="105"/>
      <c r="AB67" s="105"/>
      <c r="AC67" s="105"/>
      <c r="AD67" s="105" t="s">
        <v>214</v>
      </c>
      <c r="AE67" s="106" t="s">
        <v>215</v>
      </c>
      <c r="AF67" s="118" t="s">
        <v>270</v>
      </c>
      <c r="AG67" s="105"/>
      <c r="AH67" s="105"/>
      <c r="AI67" s="105"/>
      <c r="AJ67" s="105" t="s">
        <v>214</v>
      </c>
      <c r="AK67" s="106" t="s">
        <v>215</v>
      </c>
      <c r="CR67">
        <v>28</v>
      </c>
      <c r="CS67" s="72">
        <f t="shared" si="460"/>
        <v>41.692187500000003</v>
      </c>
      <c r="CT67">
        <f t="shared" si="461"/>
        <v>58.992187499999993</v>
      </c>
      <c r="CU67">
        <f t="shared" si="462"/>
        <v>65.479687500000011</v>
      </c>
      <c r="CV67">
        <f t="shared" si="463"/>
        <v>54.475000000000001</v>
      </c>
      <c r="CW67">
        <f t="shared" si="464"/>
        <v>49.490624999999994</v>
      </c>
      <c r="CX67">
        <f t="shared" si="465"/>
        <v>37.515625</v>
      </c>
      <c r="CY67">
        <f t="shared" si="466"/>
        <v>52.184375000000003</v>
      </c>
      <c r="CZ67">
        <f>DE59</f>
        <v>54.956249999999997</v>
      </c>
      <c r="DA67">
        <f t="shared" si="468"/>
        <v>64.03125</v>
      </c>
      <c r="DB67">
        <f t="shared" si="469"/>
        <v>49.446874999999999</v>
      </c>
      <c r="DC67">
        <f t="shared" si="470"/>
        <v>43.5390625</v>
      </c>
      <c r="DE67">
        <v>28</v>
      </c>
      <c r="DF67">
        <f t="shared" si="471"/>
        <v>0.83163955471005002</v>
      </c>
      <c r="DG67">
        <f t="shared" si="472"/>
        <v>1.7602998605232973</v>
      </c>
      <c r="DH67">
        <f t="shared" si="473"/>
        <v>0.57659143445915428</v>
      </c>
      <c r="DI67">
        <f t="shared" si="474"/>
        <v>1.3499903549038166</v>
      </c>
      <c r="DJ67">
        <f t="shared" si="475"/>
        <v>1.8962304986911998</v>
      </c>
      <c r="DK67">
        <f t="shared" si="476"/>
        <v>0.5554066640759715</v>
      </c>
      <c r="DL67">
        <f t="shared" si="477"/>
        <v>1.9757151922363041</v>
      </c>
      <c r="DM67">
        <f t="shared" si="478"/>
        <v>1.1601342415140317</v>
      </c>
      <c r="DN67">
        <f t="shared" si="479"/>
        <v>4.8191134212287086</v>
      </c>
      <c r="DO67">
        <f t="shared" si="480"/>
        <v>1.3828422195488037</v>
      </c>
      <c r="DP67">
        <f t="shared" si="481"/>
        <v>1.928739434784196</v>
      </c>
    </row>
    <row r="68" spans="1:120" x14ac:dyDescent="0.2">
      <c r="A68" s="70" t="s">
        <v>189</v>
      </c>
      <c r="B68" s="71"/>
      <c r="C68" s="72"/>
      <c r="D68" s="72"/>
      <c r="E68" s="72"/>
      <c r="F68" s="72">
        <f>AVERAGE(B61:D61)</f>
        <v>7.6166666666666671</v>
      </c>
      <c r="G68" s="74">
        <f>STDEV(B61:D61)</f>
        <v>0.20013016597538066</v>
      </c>
      <c r="H68" s="71"/>
      <c r="I68" s="72"/>
      <c r="J68" s="72"/>
      <c r="K68" s="72"/>
      <c r="L68" s="72">
        <f>AVERAGE(H61:J61)</f>
        <v>8.8664650537634397</v>
      </c>
      <c r="M68" s="74">
        <f>STDEV(H61:J61)</f>
        <v>7.8283549661403717E-2</v>
      </c>
      <c r="N68" s="71"/>
      <c r="O68" s="72"/>
      <c r="P68" s="72"/>
      <c r="Q68" s="72"/>
      <c r="R68" s="72">
        <f>AVERAGE(N61:P61)</f>
        <v>8.7869791666666668</v>
      </c>
      <c r="S68" s="74">
        <f>STDEV(N61:P61)</f>
        <v>1.3288907106430626E-2</v>
      </c>
      <c r="T68" s="71">
        <f>X68/F22*100</f>
        <v>40.600052636196168</v>
      </c>
      <c r="U68" s="72"/>
      <c r="V68" s="72"/>
      <c r="W68" s="72"/>
      <c r="X68" s="72">
        <f>AVERAGE(T61:V61)</f>
        <v>9.6416666666666675</v>
      </c>
      <c r="Y68" s="74">
        <f>STDEV(T61:V61)</f>
        <v>0.13263161701997492</v>
      </c>
      <c r="Z68" s="71"/>
      <c r="AA68" s="72"/>
      <c r="AB68" s="72"/>
      <c r="AC68" s="72"/>
      <c r="AD68" s="72">
        <f>AVERAGE(Z61:AB61)</f>
        <v>9.949663978494625</v>
      </c>
      <c r="AE68" s="74">
        <f>STDEV(Z61:AB61)</f>
        <v>0.12907798039045523</v>
      </c>
      <c r="AF68" s="71"/>
      <c r="AG68" s="72"/>
      <c r="AH68" s="72"/>
      <c r="AI68" s="72"/>
      <c r="AJ68" s="72">
        <f>AVERAGE(AF61:AH61)</f>
        <v>9.9315188172043012</v>
      </c>
      <c r="AK68" s="74">
        <f>STDEV(AF61:AH61)</f>
        <v>4.7561134828055462E-2</v>
      </c>
      <c r="CR68">
        <v>90</v>
      </c>
      <c r="CS68" s="72">
        <f>CA60</f>
        <v>45.984375</v>
      </c>
      <c r="CT68">
        <f t="shared" si="461"/>
        <v>59.176562499999996</v>
      </c>
      <c r="CU68">
        <f t="shared" si="462"/>
        <v>68.809375000000003</v>
      </c>
      <c r="CV68">
        <f t="shared" si="463"/>
        <v>53.967187500000001</v>
      </c>
      <c r="CW68">
        <f t="shared" si="464"/>
        <v>52.965625000000003</v>
      </c>
      <c r="CX68">
        <f t="shared" si="465"/>
        <v>40.345312499999999</v>
      </c>
      <c r="CY68">
        <f t="shared" si="466"/>
        <v>60.214062499999997</v>
      </c>
      <c r="CZ68">
        <f t="shared" si="467"/>
        <v>58.689062499999999</v>
      </c>
      <c r="DA68">
        <f t="shared" si="468"/>
        <v>63.318749999999994</v>
      </c>
      <c r="DB68">
        <f t="shared" si="469"/>
        <v>51.4296875</v>
      </c>
      <c r="DC68">
        <f t="shared" si="470"/>
        <v>48.620312499999997</v>
      </c>
      <c r="DE68">
        <v>90</v>
      </c>
      <c r="DF68">
        <f t="shared" si="471"/>
        <v>0.45073724330256892</v>
      </c>
      <c r="DG68">
        <f t="shared" si="472"/>
        <v>1.6514779917672746</v>
      </c>
      <c r="DH68">
        <f t="shared" si="473"/>
        <v>3.4727266994635033</v>
      </c>
      <c r="DI68">
        <f t="shared" si="474"/>
        <v>0.98222980540452109</v>
      </c>
      <c r="DJ68">
        <f t="shared" si="475"/>
        <v>1.1846841614962176</v>
      </c>
      <c r="DK68">
        <f t="shared" si="476"/>
        <v>0.84556710198442353</v>
      </c>
      <c r="DL68">
        <f t="shared" si="477"/>
        <v>2.0480642219646503</v>
      </c>
      <c r="DM68">
        <f t="shared" si="478"/>
        <v>1.5376810106862224</v>
      </c>
      <c r="DN68">
        <f t="shared" si="479"/>
        <v>1.7854446224960314</v>
      </c>
      <c r="DO68">
        <f t="shared" si="480"/>
        <v>2.2148079711248854</v>
      </c>
      <c r="DP68">
        <f t="shared" si="481"/>
        <v>1.3590109665825616</v>
      </c>
    </row>
    <row r="69" spans="1:120" x14ac:dyDescent="0.2">
      <c r="A69" s="70" t="s">
        <v>192</v>
      </c>
      <c r="B69" s="71"/>
      <c r="C69" s="72"/>
      <c r="D69" s="72"/>
      <c r="E69" s="72"/>
      <c r="F69" s="72">
        <f>AVERAGE(B62:D62)</f>
        <v>15.75739247311828</v>
      </c>
      <c r="G69" s="74">
        <f>STDEV(B62:D62)</f>
        <v>0.27190826994914363</v>
      </c>
      <c r="H69" s="71"/>
      <c r="I69" s="72"/>
      <c r="J69" s="72"/>
      <c r="K69" s="72"/>
      <c r="L69" s="72">
        <f>AVERAGE(H62:J62)</f>
        <v>22.085416666666664</v>
      </c>
      <c r="M69" s="74">
        <f>STDEV(H62:J62)</f>
        <v>9.5674687526709559E-2</v>
      </c>
      <c r="N69" s="71"/>
      <c r="O69" s="72"/>
      <c r="P69" s="72"/>
      <c r="Q69" s="72"/>
      <c r="R69" s="72">
        <f>AVERAGE(N62:P62)</f>
        <v>22.209677419354836</v>
      </c>
      <c r="S69" s="74">
        <f>STDEV(N62:P62)</f>
        <v>0.15942724373765488</v>
      </c>
      <c r="T69" s="71">
        <f>X69/F23*100</f>
        <v>68.680174764683457</v>
      </c>
      <c r="U69" s="72"/>
      <c r="V69" s="72"/>
      <c r="W69" s="72"/>
      <c r="X69" s="72">
        <f>AVERAGE(T62:V62)</f>
        <v>24.397916666666664</v>
      </c>
      <c r="Y69" s="74">
        <f>STDEV(T62:V62)</f>
        <v>0.57994926143011238</v>
      </c>
      <c r="Z69" s="71"/>
      <c r="AA69" s="72"/>
      <c r="AB69" s="72"/>
      <c r="AC69" s="72"/>
      <c r="AD69" s="72">
        <f>AVERAGE(Z62:AB62)</f>
        <v>24.95</v>
      </c>
      <c r="AE69" s="74">
        <f>STDEV(Z62:AB62)</f>
        <v>0.90947701317845298</v>
      </c>
      <c r="AF69" s="71"/>
      <c r="AG69" s="72"/>
      <c r="AH69" s="72"/>
      <c r="AI69" s="72"/>
      <c r="AJ69" s="72">
        <f>AVERAGE(AF62:AH62)</f>
        <v>24.488888888888891</v>
      </c>
      <c r="AK69" s="74">
        <f>STDEV(AF62:AH62)</f>
        <v>0.38045416329746151</v>
      </c>
      <c r="CR69" t="s">
        <v>271</v>
      </c>
    </row>
    <row r="70" spans="1:120" x14ac:dyDescent="0.2">
      <c r="A70" s="70" t="s">
        <v>195</v>
      </c>
      <c r="B70" s="71"/>
      <c r="C70" s="72"/>
      <c r="D70" s="72"/>
      <c r="E70" s="72"/>
      <c r="F70" s="72">
        <f>AVERAGE(B63:D63)</f>
        <v>21.095833333333331</v>
      </c>
      <c r="G70" s="74">
        <f>STDEV(B63:D63)</f>
        <v>5.0518148554091286E-2</v>
      </c>
      <c r="H70" s="71"/>
      <c r="I70" s="72"/>
      <c r="J70" s="72"/>
      <c r="K70" s="72"/>
      <c r="L70" s="72">
        <f>AVERAGE(H63:J63)</f>
        <v>34.512500000000003</v>
      </c>
      <c r="M70" s="74">
        <f>STDEV(H63:J63)</f>
        <v>0.19253652250936804</v>
      </c>
      <c r="N70" s="71"/>
      <c r="O70" s="72"/>
      <c r="P70" s="72"/>
      <c r="Q70" s="72"/>
      <c r="R70" s="72">
        <f>AVERAGE(N63:P63)</f>
        <v>39.22291666666667</v>
      </c>
      <c r="S70" s="74">
        <f>STDEV(N63:P63)</f>
        <v>0.39884272694050077</v>
      </c>
      <c r="T70" s="71">
        <f>X70/F24*100</f>
        <v>110.40478831815481</v>
      </c>
      <c r="U70" s="72"/>
      <c r="V70" s="72"/>
      <c r="W70" s="72"/>
      <c r="X70" s="72">
        <f>AVERAGE(T63:V63)</f>
        <v>44.577083333333327</v>
      </c>
      <c r="Y70" s="74">
        <f>STDEV(T63:V63)</f>
        <v>0.28162012682571769</v>
      </c>
      <c r="Z70" s="71"/>
      <c r="AA70" s="72"/>
      <c r="AB70" s="72"/>
      <c r="AC70" s="72"/>
      <c r="AD70" s="72">
        <f>AVERAGE(Z63:AB63)</f>
        <v>44.352083333333333</v>
      </c>
      <c r="AE70" s="74">
        <f>STDEV(Z63:AB63)</f>
        <v>1.4384417205202782</v>
      </c>
      <c r="AF70" s="71"/>
      <c r="AG70" s="72"/>
      <c r="AH70" s="72"/>
      <c r="AI70" s="72"/>
      <c r="AJ70" s="72">
        <f>AVERAGE(AF63:AH63)</f>
        <v>42.497916666666669</v>
      </c>
      <c r="AK70" s="74">
        <f>STDEV(AF63:AH63)</f>
        <v>0.54451574433925565</v>
      </c>
      <c r="CS70" t="s">
        <v>224</v>
      </c>
      <c r="CT70" t="s">
        <v>19</v>
      </c>
      <c r="CU70" t="s">
        <v>4</v>
      </c>
      <c r="CV70" t="s">
        <v>227</v>
      </c>
      <c r="CW70" t="s">
        <v>229</v>
      </c>
      <c r="CX70" t="s">
        <v>7</v>
      </c>
      <c r="CY70" t="s">
        <v>265</v>
      </c>
      <c r="CZ70" t="s">
        <v>20</v>
      </c>
      <c r="DA70" t="s">
        <v>5</v>
      </c>
      <c r="DB70" t="s">
        <v>266</v>
      </c>
      <c r="DC70" t="s">
        <v>230</v>
      </c>
    </row>
    <row r="71" spans="1:120" x14ac:dyDescent="0.2">
      <c r="A71" s="70" t="s">
        <v>197</v>
      </c>
      <c r="B71" s="71"/>
      <c r="C71" s="72"/>
      <c r="D71" s="72"/>
      <c r="E71" s="72"/>
      <c r="F71" s="72">
        <f>AVERAGE(B64:D64)</f>
        <v>24.650000000000002</v>
      </c>
      <c r="G71" s="74">
        <f>STDEV(B64:D64)</f>
        <v>0.4609348516873088</v>
      </c>
      <c r="H71" s="71"/>
      <c r="I71" s="72"/>
      <c r="J71" s="72"/>
      <c r="K71" s="72"/>
      <c r="L71" s="72">
        <f>AVERAGE(H64:J64)</f>
        <v>47.918749999999996</v>
      </c>
      <c r="M71" s="74">
        <f>STDEV(H64:J64)</f>
        <v>0.45401851559159978</v>
      </c>
      <c r="N71" s="71"/>
      <c r="O71" s="72"/>
      <c r="P71" s="72"/>
      <c r="Q71" s="72"/>
      <c r="R71" s="72">
        <f>AVERAGE(N64:P64)</f>
        <v>55.310416666666669</v>
      </c>
      <c r="S71" s="74">
        <f>STDEV(N64:P64)</f>
        <v>0.8669796109674841</v>
      </c>
      <c r="T71" s="71">
        <f>X71/F25*100</f>
        <v>119.41542288557214</v>
      </c>
      <c r="U71" s="72"/>
      <c r="V71" s="72"/>
      <c r="W71" s="72"/>
      <c r="X71" s="72">
        <f>AVERAGE(T64:V64)</f>
        <v>60.006250000000001</v>
      </c>
      <c r="Y71" s="74">
        <f>STDEV(T64:V64)</f>
        <v>0.80612886686931085</v>
      </c>
      <c r="Z71" s="71"/>
      <c r="AA71" s="72"/>
      <c r="AB71" s="72"/>
      <c r="AC71" s="72"/>
      <c r="AD71" s="72">
        <f>AVERAGE(Z64:AB64)</f>
        <v>58.595833333333331</v>
      </c>
      <c r="AE71" s="74">
        <f>STDEV(Z64:AB64)</f>
        <v>0.71628199463153475</v>
      </c>
      <c r="AF71" s="71"/>
      <c r="AG71" s="72"/>
      <c r="AH71" s="72"/>
      <c r="AI71" s="72"/>
      <c r="AJ71" s="72">
        <f>AVERAGE(AF64:AH64)</f>
        <v>56.989583333333336</v>
      </c>
      <c r="AK71" s="74">
        <f>STDEV(AF64:AH64)</f>
        <v>0.75711039210496356</v>
      </c>
      <c r="CR71">
        <v>1</v>
      </c>
      <c r="CS71">
        <f>CS64/F22*100</f>
        <v>59.180629879814028</v>
      </c>
      <c r="CT71">
        <f>CT64/F22*100</f>
        <v>66.90060531625582</v>
      </c>
      <c r="CU71">
        <f>CU64/F22*100</f>
        <v>79.875427669093796</v>
      </c>
      <c r="CV71">
        <f>CV64/F22*100</f>
        <v>64.768839371874734</v>
      </c>
      <c r="CW71">
        <f>CW64/F22*100</f>
        <v>67.988420036845326</v>
      </c>
      <c r="CX71">
        <f>CX64/F22*100</f>
        <v>39.595578559522771</v>
      </c>
      <c r="CY71">
        <f>CY64/F22*100</f>
        <v>63.084481094832881</v>
      </c>
      <c r="CZ71">
        <f>CZ64/F22*100</f>
        <v>49.109571015001322</v>
      </c>
      <c r="DA71">
        <f>DA64/F22*100</f>
        <v>55.515396087376089</v>
      </c>
      <c r="DB71">
        <f>DB64/F22*100</f>
        <v>42.451092201070274</v>
      </c>
      <c r="DC71">
        <f>DC64/F22*100</f>
        <v>45.236424247741027</v>
      </c>
    </row>
    <row r="72" spans="1:120" x14ac:dyDescent="0.2">
      <c r="A72" s="89" t="s">
        <v>199</v>
      </c>
      <c r="B72" s="90"/>
      <c r="C72" s="91"/>
      <c r="D72" s="91"/>
      <c r="E72" s="91"/>
      <c r="F72" s="91">
        <f>AVERAGE(B65:C65)</f>
        <v>24.991406250000001</v>
      </c>
      <c r="G72" s="92">
        <f>STDEV(B65:C65)</f>
        <v>0.15357475403895429</v>
      </c>
      <c r="H72" s="90"/>
      <c r="I72" s="91"/>
      <c r="J72" s="91"/>
      <c r="K72" s="91"/>
      <c r="L72" s="91">
        <f>AVERAGE(H65:I65)</f>
        <v>52.786718749999999</v>
      </c>
      <c r="M72" s="92">
        <f>STDEV(H65:I65)</f>
        <v>0.77008347888597239</v>
      </c>
      <c r="N72" s="90"/>
      <c r="O72" s="91"/>
      <c r="P72" s="91"/>
      <c r="Q72" s="91"/>
      <c r="R72" s="91">
        <f>AVERAGE(N65)</f>
        <v>57.4</v>
      </c>
      <c r="S72" s="92">
        <f>STDEV(N65:O65)</f>
        <v>0.97227182413150282</v>
      </c>
      <c r="T72" s="90">
        <f>X72/F26*100</f>
        <v>122.92251866809281</v>
      </c>
      <c r="U72" s="91"/>
      <c r="V72" s="91"/>
      <c r="W72" s="91"/>
      <c r="X72" s="91">
        <f>AVERAGE(T65:U65)</f>
        <v>61.979838709677423</v>
      </c>
      <c r="Y72" s="92">
        <f>STDEV(T65:U65)</f>
        <v>2.7428900141187924</v>
      </c>
      <c r="Z72" s="90"/>
      <c r="AA72" s="91"/>
      <c r="AB72" s="91"/>
      <c r="AC72" s="91"/>
      <c r="AD72" s="91">
        <f>AVERAGE(Z65:AA65)</f>
        <v>63.474479166666661</v>
      </c>
      <c r="AE72" s="92">
        <f>STDEV(Z65:AA65)</f>
        <v>4.0076749962874976</v>
      </c>
      <c r="AF72" s="90"/>
      <c r="AG72" s="91"/>
      <c r="AH72" s="91"/>
      <c r="AI72" s="91"/>
      <c r="AJ72" s="91">
        <f>AVERAGE(AF65:AG65)</f>
        <v>61.280468749999997</v>
      </c>
      <c r="AK72" s="92">
        <f>STDEV(AF65:AG65)</f>
        <v>2.5732057709116765</v>
      </c>
      <c r="AL72" s="91"/>
      <c r="AM72" s="91"/>
      <c r="AN72" s="91"/>
      <c r="CR72">
        <v>3</v>
      </c>
      <c r="CS72">
        <f>CS65/F23*100</f>
        <v>77.550362138228309</v>
      </c>
      <c r="CT72">
        <f>CT65/F23*100</f>
        <v>84.321027475588664</v>
      </c>
      <c r="CU72">
        <f>CU65/F23*100</f>
        <v>92.289827874380563</v>
      </c>
      <c r="CV72">
        <f>CV65/F23*100</f>
        <v>77.542738175527077</v>
      </c>
      <c r="CW72">
        <f>CW65/F23*100</f>
        <v>81.029821423335207</v>
      </c>
      <c r="CX72">
        <f>CX65/F23*100</f>
        <v>60.692607688473167</v>
      </c>
      <c r="CY72">
        <f>CY65/F23*100</f>
        <v>104.39081605723837</v>
      </c>
      <c r="CZ72">
        <f>CZ65/F23*100</f>
        <v>79.34492566636365</v>
      </c>
      <c r="DA72">
        <f>DA65/F23*100</f>
        <v>84.939154913057507</v>
      </c>
      <c r="DB72">
        <f>DB65/F23*100</f>
        <v>66.486819341406914</v>
      </c>
      <c r="DC72">
        <f>DC65/F23*100</f>
        <v>65.264053015863709</v>
      </c>
    </row>
    <row r="73" spans="1:120" x14ac:dyDescent="0.2">
      <c r="CR73">
        <v>7</v>
      </c>
      <c r="CS73">
        <f>CS66/F24*100</f>
        <v>82.688785119062956</v>
      </c>
      <c r="CT73">
        <f>CT66/F24*100</f>
        <v>115.42271871210752</v>
      </c>
      <c r="CU73">
        <f>CU66/F24*100</f>
        <v>128.65921931838704</v>
      </c>
      <c r="CV73">
        <f>CV66/F24*100</f>
        <v>96.424756843218674</v>
      </c>
      <c r="CW73">
        <f>CW66/F24*100</f>
        <v>90.585898196640926</v>
      </c>
      <c r="CX73">
        <f>CX66/F24*100</f>
        <v>72.214855137896322</v>
      </c>
      <c r="CY73">
        <f>CY66/F24*100</f>
        <v>122.17951033255072</v>
      </c>
      <c r="CZ73">
        <f>CZ66/F24*100</f>
        <v>109.44248084414747</v>
      </c>
      <c r="DA73">
        <f>DA66/F24*100</f>
        <v>129.01524728464176</v>
      </c>
      <c r="DB73">
        <f>DB66/F24*100</f>
        <v>95.424782642346685</v>
      </c>
      <c r="DC73">
        <f>DC66/F24*100</f>
        <v>80.233998090864517</v>
      </c>
    </row>
    <row r="74" spans="1:120" x14ac:dyDescent="0.2">
      <c r="CR74">
        <v>28</v>
      </c>
      <c r="CS74">
        <v>82.97</v>
      </c>
      <c r="CT74">
        <f>CT67/F25*100</f>
        <v>117.39738805970148</v>
      </c>
      <c r="CU74">
        <f>CU67/F25*100</f>
        <v>130.30783582089555</v>
      </c>
      <c r="CV74">
        <f>CV67/F25*100</f>
        <v>108.40796019900498</v>
      </c>
      <c r="CW74">
        <f>CW67/F25*100</f>
        <v>98.488805970149244</v>
      </c>
      <c r="CX74">
        <v>74.66</v>
      </c>
      <c r="CY74">
        <f>CY67/F25*100</f>
        <v>103.84950248756219</v>
      </c>
      <c r="CZ74">
        <f>CZ67/F25*100</f>
        <v>109.36567164179102</v>
      </c>
      <c r="DA74">
        <f>DA67/F25*100</f>
        <v>127.42537313432835</v>
      </c>
      <c r="DB74">
        <f>DB67/F25*100</f>
        <v>98.401741293532339</v>
      </c>
      <c r="DC74">
        <f>DC67/F25*100</f>
        <v>86.644900497512438</v>
      </c>
    </row>
    <row r="75" spans="1:120" x14ac:dyDescent="0.2">
      <c r="CR75">
        <v>90</v>
      </c>
      <c r="CS75">
        <f>CS68/F26*100</f>
        <v>91.199256275178186</v>
      </c>
      <c r="CT75">
        <f>CT68/F26*100</f>
        <v>117.36287573597768</v>
      </c>
      <c r="CU75">
        <f>CU68/F26*100</f>
        <v>136.46730709637436</v>
      </c>
      <c r="CV75">
        <f>CV68/F26*100</f>
        <v>107.03129841958476</v>
      </c>
      <c r="CW75">
        <f>CW68/F26*100</f>
        <v>105.04493337465139</v>
      </c>
      <c r="CX75">
        <f>CX68/F26*100</f>
        <v>80.01549426712117</v>
      </c>
      <c r="CY75">
        <f>CY68/F26*100</f>
        <v>119.42051440966841</v>
      </c>
      <c r="CZ75">
        <f>CZ68/F26*100</f>
        <v>116.39603346761697</v>
      </c>
      <c r="DA75">
        <f>DA68/F26*100</f>
        <v>125.57793616361946</v>
      </c>
      <c r="DB75">
        <f>DB68/F26*100</f>
        <v>101.9987604586303</v>
      </c>
      <c r="DC75">
        <f>DC68/F26*100</f>
        <v>96.427022001859314</v>
      </c>
    </row>
  </sheetData>
  <mergeCells count="322">
    <mergeCell ref="Z53:AE53"/>
    <mergeCell ref="AF53:AK53"/>
    <mergeCell ref="B60:G60"/>
    <mergeCell ref="H60:M60"/>
    <mergeCell ref="N60:S60"/>
    <mergeCell ref="T60:Y60"/>
    <mergeCell ref="Z60:AE60"/>
    <mergeCell ref="AF60:AK60"/>
    <mergeCell ref="T46:V46"/>
    <mergeCell ref="W46:Y46"/>
    <mergeCell ref="B53:G53"/>
    <mergeCell ref="H53:M53"/>
    <mergeCell ref="N53:S53"/>
    <mergeCell ref="T53:Y53"/>
    <mergeCell ref="T39:V39"/>
    <mergeCell ref="W39:Y39"/>
    <mergeCell ref="Z39:AB39"/>
    <mergeCell ref="AC39:AE39"/>
    <mergeCell ref="B46:D46"/>
    <mergeCell ref="E46:G46"/>
    <mergeCell ref="H46:J46"/>
    <mergeCell ref="K46:M46"/>
    <mergeCell ref="N46:P46"/>
    <mergeCell ref="Q46:S46"/>
    <mergeCell ref="W32:Y32"/>
    <mergeCell ref="Z32:AB32"/>
    <mergeCell ref="AC32:AE32"/>
    <mergeCell ref="BT32:BU32"/>
    <mergeCell ref="B39:D39"/>
    <mergeCell ref="E39:G39"/>
    <mergeCell ref="H39:J39"/>
    <mergeCell ref="K39:M39"/>
    <mergeCell ref="N39:P39"/>
    <mergeCell ref="Q39:S39"/>
    <mergeCell ref="DZ31:EE31"/>
    <mergeCell ref="EF31:EK31"/>
    <mergeCell ref="EL31:EQ31"/>
    <mergeCell ref="B32:D32"/>
    <mergeCell ref="E32:G32"/>
    <mergeCell ref="H32:J32"/>
    <mergeCell ref="K32:M32"/>
    <mergeCell ref="N32:P32"/>
    <mergeCell ref="Q32:S32"/>
    <mergeCell ref="T32:V32"/>
    <mergeCell ref="VR21:VW21"/>
    <mergeCell ref="BW31:CB31"/>
    <mergeCell ref="CC31:CH31"/>
    <mergeCell ref="CI31:CN31"/>
    <mergeCell ref="CO31:CT31"/>
    <mergeCell ref="CU31:CZ31"/>
    <mergeCell ref="DA31:DF31"/>
    <mergeCell ref="DH31:DM31"/>
    <mergeCell ref="DN31:DS31"/>
    <mergeCell ref="DT31:DY31"/>
    <mergeCell ref="UH21:UM21"/>
    <mergeCell ref="UN21:US21"/>
    <mergeCell ref="UT21:UY21"/>
    <mergeCell ref="UZ21:VE21"/>
    <mergeCell ref="VF21:VK21"/>
    <mergeCell ref="VL21:VQ21"/>
    <mergeCell ref="SX21:TC21"/>
    <mergeCell ref="TD21:TI21"/>
    <mergeCell ref="TJ21:TO21"/>
    <mergeCell ref="TP21:TU21"/>
    <mergeCell ref="TV21:UA21"/>
    <mergeCell ref="UB21:UG21"/>
    <mergeCell ref="RN21:RS21"/>
    <mergeCell ref="RT21:RY21"/>
    <mergeCell ref="RZ21:SE21"/>
    <mergeCell ref="SF21:SK21"/>
    <mergeCell ref="SL21:SQ21"/>
    <mergeCell ref="SR21:SW21"/>
    <mergeCell ref="QD21:QI21"/>
    <mergeCell ref="QJ21:QO21"/>
    <mergeCell ref="QP21:QU21"/>
    <mergeCell ref="QV21:RA21"/>
    <mergeCell ref="RB21:RG21"/>
    <mergeCell ref="RH21:RM21"/>
    <mergeCell ref="OT21:OY21"/>
    <mergeCell ref="OZ21:PE21"/>
    <mergeCell ref="PF21:PK21"/>
    <mergeCell ref="PL21:PQ21"/>
    <mergeCell ref="PR21:PW21"/>
    <mergeCell ref="PX21:QC21"/>
    <mergeCell ref="NJ21:NO21"/>
    <mergeCell ref="NP21:NU21"/>
    <mergeCell ref="NV21:OA21"/>
    <mergeCell ref="OB21:OG21"/>
    <mergeCell ref="OH21:OM21"/>
    <mergeCell ref="ON21:OS21"/>
    <mergeCell ref="LZ21:ME21"/>
    <mergeCell ref="MF21:MK21"/>
    <mergeCell ref="ML21:MQ21"/>
    <mergeCell ref="MR21:MW21"/>
    <mergeCell ref="MX21:NC21"/>
    <mergeCell ref="ND21:NI21"/>
    <mergeCell ref="KP21:KU21"/>
    <mergeCell ref="KV21:LA21"/>
    <mergeCell ref="LB21:LG21"/>
    <mergeCell ref="LH21:LM21"/>
    <mergeCell ref="LN21:LS21"/>
    <mergeCell ref="LT21:LY21"/>
    <mergeCell ref="JF21:JK21"/>
    <mergeCell ref="JL21:JQ21"/>
    <mergeCell ref="JR21:JW21"/>
    <mergeCell ref="JX21:KC21"/>
    <mergeCell ref="KD21:KI21"/>
    <mergeCell ref="KJ21:KO21"/>
    <mergeCell ref="HV21:IA21"/>
    <mergeCell ref="IB21:IG21"/>
    <mergeCell ref="IH21:IM21"/>
    <mergeCell ref="IN21:IS21"/>
    <mergeCell ref="IT21:IY21"/>
    <mergeCell ref="IZ21:JE21"/>
    <mergeCell ref="GL21:GQ21"/>
    <mergeCell ref="GR21:GW21"/>
    <mergeCell ref="GX21:HC21"/>
    <mergeCell ref="HD21:HI21"/>
    <mergeCell ref="HJ21:HO21"/>
    <mergeCell ref="HP21:HU21"/>
    <mergeCell ref="FB21:FG21"/>
    <mergeCell ref="FH21:FM21"/>
    <mergeCell ref="FN21:FS21"/>
    <mergeCell ref="FT21:FY21"/>
    <mergeCell ref="FZ21:GE21"/>
    <mergeCell ref="GF21:GK21"/>
    <mergeCell ref="UN11:US11"/>
    <mergeCell ref="UT11:UY11"/>
    <mergeCell ref="UZ11:VE11"/>
    <mergeCell ref="VF11:VK11"/>
    <mergeCell ref="VL11:VQ11"/>
    <mergeCell ref="VR11:VW11"/>
    <mergeCell ref="TD11:TI11"/>
    <mergeCell ref="TJ11:TO11"/>
    <mergeCell ref="TP11:TU11"/>
    <mergeCell ref="TV11:UA11"/>
    <mergeCell ref="UB11:UG11"/>
    <mergeCell ref="UH11:UM11"/>
    <mergeCell ref="RT11:RY11"/>
    <mergeCell ref="RZ11:SE11"/>
    <mergeCell ref="SF11:SK11"/>
    <mergeCell ref="SL11:SQ11"/>
    <mergeCell ref="SR11:SW11"/>
    <mergeCell ref="SX11:TC11"/>
    <mergeCell ref="QJ11:QO11"/>
    <mergeCell ref="QP11:QU11"/>
    <mergeCell ref="QV11:RA11"/>
    <mergeCell ref="RB11:RG11"/>
    <mergeCell ref="RH11:RM11"/>
    <mergeCell ref="RN11:RS11"/>
    <mergeCell ref="OZ11:PE11"/>
    <mergeCell ref="PF11:PK11"/>
    <mergeCell ref="PL11:PQ11"/>
    <mergeCell ref="PR11:PW11"/>
    <mergeCell ref="PX11:QC11"/>
    <mergeCell ref="QD11:QI11"/>
    <mergeCell ref="NP11:NU11"/>
    <mergeCell ref="NV11:OA11"/>
    <mergeCell ref="OB11:OG11"/>
    <mergeCell ref="OH11:OM11"/>
    <mergeCell ref="ON11:OS11"/>
    <mergeCell ref="OT11:OY11"/>
    <mergeCell ref="MF11:MK11"/>
    <mergeCell ref="ML11:MQ11"/>
    <mergeCell ref="MR11:MW11"/>
    <mergeCell ref="MX11:NC11"/>
    <mergeCell ref="ND11:NI11"/>
    <mergeCell ref="NJ11:NO11"/>
    <mergeCell ref="KV11:LA11"/>
    <mergeCell ref="LB11:LG11"/>
    <mergeCell ref="LH11:LM11"/>
    <mergeCell ref="LN11:LS11"/>
    <mergeCell ref="LT11:LY11"/>
    <mergeCell ref="LZ11:ME11"/>
    <mergeCell ref="JL11:JQ11"/>
    <mergeCell ref="JR11:JW11"/>
    <mergeCell ref="JX11:KC11"/>
    <mergeCell ref="KD11:KI11"/>
    <mergeCell ref="KJ11:KO11"/>
    <mergeCell ref="KP11:KU11"/>
    <mergeCell ref="IB11:IG11"/>
    <mergeCell ref="IH11:IM11"/>
    <mergeCell ref="IN11:IS11"/>
    <mergeCell ref="IT11:IY11"/>
    <mergeCell ref="IZ11:JE11"/>
    <mergeCell ref="JF11:JK11"/>
    <mergeCell ref="GR11:GW11"/>
    <mergeCell ref="GX11:HC11"/>
    <mergeCell ref="HD11:HI11"/>
    <mergeCell ref="HJ11:HO11"/>
    <mergeCell ref="HP11:HU11"/>
    <mergeCell ref="HV11:IA11"/>
    <mergeCell ref="FH11:FM11"/>
    <mergeCell ref="FN11:FS11"/>
    <mergeCell ref="FT11:FY11"/>
    <mergeCell ref="FZ11:GE11"/>
    <mergeCell ref="GF11:GK11"/>
    <mergeCell ref="GL11:GQ11"/>
    <mergeCell ref="DW11:EB11"/>
    <mergeCell ref="EC11:EH11"/>
    <mergeCell ref="EI11:EN11"/>
    <mergeCell ref="EO11:ET11"/>
    <mergeCell ref="EU11:EZ11"/>
    <mergeCell ref="FB11:FG11"/>
    <mergeCell ref="CL11:CQ11"/>
    <mergeCell ref="CR11:CW11"/>
    <mergeCell ref="CX11:DC11"/>
    <mergeCell ref="DE11:DJ11"/>
    <mergeCell ref="DK11:DP11"/>
    <mergeCell ref="DQ11:DV11"/>
    <mergeCell ref="BB11:BF11"/>
    <mergeCell ref="BG11:BL11"/>
    <mergeCell ref="BM11:BR11"/>
    <mergeCell ref="BS11:BX11"/>
    <mergeCell ref="BY11:CD11"/>
    <mergeCell ref="CF11:CK11"/>
    <mergeCell ref="VL1:VQ1"/>
    <mergeCell ref="VR1:VW1"/>
    <mergeCell ref="B11:G11"/>
    <mergeCell ref="H11:M11"/>
    <mergeCell ref="N11:S11"/>
    <mergeCell ref="V11:AA11"/>
    <mergeCell ref="AB11:AG11"/>
    <mergeCell ref="AH11:AM11"/>
    <mergeCell ref="AN11:AS11"/>
    <mergeCell ref="AV11:BA11"/>
    <mergeCell ref="UB1:UG1"/>
    <mergeCell ref="UH1:UM1"/>
    <mergeCell ref="UN1:US1"/>
    <mergeCell ref="UT1:UY1"/>
    <mergeCell ref="UZ1:VE1"/>
    <mergeCell ref="VF1:VK1"/>
    <mergeCell ref="SR1:SW1"/>
    <mergeCell ref="SX1:TC1"/>
    <mergeCell ref="TD1:TI1"/>
    <mergeCell ref="TJ1:TO1"/>
    <mergeCell ref="TP1:TU1"/>
    <mergeCell ref="TV1:UA1"/>
    <mergeCell ref="RH1:RM1"/>
    <mergeCell ref="RN1:RS1"/>
    <mergeCell ref="RT1:RY1"/>
    <mergeCell ref="RZ1:SE1"/>
    <mergeCell ref="SF1:SK1"/>
    <mergeCell ref="SL1:SQ1"/>
    <mergeCell ref="PX1:QC1"/>
    <mergeCell ref="QD1:QI1"/>
    <mergeCell ref="QJ1:QO1"/>
    <mergeCell ref="QP1:QU1"/>
    <mergeCell ref="QV1:RA1"/>
    <mergeCell ref="RB1:RG1"/>
    <mergeCell ref="ON1:OS1"/>
    <mergeCell ref="OT1:OY1"/>
    <mergeCell ref="OZ1:PE1"/>
    <mergeCell ref="PF1:PK1"/>
    <mergeCell ref="PL1:PQ1"/>
    <mergeCell ref="PR1:PW1"/>
    <mergeCell ref="ND1:NI1"/>
    <mergeCell ref="NJ1:NO1"/>
    <mergeCell ref="NP1:NU1"/>
    <mergeCell ref="NV1:OA1"/>
    <mergeCell ref="OB1:OG1"/>
    <mergeCell ref="OH1:OM1"/>
    <mergeCell ref="LT1:LY1"/>
    <mergeCell ref="LZ1:ME1"/>
    <mergeCell ref="MF1:MK1"/>
    <mergeCell ref="ML1:MQ1"/>
    <mergeCell ref="MR1:MW1"/>
    <mergeCell ref="MX1:NC1"/>
    <mergeCell ref="KJ1:KO1"/>
    <mergeCell ref="KP1:KU1"/>
    <mergeCell ref="KV1:LA1"/>
    <mergeCell ref="LB1:LG1"/>
    <mergeCell ref="LH1:LM1"/>
    <mergeCell ref="LN1:LS1"/>
    <mergeCell ref="IZ1:JE1"/>
    <mergeCell ref="JF1:JK1"/>
    <mergeCell ref="JL1:JQ1"/>
    <mergeCell ref="JR1:JW1"/>
    <mergeCell ref="JX1:KC1"/>
    <mergeCell ref="KD1:KI1"/>
    <mergeCell ref="HP1:HU1"/>
    <mergeCell ref="HV1:IA1"/>
    <mergeCell ref="IB1:IG1"/>
    <mergeCell ref="IH1:IM1"/>
    <mergeCell ref="IN1:IS1"/>
    <mergeCell ref="IT1:IY1"/>
    <mergeCell ref="GF1:GK1"/>
    <mergeCell ref="GL1:GQ1"/>
    <mergeCell ref="GR1:GW1"/>
    <mergeCell ref="GX1:HC1"/>
    <mergeCell ref="HD1:HI1"/>
    <mergeCell ref="HJ1:HO1"/>
    <mergeCell ref="EU1:EZ1"/>
    <mergeCell ref="FB1:FG1"/>
    <mergeCell ref="FH1:FM1"/>
    <mergeCell ref="FN1:FS1"/>
    <mergeCell ref="FT1:FY1"/>
    <mergeCell ref="FZ1:GE1"/>
    <mergeCell ref="DK1:DP1"/>
    <mergeCell ref="DQ1:DV1"/>
    <mergeCell ref="DW1:EB1"/>
    <mergeCell ref="EC1:EH1"/>
    <mergeCell ref="EI1:EN1"/>
    <mergeCell ref="EO1:ET1"/>
    <mergeCell ref="BY1:CD1"/>
    <mergeCell ref="CF1:CK1"/>
    <mergeCell ref="CL1:CQ1"/>
    <mergeCell ref="CR1:CW1"/>
    <mergeCell ref="CX1:DC1"/>
    <mergeCell ref="DE1:DJ1"/>
    <mergeCell ref="AN1:AS1"/>
    <mergeCell ref="AV1:BA1"/>
    <mergeCell ref="BB1:BF1"/>
    <mergeCell ref="BG1:BL1"/>
    <mergeCell ref="BM1:BR1"/>
    <mergeCell ref="BS1:BX1"/>
    <mergeCell ref="B1:G1"/>
    <mergeCell ref="H1:M1"/>
    <mergeCell ref="N1:S1"/>
    <mergeCell ref="V1:AA1"/>
    <mergeCell ref="AB1:AG1"/>
    <mergeCell ref="AH1:AM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Zunino</dc:creator>
  <cp:lastModifiedBy>Franco Zunino</cp:lastModifiedBy>
  <dcterms:created xsi:type="dcterms:W3CDTF">2020-11-09T11:58:42Z</dcterms:created>
  <dcterms:modified xsi:type="dcterms:W3CDTF">2020-11-09T12:02:40Z</dcterms:modified>
</cp:coreProperties>
</file>