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sstudent\Desktop\"/>
    </mc:Choice>
  </mc:AlternateContent>
  <bookViews>
    <workbookView xWindow="0" yWindow="0" windowWidth="23040" windowHeight="9192" tabRatio="806"/>
  </bookViews>
  <sheets>
    <sheet name="Control" sheetId="3" r:id="rId1"/>
    <sheet name="Image Maps" sheetId="34" r:id="rId2"/>
    <sheet name="Match Scouting Data" sheetId="8" r:id="rId3"/>
    <sheet name="Pit Scouting Data" sheetId="35" r:id="rId4"/>
  </sheets>
  <functionGroups builtInGroupCount="18"/>
  <definedNames>
    <definedName name="_xlcn.WorksheetConnection_2020MidwestScouting.xlsmtbaMatches" hidden="1">tbaMatches</definedName>
    <definedName name="_xlcn.WorksheetConnection_2020MidwestScouting.xlsmtbaTeams" hidden="1">tbaTeams</definedName>
    <definedName name="AAA">#REF!</definedName>
    <definedName name="alliance_status_str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>'Match Scouting Data'!#REF!</definedName>
    <definedName name="DefenseType" localSheetId="1">#REF!</definedName>
    <definedName name="DefenseType">#REF!</definedName>
    <definedName name="dq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1">'Image Maps'!#REF!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1">'Image Maps'!$B$2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1">'Image Maps'!$K$2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1">'Image Maps'!$L$2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1">'Image Maps'!$M$2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1">'Image Maps'!$B$3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1">'Image Maps'!$C$3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1">'Image Maps'!$D$3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1">'Image Maps'!$E$3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1">'Image Maps'!$F$3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1">'Image Maps'!$G$3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1">'Image Maps'!$H$3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1">'Image Maps'!$C$2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1">'Image Maps'!$I$3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1">'Image Maps'!$J$3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1">'Image Maps'!$K$3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1">'Image Maps'!$L$3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1">'Image Maps'!$M$3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1">'Image Maps'!$B$4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1">'Image Maps'!$C$4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1">'Image Maps'!$D$4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1">'Image Maps'!$E$4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1">'Image Maps'!$F$4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1">'Image Maps'!$D$2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1">'Image Maps'!$G$4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1">'Image Maps'!$H$4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1">'Image Maps'!$I$4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1">'Image Maps'!$J$4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1">'Image Maps'!$K$4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1">'Image Maps'!$L$4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1">'Image Maps'!$M$4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1">'Image Maps'!$B$5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1">'Image Maps'!$C$5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1">'Image Maps'!$D$5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1">'Image Maps'!$E$2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1">'Image Maps'!$E$5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1">'Image Maps'!$F$5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1">'Image Maps'!$G$5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1">'Image Maps'!$H$5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1">'Image Maps'!$I$5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1">'Image Maps'!$J$5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1">'Image Maps'!$K$5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1">'Image Maps'!$L$5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1">'Image Maps'!$M$5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1">'Image Maps'!$B$6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1">'Image Maps'!$F$2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1">'Image Maps'!$C$6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1">'Image Maps'!$D$6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1">'Image Maps'!$E$6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1">'Image Maps'!$F$6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1">'Image Maps'!$G$6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1">'Image Maps'!$H$6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1">'Image Maps'!$I$6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1">'Image Maps'!$J$6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1">'Image Maps'!$K$6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1">'Image Maps'!$L$6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1">'Image Maps'!$G$2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1">'Image Maps'!$M$6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1">'Image Maps'!$B$7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1">'Image Maps'!$C$7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1">'Image Maps'!$D$7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1">'Image Maps'!$E$7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1">'Image Maps'!$F$7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1">'Image Maps'!$G$7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1">'Image Maps'!$H$7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1">'Image Maps'!$I$7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1">'Image Maps'!$J$7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1">'Image Maps'!$H$2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1">'Image Maps'!$K$7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1">'Image Maps'!$L$7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1">'Image Maps'!$M$7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1">'Image Maps'!$I$2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1">'Image Maps'!$J$2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'Image Maps'!$B$2:$M$7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</extLst>
</workbook>
</file>

<file path=xl/calcChain.xml><?xml version="1.0" encoding="utf-8"?>
<calcChain xmlns="http://schemas.openxmlformats.org/spreadsheetml/2006/main">
  <c r="E2" i="8" l="1"/>
  <c r="U2" i="8"/>
  <c r="V2" i="8"/>
  <c r="W2" i="8"/>
  <c r="X2" i="8"/>
  <c r="Y2" i="8"/>
  <c r="Z2" i="8"/>
  <c r="AA2" i="8"/>
  <c r="AB2" i="8"/>
  <c r="AF2" i="8"/>
  <c r="AC2" i="8"/>
  <c r="AD2" i="8"/>
  <c r="AE2" i="8"/>
  <c r="AL2" i="8" l="1"/>
  <c r="AK2" i="8"/>
  <c r="AJ2" i="8"/>
  <c r="AI2" i="8"/>
  <c r="AH2" i="8"/>
  <c r="AG2" i="8"/>
</calcChain>
</file>

<file path=xl/comments1.xml><?xml version="1.0" encoding="utf-8"?>
<comments xmlns="http://schemas.openxmlformats.org/spreadsheetml/2006/main">
  <authors>
    <author>Solid_Works3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"/>
        </x15:connection>
      </ext>
    </extLst>
  </connection>
  <connection id="3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"/>
        </x15:connection>
      </ext>
    </extLst>
  </connection>
</connections>
</file>

<file path=xl/sharedStrings.xml><?xml version="1.0" encoding="utf-8"?>
<sst xmlns="http://schemas.openxmlformats.org/spreadsheetml/2006/main" count="72" uniqueCount="67">
  <si>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</si>
  <si>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</si>
  <si>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</si>
  <si>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</si>
  <si>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</si>
  <si>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</si>
  <si>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</si>
  <si>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</si>
  <si>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>defenseRating</t>
  </si>
  <si>
    <t>diedOrTipped</t>
  </si>
  <si>
    <t xml:space="preserve"> </t>
  </si>
  <si>
    <t>x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</si>
  <si>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</si>
  <si>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autoDocked</t>
  </si>
  <si>
    <t>autoScoredGrid</t>
  </si>
  <si>
    <t>scoredGrid</t>
  </si>
  <si>
    <t>smartLinks</t>
  </si>
  <si>
    <t>floorPickUp</t>
  </si>
  <si>
    <t>finalState</t>
  </si>
  <si>
    <t>autoGamePieces</t>
  </si>
  <si>
    <t>autoCubes</t>
  </si>
  <si>
    <t>autoCones</t>
  </si>
  <si>
    <t>autoHigh</t>
  </si>
  <si>
    <t>autoMed</t>
  </si>
  <si>
    <t>autoLow</t>
  </si>
  <si>
    <t>teleopGamePieces</t>
  </si>
  <si>
    <t>teleopCubes</t>
  </si>
  <si>
    <t>teleopCones</t>
  </si>
  <si>
    <t>teleopHigh</t>
  </si>
  <si>
    <t>teleopMed</t>
  </si>
  <si>
    <t>teleopLow</t>
  </si>
  <si>
    <t>totalGamePieces</t>
  </si>
  <si>
    <t>totalCubes</t>
  </si>
  <si>
    <t>totalCones</t>
  </si>
  <si>
    <t>totalHigh</t>
  </si>
  <si>
    <t>totalMed</t>
  </si>
  <si>
    <t>totalLow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</si>
  <si>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</si>
  <si>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</si>
  <si>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</si>
  <si>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</si>
  <si>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</si>
  <si>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</si>
  <si>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</si>
  <si>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</si>
  <si>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</si>
  <si>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w</t>
  </si>
  <si>
    <t>n</t>
  </si>
  <si>
    <t>Y</t>
  </si>
  <si>
    <t>crossCS</t>
  </si>
  <si>
    <t>Dukes of Hazard over to pick up cones</t>
  </si>
  <si>
    <t>numberOfBatteries</t>
  </si>
  <si>
    <t>playedDefense</t>
  </si>
  <si>
    <t>tippedCones</t>
  </si>
  <si>
    <t>droppedGamePieces</t>
  </si>
  <si>
    <t>SPRING KONSTANT SCOUTING PASS</t>
  </si>
  <si>
    <t>BELTON AND CLEARLAKE REGIONAL 2023</t>
  </si>
  <si>
    <t>substationPickUp</t>
  </si>
  <si>
    <t>RR</t>
  </si>
  <si>
    <t>2023txbel</t>
  </si>
  <si>
    <t>qm</t>
  </si>
  <si>
    <t>b1</t>
  </si>
  <si>
    <t>[32]</t>
  </si>
  <si>
    <t>a</t>
  </si>
  <si>
    <t>[22,33]</t>
  </si>
  <si>
    <t>b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</si>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</sst>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;;;"/>
    <numFmt numFmtId="165" formatCode=";;;**"/>
  </numFmts>
  <fonts count="18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72"/>
      <color rgb="FF00B0F0"/>
      <name val="Alexis Condensed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1" fillId="0" borderId="0" applyNumberFormat="0" applyFill="0" applyBorder="0" applyAlignment="0" applyProtection="0"/>
  </cellStyleXfs>
  <cellXfs count="25">
    <xf numFmtId="0" fontId="0" fillId="0" borderId="0" xfId="0"/>
    <xf numFmtId="0" fontId="2" fillId="0" borderId="0" xfId="1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Continuous" vertical="center" wrapText="1"/>
    </xf>
    <xf numFmtId="0" fontId="4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>
      <alignment horizontal="centerContinuous" vertical="center"/>
    </xf>
    <xf numFmtId="0" fontId="11" fillId="0" borderId="0" xfId="2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1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7" fillId="0" borderId="0" xfId="0" applyFont="1" applyFill="1"/>
    <xf numFmtId="0" fontId="17" fillId="0" borderId="0" xfId="0" applyNumberFormat="1" applyFont="1" applyFill="1"/>
  </cellXfs>
  <cellStyles count="3">
    <cellStyle name="Hyperlink" xfId="2" builtinId="8"/>
    <cellStyle name="Normal" xfId="0" builtinId="0"/>
    <cellStyle name="Normal 2" xfId="1"/>
  </cellStyles>
  <dxfs count="37"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937270</xdr:colOff>
      <xdr:row>2</xdr:row>
      <xdr:rowOff>182888</xdr:rowOff>
    </xdr:from>
    <xdr:to>
      <xdr:col>9</xdr:col>
      <xdr:colOff>197653</xdr:colOff>
      <xdr:row>19</xdr:row>
      <xdr:rowOff>98591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27130" y="1714508"/>
          <a:ext cx="3809523" cy="3809523"/>
        </a:xfrm>
        <a:prstGeom prst="rect">
          <a:avLst/>
        </a:prstGeom>
      </xdr:spPr>
    </xdr:pic>
    <xdr:clientData/>
  </xdr:twoCellAnchor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MATCH</a:t>
          </a: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gradFill>
          <a:gsLst>
            <a:gs pos="1000">
              <a:schemeClr val="bg1">
                <a:lumMod val="85000"/>
              </a:schemeClr>
            </a:gs>
            <a:gs pos="50000">
              <a:schemeClr val="bg1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PIT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3" name="ScoutingData" displayName="ScoutingData" ref="A1:AL2" totalsRowShown="0" headerRowDxfId="36" dataDxfId="35" tableBorderDxfId="34">
  <autoFilter ref="A1:AL2"/>
  <tableColumns count="38">
    <tableColumn id="2" name="scouter" dataDxfId="33"/>
    <tableColumn id="34" name="eventCode" dataDxfId="32"/>
    <tableColumn id="33" name="matchLevel" dataDxfId="31"/>
    <tableColumn id="32" name="matchNumber" dataDxfId="30"/>
    <tableColumn id="1" name="match_key" dataDxfId="29">
      <calculatedColumnFormula>ScoutingData[[#This Row],[eventCode]]&amp;"_"&amp;ScoutingData[[#This Row],[matchLevel]]&amp;ScoutingData[[#This Row],[matchNumber]]</calculatedColumnFormula>
    </tableColumn>
    <tableColumn id="49" name="robot" dataDxfId="28"/>
    <tableColumn id="3" name="teamNumber" dataDxfId="27"/>
    <tableColumn id="9" name="autoStartingLocation" dataDxfId="26"/>
    <tableColumn id="53" name="autoScoredGrid" dataDxfId="25"/>
    <tableColumn id="55" name="autoDocked" dataDxfId="24"/>
    <tableColumn id="42" name="scoredGrid" dataDxfId="23"/>
    <tableColumn id="15" name="playedDefense"/>
    <tableColumn id="16" name="defenseRating"/>
    <tableColumn id="65" name="smartLinks" dataDxfId="22"/>
    <tableColumn id="18" name="tippedCones"/>
    <tableColumn id="66" name="floorPickUp" dataDxfId="21"/>
    <tableColumn id="7" name="substationPickUp" dataDxfId="20"/>
    <tableColumn id="75" name="finalState"/>
    <tableColumn id="36" name="diedOrTipped" dataDxfId="19"/>
    <tableColumn id="79" name="droppedGamePieces"/>
    <tableColumn id="4" name="autoGamePieces" dataDxfId="18">
      <calculatedColumnFormula>getTotalCount(ScoutingData[[#This Row],[autoScoredGrid]])</calculatedColumnFormula>
    </tableColumn>
    <tableColumn id="74" name="autoCubes" dataDxfId="17">
      <calculatedColumnFormula>getCubeCount(ScoutingData[[#This Row],[autoScoredGrid]])</calculatedColumnFormula>
    </tableColumn>
    <tableColumn id="23" name="autoCones" dataDxfId="16">
      <calculatedColumnFormula>getConeCount(ScoutingData[[#This Row],[autoScoredGrid]])</calculatedColumnFormula>
    </tableColumn>
    <tableColumn id="73" name="autoHigh" dataDxfId="15">
      <calculatedColumnFormula>getHighCount(ScoutingData[[#This Row],[autoScoredGrid]])</calculatedColumnFormula>
    </tableColumn>
    <tableColumn id="46" name="autoMed" dataDxfId="14">
      <calculatedColumnFormula>getMedCount(ScoutingData[[#This Row],[autoScoredGrid]])</calculatedColumnFormula>
    </tableColumn>
    <tableColumn id="47" name="autoLow" dataDxfId="13">
      <calculatedColumnFormula>getLowCount(ScoutingData[[#This Row],[autoScoredGrid]])</calculatedColumnFormula>
    </tableColumn>
    <tableColumn id="27" name="teleopGamePieces" dataDxfId="12">
      <calculatedColumnFormula>getTotalCount(ScoutingData[[#This Row],[scoredGrid]])</calculatedColumnFormula>
    </tableColumn>
    <tableColumn id="52" name="teleopCubes" dataDxfId="11">
      <calculatedColumnFormula>getCubeCount(ScoutingData[[#This Row],[scoredGrid]])</calculatedColumnFormula>
    </tableColumn>
    <tableColumn id="5" name="teleopCones" dataDxfId="10">
      <calculatedColumnFormula>getConeCount(ScoutingData[[#This Row],[scoredGrid]])</calculatedColumnFormula>
    </tableColumn>
    <tableColumn id="8" name="teleopHigh" dataDxfId="9">
      <calculatedColumnFormula>getHighCount(ScoutingData[[#This Row],[scoredGrid]])</calculatedColumnFormula>
    </tableColumn>
    <tableColumn id="10" name="teleopMed" dataDxfId="8">
      <calculatedColumnFormula>getMedCount(ScoutingData[[#This Row],[scoredGrid]])</calculatedColumnFormula>
    </tableColumn>
    <tableColumn id="11" name="teleopLow" dataDxfId="7">
      <calculatedColumnFormula>getLowCount(ScoutingData[[#This Row],[scoredGrid]])</calculatedColumnFormula>
    </tableColumn>
    <tableColumn id="12" name="totalGamePieces" dataDxfId="6">
      <calculatedColumnFormula>ScoutingData[[#This Row],[autoGamePieces]]+ScoutingData[[#This Row],[teleopGamePieces]]</calculatedColumnFormula>
    </tableColumn>
    <tableColumn id="13" name="totalCubes" dataDxfId="5">
      <calculatedColumnFormula>ScoutingData[[#This Row],[autoCubes]]+ScoutingData[[#This Row],[teleopCubes]]</calculatedColumnFormula>
    </tableColumn>
    <tableColumn id="14" name="totalCones" dataDxfId="4">
      <calculatedColumnFormula>ScoutingData[[#This Row],[autoCones]]+ScoutingData[[#This Row],[teleopCones]]</calculatedColumnFormula>
    </tableColumn>
    <tableColumn id="76" name="totalHigh" dataDxfId="3">
      <calculatedColumnFormula>ScoutingData[[#This Row],[autoHigh]]+ScoutingData[[#This Row],[teleopHigh]]</calculatedColumnFormula>
    </tableColumn>
    <tableColumn id="17" name="totalMed" dataDxfId="2">
      <calculatedColumnFormula>ScoutingData[[#This Row],[autoMed]]+ScoutingData[[#This Row],[teleopMed]]</calculatedColumnFormula>
    </tableColumn>
    <tableColumn id="6" name="totalLow" dataDxfId="1">
      <calculatedColumnFormula>ScoutingData[[#This Row],[autoLow]]+ScoutingData[[#This Row],[teleopLow]]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PitData" displayName="PitData" ref="A1:L2" totalsRowShown="0">
  <autoFilter ref="A1:L2"/>
  <tableColumns count="12">
    <tableColumn id="1" name="teamNumber"/>
    <tableColumn id="2" name="width"/>
    <tableColumn id="3" name="weight"/>
    <tableColumn id="4" name="drivetrain"/>
    <tableColumn id="5" name="otherDrivetrain"/>
    <tableColumn id="6" name="swerveRatio"/>
    <tableColumn id="7" name="drivetrainMotor"/>
    <tableColumn id="12" name="numberOfBatteries"/>
    <tableColumn id="8" name="floorPickUpCones"/>
    <tableColumn id="9" name="floorPickUpCubes"/>
    <tableColumn id="10" name="crossCS"/>
    <tableColumn id="11" name="au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trol"/>
  <dimension ref="A1:U75"/>
  <sheetViews>
    <sheetView tabSelected="1" zoomScale="85" zoomScaleNormal="85" workbookViewId="0">
      <selection activeCell="B7" sqref="B7"/>
    </sheetView>
  </sheetViews>
  <sheetFormatPr defaultColWidth="9.21875" defaultRowHeight="18" customHeight="1"/>
  <cols>
    <col min="1" max="1" width="11.33203125" style="7" customWidth="1"/>
    <col min="2" max="2" width="14.109375" style="7" customWidth="1"/>
    <col min="3" max="4" width="13.77734375" style="7" customWidth="1"/>
    <col min="5" max="5" width="9.21875" style="7"/>
    <col min="6" max="6" width="11.21875" style="7" customWidth="1"/>
    <col min="7" max="7" width="9.21875" style="7"/>
    <col min="8" max="8" width="13.6640625" style="7" customWidth="1"/>
    <col min="9" max="9" width="9.21875" style="7"/>
    <col min="10" max="11" width="9.21875" style="7" customWidth="1"/>
    <col min="12" max="16384" width="9.21875" style="7"/>
  </cols>
  <sheetData>
    <row r="1" spans="1:21" ht="76.8" customHeight="1">
      <c r="A1" s="1" t="s">
        <v>55</v>
      </c>
      <c r="B1" s="2"/>
      <c r="C1" s="2"/>
      <c r="D1" s="2"/>
      <c r="E1" s="3"/>
      <c r="F1" s="2"/>
      <c r="G1" s="2"/>
      <c r="H1" s="4"/>
      <c r="I1" s="5"/>
      <c r="J1" s="6"/>
      <c r="K1" s="6"/>
      <c r="L1" s="6"/>
      <c r="M1" s="5"/>
      <c r="N1" s="5"/>
    </row>
    <row r="2" spans="1:21" ht="43.8" customHeight="1">
      <c r="A2" s="8"/>
      <c r="B2" s="22"/>
      <c r="C2" s="9"/>
      <c r="D2" s="10"/>
      <c r="E2" s="11" t="s">
        <v>56</v>
      </c>
      <c r="F2" s="12"/>
      <c r="G2" s="12"/>
      <c r="H2" s="12"/>
      <c r="I2" s="12"/>
      <c r="J2" s="12"/>
      <c r="K2" s="13"/>
    </row>
    <row r="3" spans="1:21" ht="18.600000000000001" customHeight="1">
      <c r="A3" s="14"/>
      <c r="C3" s="15"/>
      <c r="E3" s="16"/>
      <c r="G3" s="10"/>
      <c r="H3" s="10"/>
      <c r="N3" s="20"/>
    </row>
    <row r="5" spans="1:21" ht="18" customHeight="1">
      <c r="F5" s="17"/>
      <c r="G5" s="17"/>
    </row>
    <row r="6" spans="1:21" ht="18" customHeight="1">
      <c r="F6" s="18"/>
      <c r="G6"/>
    </row>
    <row r="7" spans="1:21" ht="18" customHeight="1">
      <c r="M7" s="7" t="s">
        <v>10</v>
      </c>
    </row>
    <row r="13" spans="1:21" ht="18" customHeight="1">
      <c r="S13" s="13"/>
    </row>
    <row r="16" spans="1:21" ht="18" customHeight="1">
      <c r="U16" s="20"/>
    </row>
    <row r="75" spans="12:12" ht="18" customHeight="1">
      <c r="L75" s="7" t="s">
        <v>12</v>
      </c>
    </row>
  </sheetData>
  <dataValidations count="1">
    <dataValidation type="list" allowBlank="1" showInputMessage="1" showErrorMessage="1" sqref="D2 B2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ocationMap"/>
  <dimension ref="B1:M12"/>
  <sheetViews>
    <sheetView zoomScaleNormal="100" workbookViewId="0">
      <selection activeCell="Q13" sqref="Q13"/>
    </sheetView>
  </sheetViews>
  <sheetFormatPr defaultRowHeight="14.4"/>
  <cols>
    <col min="2" max="13" width="6.88671875" customWidth="1"/>
  </cols>
  <sheetData>
    <row r="1" spans="2:13" ht="30" customHeight="1"/>
    <row r="2" spans="2:13" ht="40.049999999999997" customHeight="1">
      <c r="B2" s="21">
        <v>1</v>
      </c>
      <c r="C2" s="21">
        <v>2</v>
      </c>
      <c r="D2" s="21">
        <v>3</v>
      </c>
      <c r="E2" s="21">
        <v>4</v>
      </c>
      <c r="F2" s="21">
        <v>5</v>
      </c>
      <c r="G2" s="21">
        <v>6</v>
      </c>
      <c r="H2" s="21">
        <v>7</v>
      </c>
      <c r="I2" s="21">
        <v>8</v>
      </c>
      <c r="J2" s="21">
        <v>9</v>
      </c>
      <c r="K2" s="21">
        <v>10</v>
      </c>
      <c r="L2" s="21">
        <v>11</v>
      </c>
      <c r="M2" s="21">
        <v>12</v>
      </c>
    </row>
    <row r="3" spans="2:13" ht="40.049999999999997" customHeight="1">
      <c r="B3" s="21">
        <v>13</v>
      </c>
      <c r="C3" s="21">
        <v>14</v>
      </c>
      <c r="D3" s="21">
        <v>15</v>
      </c>
      <c r="E3" s="21">
        <v>16</v>
      </c>
      <c r="F3" s="21">
        <v>17</v>
      </c>
      <c r="G3" s="21">
        <v>18</v>
      </c>
      <c r="H3" s="21">
        <v>19</v>
      </c>
      <c r="I3" s="21">
        <v>20</v>
      </c>
      <c r="J3" s="21">
        <v>21</v>
      </c>
      <c r="K3" s="21">
        <v>22</v>
      </c>
      <c r="L3" s="21">
        <v>23</v>
      </c>
      <c r="M3" s="21">
        <v>24</v>
      </c>
    </row>
    <row r="4" spans="2:13" ht="40.049999999999997" customHeight="1">
      <c r="B4" s="21">
        <v>25</v>
      </c>
      <c r="C4" s="21">
        <v>26</v>
      </c>
      <c r="D4" s="21">
        <v>27</v>
      </c>
      <c r="E4" s="21">
        <v>28</v>
      </c>
      <c r="F4" s="21">
        <v>29</v>
      </c>
      <c r="G4" s="21">
        <v>30</v>
      </c>
      <c r="H4" s="21">
        <v>31</v>
      </c>
      <c r="I4" s="21">
        <v>32</v>
      </c>
      <c r="J4" s="21">
        <v>33</v>
      </c>
      <c r="K4" s="21">
        <v>34</v>
      </c>
      <c r="L4" s="21">
        <v>35</v>
      </c>
      <c r="M4" s="21">
        <v>36</v>
      </c>
    </row>
    <row r="5" spans="2:13" ht="40.049999999999997" customHeight="1">
      <c r="B5" s="21">
        <v>37</v>
      </c>
      <c r="C5" s="21">
        <v>38</v>
      </c>
      <c r="D5" s="21">
        <v>39</v>
      </c>
      <c r="E5" s="21">
        <v>40</v>
      </c>
      <c r="F5" s="21">
        <v>41</v>
      </c>
      <c r="G5" s="21">
        <v>42</v>
      </c>
      <c r="H5" s="21">
        <v>43</v>
      </c>
      <c r="I5" s="21">
        <v>44</v>
      </c>
      <c r="J5" s="21">
        <v>45</v>
      </c>
      <c r="K5" s="21">
        <v>46</v>
      </c>
      <c r="L5" s="21">
        <v>47</v>
      </c>
      <c r="M5" s="21">
        <v>48</v>
      </c>
    </row>
    <row r="6" spans="2:13" ht="40.049999999999997" customHeight="1">
      <c r="B6" s="21">
        <v>49</v>
      </c>
      <c r="C6" s="21">
        <v>50</v>
      </c>
      <c r="D6" s="21">
        <v>51</v>
      </c>
      <c r="E6" s="21">
        <v>52</v>
      </c>
      <c r="F6" s="21">
        <v>53</v>
      </c>
      <c r="G6" s="21">
        <v>54</v>
      </c>
      <c r="H6" s="21">
        <v>55</v>
      </c>
      <c r="I6" s="21">
        <v>56</v>
      </c>
      <c r="J6" s="21">
        <v>57</v>
      </c>
      <c r="K6" s="21">
        <v>58</v>
      </c>
      <c r="L6" s="21">
        <v>59</v>
      </c>
      <c r="M6" s="21">
        <v>60</v>
      </c>
    </row>
    <row r="7" spans="2:13" ht="40.049999999999997" customHeight="1">
      <c r="B7" s="21">
        <v>61</v>
      </c>
      <c r="C7" s="21">
        <v>62</v>
      </c>
      <c r="D7" s="21">
        <v>63</v>
      </c>
      <c r="E7" s="21">
        <v>64</v>
      </c>
      <c r="F7" s="21">
        <v>65</v>
      </c>
      <c r="G7" s="21">
        <v>66</v>
      </c>
      <c r="H7" s="21">
        <v>67</v>
      </c>
      <c r="I7" s="21">
        <v>68</v>
      </c>
      <c r="J7" s="21">
        <v>69</v>
      </c>
      <c r="K7" s="21">
        <v>70</v>
      </c>
      <c r="L7" s="21">
        <v>71</v>
      </c>
      <c r="M7" s="21">
        <v>72</v>
      </c>
    </row>
    <row r="11" spans="2:13">
      <c r="D11" s="19"/>
    </row>
    <row r="12" spans="2:13">
      <c r="D12" s="19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tchScoutingData"/>
  <dimension ref="A1:AL2"/>
  <sheetViews>
    <sheetView zoomScaleNormal="100" workbookViewId="0">
      <selection activeCell="B30" sqref="B30"/>
    </sheetView>
  </sheetViews>
  <sheetFormatPr defaultColWidth="14.44140625" defaultRowHeight="14.4"/>
  <cols>
    <col min="1" max="1" width="14.21875" customWidth="1"/>
    <col min="2" max="4" width="14.44140625" customWidth="1"/>
    <col min="5" max="5" width="16.33203125" bestFit="1" customWidth="1"/>
    <col min="9" max="9" width="16.44140625" bestFit="1" customWidth="1"/>
    <col min="10" max="10" width="16.33203125" customWidth="1"/>
    <col min="11" max="13" width="16.44140625" customWidth="1"/>
    <col min="16" max="17" width="16.44140625" customWidth="1"/>
    <col min="18" max="18" width="18.5546875" customWidth="1"/>
    <col min="20" max="20" width="20.77734375" bestFit="1" customWidth="1"/>
    <col min="21" max="21" width="17.33203125" bestFit="1" customWidth="1"/>
    <col min="23" max="24" width="12.109375" customWidth="1"/>
    <col min="27" max="27" width="18.77734375" bestFit="1" customWidth="1"/>
    <col min="28" max="28" width="13.6640625" bestFit="1" customWidth="1"/>
    <col min="29" max="31" width="14.44140625" customWidth="1"/>
    <col min="32" max="32" width="12" bestFit="1" customWidth="1"/>
    <col min="33" max="3751" width="14.44140625" customWidth="1"/>
  </cols>
  <sheetData>
    <row r="1" spans="1:38" ht="15" customHeight="1">
      <c r="A1" t="s">
        <v>1</v>
      </c>
      <c r="B1" t="s">
        <v>2</v>
      </c>
      <c r="C1" t="s">
        <v>4</v>
      </c>
      <c r="D1" t="s">
        <v>6</v>
      </c>
      <c r="E1" t="s">
        <v>0</v>
      </c>
      <c r="F1" t="s">
        <v>5</v>
      </c>
      <c r="G1" t="s">
        <v>3</v>
      </c>
      <c r="H1" t="s">
        <v>7</v>
      </c>
      <c r="I1" t="s">
        <v>14</v>
      </c>
      <c r="J1" t="s">
        <v>13</v>
      </c>
      <c r="K1" t="s">
        <v>15</v>
      </c>
      <c r="L1" t="s">
        <v>52</v>
      </c>
      <c r="M1" t="s">
        <v>8</v>
      </c>
      <c r="N1" t="s">
        <v>16</v>
      </c>
      <c r="O1" t="s">
        <v>53</v>
      </c>
      <c r="P1" t="s">
        <v>17</v>
      </c>
      <c r="Q1" t="s">
        <v>57</v>
      </c>
      <c r="R1" t="s">
        <v>18</v>
      </c>
      <c r="S1" t="s">
        <v>9</v>
      </c>
      <c r="T1" t="s">
        <v>54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</row>
    <row r="2" spans="1:38">
      <c r="A2" s="23" t="s">
        <v>58</v>
      </c>
      <c r="B2" s="23" t="s">
        <v>59</v>
      </c>
      <c r="C2" s="23" t="s">
        <v>60</v>
      </c>
      <c r="D2" s="23">
        <v>1</v>
      </c>
      <c r="E2" s="24" t="str">
        <f>ScoutingData[[#This Row],[eventCode]]&amp;"_"&amp;ScoutingData[[#This Row],[matchLevel]]&amp;ScoutingData[[#This Row],[matchNumber]]</f>
        <v>2023txbel_qm1</v>
      </c>
      <c r="F2" s="23" t="s">
        <v>61</v>
      </c>
      <c r="G2" s="23">
        <v>8827</v>
      </c>
      <c r="H2" s="23">
        <v>38</v>
      </c>
      <c r="I2" s="24" t="s">
        <v>62</v>
      </c>
      <c r="J2" s="23" t="s">
        <v>63</v>
      </c>
      <c r="K2" s="23" t="s">
        <v>64</v>
      </c>
      <c r="L2">
        <v>0</v>
      </c>
      <c r="M2" t="s">
        <v>11</v>
      </c>
      <c r="N2" s="24">
        <v>1</v>
      </c>
      <c r="O2">
        <v>0</v>
      </c>
      <c r="P2" s="24" t="s">
        <v>11</v>
      </c>
      <c r="Q2" s="24" t="s">
        <v>65</v>
      </c>
      <c r="R2" t="s">
        <v>66</v>
      </c>
      <c r="S2" s="24">
        <v>0</v>
      </c>
      <c r="T2">
        <v>0</v>
      </c>
      <c r="U2" s="24">
        <f>getTotalCount(ScoutingData[[#This Row],[autoScoredGrid]])</f>
        <v>1</v>
      </c>
      <c r="V2" s="24">
        <f>getCubeCount(ScoutingData[[#This Row],[autoScoredGrid]])</f>
        <v>1</v>
      </c>
      <c r="W2" s="24">
        <f>getConeCount(ScoutingData[[#This Row],[autoScoredGrid]])</f>
        <v>0</v>
      </c>
      <c r="X2" s="24">
        <f>getHighCount(ScoutingData[[#This Row],[autoScoredGrid]])</f>
        <v>0</v>
      </c>
      <c r="Y2" s="24">
        <f>getMedCount(ScoutingData[[#This Row],[autoScoredGrid]])</f>
        <v>0</v>
      </c>
      <c r="Z2" s="24">
        <f>getLowCount(ScoutingData[[#This Row],[autoScoredGrid]])</f>
        <v>1</v>
      </c>
      <c r="AA2" s="24">
        <f>getTotalCount(ScoutingData[[#This Row],[scoredGrid]])</f>
        <v>2</v>
      </c>
      <c r="AB2" s="24">
        <f>getCubeCount(ScoutingData[[#This Row],[scoredGrid]])</f>
        <v>1</v>
      </c>
      <c r="AC2" s="24">
        <f>getConeCount(ScoutingData[[#This Row],[scoredGrid]])</f>
        <v>1</v>
      </c>
      <c r="AD2" s="24">
        <f>getHighCount(ScoutingData[[#This Row],[scoredGrid]])</f>
        <v>0</v>
      </c>
      <c r="AE2" s="24">
        <f>getMedCount(ScoutingData[[#This Row],[scoredGrid]])</f>
        <v>0</v>
      </c>
      <c r="AF2" s="24">
        <f>getLowCount(ScoutingData[[#This Row],[scoredGrid]])</f>
        <v>2</v>
      </c>
      <c r="AG2" s="24">
        <f>ScoutingData[[#This Row],[autoGamePieces]]+ScoutingData[[#This Row],[teleopGamePieces]]</f>
        <v>3</v>
      </c>
      <c r="AH2" s="24">
        <f>ScoutingData[[#This Row],[autoCubes]]+ScoutingData[[#This Row],[teleopCubes]]</f>
        <v>2</v>
      </c>
      <c r="AI2" s="24">
        <f>ScoutingData[[#This Row],[autoCones]]+ScoutingData[[#This Row],[teleopCones]]</f>
        <v>1</v>
      </c>
      <c r="AJ2" s="24">
        <f>ScoutingData[[#This Row],[autoHigh]]+ScoutingData[[#This Row],[teleopHigh]]</f>
        <v>0</v>
      </c>
      <c r="AK2" s="24">
        <f>ScoutingData[[#This Row],[autoMed]]+ScoutingData[[#This Row],[teleopMed]]</f>
        <v>0</v>
      </c>
      <c r="AL2" s="24">
        <f>ScoutingData[[#This Row],[autoLow]]+ScoutingData[[#This Row],[teleopLow]]</f>
        <v>3</v>
      </c>
    </row>
  </sheetData>
  <sheetProtection selectLockedCells="1"/>
  <phoneticPr fontId="15" type="noConversion"/>
  <conditionalFormatting sqref="I1 I3:I1048576">
    <cfRule type="expression" dxfId="0" priority="7">
      <formula>INDIRECT("ScoutingData[@taxi]")&lt;&gt;LEFT(INDIRECT("ScoutingData[@apiTaxi]"),1)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"/>
  <sheetViews>
    <sheetView workbookViewId="0">
      <selection activeCell="H2" sqref="H2"/>
    </sheetView>
  </sheetViews>
  <sheetFormatPr defaultRowHeight="14.4"/>
  <cols>
    <col min="1" max="1" width="14.109375" customWidth="1"/>
    <col min="2" max="2" width="7.6640625" customWidth="1"/>
    <col min="3" max="3" width="8.5546875" customWidth="1"/>
    <col min="4" max="4" width="11" customWidth="1"/>
    <col min="5" max="5" width="15.6640625" customWidth="1"/>
    <col min="6" max="6" width="13.109375" customWidth="1"/>
    <col min="7" max="8" width="16.33203125" customWidth="1"/>
    <col min="9" max="10" width="17.88671875" customWidth="1"/>
    <col min="11" max="11" width="20.5546875" customWidth="1"/>
    <col min="12" max="12" width="32.44140625" bestFit="1" customWidth="1"/>
  </cols>
  <sheetData>
    <row r="1" spans="1:12">
      <c r="A1" t="s">
        <v>3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51</v>
      </c>
      <c r="I1" t="s">
        <v>43</v>
      </c>
      <c r="J1" t="s">
        <v>44</v>
      </c>
      <c r="K1" t="s">
        <v>49</v>
      </c>
      <c r="L1" t="s">
        <v>45</v>
      </c>
    </row>
    <row r="2" spans="1:12">
      <c r="A2">
        <v>2451</v>
      </c>
      <c r="B2">
        <v>120</v>
      </c>
      <c r="C2">
        <v>120</v>
      </c>
      <c r="D2" t="s">
        <v>46</v>
      </c>
      <c r="F2" t="s">
        <v>11</v>
      </c>
      <c r="G2" t="s">
        <v>47</v>
      </c>
      <c r="H2">
        <v>12</v>
      </c>
      <c r="I2" t="s">
        <v>48</v>
      </c>
      <c r="J2" t="s">
        <v>48</v>
      </c>
      <c r="K2" t="s">
        <v>48</v>
      </c>
      <c r="L2" t="s">
        <v>50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75</vt:i4>
      </vt:variant>
    </vt:vector>
  </HeadingPairs>
  <TitlesOfParts>
    <vt:vector size="79" baseType="lpstr">
      <vt:lpstr>Control</vt:lpstr>
      <vt:lpstr>Image Maps</vt:lpstr>
      <vt:lpstr>Match Scouting Data</vt:lpstr>
      <vt:lpstr>Pit Scouting Data</vt:lpstr>
      <vt:lpstr>EVENT_NAME</vt:lpstr>
      <vt:lpstr>eventKey</vt:lpstr>
      <vt:lpstr>'Image Maps'!HM_1</vt:lpstr>
      <vt:lpstr>'Image Maps'!HM_10</vt:lpstr>
      <vt:lpstr>'Image Maps'!HM_11</vt:lpstr>
      <vt:lpstr>'Image Maps'!HM_12</vt:lpstr>
      <vt:lpstr>'Image Maps'!HM_13</vt:lpstr>
      <vt:lpstr>'Image Maps'!HM_14</vt:lpstr>
      <vt:lpstr>'Image Maps'!HM_15</vt:lpstr>
      <vt:lpstr>'Image Maps'!HM_16</vt:lpstr>
      <vt:lpstr>'Image Maps'!HM_17</vt:lpstr>
      <vt:lpstr>'Image Maps'!HM_18</vt:lpstr>
      <vt:lpstr>'Image Maps'!HM_19</vt:lpstr>
      <vt:lpstr>'Image Maps'!HM_2</vt:lpstr>
      <vt:lpstr>'Image Maps'!HM_20</vt:lpstr>
      <vt:lpstr>'Image Maps'!HM_21</vt:lpstr>
      <vt:lpstr>'Image Maps'!HM_22</vt:lpstr>
      <vt:lpstr>'Image Maps'!HM_23</vt:lpstr>
      <vt:lpstr>'Image Maps'!HM_24</vt:lpstr>
      <vt:lpstr>'Image Maps'!HM_25</vt:lpstr>
      <vt:lpstr>'Image Maps'!HM_26</vt:lpstr>
      <vt:lpstr>'Image Maps'!HM_27</vt:lpstr>
      <vt:lpstr>'Image Maps'!HM_28</vt:lpstr>
      <vt:lpstr>'Image Maps'!HM_29</vt:lpstr>
      <vt:lpstr>'Image Maps'!HM_3</vt:lpstr>
      <vt:lpstr>'Image Maps'!HM_30</vt:lpstr>
      <vt:lpstr>'Image Maps'!HM_31</vt:lpstr>
      <vt:lpstr>'Image Maps'!HM_32</vt:lpstr>
      <vt:lpstr>'Image Maps'!HM_33</vt:lpstr>
      <vt:lpstr>'Image Maps'!HM_34</vt:lpstr>
      <vt:lpstr>'Image Maps'!HM_35</vt:lpstr>
      <vt:lpstr>'Image Maps'!HM_36</vt:lpstr>
      <vt:lpstr>'Image Maps'!HM_37</vt:lpstr>
      <vt:lpstr>'Image Maps'!HM_38</vt:lpstr>
      <vt:lpstr>'Image Maps'!HM_39</vt:lpstr>
      <vt:lpstr>'Image Maps'!HM_4</vt:lpstr>
      <vt:lpstr>'Image Maps'!HM_40</vt:lpstr>
      <vt:lpstr>'Image Maps'!HM_41</vt:lpstr>
      <vt:lpstr>'Image Maps'!HM_42</vt:lpstr>
      <vt:lpstr>'Image Maps'!HM_43</vt:lpstr>
      <vt:lpstr>'Image Maps'!HM_44</vt:lpstr>
      <vt:lpstr>'Image Maps'!HM_45</vt:lpstr>
      <vt:lpstr>'Image Maps'!HM_46</vt:lpstr>
      <vt:lpstr>'Image Maps'!HM_47</vt:lpstr>
      <vt:lpstr>'Image Maps'!HM_48</vt:lpstr>
      <vt:lpstr>'Image Maps'!HM_49</vt:lpstr>
      <vt:lpstr>'Image Maps'!HM_5</vt:lpstr>
      <vt:lpstr>'Image Maps'!HM_50</vt:lpstr>
      <vt:lpstr>'Image Maps'!HM_51</vt:lpstr>
      <vt:lpstr>'Image Maps'!HM_52</vt:lpstr>
      <vt:lpstr>'Image Maps'!HM_53</vt:lpstr>
      <vt:lpstr>'Image Maps'!HM_54</vt:lpstr>
      <vt:lpstr>'Image Maps'!HM_55</vt:lpstr>
      <vt:lpstr>'Image Maps'!HM_56</vt:lpstr>
      <vt:lpstr>'Image Maps'!HM_57</vt:lpstr>
      <vt:lpstr>'Image Maps'!HM_58</vt:lpstr>
      <vt:lpstr>'Image Maps'!HM_59</vt:lpstr>
      <vt:lpstr>'Image Maps'!HM_6</vt:lpstr>
      <vt:lpstr>'Image Maps'!HM_60</vt:lpstr>
      <vt:lpstr>'Image Maps'!HM_61</vt:lpstr>
      <vt:lpstr>'Image Maps'!HM_62</vt:lpstr>
      <vt:lpstr>'Image Maps'!HM_63</vt:lpstr>
      <vt:lpstr>'Image Maps'!HM_64</vt:lpstr>
      <vt:lpstr>'Image Maps'!HM_65</vt:lpstr>
      <vt:lpstr>'Image Maps'!HM_66</vt:lpstr>
      <vt:lpstr>'Image Maps'!HM_67</vt:lpstr>
      <vt:lpstr>'Image Maps'!HM_68</vt:lpstr>
      <vt:lpstr>'Image Maps'!HM_69</vt:lpstr>
      <vt:lpstr>'Image Maps'!HM_7</vt:lpstr>
      <vt:lpstr>'Image Maps'!HM_70</vt:lpstr>
      <vt:lpstr>'Image Maps'!HM_71</vt:lpstr>
      <vt:lpstr>'Image Maps'!HM_72</vt:lpstr>
      <vt:lpstr>'Image Maps'!HM_8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HS Student</cp:lastModifiedBy>
  <cp:lastPrinted>2022-10-13T02:17:35Z</cp:lastPrinted>
  <dcterms:created xsi:type="dcterms:W3CDTF">2020-02-08T00:47:28Z</dcterms:created>
  <dcterms:modified xsi:type="dcterms:W3CDTF">2023-03-23T22:56:07Z</dcterms:modified>
</cp:coreProperties>
</file>