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.bondarowic.CORP\Documents\FRC2023\Projects\ScoutingPASS\Excel\"/>
    </mc:Choice>
  </mc:AlternateContent>
  <bookViews>
    <workbookView xWindow="-108" yWindow="-108" windowWidth="23256" windowHeight="12576" tabRatio="806" activeTab="3"/>
  </bookViews>
  <sheets>
    <sheet name="Control" sheetId="3" r:id="rId1"/>
    <sheet name="Image Maps" sheetId="34" r:id="rId2"/>
    <sheet name="Match Scouting Data" sheetId="8" r:id="rId3"/>
    <sheet name="Pit Scouting Data" sheetId="35" r:id="rId4"/>
  </sheets>
  <functionGroups builtInGroupCount="18"/>
  <definedNames>
    <definedName name="_xlcn.WorksheetConnection_2020MidwestScouting.xlsmtbaMatches" hidden="1">tbaMatches</definedName>
    <definedName name="_xlcn.WorksheetConnection_2020MidwestScouting.xlsmtbaTeams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E2" i="8" l="1"/>
  <c r="AP2" i="8"/>
  <c r="AT2" i="8"/>
  <c r="AM2" i="8"/>
  <c r="AQ2" i="8"/>
  <c r="AU2" i="8"/>
  <c r="AR2" i="8"/>
  <c r="AN2" i="8"/>
  <c r="AK2" i="8"/>
  <c r="AV2" i="8"/>
  <c r="AS2" i="8"/>
  <c r="AO2" i="8"/>
  <c r="AL2" i="8"/>
  <c r="AW2" i="8"/>
  <c r="AY2" i="8" l="1"/>
  <c r="AX2" i="8"/>
  <c r="BC2" i="8"/>
  <c r="BB2" i="8"/>
  <c r="BA2" i="8"/>
  <c r="AZ2" i="8"/>
</calcChain>
</file>

<file path=xl/comments1.xml><?xml version="1.0" encoding="utf-8"?>
<comments xmlns="http://schemas.openxmlformats.org/spreadsheetml/2006/main">
  <authors>
    <author>Solid_Works3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"/>
        </x15:connection>
      </ext>
    </extLst>
  </connection>
  <connection id="3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"/>
        </x15:connection>
      </ext>
    </extLst>
  </connection>
</connections>
</file>

<file path=xl/sharedStrings.xml><?xml version="1.0" encoding="utf-8"?>
<sst xmlns="http://schemas.openxmlformats.org/spreadsheetml/2006/main" count="100" uniqueCount="90">
  <si>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</si>
  <si>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</si>
  <si>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</si>
  <si>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</si>
  <si>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</si>
  <si>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</si>
  <si>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</si>
  <si>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</si>
  <si>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</si>
  <si>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</si>
  <si>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</si>
  <si>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</si>
  <si>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</si>
  <si>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</si>
  <si>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</si>
  <si>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</si>
  <si>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</si>
  <si>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</si>
  <si>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x</t>
  </si>
  <si>
    <t>v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</si>
  <si>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</si>
  <si>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</si>
  <si>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</si>
  <si>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</si>
  <si>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</si>
  <si>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</si>
  <si>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</si>
  <si>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</si>
  <si>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</si>
  <si>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</si>
  <si>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</si>
  <si>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</si>
  <si>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</si>
  <si>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</si>
  <si>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</si>
  <si>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</si>
  <si>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</si>
  <si>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</si>
  <si>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</si>
  <si>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</si>
  <si>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fudd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</si>
  <si>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</si>
  <si>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</si>
  <si>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</si>
  <si>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</si>
  <si>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</si>
  <si>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</si>
  <si>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</si>
  <si>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</si>
  <si>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</si>
  <si>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</si>
  <si>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</si>
  <si>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</si>
  <si>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</si>
  <si>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</si>
  <si>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</si>
  <si>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</si>
  <si>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</si>
  <si>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</si>
  <si>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</si>
  <si>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PWNAGE SCOutiNG PASS</t>
  </si>
  <si>
    <t>MidweSt ReGioNAL 2023</t>
  </si>
  <si>
    <t>width</t>
  </si>
  <si>
    <t>weight</t>
  </si>
  <si>
    <t>drivetrain</t>
  </si>
  <si>
    <t>otherDrivetrain</t>
  </si>
  <si>
    <t>drivetrainMotor</t>
  </si>
  <si>
    <t>floorPickUpCones</t>
  </si>
  <si>
    <t>floorPickUpCubes</t>
  </si>
  <si>
    <t>n</t>
  </si>
  <si>
    <t>Y</t>
  </si>
  <si>
    <t>crossCS</t>
  </si>
  <si>
    <t>No comments</t>
  </si>
  <si>
    <t>autoAttempted</t>
  </si>
  <si>
    <t>substationUsed</t>
  </si>
  <si>
    <t>2023ilch</t>
  </si>
  <si>
    <t>r3</t>
  </si>
  <si>
    <t>[4,5]</t>
  </si>
  <si>
    <t>u</t>
  </si>
  <si>
    <t>[6,7,8,9,3,2,1]</t>
  </si>
  <si>
    <t>m</t>
  </si>
  <si>
    <t>conePlaceLimit</t>
  </si>
  <si>
    <t>cubePlaceLimit</t>
  </si>
  <si>
    <t>leaveCOmmunity</t>
  </si>
  <si>
    <t>balAuton</t>
  </si>
  <si>
    <t>balEnd</t>
  </si>
  <si>
    <t>issues</t>
  </si>
  <si>
    <t>secPiece</t>
  </si>
  <si>
    <t>h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</si>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</sst>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5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Fill="1"/>
    <xf numFmtId="0" fontId="0" fillId="0" borderId="0" xfId="0" applyNumberFormat="1" applyFont="1" applyFill="1"/>
  </cellXfs>
  <cellStyles count="3">
    <cellStyle name="Hyperlink" xfId="2" builtinId="8"/>
    <cellStyle name="Normal" xfId="0" builtinId="0"/>
    <cellStyle name="Normal 2" xfId="1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xmlns="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3" name="ScoutingData" displayName="ScoutingData" ref="A1:BC2" totalsRowShown="0" headerRowDxfId="51" dataDxfId="50" tableBorderDxfId="49">
  <autoFilter ref="A1:BC2"/>
  <tableColumns count="55">
    <tableColumn id="2" name="scouter" dataDxfId="48"/>
    <tableColumn id="34" name="eventCode" dataDxfId="47"/>
    <tableColumn id="33" name="matchLevel" dataDxfId="46"/>
    <tableColumn id="32" name="matchNumber" dataDxfId="45"/>
    <tableColumn id="1" name="match_key" dataDxfId="44">
      <calculatedColumnFormula>ScoutingData[[#This Row],[eventCode]]&amp;"_"&amp;ScoutingData[[#This Row],[matchLevel]]&amp;ScoutingData[[#This Row],[matchNumber]]</calculatedColumnFormula>
    </tableColumn>
    <tableColumn id="49" name="robot" dataDxfId="43"/>
    <tableColumn id="3" name="teamNumber" dataDxfId="42"/>
    <tableColumn id="9" name="autoStartingLocation" dataDxfId="41"/>
    <tableColumn id="53" name="autoScoredGrid" dataDxfId="40"/>
    <tableColumn id="7" name="autoAttempted"/>
    <tableColumn id="54" name="autoCrossedCable" dataDxfId="39"/>
    <tableColumn id="56" name="autoCrossedChargingStation" dataDxfId="38"/>
    <tableColumn id="55" name="autoMobility" dataDxfId="37"/>
    <tableColumn id="60" name="autoDocked" dataDxfId="36"/>
    <tableColumn id="59" name="cycleTimes" dataDxfId="35"/>
    <tableColumn id="42" name="scoredGrid" dataDxfId="34"/>
    <tableColumn id="16" name="feedCount" dataDxfId="33"/>
    <tableColumn id="72" name="wasFed" dataDxfId="32"/>
    <tableColumn id="18" name="wasDefended" dataDxfId="31"/>
    <tableColumn id="63" name="whoDefended" dataDxfId="30"/>
    <tableColumn id="65" name="smartLinks" dataDxfId="29"/>
    <tableColumn id="66" name="floorPickUp" dataDxfId="28"/>
    <tableColumn id="15" name="substationUsed"/>
    <tableColumn id="67" name="dockingTime" dataDxfId="27"/>
    <tableColumn id="75" name="finalState"/>
    <tableColumn id="77" name="numOfRobotsDocked"/>
    <tableColumn id="70" name="driverSkill" dataDxfId="26"/>
    <tableColumn id="78" name="linksScored"/>
    <tableColumn id="71" name="defenseRating" dataDxfId="25"/>
    <tableColumn id="40" name="swerveDrive" dataDxfId="24"/>
    <tableColumn id="43" name="speedRating" dataDxfId="23"/>
    <tableColumn id="36" name="diedOrTipped" dataDxfId="22"/>
    <tableColumn id="41" name="tippy" dataDxfId="21"/>
    <tableColumn id="79" name="droppedCones"/>
    <tableColumn id="19" name="goodPartner" dataDxfId="20"/>
    <tableColumn id="51" name="comments" dataDxfId="19"/>
    <tableColumn id="4" name="autoGamePieces" dataDxfId="18">
      <calculatedColumnFormula>getTotalCount(ScoutingData[[#This Row],[autoScoredGrid]])</calculatedColumnFormula>
    </tableColumn>
    <tableColumn id="74" name="autoCubes" dataDxfId="17">
      <calculatedColumnFormula>getCubeCount(ScoutingData[[#This Row],[autoScoredGrid]])</calculatedColumnFormula>
    </tableColumn>
    <tableColumn id="23" name="autoCones" dataDxfId="16">
      <calculatedColumnFormula>getConeCount(ScoutingData[[#This Row],[autoScoredGrid]])</calculatedColumnFormula>
    </tableColumn>
    <tableColumn id="73" name="autoHigh" dataDxfId="15">
      <calculatedColumnFormula>getHighCount(ScoutingData[[#This Row],[autoScoredGrid]])</calculatedColumnFormula>
    </tableColumn>
    <tableColumn id="46" name="autoMed" dataDxfId="14">
      <calculatedColumnFormula>getMedCount(ScoutingData[[#This Row],[autoScoredGrid]])</calculatedColumnFormula>
    </tableColumn>
    <tableColumn id="47" name="autoLow" dataDxfId="13">
      <calculatedColumnFormula>getLowCount(ScoutingData[[#This Row],[autoScoredGrid]])</calculatedColumnFormula>
    </tableColumn>
    <tableColumn id="50" name="avgCycleTime" dataDxfId="12">
      <calculatedColumnFormula>getAvgCycleTime(ScoutingData[[#This Row],[cycleTimes]])</calculatedColumnFormula>
    </tableColumn>
    <tableColumn id="27" name="teleopGamePieces" dataDxfId="11">
      <calculatedColumnFormula>getTotalCount(ScoutingData[[#This Row],[scoredGrid]])</calculatedColumnFormula>
    </tableColumn>
    <tableColumn id="52" name="teleopCubes" dataDxfId="10">
      <calculatedColumnFormula>getCubeCount(ScoutingData[[#This Row],[scoredGrid]])</calculatedColumnFormula>
    </tableColumn>
    <tableColumn id="5" name="teleopCones" dataDxfId="9">
      <calculatedColumnFormula>getConeCount(ScoutingData[[#This Row],[scoredGrid]])</calculatedColumnFormula>
    </tableColumn>
    <tableColumn id="8" name="teleopHigh" dataDxfId="8">
      <calculatedColumnFormula>getHighCount(ScoutingData[[#This Row],[scoredGrid]])</calculatedColumnFormula>
    </tableColumn>
    <tableColumn id="10" name="teleopMed" dataDxfId="7">
      <calculatedColumnFormula>getMedCount(ScoutingData[[#This Row],[scoredGrid]])</calculatedColumnFormula>
    </tableColumn>
    <tableColumn id="11" name="teleopLow" dataDxfId="6">
      <calculatedColumnFormula>getLowCount(ScoutingData[[#This Row],[scoredGrid]])</calculatedColumnFormula>
    </tableColumn>
    <tableColumn id="12" name="totalGamePieces" dataDxfId="5">
      <calculatedColumnFormula>ScoutingData[[#This Row],[autoGamePieces]]+ScoutingData[[#This Row],[teleopGamePieces]]</calculatedColumnFormula>
    </tableColumn>
    <tableColumn id="13" name="totalCubes" dataDxfId="4">
      <calculatedColumnFormula>ScoutingData[[#This Row],[autoCubes]]+ScoutingData[[#This Row],[teleopCubes]]</calculatedColumnFormula>
    </tableColumn>
    <tableColumn id="14" name="totalCones" dataDxfId="3">
      <calculatedColumnFormula>ScoutingData[[#This Row],[autoCones]]+ScoutingData[[#This Row],[teleopCones]]</calculatedColumnFormula>
    </tableColumn>
    <tableColumn id="76" name="totalHigh" dataDxfId="2">
      <calculatedColumnFormula>ScoutingData[[#This Row],[autoHigh]]+ScoutingData[[#This Row],[teleopHigh]]</calculatedColumnFormula>
    </tableColumn>
    <tableColumn id="17" name="totalMed" dataDxfId="1">
      <calculatedColumnFormula>ScoutingData[[#This Row],[autoMed]]+ScoutingData[[#This Row],[teleopMed]]</calculatedColumnFormula>
    </tableColumn>
    <tableColumn id="6" name="totalLow" dataDxfId="0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PitData" displayName="PitData" ref="A1:Q2" totalsRowShown="0">
  <autoFilter ref="A1:Q2"/>
  <tableColumns count="17">
    <tableColumn id="1" name="teamNumber"/>
    <tableColumn id="2" name="width"/>
    <tableColumn id="3" name="weight"/>
    <tableColumn id="4" name="drivetrain"/>
    <tableColumn id="5" name="otherDrivetrain"/>
    <tableColumn id="7" name="drivetrainMotor"/>
    <tableColumn id="8" name="floorPickUpCones"/>
    <tableColumn id="6" name="conePlaceLimit"/>
    <tableColumn id="9" name="floorPickUpCubes"/>
    <tableColumn id="12" name="cubePlaceLimit"/>
    <tableColumn id="15" name="leaveCOmmunity"/>
    <tableColumn id="10" name="crossCS"/>
    <tableColumn id="16" name="balAuton"/>
    <tableColumn id="17" name="balEnd"/>
    <tableColumn id="11" name="secPiece"/>
    <tableColumn id="13" name="issues"/>
    <tableColumn id="14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"/>
  <dimension ref="A1:U75"/>
  <sheetViews>
    <sheetView zoomScale="85" zoomScaleNormal="85" workbookViewId="0">
      <selection activeCell="B20" sqref="B20"/>
    </sheetView>
  </sheetViews>
  <sheetFormatPr defaultColWidth="9.33203125" defaultRowHeight="18" customHeight="1"/>
  <cols>
    <col min="1" max="1" width="11.33203125" style="7" customWidth="1"/>
    <col min="2" max="2" width="14.109375" style="7" customWidth="1"/>
    <col min="3" max="4" width="13.6640625" style="7" customWidth="1"/>
    <col min="5" max="5" width="9.33203125" style="7"/>
    <col min="6" max="6" width="11.33203125" style="7" customWidth="1"/>
    <col min="7" max="7" width="9.33203125" style="7"/>
    <col min="8" max="8" width="13.6640625" style="7" customWidth="1"/>
    <col min="9" max="9" width="9.33203125" style="7"/>
    <col min="10" max="11" width="9.33203125" style="7" customWidth="1"/>
    <col min="12" max="16384" width="9.33203125" style="7"/>
  </cols>
  <sheetData>
    <row r="1" spans="1:21" ht="76.95" customHeight="1">
      <c r="A1" s="1" t="s">
        <v>60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5" customHeight="1">
      <c r="A2" s="8"/>
      <c r="B2" s="22"/>
      <c r="C2" s="9"/>
      <c r="D2" s="10"/>
      <c r="E2" s="11" t="s">
        <v>61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17</v>
      </c>
    </row>
    <row r="13" spans="1:21" ht="18" customHeight="1">
      <c r="S13" s="13"/>
    </row>
    <row r="16" spans="1:21" ht="18" customHeight="1">
      <c r="U16" s="20"/>
    </row>
    <row r="75" spans="12:12" ht="18" customHeight="1">
      <c r="L75" s="7" t="s">
        <v>21</v>
      </c>
    </row>
  </sheetData>
  <dataValidations count="1">
    <dataValidation type="list" allowBlank="1" showInputMessage="1" showErrorMessage="1" sqref="D2 B2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cationMap"/>
  <dimension ref="B1:M12"/>
  <sheetViews>
    <sheetView zoomScaleNormal="100" workbookViewId="0">
      <selection activeCell="Q13" sqref="Q13"/>
    </sheetView>
  </sheetViews>
  <sheetFormatPr defaultRowHeight="14.4"/>
  <cols>
    <col min="2" max="13" width="6.88671875" customWidth="1"/>
  </cols>
  <sheetData>
    <row r="1" spans="2:13" ht="30" customHeight="1"/>
    <row r="2" spans="2:13" ht="40.200000000000003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200000000000003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200000000000003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200000000000003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200000000000003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200000000000003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tchScoutingData"/>
  <dimension ref="A1:BC2"/>
  <sheetViews>
    <sheetView zoomScaleNormal="100" workbookViewId="0">
      <selection activeCell="A2" sqref="A2"/>
    </sheetView>
  </sheetViews>
  <sheetFormatPr defaultColWidth="14.44140625" defaultRowHeight="14.4"/>
  <cols>
    <col min="1" max="1" width="14.33203125" customWidth="1"/>
    <col min="2" max="4" width="14.44140625" customWidth="1"/>
    <col min="5" max="5" width="16.33203125" bestFit="1" customWidth="1"/>
    <col min="9" max="9" width="9.109375" customWidth="1"/>
    <col min="10" max="10" width="16.33203125" bestFit="1" customWidth="1"/>
    <col min="13" max="13" width="16.33203125" customWidth="1"/>
    <col min="14" max="14" width="11" customWidth="1"/>
    <col min="15" max="15" width="14.5546875" customWidth="1"/>
    <col min="16" max="16" width="16.44140625" customWidth="1"/>
    <col min="17" max="17" width="14.6640625" customWidth="1"/>
    <col min="18" max="18" width="16.5546875" customWidth="1"/>
    <col min="19" max="19" width="12" customWidth="1"/>
    <col min="20" max="20" width="13.44140625" customWidth="1"/>
    <col min="22" max="23" width="16.44140625" customWidth="1"/>
    <col min="24" max="26" width="18.5546875" customWidth="1"/>
    <col min="27" max="28" width="14.44140625" customWidth="1"/>
    <col min="29" max="29" width="12.5546875" customWidth="1"/>
    <col min="30" max="31" width="15.33203125" customWidth="1"/>
    <col min="33" max="34" width="13.44140625" customWidth="1"/>
    <col min="39" max="40" width="12.109375" customWidth="1"/>
    <col min="45" max="3768" width="14.44140625" customWidth="1"/>
  </cols>
  <sheetData>
    <row r="1" spans="1:55" ht="15" customHeight="1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26</v>
      </c>
      <c r="J1" t="s">
        <v>73</v>
      </c>
      <c r="K1" t="s">
        <v>22</v>
      </c>
      <c r="L1" t="s">
        <v>23</v>
      </c>
      <c r="M1" t="s">
        <v>24</v>
      </c>
      <c r="N1" t="s">
        <v>25</v>
      </c>
      <c r="O1" t="s">
        <v>27</v>
      </c>
      <c r="P1" t="s">
        <v>28</v>
      </c>
      <c r="Q1" t="s">
        <v>30</v>
      </c>
      <c r="R1" t="s">
        <v>29</v>
      </c>
      <c r="S1" t="s">
        <v>11</v>
      </c>
      <c r="T1" t="s">
        <v>31</v>
      </c>
      <c r="U1" t="s">
        <v>32</v>
      </c>
      <c r="V1" t="s">
        <v>33</v>
      </c>
      <c r="W1" t="s">
        <v>74</v>
      </c>
      <c r="X1" t="s">
        <v>34</v>
      </c>
      <c r="Y1" t="s">
        <v>35</v>
      </c>
      <c r="Z1" t="s">
        <v>36</v>
      </c>
      <c r="AA1" t="s">
        <v>10</v>
      </c>
      <c r="AB1" t="s">
        <v>37</v>
      </c>
      <c r="AC1" t="s">
        <v>9</v>
      </c>
      <c r="AD1" t="s">
        <v>15</v>
      </c>
      <c r="AE1" t="s">
        <v>16</v>
      </c>
      <c r="AF1" t="s">
        <v>13</v>
      </c>
      <c r="AG1" t="s">
        <v>38</v>
      </c>
      <c r="AH1" t="s">
        <v>39</v>
      </c>
      <c r="AI1" t="s">
        <v>14</v>
      </c>
      <c r="AJ1" t="s">
        <v>12</v>
      </c>
      <c r="AK1" t="s">
        <v>41</v>
      </c>
      <c r="AL1" t="s">
        <v>42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  <c r="AT1" t="s">
        <v>50</v>
      </c>
      <c r="AU1" t="s">
        <v>51</v>
      </c>
      <c r="AV1" t="s">
        <v>52</v>
      </c>
      <c r="AW1" t="s">
        <v>53</v>
      </c>
      <c r="AX1" t="s">
        <v>54</v>
      </c>
      <c r="AY1" t="s">
        <v>55</v>
      </c>
      <c r="AZ1" t="s">
        <v>56</v>
      </c>
      <c r="BA1" t="s">
        <v>57</v>
      </c>
      <c r="BB1" t="s">
        <v>58</v>
      </c>
      <c r="BC1" t="s">
        <v>59</v>
      </c>
    </row>
    <row r="2" spans="1:55">
      <c r="A2" s="23" t="s">
        <v>40</v>
      </c>
      <c r="B2" s="23" t="s">
        <v>75</v>
      </c>
      <c r="C2" s="23" t="s">
        <v>0</v>
      </c>
      <c r="D2" s="23">
        <v>3</v>
      </c>
      <c r="E2" s="24" t="str">
        <f>ScoutingData[[#This Row],[eventCode]]&amp;"_"&amp;ScoutingData[[#This Row],[matchLevel]]&amp;ScoutingData[[#This Row],[matchNumber]]</f>
        <v>2023ilch_qm3</v>
      </c>
      <c r="F2" s="23" t="s">
        <v>76</v>
      </c>
      <c r="G2" s="23">
        <v>2451</v>
      </c>
      <c r="H2" s="23">
        <v>35</v>
      </c>
      <c r="I2" s="24" t="s">
        <v>77</v>
      </c>
      <c r="J2">
        <v>2</v>
      </c>
      <c r="K2" s="23"/>
      <c r="L2" s="23"/>
      <c r="M2" s="23">
        <v>1</v>
      </c>
      <c r="N2" s="23" t="s">
        <v>20</v>
      </c>
      <c r="O2" s="23"/>
      <c r="P2" s="23" t="s">
        <v>79</v>
      </c>
      <c r="Q2" s="23">
        <v>0</v>
      </c>
      <c r="R2" s="24">
        <v>0</v>
      </c>
      <c r="S2" s="24">
        <v>0</v>
      </c>
      <c r="T2" s="24"/>
      <c r="U2" s="24">
        <v>1</v>
      </c>
      <c r="V2" s="24" t="s">
        <v>78</v>
      </c>
      <c r="W2">
        <v>2</v>
      </c>
      <c r="X2" s="24">
        <v>4.5999999999999996</v>
      </c>
      <c r="Y2" t="s">
        <v>20</v>
      </c>
      <c r="Z2">
        <v>3</v>
      </c>
      <c r="AA2" s="24" t="s">
        <v>19</v>
      </c>
      <c r="AB2">
        <v>6</v>
      </c>
      <c r="AC2" s="24" t="s">
        <v>18</v>
      </c>
      <c r="AD2" s="24"/>
      <c r="AE2" s="24">
        <v>5</v>
      </c>
      <c r="AF2" s="24">
        <v>0</v>
      </c>
      <c r="AG2" s="24">
        <v>0</v>
      </c>
      <c r="AH2">
        <v>0</v>
      </c>
      <c r="AI2" s="24">
        <v>1</v>
      </c>
      <c r="AJ2" s="24" t="s">
        <v>72</v>
      </c>
      <c r="AK2" s="24">
        <f>getTotalCount(ScoutingData[[#This Row],[autoScoredGrid]])</f>
        <v>2</v>
      </c>
      <c r="AL2" s="24">
        <f>getCubeCount(ScoutingData[[#This Row],[autoScoredGrid]])</f>
        <v>1</v>
      </c>
      <c r="AM2" s="24">
        <f>getConeCount(ScoutingData[[#This Row],[autoScoredGrid]])</f>
        <v>1</v>
      </c>
      <c r="AN2" s="24">
        <f>getHighCount(ScoutingData[[#This Row],[autoScoredGrid]])</f>
        <v>2</v>
      </c>
      <c r="AO2" s="24">
        <f>getMedCount(ScoutingData[[#This Row],[autoScoredGrid]])</f>
        <v>0</v>
      </c>
      <c r="AP2" s="24">
        <f>getLowCount(ScoutingData[[#This Row],[autoScoredGrid]])</f>
        <v>0</v>
      </c>
      <c r="AQ2" s="24" t="e">
        <f>getAvgCycleTime(ScoutingData[[#This Row],[cycleTimes]])</f>
        <v>#VALUE!</v>
      </c>
      <c r="AR2" s="24">
        <f>getTotalCount(ScoutingData[[#This Row],[scoredGrid]])</f>
        <v>7</v>
      </c>
      <c r="AS2" s="24">
        <f>getCubeCount(ScoutingData[[#This Row],[scoredGrid]])</f>
        <v>2</v>
      </c>
      <c r="AT2" s="24">
        <f>getConeCount(ScoutingData[[#This Row],[scoredGrid]])</f>
        <v>5</v>
      </c>
      <c r="AU2" s="24">
        <f>getHighCount(ScoutingData[[#This Row],[scoredGrid]])</f>
        <v>7</v>
      </c>
      <c r="AV2" s="24">
        <f>getMedCount(ScoutingData[[#This Row],[scoredGrid]])</f>
        <v>0</v>
      </c>
      <c r="AW2" s="24">
        <f>getLowCount(ScoutingData[[#This Row],[scoredGrid]])</f>
        <v>0</v>
      </c>
      <c r="AX2" s="24">
        <f>ScoutingData[[#This Row],[autoGamePieces]]+ScoutingData[[#This Row],[teleopGamePieces]]</f>
        <v>9</v>
      </c>
      <c r="AY2" s="24">
        <f>ScoutingData[[#This Row],[autoCubes]]+ScoutingData[[#This Row],[teleopCubes]]</f>
        <v>3</v>
      </c>
      <c r="AZ2" s="24">
        <f>ScoutingData[[#This Row],[autoCones]]+ScoutingData[[#This Row],[teleopCones]]</f>
        <v>6</v>
      </c>
      <c r="BA2" s="24">
        <f>ScoutingData[[#This Row],[autoHigh]]+ScoutingData[[#This Row],[teleopHigh]]</f>
        <v>9</v>
      </c>
      <c r="BB2" s="24">
        <f>ScoutingData[[#This Row],[autoMed]]+ScoutingData[[#This Row],[teleopMed]]</f>
        <v>0</v>
      </c>
      <c r="BC2" s="24">
        <f>ScoutingData[[#This Row],[autoLow]]+ScoutingData[[#This Row],[teleopLow]]</f>
        <v>0</v>
      </c>
    </row>
  </sheetData>
  <sheetProtection selectLockedCells="1"/>
  <dataConsolidate/>
  <phoneticPr fontId="15" type="noConversion"/>
  <conditionalFormatting sqref="I1:J1 I3:J1048576">
    <cfRule type="expression" dxfId="53" priority="7">
      <formula>INDIRECT("ScoutingData[@taxi]")&lt;&gt;LEFT(INDIRECT("ScoutingData[@apiTaxi]"),1)</formula>
    </cfRule>
  </conditionalFormatting>
  <conditionalFormatting sqref="T1 T3:T1048576">
    <cfRule type="expression" dxfId="52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"/>
  <sheetViews>
    <sheetView tabSelected="1" workbookViewId="0">
      <selection activeCell="H2" sqref="H2"/>
    </sheetView>
  </sheetViews>
  <sheetFormatPr defaultRowHeight="14.4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6.33203125" customWidth="1"/>
    <col min="7" max="11" width="17.88671875" customWidth="1"/>
    <col min="12" max="14" width="20.5546875" customWidth="1"/>
    <col min="15" max="15" width="32.44140625" bestFit="1" customWidth="1"/>
    <col min="16" max="16" width="17.33203125" bestFit="1" customWidth="1"/>
    <col min="17" max="17" width="12.109375" bestFit="1" customWidth="1"/>
  </cols>
  <sheetData>
    <row r="1" spans="1:17">
      <c r="A1" t="s">
        <v>4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81</v>
      </c>
      <c r="I1" t="s">
        <v>68</v>
      </c>
      <c r="J1" t="s">
        <v>82</v>
      </c>
      <c r="K1" t="s">
        <v>83</v>
      </c>
      <c r="L1" t="s">
        <v>71</v>
      </c>
      <c r="M1" t="s">
        <v>84</v>
      </c>
      <c r="N1" t="s">
        <v>85</v>
      </c>
      <c r="O1" t="s">
        <v>87</v>
      </c>
      <c r="P1" t="s">
        <v>86</v>
      </c>
      <c r="Q1" t="s">
        <v>12</v>
      </c>
    </row>
    <row r="2" spans="1:17">
      <c r="A2">
        <v>123</v>
      </c>
      <c r="B2">
        <v>123</v>
      </c>
      <c r="C2">
        <v>123</v>
      </c>
      <c r="D2" t="s">
        <v>80</v>
      </c>
      <c r="F2" t="s">
        <v>69</v>
      </c>
      <c r="G2" t="s">
        <v>70</v>
      </c>
      <c r="H2" t="s">
        <v>80</v>
      </c>
      <c r="I2" t="s">
        <v>70</v>
      </c>
      <c r="J2" t="s">
        <v>88</v>
      </c>
      <c r="K2" t="s">
        <v>70</v>
      </c>
      <c r="L2" t="s">
        <v>70</v>
      </c>
      <c r="M2" t="s">
        <v>70</v>
      </c>
      <c r="N2" t="s">
        <v>70</v>
      </c>
      <c r="O2" t="s">
        <v>69</v>
      </c>
      <c r="P2" t="s">
        <v>89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Image Maps</vt:lpstr>
      <vt:lpstr>Match Scouting Data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m.bondarowic</cp:lastModifiedBy>
  <cp:lastPrinted>2022-10-13T02:17:35Z</cp:lastPrinted>
  <dcterms:created xsi:type="dcterms:W3CDTF">2020-02-08T00:47:28Z</dcterms:created>
  <dcterms:modified xsi:type="dcterms:W3CDTF">2023-03-24T13:00:38Z</dcterms:modified>
</cp:coreProperties>
</file>